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ộng đồng\Cộng đồng Group PTKT\Chương trình chia sẻ\25_KHNS-KHTC\Buổi 3_Lập KHNS\"/>
    </mc:Choice>
  </mc:AlternateContent>
  <xr:revisionPtr revIDLastSave="0" documentId="13_ncr:1_{CC2B5A4E-863B-4EF2-A260-1E231D4A6AEC}" xr6:coauthVersionLast="47" xr6:coauthVersionMax="47" xr10:uidLastSave="{00000000-0000-0000-0000-000000000000}"/>
  <bookViews>
    <workbookView xWindow="-98" yWindow="-98" windowWidth="21795" windowHeight="12975" tabRatio="804" firstSheet="1" activeTab="5" xr2:uid="{1F14C7D1-93F8-456D-9918-28C1003A2B5D}"/>
  </bookViews>
  <sheets>
    <sheet name="INDEX" sheetId="32" state="hidden" r:id="rId1"/>
    <sheet name="0.General information" sheetId="2" r:id="rId2"/>
    <sheet name="MKT-HC" sheetId="40" state="hidden" r:id="rId3"/>
    <sheet name="EDU-HC" sheetId="41" state="hidden" r:id="rId4"/>
    <sheet name="HUB -HC" sheetId="39" state="hidden" r:id="rId5"/>
    <sheet name="1.Headcount" sheetId="37" r:id="rId6"/>
    <sheet name="3.HR Policy" sheetId="35" r:id="rId7"/>
    <sheet name="2.HR Planning" sheetId="5" r:id="rId8"/>
    <sheet name="4.Capex" sheetId="14" r:id="rId9"/>
    <sheet name="5.Sales planning" sheetId="43" r:id="rId10"/>
    <sheet name="6.COS planning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3" l="1"/>
  <c r="D36" i="5"/>
  <c r="D6" i="5"/>
  <c r="C177" i="5"/>
  <c r="C175" i="5"/>
  <c r="C176" i="5"/>
  <c r="C174" i="5"/>
  <c r="C173" i="5"/>
  <c r="C169" i="5"/>
  <c r="C170" i="5"/>
  <c r="C171" i="5"/>
  <c r="C172" i="5"/>
  <c r="C167" i="5"/>
  <c r="C168" i="5"/>
  <c r="C160" i="5"/>
  <c r="C161" i="5"/>
  <c r="C162" i="5"/>
  <c r="C163" i="5"/>
  <c r="C164" i="5"/>
  <c r="C165" i="5"/>
  <c r="C166" i="5"/>
  <c r="C159" i="5"/>
  <c r="C368" i="5"/>
  <c r="C367" i="5"/>
  <c r="C356" i="5"/>
  <c r="C345" i="5"/>
  <c r="C334" i="5"/>
  <c r="C323" i="5"/>
  <c r="C312" i="5"/>
  <c r="C301" i="5"/>
  <c r="C290" i="5"/>
  <c r="C279" i="5"/>
  <c r="C268" i="5"/>
  <c r="C267" i="5"/>
  <c r="C256" i="5"/>
  <c r="C149" i="5"/>
  <c r="C148" i="5"/>
  <c r="C140" i="5"/>
  <c r="C132" i="5"/>
  <c r="C124" i="5"/>
  <c r="C116" i="5"/>
  <c r="C108" i="5"/>
  <c r="C100" i="5"/>
  <c r="C92" i="5"/>
  <c r="C84" i="5"/>
  <c r="C76" i="5"/>
  <c r="C68" i="5"/>
  <c r="C60" i="5"/>
  <c r="C52" i="5"/>
  <c r="C51" i="5"/>
  <c r="C43" i="5"/>
  <c r="C35" i="5"/>
  <c r="D9" i="5"/>
  <c r="A5" i="37"/>
  <c r="D8" i="5" s="1"/>
  <c r="A6" i="37"/>
  <c r="A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4" i="37"/>
  <c r="L21" i="5" s="1"/>
  <c r="A89" i="37"/>
  <c r="A90" i="37"/>
  <c r="A91" i="37"/>
  <c r="A92" i="37"/>
  <c r="A93" i="37"/>
  <c r="A94" i="37"/>
  <c r="A95" i="37"/>
  <c r="A88" i="37"/>
  <c r="A68" i="37"/>
  <c r="A69" i="37"/>
  <c r="A70" i="37"/>
  <c r="A71" i="37"/>
  <c r="A72" i="37"/>
  <c r="A73" i="37"/>
  <c r="A74" i="37"/>
  <c r="A67" i="37"/>
  <c r="A47" i="37"/>
  <c r="A48" i="37"/>
  <c r="A49" i="37"/>
  <c r="A50" i="37"/>
  <c r="A51" i="37"/>
  <c r="A52" i="37"/>
  <c r="A53" i="37"/>
  <c r="A46" i="37"/>
  <c r="A27" i="37"/>
  <c r="A28" i="37"/>
  <c r="A29" i="37"/>
  <c r="A30" i="37"/>
  <c r="A31" i="37"/>
  <c r="A32" i="37"/>
  <c r="A33" i="37"/>
  <c r="A34" i="37"/>
  <c r="A35" i="37"/>
  <c r="A36" i="37"/>
  <c r="A26" i="37"/>
  <c r="D15" i="37"/>
  <c r="C55" i="37"/>
  <c r="A55" i="37" s="1"/>
  <c r="D5" i="37"/>
  <c r="D6" i="37"/>
  <c r="D7" i="37"/>
  <c r="D8" i="37"/>
  <c r="D9" i="37"/>
  <c r="D10" i="37"/>
  <c r="D11" i="37"/>
  <c r="D12" i="37"/>
  <c r="D13" i="37"/>
  <c r="D14" i="37"/>
  <c r="D16" i="37"/>
  <c r="D17" i="37"/>
  <c r="D18" i="37"/>
  <c r="D19" i="37"/>
  <c r="D20" i="37"/>
  <c r="D21" i="37"/>
  <c r="D22" i="37"/>
  <c r="D4" i="37"/>
  <c r="A287" i="35"/>
  <c r="A5" i="35"/>
  <c r="A6" i="35"/>
  <c r="A7" i="35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4" i="35"/>
  <c r="B1" i="5"/>
  <c r="C309" i="35"/>
  <c r="A309" i="35" s="1"/>
  <c r="C55" i="35"/>
  <c r="C27" i="35"/>
  <c r="A27" i="35" s="1"/>
  <c r="C28" i="35"/>
  <c r="C29" i="35"/>
  <c r="A29" i="35" s="1"/>
  <c r="C30" i="35"/>
  <c r="A30" i="35" s="1"/>
  <c r="C31" i="35"/>
  <c r="A31" i="35" s="1"/>
  <c r="C32" i="35"/>
  <c r="A32" i="35" s="1"/>
  <c r="C33" i="35"/>
  <c r="A33" i="35" s="1"/>
  <c r="C34" i="35"/>
  <c r="A34" i="35" s="1"/>
  <c r="C35" i="35"/>
  <c r="A35" i="35" s="1"/>
  <c r="C36" i="35"/>
  <c r="C37" i="35"/>
  <c r="A37" i="35" s="1"/>
  <c r="C38" i="35"/>
  <c r="A38" i="35" s="1"/>
  <c r="C39" i="35"/>
  <c r="A39" i="35" s="1"/>
  <c r="C40" i="35"/>
  <c r="C64" i="35" s="1"/>
  <c r="C41" i="35"/>
  <c r="A41" i="35" s="1"/>
  <c r="C42" i="35"/>
  <c r="A42" i="35" s="1"/>
  <c r="C43" i="35"/>
  <c r="C44" i="35"/>
  <c r="C26" i="35"/>
  <c r="A26" i="35" s="1"/>
  <c r="C255" i="5"/>
  <c r="C254" i="5"/>
  <c r="C253" i="5"/>
  <c r="C252" i="5"/>
  <c r="C251" i="5"/>
  <c r="C250" i="5"/>
  <c r="C249" i="5"/>
  <c r="C248" i="5"/>
  <c r="C247" i="5"/>
  <c r="C246" i="5"/>
  <c r="C196" i="5"/>
  <c r="C195" i="5"/>
  <c r="C191" i="5"/>
  <c r="C190" i="5"/>
  <c r="C184" i="5"/>
  <c r="C183" i="5"/>
  <c r="C105" i="37"/>
  <c r="A105" i="37" s="1"/>
  <c r="C104" i="37"/>
  <c r="A104" i="37" s="1"/>
  <c r="C103" i="37"/>
  <c r="A103" i="37" s="1"/>
  <c r="C102" i="37"/>
  <c r="A102" i="37" s="1"/>
  <c r="C101" i="37"/>
  <c r="A101" i="37" s="1"/>
  <c r="C100" i="37"/>
  <c r="A100" i="37" s="1"/>
  <c r="C99" i="37"/>
  <c r="A99" i="37" s="1"/>
  <c r="C98" i="37"/>
  <c r="A98" i="37" s="1"/>
  <c r="C97" i="37"/>
  <c r="A97" i="37" s="1"/>
  <c r="C96" i="37"/>
  <c r="A96" i="37" s="1"/>
  <c r="C84" i="37"/>
  <c r="A84" i="37" s="1"/>
  <c r="C83" i="37"/>
  <c r="A83" i="37" s="1"/>
  <c r="C82" i="37"/>
  <c r="A82" i="37" s="1"/>
  <c r="C81" i="37"/>
  <c r="A81" i="37" s="1"/>
  <c r="C80" i="37"/>
  <c r="A80" i="37" s="1"/>
  <c r="C79" i="37"/>
  <c r="A79" i="37" s="1"/>
  <c r="C78" i="37"/>
  <c r="A78" i="37" s="1"/>
  <c r="C77" i="37"/>
  <c r="A77" i="37" s="1"/>
  <c r="C76" i="37"/>
  <c r="A76" i="37" s="1"/>
  <c r="C75" i="37"/>
  <c r="A75" i="37" s="1"/>
  <c r="C63" i="37"/>
  <c r="A63" i="37" s="1"/>
  <c r="C62" i="37"/>
  <c r="A62" i="37" s="1"/>
  <c r="C61" i="37"/>
  <c r="A61" i="37" s="1"/>
  <c r="C60" i="37"/>
  <c r="A60" i="37" s="1"/>
  <c r="C59" i="37"/>
  <c r="A59" i="37" s="1"/>
  <c r="C58" i="37"/>
  <c r="A58" i="37" s="1"/>
  <c r="C57" i="37"/>
  <c r="A57" i="37" s="1"/>
  <c r="C56" i="37"/>
  <c r="A56" i="37" s="1"/>
  <c r="C54" i="37"/>
  <c r="A54" i="37" s="1"/>
  <c r="C42" i="37"/>
  <c r="A42" i="37" s="1"/>
  <c r="C41" i="37"/>
  <c r="A41" i="37" s="1"/>
  <c r="C40" i="37"/>
  <c r="A40" i="37" s="1"/>
  <c r="C39" i="37"/>
  <c r="A39" i="37" s="1"/>
  <c r="C38" i="37"/>
  <c r="A38" i="37" s="1"/>
  <c r="C37" i="37"/>
  <c r="A37" i="37" s="1"/>
  <c r="C7" i="43"/>
  <c r="C8" i="43"/>
  <c r="C9" i="43"/>
  <c r="C10" i="43"/>
  <c r="C11" i="43"/>
  <c r="C12" i="43"/>
  <c r="C13" i="43"/>
  <c r="C14" i="43"/>
  <c r="C6" i="43"/>
  <c r="C22" i="12"/>
  <c r="C23" i="12"/>
  <c r="C24" i="12"/>
  <c r="C25" i="12"/>
  <c r="C26" i="12"/>
  <c r="C27" i="12"/>
  <c r="C28" i="12"/>
  <c r="C29" i="12"/>
  <c r="C1" i="43"/>
  <c r="C2" i="12" s="1"/>
  <c r="E15" i="14"/>
  <c r="I15" i="14"/>
  <c r="J15" i="14" s="1"/>
  <c r="R5" i="43"/>
  <c r="S5" i="43" s="1"/>
  <c r="T5" i="43"/>
  <c r="U8" i="43" s="1"/>
  <c r="V5" i="43"/>
  <c r="W7" i="43" s="1"/>
  <c r="W5" i="43"/>
  <c r="X5" i="43"/>
  <c r="Y11" i="43" s="1"/>
  <c r="Y5" i="43"/>
  <c r="Z5" i="43"/>
  <c r="AA5" i="43" s="1"/>
  <c r="AB5" i="43"/>
  <c r="AC12" i="43" s="1"/>
  <c r="AD5" i="43"/>
  <c r="AE11" i="43" s="1"/>
  <c r="AE5" i="43"/>
  <c r="AF5" i="43"/>
  <c r="AG10" i="43" s="1"/>
  <c r="AG5" i="43"/>
  <c r="AH5" i="43"/>
  <c r="AI5" i="43" s="1"/>
  <c r="AJ5" i="43"/>
  <c r="AK8" i="43" s="1"/>
  <c r="AL5" i="43"/>
  <c r="AM7" i="43" s="1"/>
  <c r="AN5" i="43"/>
  <c r="AO6" i="43" s="1"/>
  <c r="AO5" i="43"/>
  <c r="S6" i="43"/>
  <c r="U6" i="43"/>
  <c r="W6" i="43"/>
  <c r="AP6" i="43"/>
  <c r="S7" i="43"/>
  <c r="U7" i="43"/>
  <c r="AA7" i="43"/>
  <c r="AE7" i="43"/>
  <c r="AP7" i="43"/>
  <c r="F7" i="43" s="1"/>
  <c r="F8" i="43"/>
  <c r="H8" i="43" s="1"/>
  <c r="S8" i="43"/>
  <c r="AP8" i="43"/>
  <c r="S9" i="43"/>
  <c r="W9" i="43"/>
  <c r="AM9" i="43"/>
  <c r="AP9" i="43"/>
  <c r="F9" i="43" s="1"/>
  <c r="H9" i="43" s="1"/>
  <c r="F10" i="43"/>
  <c r="S10" i="43"/>
  <c r="U10" i="43"/>
  <c r="AP10" i="43"/>
  <c r="S11" i="43"/>
  <c r="W11" i="43"/>
  <c r="AP11" i="43"/>
  <c r="F11" i="43" s="1"/>
  <c r="S12" i="43"/>
  <c r="U12" i="43"/>
  <c r="W12" i="43"/>
  <c r="Y12" i="43"/>
  <c r="AA12" i="43"/>
  <c r="AI12" i="43"/>
  <c r="AO12" i="43"/>
  <c r="AP12" i="43"/>
  <c r="F12" i="43" s="1"/>
  <c r="H13" i="43"/>
  <c r="J13" i="43" s="1"/>
  <c r="L13" i="43" s="1"/>
  <c r="S13" i="43"/>
  <c r="U13" i="43"/>
  <c r="W13" i="43"/>
  <c r="Y13" i="43"/>
  <c r="AM13" i="43"/>
  <c r="AO13" i="43"/>
  <c r="AP13" i="43"/>
  <c r="S14" i="43"/>
  <c r="W14" i="43"/>
  <c r="AA14" i="43"/>
  <c r="AC14" i="43"/>
  <c r="AP14" i="43"/>
  <c r="F14" i="43" s="1"/>
  <c r="AP15" i="43"/>
  <c r="G21" i="43"/>
  <c r="D22" i="43"/>
  <c r="D21" i="43" s="1"/>
  <c r="F32" i="5"/>
  <c r="E27" i="43" l="1"/>
  <c r="E28" i="43"/>
  <c r="D7" i="5"/>
  <c r="F25" i="5"/>
  <c r="H24" i="5"/>
  <c r="J23" i="5"/>
  <c r="L22" i="5"/>
  <c r="H25" i="5"/>
  <c r="L23" i="5"/>
  <c r="H26" i="5"/>
  <c r="J25" i="5"/>
  <c r="L24" i="5"/>
  <c r="J26" i="5"/>
  <c r="L25" i="5"/>
  <c r="L26" i="5"/>
  <c r="AI7" i="43"/>
  <c r="D26" i="5"/>
  <c r="F26" i="5"/>
  <c r="J24" i="5"/>
  <c r="AI9" i="43"/>
  <c r="D25" i="5"/>
  <c r="AK7" i="43"/>
  <c r="AK13" i="43"/>
  <c r="AE9" i="43"/>
  <c r="D23" i="5"/>
  <c r="AP5" i="43"/>
  <c r="D19" i="5"/>
  <c r="F13" i="5"/>
  <c r="AA13" i="43"/>
  <c r="AI11" i="43"/>
  <c r="D20" i="5"/>
  <c r="AI6" i="43"/>
  <c r="D18" i="5"/>
  <c r="F14" i="5"/>
  <c r="H13" i="5"/>
  <c r="J12" i="5"/>
  <c r="AC6" i="43"/>
  <c r="D17" i="5"/>
  <c r="F15" i="5"/>
  <c r="H14" i="5"/>
  <c r="J13" i="5"/>
  <c r="L12" i="5"/>
  <c r="AA9" i="43"/>
  <c r="D21" i="5"/>
  <c r="AC11" i="43"/>
  <c r="AM6" i="43"/>
  <c r="E22" i="43"/>
  <c r="AA11" i="43"/>
  <c r="AI8" i="43"/>
  <c r="D16" i="5"/>
  <c r="F16" i="5"/>
  <c r="H15" i="5"/>
  <c r="J14" i="5"/>
  <c r="L13" i="5"/>
  <c r="AK6" i="43"/>
  <c r="AK10" i="43"/>
  <c r="AG8" i="43"/>
  <c r="D15" i="5"/>
  <c r="H16" i="5"/>
  <c r="J15" i="5"/>
  <c r="L14" i="5"/>
  <c r="AM14" i="43"/>
  <c r="AE8" i="43"/>
  <c r="D14" i="5"/>
  <c r="F18" i="5"/>
  <c r="J16" i="5"/>
  <c r="L15" i="5"/>
  <c r="AC9" i="43"/>
  <c r="D13" i="5"/>
  <c r="F19" i="5"/>
  <c r="H18" i="5"/>
  <c r="L16" i="5"/>
  <c r="AG9" i="43"/>
  <c r="C54" i="35"/>
  <c r="A54" i="35" s="1"/>
  <c r="D24" i="5"/>
  <c r="D12" i="5"/>
  <c r="F20" i="5"/>
  <c r="H19" i="5"/>
  <c r="J18" i="5"/>
  <c r="AI13" i="43"/>
  <c r="AM11" i="43"/>
  <c r="D22" i="5"/>
  <c r="AI10" i="43"/>
  <c r="AI14" i="43"/>
  <c r="AE10" i="43"/>
  <c r="AC8" i="43"/>
  <c r="AG14" i="43"/>
  <c r="AC10" i="43"/>
  <c r="AA8" i="43"/>
  <c r="AE14" i="43"/>
  <c r="AM12" i="43"/>
  <c r="AA10" i="43"/>
  <c r="AM5" i="43"/>
  <c r="D11" i="5"/>
  <c r="F21" i="5"/>
  <c r="H20" i="5"/>
  <c r="J19" i="5"/>
  <c r="L18" i="5"/>
  <c r="AK12" i="43"/>
  <c r="D10" i="5"/>
  <c r="F22" i="5"/>
  <c r="H21" i="5"/>
  <c r="J20" i="5"/>
  <c r="L19" i="5"/>
  <c r="F23" i="5"/>
  <c r="H22" i="5"/>
  <c r="J21" i="5"/>
  <c r="L20" i="5"/>
  <c r="F24" i="5"/>
  <c r="H23" i="5"/>
  <c r="J22" i="5"/>
  <c r="C263" i="5"/>
  <c r="C264" i="5"/>
  <c r="C258" i="5"/>
  <c r="C266" i="5"/>
  <c r="C257" i="5"/>
  <c r="C265" i="5"/>
  <c r="C260" i="5"/>
  <c r="C259" i="5"/>
  <c r="C261" i="5"/>
  <c r="C262" i="5"/>
  <c r="C200" i="5"/>
  <c r="C201" i="5"/>
  <c r="C214" i="5"/>
  <c r="C245" i="5"/>
  <c r="C66" i="35"/>
  <c r="A66" i="35" s="1"/>
  <c r="A40" i="35"/>
  <c r="C65" i="35"/>
  <c r="C62" i="35"/>
  <c r="C331" i="35"/>
  <c r="A331" i="35" s="1"/>
  <c r="C58" i="35"/>
  <c r="A58" i="35" s="1"/>
  <c r="C57" i="35"/>
  <c r="C68" i="35"/>
  <c r="A44" i="35"/>
  <c r="A55" i="35"/>
  <c r="C77" i="35"/>
  <c r="C67" i="35"/>
  <c r="A43" i="35"/>
  <c r="A28" i="35"/>
  <c r="C52" i="35"/>
  <c r="A36" i="35"/>
  <c r="C60" i="35"/>
  <c r="A64" i="35"/>
  <c r="C86" i="35"/>
  <c r="C63" i="35"/>
  <c r="C56" i="35"/>
  <c r="C50" i="35"/>
  <c r="C61" i="35"/>
  <c r="C53" i="35"/>
  <c r="C353" i="35"/>
  <c r="C59" i="35"/>
  <c r="C51" i="35"/>
  <c r="C76" i="35"/>
  <c r="H12" i="43"/>
  <c r="H11" i="43"/>
  <c r="D14" i="43"/>
  <c r="J9" i="43"/>
  <c r="H7" i="43"/>
  <c r="E25" i="43"/>
  <c r="AO10" i="43"/>
  <c r="Y10" i="43"/>
  <c r="AG6" i="43"/>
  <c r="E32" i="43"/>
  <c r="E24" i="43"/>
  <c r="AO14" i="43"/>
  <c r="Y14" i="43"/>
  <c r="AK11" i="43"/>
  <c r="U11" i="43"/>
  <c r="AM10" i="43"/>
  <c r="W10" i="43"/>
  <c r="AO9" i="43"/>
  <c r="Y9" i="43"/>
  <c r="AC7" i="43"/>
  <c r="AE6" i="43"/>
  <c r="AK5" i="43"/>
  <c r="AC5" i="43"/>
  <c r="U5" i="43"/>
  <c r="AG7" i="43"/>
  <c r="E31" i="43"/>
  <c r="AG12" i="43"/>
  <c r="E30" i="43"/>
  <c r="AK14" i="43"/>
  <c r="U14" i="43"/>
  <c r="AE13" i="43"/>
  <c r="N13" i="43"/>
  <c r="AE12" i="43"/>
  <c r="AG11" i="43"/>
  <c r="H10" i="43"/>
  <c r="AK9" i="43"/>
  <c r="U9" i="43"/>
  <c r="AM8" i="43"/>
  <c r="W8" i="43"/>
  <c r="J8" i="43"/>
  <c r="AO7" i="43"/>
  <c r="Y7" i="43"/>
  <c r="AA6" i="43"/>
  <c r="E26" i="43"/>
  <c r="AO11" i="43"/>
  <c r="E23" i="43"/>
  <c r="AG13" i="43"/>
  <c r="AO8" i="43"/>
  <c r="Y8" i="43"/>
  <c r="E29" i="43"/>
  <c r="AC13" i="43"/>
  <c r="Y6" i="43"/>
  <c r="E37" i="35"/>
  <c r="A62" i="35" l="1"/>
  <c r="C84" i="35"/>
  <c r="C80" i="35"/>
  <c r="C88" i="35"/>
  <c r="C275" i="5"/>
  <c r="C269" i="5"/>
  <c r="C270" i="5"/>
  <c r="C271" i="5"/>
  <c r="C277" i="5"/>
  <c r="C276" i="5"/>
  <c r="C274" i="5"/>
  <c r="C272" i="5"/>
  <c r="C273" i="5"/>
  <c r="C278" i="5"/>
  <c r="C203" i="5"/>
  <c r="C204" i="5"/>
  <c r="C219" i="5"/>
  <c r="A57" i="35"/>
  <c r="C79" i="35"/>
  <c r="A65" i="35"/>
  <c r="C87" i="35"/>
  <c r="A51" i="35"/>
  <c r="C73" i="35"/>
  <c r="A67" i="35"/>
  <c r="C89" i="35"/>
  <c r="C375" i="35"/>
  <c r="A353" i="35"/>
  <c r="A77" i="35"/>
  <c r="C99" i="35"/>
  <c r="A84" i="35"/>
  <c r="C106" i="35"/>
  <c r="A86" i="35"/>
  <c r="C108" i="35"/>
  <c r="A59" i="35"/>
  <c r="C81" i="35"/>
  <c r="A53" i="35"/>
  <c r="C75" i="35"/>
  <c r="A60" i="35"/>
  <c r="C82" i="35"/>
  <c r="A61" i="35"/>
  <c r="C83" i="35"/>
  <c r="A68" i="35"/>
  <c r="C90" i="35"/>
  <c r="A63" i="35"/>
  <c r="C85" i="35"/>
  <c r="A50" i="35"/>
  <c r="C72" i="35"/>
  <c r="A76" i="35"/>
  <c r="C98" i="35"/>
  <c r="A56" i="35"/>
  <c r="C78" i="35"/>
  <c r="C74" i="35"/>
  <c r="A52" i="35"/>
  <c r="A80" i="35"/>
  <c r="C102" i="35"/>
  <c r="J12" i="43"/>
  <c r="J11" i="43"/>
  <c r="J10" i="43"/>
  <c r="J7" i="43"/>
  <c r="L8" i="43"/>
  <c r="H6" i="43"/>
  <c r="F5" i="43"/>
  <c r="L9" i="43"/>
  <c r="D13" i="43"/>
  <c r="E22" i="35"/>
  <c r="E30" i="35"/>
  <c r="E29" i="35"/>
  <c r="AB367" i="5"/>
  <c r="AB267" i="5"/>
  <c r="AB230" i="5"/>
  <c r="AB148" i="5"/>
  <c r="AB51" i="5"/>
  <c r="C110" i="35" l="1"/>
  <c r="A88" i="35"/>
  <c r="C283" i="5"/>
  <c r="C282" i="5"/>
  <c r="C285" i="5"/>
  <c r="C280" i="5"/>
  <c r="C284" i="5"/>
  <c r="C288" i="5"/>
  <c r="C286" i="5"/>
  <c r="C281" i="5"/>
  <c r="C289" i="5"/>
  <c r="C287" i="5"/>
  <c r="C208" i="5"/>
  <c r="C224" i="5"/>
  <c r="A87" i="35"/>
  <c r="C109" i="35"/>
  <c r="A79" i="35"/>
  <c r="C101" i="35"/>
  <c r="A102" i="35"/>
  <c r="C123" i="35"/>
  <c r="A108" i="35"/>
  <c r="C129" i="35"/>
  <c r="C397" i="35"/>
  <c r="A375" i="35"/>
  <c r="C96" i="35"/>
  <c r="A74" i="35"/>
  <c r="A78" i="35"/>
  <c r="C100" i="35"/>
  <c r="A85" i="35"/>
  <c r="C107" i="35"/>
  <c r="A82" i="35"/>
  <c r="C104" i="35"/>
  <c r="A106" i="35"/>
  <c r="C127" i="35"/>
  <c r="A89" i="35"/>
  <c r="C111" i="35"/>
  <c r="A72" i="35"/>
  <c r="C94" i="35"/>
  <c r="A81" i="35"/>
  <c r="C103" i="35"/>
  <c r="A83" i="35"/>
  <c r="C105" i="35"/>
  <c r="A110" i="35"/>
  <c r="C131" i="35"/>
  <c r="A98" i="35"/>
  <c r="C119" i="35"/>
  <c r="A90" i="35"/>
  <c r="C112" i="35"/>
  <c r="A75" i="35"/>
  <c r="C97" i="35"/>
  <c r="C120" i="35"/>
  <c r="A99" i="35"/>
  <c r="A73" i="35"/>
  <c r="C95" i="35"/>
  <c r="E44" i="35"/>
  <c r="G13" i="43"/>
  <c r="G9" i="43"/>
  <c r="G8" i="43"/>
  <c r="G5" i="43"/>
  <c r="G10" i="43"/>
  <c r="G7" i="43"/>
  <c r="G14" i="43"/>
  <c r="G11" i="43"/>
  <c r="G12" i="43"/>
  <c r="L12" i="43"/>
  <c r="H5" i="43"/>
  <c r="I6" i="43" s="1"/>
  <c r="F6" i="12" s="1"/>
  <c r="J6" i="43"/>
  <c r="N9" i="43"/>
  <c r="G6" i="43"/>
  <c r="L7" i="43"/>
  <c r="L10" i="43"/>
  <c r="L11" i="43"/>
  <c r="N8" i="43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5" i="41"/>
  <c r="A6" i="41"/>
  <c r="A4" i="41"/>
  <c r="E33" i="39"/>
  <c r="E32" i="39"/>
  <c r="E31" i="39"/>
  <c r="E30" i="39"/>
  <c r="E26" i="39"/>
  <c r="E25" i="39"/>
  <c r="E24" i="39"/>
  <c r="E23" i="39"/>
  <c r="E19" i="39"/>
  <c r="E18" i="39"/>
  <c r="E17" i="39"/>
  <c r="E16" i="39"/>
  <c r="E12" i="39"/>
  <c r="E11" i="39"/>
  <c r="E10" i="39"/>
  <c r="E5" i="39"/>
  <c r="E6" i="39"/>
  <c r="E4" i="39"/>
  <c r="A7" i="39"/>
  <c r="A8" i="39"/>
  <c r="A9" i="39"/>
  <c r="A10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A28" i="39"/>
  <c r="A29" i="39"/>
  <c r="A30" i="39"/>
  <c r="A31" i="39"/>
  <c r="A32" i="39"/>
  <c r="A33" i="39"/>
  <c r="A6" i="39"/>
  <c r="A5" i="39"/>
  <c r="A4" i="39"/>
  <c r="E525" i="35"/>
  <c r="E527" i="35"/>
  <c r="E461" i="35"/>
  <c r="E459" i="35"/>
  <c r="G395" i="35"/>
  <c r="I395" i="35" s="1"/>
  <c r="K395" i="35" s="1"/>
  <c r="M395" i="35" s="1"/>
  <c r="G394" i="35"/>
  <c r="I394" i="35" s="1"/>
  <c r="K394" i="35" s="1"/>
  <c r="M394" i="35" s="1"/>
  <c r="G393" i="35"/>
  <c r="I393" i="35" s="1"/>
  <c r="K393" i="35" s="1"/>
  <c r="M393" i="35" s="1"/>
  <c r="G392" i="35"/>
  <c r="I392" i="35" s="1"/>
  <c r="K392" i="35" s="1"/>
  <c r="M392" i="35" s="1"/>
  <c r="G373" i="35"/>
  <c r="I373" i="35" s="1"/>
  <c r="K373" i="35" s="1"/>
  <c r="M373" i="35" s="1"/>
  <c r="G372" i="35"/>
  <c r="I372" i="35" s="1"/>
  <c r="K372" i="35" s="1"/>
  <c r="M372" i="35" s="1"/>
  <c r="G371" i="35"/>
  <c r="I371" i="35" s="1"/>
  <c r="K371" i="35" s="1"/>
  <c r="M371" i="35" s="1"/>
  <c r="G370" i="35"/>
  <c r="I370" i="35" s="1"/>
  <c r="K370" i="35" s="1"/>
  <c r="M370" i="35" s="1"/>
  <c r="J351" i="35"/>
  <c r="L351" i="35" s="1"/>
  <c r="G351" i="35"/>
  <c r="I351" i="35" s="1"/>
  <c r="K351" i="35" s="1"/>
  <c r="M351" i="35" s="1"/>
  <c r="J350" i="35"/>
  <c r="L350" i="35" s="1"/>
  <c r="G350" i="35"/>
  <c r="I350" i="35" s="1"/>
  <c r="J349" i="35"/>
  <c r="L349" i="35" s="1"/>
  <c r="G349" i="35"/>
  <c r="I349" i="35" s="1"/>
  <c r="K349" i="35" s="1"/>
  <c r="M349" i="35" s="1"/>
  <c r="J348" i="35"/>
  <c r="L348" i="35" s="1"/>
  <c r="G348" i="35"/>
  <c r="I348" i="35" s="1"/>
  <c r="K348" i="35" s="1"/>
  <c r="M348" i="35" s="1"/>
  <c r="E110" i="35"/>
  <c r="E108" i="35"/>
  <c r="E66" i="35"/>
  <c r="E65" i="35"/>
  <c r="E64" i="35"/>
  <c r="E63" i="35"/>
  <c r="T66" i="35"/>
  <c r="G66" i="35" s="1"/>
  <c r="Q66" i="35"/>
  <c r="P66" i="35"/>
  <c r="O66" i="35"/>
  <c r="T65" i="35"/>
  <c r="V65" i="35" s="1"/>
  <c r="X65" i="35" s="1"/>
  <c r="Z65" i="35" s="1"/>
  <c r="M65" i="35" s="1"/>
  <c r="Q65" i="35"/>
  <c r="P65" i="35"/>
  <c r="O65" i="35"/>
  <c r="T64" i="35"/>
  <c r="V64" i="35" s="1"/>
  <c r="X64" i="35" s="1"/>
  <c r="Z64" i="35" s="1"/>
  <c r="M64" i="35" s="1"/>
  <c r="Q64" i="35"/>
  <c r="P64" i="35"/>
  <c r="O64" i="35"/>
  <c r="T63" i="35"/>
  <c r="V63" i="35" s="1"/>
  <c r="X63" i="35" s="1"/>
  <c r="Z63" i="35" s="1"/>
  <c r="M63" i="35" s="1"/>
  <c r="Q63" i="35"/>
  <c r="P63" i="35"/>
  <c r="O63" i="35"/>
  <c r="E39" i="35"/>
  <c r="G40" i="35"/>
  <c r="E41" i="35"/>
  <c r="G42" i="35"/>
  <c r="G19" i="35"/>
  <c r="G20" i="35"/>
  <c r="G18" i="35"/>
  <c r="G17" i="35"/>
  <c r="G41" i="35" l="1"/>
  <c r="I40" i="35"/>
  <c r="G39" i="35"/>
  <c r="I42" i="35"/>
  <c r="C292" i="5"/>
  <c r="C297" i="5"/>
  <c r="C293" i="5"/>
  <c r="C298" i="5"/>
  <c r="C299" i="5"/>
  <c r="C291" i="5"/>
  <c r="C296" i="5"/>
  <c r="C300" i="5"/>
  <c r="C295" i="5"/>
  <c r="C294" i="5"/>
  <c r="C213" i="5"/>
  <c r="C229" i="5"/>
  <c r="A101" i="35"/>
  <c r="C122" i="35"/>
  <c r="A109" i="35"/>
  <c r="C130" i="35"/>
  <c r="A96" i="35"/>
  <c r="C117" i="35"/>
  <c r="C116" i="35"/>
  <c r="A95" i="35"/>
  <c r="A119" i="35"/>
  <c r="C141" i="35"/>
  <c r="A103" i="35"/>
  <c r="C124" i="35"/>
  <c r="A104" i="35"/>
  <c r="C125" i="35"/>
  <c r="C153" i="35"/>
  <c r="A131" i="35"/>
  <c r="A94" i="35"/>
  <c r="C115" i="35"/>
  <c r="C128" i="35"/>
  <c r="A107" i="35"/>
  <c r="A129" i="35"/>
  <c r="C151" i="35"/>
  <c r="A397" i="35"/>
  <c r="C419" i="35"/>
  <c r="A120" i="35"/>
  <c r="C142" i="35"/>
  <c r="A97" i="35"/>
  <c r="C118" i="35"/>
  <c r="A105" i="35"/>
  <c r="C126" i="35"/>
  <c r="A111" i="35"/>
  <c r="C132" i="35"/>
  <c r="A100" i="35"/>
  <c r="C121" i="35"/>
  <c r="A123" i="35"/>
  <c r="C145" i="35"/>
  <c r="A112" i="35"/>
  <c r="C133" i="35"/>
  <c r="A127" i="35"/>
  <c r="C149" i="35"/>
  <c r="G459" i="35"/>
  <c r="G460" i="35"/>
  <c r="I17" i="35"/>
  <c r="G458" i="35"/>
  <c r="I18" i="35"/>
  <c r="I20" i="35"/>
  <c r="V66" i="35"/>
  <c r="X66" i="35" s="1"/>
  <c r="Z66" i="35" s="1"/>
  <c r="M66" i="35" s="1"/>
  <c r="G107" i="35"/>
  <c r="G525" i="35"/>
  <c r="I19" i="35"/>
  <c r="G63" i="35"/>
  <c r="I65" i="35"/>
  <c r="G109" i="35"/>
  <c r="E458" i="35"/>
  <c r="G461" i="35"/>
  <c r="G526" i="35"/>
  <c r="G108" i="35"/>
  <c r="E460" i="35"/>
  <c r="G524" i="35"/>
  <c r="K65" i="35"/>
  <c r="I461" i="35"/>
  <c r="E526" i="35"/>
  <c r="I64" i="35"/>
  <c r="G527" i="35"/>
  <c r="E524" i="35"/>
  <c r="K64" i="35"/>
  <c r="E107" i="35"/>
  <c r="G110" i="35"/>
  <c r="K63" i="35"/>
  <c r="G65" i="35"/>
  <c r="E109" i="35"/>
  <c r="I63" i="35"/>
  <c r="G64" i="35"/>
  <c r="K350" i="35"/>
  <c r="N10" i="43"/>
  <c r="L6" i="43"/>
  <c r="J5" i="43"/>
  <c r="N7" i="43"/>
  <c r="I5" i="43"/>
  <c r="I13" i="43"/>
  <c r="I14" i="43"/>
  <c r="I9" i="43"/>
  <c r="I8" i="43"/>
  <c r="I12" i="43"/>
  <c r="I11" i="43"/>
  <c r="I7" i="43"/>
  <c r="I10" i="43"/>
  <c r="D9" i="43"/>
  <c r="N12" i="43"/>
  <c r="D12" i="43" s="1"/>
  <c r="D8" i="43"/>
  <c r="N11" i="43"/>
  <c r="D11" i="43" s="1"/>
  <c r="N32" i="5"/>
  <c r="P32" i="5"/>
  <c r="R32" i="5"/>
  <c r="T32" i="5"/>
  <c r="H32" i="5"/>
  <c r="V32" i="5"/>
  <c r="J32" i="5"/>
  <c r="X32" i="5"/>
  <c r="L32" i="5"/>
  <c r="Z32" i="5"/>
  <c r="D32" i="5"/>
  <c r="G32" i="5"/>
  <c r="D47" i="37"/>
  <c r="H17" i="5" s="1"/>
  <c r="D48" i="37"/>
  <c r="H7" i="5" s="1"/>
  <c r="D49" i="37"/>
  <c r="H8" i="5" s="1"/>
  <c r="D50" i="37"/>
  <c r="H9" i="5" s="1"/>
  <c r="D51" i="37"/>
  <c r="H10" i="5" s="1"/>
  <c r="D52" i="37"/>
  <c r="H11" i="5" s="1"/>
  <c r="D53" i="37"/>
  <c r="H12" i="5" s="1"/>
  <c r="D33" i="37"/>
  <c r="F12" i="5" s="1"/>
  <c r="D26" i="37"/>
  <c r="F6" i="5" s="1"/>
  <c r="D27" i="37"/>
  <c r="F17" i="5" s="1"/>
  <c r="D28" i="37"/>
  <c r="F7" i="5" s="1"/>
  <c r="D29" i="37"/>
  <c r="F8" i="5" s="1"/>
  <c r="D30" i="37"/>
  <c r="F9" i="5" s="1"/>
  <c r="D31" i="37"/>
  <c r="F10" i="5" s="1"/>
  <c r="D32" i="37"/>
  <c r="F11" i="5" s="1"/>
  <c r="D94" i="37"/>
  <c r="L11" i="5" s="1"/>
  <c r="D93" i="37"/>
  <c r="L10" i="5" s="1"/>
  <c r="D92" i="37"/>
  <c r="L9" i="5" s="1"/>
  <c r="D91" i="37"/>
  <c r="L8" i="5" s="1"/>
  <c r="D90" i="37"/>
  <c r="L7" i="5" s="1"/>
  <c r="D89" i="37"/>
  <c r="L17" i="5" s="1"/>
  <c r="D88" i="37"/>
  <c r="L6" i="5" s="1"/>
  <c r="D73" i="37"/>
  <c r="J11" i="5" s="1"/>
  <c r="D72" i="37"/>
  <c r="J10" i="5" s="1"/>
  <c r="D71" i="37"/>
  <c r="J9" i="5" s="1"/>
  <c r="D70" i="37"/>
  <c r="J8" i="5" s="1"/>
  <c r="D69" i="37"/>
  <c r="J7" i="5" s="1"/>
  <c r="D68" i="37"/>
  <c r="J17" i="5" s="1"/>
  <c r="D67" i="37"/>
  <c r="J6" i="5" s="1"/>
  <c r="D46" i="37"/>
  <c r="H6" i="5" s="1"/>
  <c r="G473" i="35"/>
  <c r="G472" i="35"/>
  <c r="G389" i="35"/>
  <c r="G388" i="35"/>
  <c r="G367" i="35"/>
  <c r="G366" i="35"/>
  <c r="J345" i="35"/>
  <c r="L345" i="35" s="1"/>
  <c r="G345" i="35"/>
  <c r="J344" i="35"/>
  <c r="L344" i="35" s="1"/>
  <c r="G344" i="35"/>
  <c r="G190" i="35"/>
  <c r="G168" i="35"/>
  <c r="E59" i="35"/>
  <c r="E60" i="35"/>
  <c r="T60" i="35"/>
  <c r="G60" i="35" s="1"/>
  <c r="T58" i="35"/>
  <c r="V58" i="35" s="1"/>
  <c r="X58" i="35" s="1"/>
  <c r="Z58" i="35" s="1"/>
  <c r="T59" i="35"/>
  <c r="V59" i="35" s="1"/>
  <c r="X59" i="35" s="1"/>
  <c r="Z59" i="35" s="1"/>
  <c r="M59" i="35" s="1"/>
  <c r="Q68" i="35"/>
  <c r="P68" i="35"/>
  <c r="Q67" i="35"/>
  <c r="P67" i="35"/>
  <c r="Q62" i="35"/>
  <c r="P62" i="35"/>
  <c r="Q61" i="35"/>
  <c r="P61" i="35"/>
  <c r="Q60" i="35"/>
  <c r="P60" i="35"/>
  <c r="Q59" i="35"/>
  <c r="P59" i="35"/>
  <c r="Q58" i="35"/>
  <c r="P58" i="35"/>
  <c r="Q57" i="35"/>
  <c r="Q56" i="35"/>
  <c r="P56" i="35"/>
  <c r="Q55" i="35"/>
  <c r="P55" i="35"/>
  <c r="Q54" i="35"/>
  <c r="P54" i="35"/>
  <c r="Q53" i="35"/>
  <c r="P53" i="35"/>
  <c r="Q52" i="35"/>
  <c r="P52" i="35"/>
  <c r="Q51" i="35"/>
  <c r="P51" i="35"/>
  <c r="Q50" i="35"/>
  <c r="P50" i="35"/>
  <c r="E36" i="35"/>
  <c r="E35" i="35"/>
  <c r="E14" i="35"/>
  <c r="E13" i="35"/>
  <c r="E43" i="35"/>
  <c r="H25" i="12"/>
  <c r="J25" i="12" s="1"/>
  <c r="L25" i="12" s="1"/>
  <c r="I110" i="35" l="1"/>
  <c r="I459" i="35"/>
  <c r="K40" i="35"/>
  <c r="I39" i="35"/>
  <c r="K42" i="35"/>
  <c r="I41" i="35"/>
  <c r="I460" i="35" s="1"/>
  <c r="C306" i="5"/>
  <c r="C310" i="5"/>
  <c r="C311" i="5"/>
  <c r="C304" i="5"/>
  <c r="C303" i="5"/>
  <c r="C307" i="5"/>
  <c r="C308" i="5"/>
  <c r="C302" i="5"/>
  <c r="C305" i="5"/>
  <c r="C309" i="5"/>
  <c r="C218" i="5"/>
  <c r="C235" i="5"/>
  <c r="AA32" i="5"/>
  <c r="Q32" i="5"/>
  <c r="M32" i="5"/>
  <c r="O32" i="5"/>
  <c r="K32" i="5"/>
  <c r="Y32" i="5"/>
  <c r="W32" i="5"/>
  <c r="I32" i="5"/>
  <c r="U32" i="5"/>
  <c r="E32" i="5"/>
  <c r="S32" i="5"/>
  <c r="A130" i="35"/>
  <c r="C152" i="35"/>
  <c r="A122" i="35"/>
  <c r="C144" i="35"/>
  <c r="A145" i="35"/>
  <c r="C167" i="35"/>
  <c r="A118" i="35"/>
  <c r="C140" i="35"/>
  <c r="A124" i="35"/>
  <c r="C146" i="35"/>
  <c r="A128" i="35"/>
  <c r="C150" i="35"/>
  <c r="A121" i="35"/>
  <c r="C143" i="35"/>
  <c r="A142" i="35"/>
  <c r="C164" i="35"/>
  <c r="A115" i="35"/>
  <c r="C137" i="35"/>
  <c r="A141" i="35"/>
  <c r="C163" i="35"/>
  <c r="I527" i="35"/>
  <c r="A133" i="35"/>
  <c r="C155" i="35"/>
  <c r="A132" i="35"/>
  <c r="C154" i="35"/>
  <c r="C441" i="35"/>
  <c r="A419" i="35"/>
  <c r="A153" i="35"/>
  <c r="C175" i="35"/>
  <c r="A116" i="35"/>
  <c r="C138" i="35"/>
  <c r="A126" i="35"/>
  <c r="C148" i="35"/>
  <c r="C173" i="35"/>
  <c r="A151" i="35"/>
  <c r="A125" i="35"/>
  <c r="C147" i="35"/>
  <c r="A117" i="35"/>
  <c r="C139" i="35"/>
  <c r="I525" i="35"/>
  <c r="A149" i="35"/>
  <c r="C171" i="35"/>
  <c r="I108" i="35"/>
  <c r="I344" i="35"/>
  <c r="K19" i="35"/>
  <c r="K66" i="35"/>
  <c r="K17" i="35"/>
  <c r="I190" i="35"/>
  <c r="I107" i="35"/>
  <c r="I524" i="35"/>
  <c r="I168" i="35"/>
  <c r="K20" i="35"/>
  <c r="E520" i="35"/>
  <c r="K18" i="35"/>
  <c r="I473" i="35"/>
  <c r="K473" i="35" s="1"/>
  <c r="I66" i="35"/>
  <c r="E521" i="35"/>
  <c r="M350" i="35"/>
  <c r="K14" i="43"/>
  <c r="K5" i="43"/>
  <c r="K13" i="43"/>
  <c r="K8" i="43"/>
  <c r="K9" i="43"/>
  <c r="K11" i="43"/>
  <c r="K12" i="43"/>
  <c r="K7" i="43"/>
  <c r="K10" i="43"/>
  <c r="N6" i="43"/>
  <c r="L5" i="43"/>
  <c r="M6" i="43" s="1"/>
  <c r="K6" i="43"/>
  <c r="D7" i="43"/>
  <c r="D10" i="43"/>
  <c r="E28" i="35"/>
  <c r="D10" i="12"/>
  <c r="D9" i="12"/>
  <c r="D13" i="12"/>
  <c r="D11" i="12"/>
  <c r="D12" i="12"/>
  <c r="D8" i="12"/>
  <c r="D7" i="12"/>
  <c r="D6" i="12"/>
  <c r="D14" i="12"/>
  <c r="F8" i="14"/>
  <c r="I8" i="14" s="1"/>
  <c r="J8" i="14" s="1"/>
  <c r="M19" i="35"/>
  <c r="V60" i="35"/>
  <c r="X60" i="35" s="1"/>
  <c r="Z60" i="35" s="1"/>
  <c r="M60" i="35" s="1"/>
  <c r="I389" i="35"/>
  <c r="K59" i="35"/>
  <c r="I59" i="35"/>
  <c r="K168" i="35"/>
  <c r="M168" i="35" s="1"/>
  <c r="E454" i="35"/>
  <c r="E103" i="35"/>
  <c r="I345" i="35"/>
  <c r="E104" i="35"/>
  <c r="E455" i="35"/>
  <c r="G59" i="35"/>
  <c r="I472" i="35"/>
  <c r="I388" i="35"/>
  <c r="I366" i="35"/>
  <c r="I367" i="35"/>
  <c r="K344" i="35"/>
  <c r="K190" i="35"/>
  <c r="G35" i="35"/>
  <c r="G36" i="35"/>
  <c r="G14" i="35"/>
  <c r="G13" i="35"/>
  <c r="G34" i="35"/>
  <c r="M58" i="35"/>
  <c r="K58" i="35"/>
  <c r="I58" i="35"/>
  <c r="G58" i="35"/>
  <c r="E58" i="35"/>
  <c r="E102" i="35"/>
  <c r="J352" i="35"/>
  <c r="L352" i="35" s="1"/>
  <c r="G352" i="35"/>
  <c r="J347" i="35"/>
  <c r="L347" i="35" s="1"/>
  <c r="G347" i="35"/>
  <c r="J343" i="35"/>
  <c r="L343" i="35" s="1"/>
  <c r="G343" i="35"/>
  <c r="G397" i="35"/>
  <c r="G396" i="35"/>
  <c r="G391" i="35"/>
  <c r="G390" i="35"/>
  <c r="G374" i="35"/>
  <c r="G369" i="35"/>
  <c r="G368" i="35"/>
  <c r="G365" i="35"/>
  <c r="G387" i="35"/>
  <c r="E453" i="35"/>
  <c r="E516" i="35"/>
  <c r="E517" i="35"/>
  <c r="E519" i="35"/>
  <c r="P57" i="35"/>
  <c r="O57" i="35"/>
  <c r="O58" i="35"/>
  <c r="E67" i="35"/>
  <c r="E62" i="35"/>
  <c r="T67" i="35"/>
  <c r="V67" i="35" s="1"/>
  <c r="T62" i="35"/>
  <c r="V62" i="35" s="1"/>
  <c r="X62" i="35" s="1"/>
  <c r="Z62" i="35" s="1"/>
  <c r="M62" i="35" s="1"/>
  <c r="O51" i="35"/>
  <c r="O52" i="35"/>
  <c r="O53" i="35"/>
  <c r="O54" i="35"/>
  <c r="O55" i="35"/>
  <c r="O56" i="35"/>
  <c r="O61" i="35"/>
  <c r="O62" i="35"/>
  <c r="O67" i="35"/>
  <c r="O68" i="35"/>
  <c r="O50" i="35"/>
  <c r="E38" i="35"/>
  <c r="G21" i="35"/>
  <c r="G16" i="35"/>
  <c r="G12" i="35"/>
  <c r="G384" i="35"/>
  <c r="J340" i="35"/>
  <c r="L340" i="35" s="1"/>
  <c r="G340" i="35"/>
  <c r="G385" i="35"/>
  <c r="G386" i="35"/>
  <c r="G364" i="35"/>
  <c r="J341" i="35"/>
  <c r="L341" i="35" s="1"/>
  <c r="J342" i="35"/>
  <c r="L342" i="35" s="1"/>
  <c r="G342" i="35"/>
  <c r="E57" i="35"/>
  <c r="T57" i="35"/>
  <c r="V57" i="35" s="1"/>
  <c r="X57" i="35" s="1"/>
  <c r="Z57" i="35" s="1"/>
  <c r="M57" i="35" s="1"/>
  <c r="E33" i="35"/>
  <c r="G11" i="35"/>
  <c r="G375" i="35"/>
  <c r="J353" i="35"/>
  <c r="L353" i="35" s="1"/>
  <c r="G353" i="35"/>
  <c r="J346" i="35"/>
  <c r="L346" i="35" s="1"/>
  <c r="G346" i="35"/>
  <c r="T68" i="35"/>
  <c r="V68" i="35" s="1"/>
  <c r="X68" i="35" s="1"/>
  <c r="T61" i="35"/>
  <c r="V61" i="35" s="1"/>
  <c r="E68" i="35"/>
  <c r="E61" i="35"/>
  <c r="G22" i="35"/>
  <c r="G15" i="35"/>
  <c r="E451" i="35"/>
  <c r="E450" i="35"/>
  <c r="E449" i="35"/>
  <c r="E448" i="35"/>
  <c r="E446" i="35"/>
  <c r="G27" i="35"/>
  <c r="F18" i="14"/>
  <c r="I18" i="14" s="1"/>
  <c r="G26" i="35"/>
  <c r="G29" i="35"/>
  <c r="G30" i="35"/>
  <c r="G31" i="35"/>
  <c r="I32" i="35"/>
  <c r="J339" i="35"/>
  <c r="L339" i="35" s="1"/>
  <c r="J338" i="35"/>
  <c r="L338" i="35" s="1"/>
  <c r="J337" i="35"/>
  <c r="L337" i="35" s="1"/>
  <c r="J336" i="35"/>
  <c r="L336" i="35" s="1"/>
  <c r="J335" i="35"/>
  <c r="L335" i="35" s="1"/>
  <c r="G339" i="35"/>
  <c r="G338" i="35"/>
  <c r="G337" i="35"/>
  <c r="G336" i="35"/>
  <c r="G335" i="35"/>
  <c r="I17" i="14"/>
  <c r="F14" i="14"/>
  <c r="I14" i="14" s="1"/>
  <c r="J14" i="14" s="1"/>
  <c r="F13" i="14"/>
  <c r="I13" i="14" s="1"/>
  <c r="J13" i="14" s="1"/>
  <c r="F12" i="14"/>
  <c r="I12" i="14" s="1"/>
  <c r="J12" i="14" s="1"/>
  <c r="F11" i="14"/>
  <c r="I11" i="14" s="1"/>
  <c r="J11" i="14" s="1"/>
  <c r="F10" i="14"/>
  <c r="I10" i="14" s="1"/>
  <c r="J10" i="14" s="1"/>
  <c r="F9" i="14"/>
  <c r="I9" i="14" s="1"/>
  <c r="J9" i="14" s="1"/>
  <c r="I7" i="14"/>
  <c r="J7" i="14" s="1"/>
  <c r="I6" i="14"/>
  <c r="J6" i="14" s="1"/>
  <c r="M42" i="35" l="1"/>
  <c r="M40" i="35"/>
  <c r="I526" i="35"/>
  <c r="K41" i="35"/>
  <c r="I109" i="35"/>
  <c r="K39" i="35"/>
  <c r="I458" i="35"/>
  <c r="C320" i="5"/>
  <c r="C313" i="5"/>
  <c r="C315" i="5"/>
  <c r="C316" i="5"/>
  <c r="C322" i="5"/>
  <c r="C319" i="5"/>
  <c r="C321" i="5"/>
  <c r="C318" i="5"/>
  <c r="C314" i="5"/>
  <c r="C317" i="5"/>
  <c r="C223" i="5"/>
  <c r="A144" i="35"/>
  <c r="C166" i="35"/>
  <c r="A152" i="35"/>
  <c r="C174" i="35"/>
  <c r="C195" i="35"/>
  <c r="A173" i="35"/>
  <c r="A148" i="35"/>
  <c r="C170" i="35"/>
  <c r="A163" i="35"/>
  <c r="C185" i="35"/>
  <c r="A150" i="35"/>
  <c r="C172" i="35"/>
  <c r="A140" i="35"/>
  <c r="C162" i="35"/>
  <c r="A139" i="35"/>
  <c r="C161" i="35"/>
  <c r="C159" i="35"/>
  <c r="A137" i="35"/>
  <c r="A167" i="35"/>
  <c r="C189" i="35"/>
  <c r="A138" i="35"/>
  <c r="C160" i="35"/>
  <c r="A155" i="35"/>
  <c r="C177" i="35"/>
  <c r="A171" i="35"/>
  <c r="C193" i="35"/>
  <c r="A147" i="35"/>
  <c r="C169" i="35"/>
  <c r="C463" i="35"/>
  <c r="A441" i="35"/>
  <c r="A164" i="35"/>
  <c r="C186" i="35"/>
  <c r="A175" i="35"/>
  <c r="C197" i="35"/>
  <c r="A154" i="35"/>
  <c r="C176" i="35"/>
  <c r="A143" i="35"/>
  <c r="C165" i="35"/>
  <c r="A146" i="35"/>
  <c r="C168" i="35"/>
  <c r="K389" i="35"/>
  <c r="M20" i="35"/>
  <c r="K527" i="35"/>
  <c r="K461" i="35"/>
  <c r="K110" i="35"/>
  <c r="M17" i="35"/>
  <c r="K107" i="35"/>
  <c r="K524" i="35"/>
  <c r="K458" i="35"/>
  <c r="M473" i="35"/>
  <c r="M18" i="35"/>
  <c r="K525" i="35"/>
  <c r="K459" i="35"/>
  <c r="K108" i="35"/>
  <c r="K345" i="35"/>
  <c r="G520" i="35"/>
  <c r="G521" i="35"/>
  <c r="N5" i="43"/>
  <c r="O6" i="43"/>
  <c r="D6" i="43"/>
  <c r="M5" i="43"/>
  <c r="M14" i="43"/>
  <c r="M13" i="43"/>
  <c r="M9" i="43"/>
  <c r="M8" i="43"/>
  <c r="M10" i="43"/>
  <c r="M7" i="43"/>
  <c r="M11" i="43"/>
  <c r="M12" i="43"/>
  <c r="E447" i="35"/>
  <c r="F11" i="12"/>
  <c r="G28" i="35"/>
  <c r="F14" i="12"/>
  <c r="F7" i="12"/>
  <c r="F10" i="12"/>
  <c r="F13" i="12"/>
  <c r="F8" i="12"/>
  <c r="F12" i="12"/>
  <c r="H6" i="12"/>
  <c r="F9" i="12"/>
  <c r="I60" i="35"/>
  <c r="K60" i="35"/>
  <c r="I337" i="35"/>
  <c r="I338" i="35"/>
  <c r="I29" i="35"/>
  <c r="I385" i="35"/>
  <c r="I397" i="35"/>
  <c r="I13" i="35"/>
  <c r="G454" i="35"/>
  <c r="G103" i="35"/>
  <c r="I30" i="35"/>
  <c r="I14" i="35"/>
  <c r="G455" i="35"/>
  <c r="G104" i="35"/>
  <c r="I36" i="35"/>
  <c r="I340" i="35"/>
  <c r="I27" i="35"/>
  <c r="I384" i="35"/>
  <c r="I35" i="35"/>
  <c r="I11" i="35"/>
  <c r="I26" i="35"/>
  <c r="I368" i="35"/>
  <c r="I335" i="35"/>
  <c r="I34" i="35"/>
  <c r="I339" i="35"/>
  <c r="K32" i="35"/>
  <c r="I336" i="35"/>
  <c r="I31" i="35"/>
  <c r="I12" i="35"/>
  <c r="I391" i="35"/>
  <c r="K391" i="35" s="1"/>
  <c r="K472" i="35"/>
  <c r="K388" i="35"/>
  <c r="K367" i="35"/>
  <c r="K366" i="35"/>
  <c r="M344" i="35"/>
  <c r="M190" i="35"/>
  <c r="I22" i="35"/>
  <c r="G37" i="35"/>
  <c r="I353" i="35"/>
  <c r="I342" i="35"/>
  <c r="I369" i="35"/>
  <c r="I343" i="35"/>
  <c r="G43" i="35"/>
  <c r="G44" i="35"/>
  <c r="I374" i="35"/>
  <c r="I390" i="35"/>
  <c r="I347" i="35"/>
  <c r="I364" i="35"/>
  <c r="I375" i="35"/>
  <c r="I386" i="35"/>
  <c r="I16" i="35"/>
  <c r="I387" i="35"/>
  <c r="G33" i="35"/>
  <c r="I21" i="35"/>
  <c r="I365" i="35"/>
  <c r="I396" i="35"/>
  <c r="I352" i="35"/>
  <c r="I15" i="35"/>
  <c r="I346" i="35"/>
  <c r="G38" i="35"/>
  <c r="G102" i="35"/>
  <c r="E528" i="35"/>
  <c r="E456" i="35"/>
  <c r="E463" i="35"/>
  <c r="E522" i="35"/>
  <c r="E529" i="35"/>
  <c r="E457" i="35"/>
  <c r="E518" i="35"/>
  <c r="G453" i="35"/>
  <c r="E523" i="35"/>
  <c r="G519" i="35"/>
  <c r="E462" i="35"/>
  <c r="I62" i="35"/>
  <c r="E111" i="35"/>
  <c r="K62" i="35"/>
  <c r="E106" i="35"/>
  <c r="G62" i="35"/>
  <c r="X67" i="35"/>
  <c r="I67" i="35"/>
  <c r="G67" i="35"/>
  <c r="E452" i="35"/>
  <c r="G341" i="35"/>
  <c r="G57" i="35"/>
  <c r="E101" i="35"/>
  <c r="K57" i="35"/>
  <c r="I57" i="35"/>
  <c r="E112" i="35"/>
  <c r="E105" i="35"/>
  <c r="G68" i="35"/>
  <c r="Z68" i="35"/>
  <c r="M68" i="35" s="1"/>
  <c r="K68" i="35"/>
  <c r="I68" i="35"/>
  <c r="X61" i="35"/>
  <c r="I61" i="35"/>
  <c r="G61" i="35"/>
  <c r="J5" i="14"/>
  <c r="J4" i="14" s="1"/>
  <c r="M41" i="35" l="1"/>
  <c r="K109" i="35"/>
  <c r="K460" i="35"/>
  <c r="K526" i="35"/>
  <c r="M39" i="35"/>
  <c r="C326" i="5"/>
  <c r="C328" i="5"/>
  <c r="C332" i="5"/>
  <c r="C325" i="5"/>
  <c r="C330" i="5"/>
  <c r="C333" i="5"/>
  <c r="C327" i="5"/>
  <c r="C329" i="5"/>
  <c r="C324" i="5"/>
  <c r="C331" i="5"/>
  <c r="C228" i="5"/>
  <c r="A174" i="35"/>
  <c r="C196" i="35"/>
  <c r="A166" i="35"/>
  <c r="C188" i="35"/>
  <c r="A176" i="35"/>
  <c r="C198" i="35"/>
  <c r="A186" i="35"/>
  <c r="C208" i="35"/>
  <c r="A168" i="35"/>
  <c r="C190" i="35"/>
  <c r="A197" i="35"/>
  <c r="C219" i="35"/>
  <c r="A189" i="35"/>
  <c r="C211" i="35"/>
  <c r="A172" i="35"/>
  <c r="C194" i="35"/>
  <c r="A195" i="35"/>
  <c r="C217" i="35"/>
  <c r="A162" i="35"/>
  <c r="C184" i="35"/>
  <c r="A165" i="35"/>
  <c r="C187" i="35"/>
  <c r="A463" i="35"/>
  <c r="C485" i="35"/>
  <c r="A177" i="35"/>
  <c r="C199" i="35"/>
  <c r="C191" i="35"/>
  <c r="A169" i="35"/>
  <c r="A185" i="35"/>
  <c r="C207" i="35"/>
  <c r="A160" i="35"/>
  <c r="C182" i="35"/>
  <c r="A161" i="35"/>
  <c r="C183" i="35"/>
  <c r="A193" i="35"/>
  <c r="C215" i="35"/>
  <c r="A170" i="35"/>
  <c r="C192" i="35"/>
  <c r="A159" i="35"/>
  <c r="C181" i="35"/>
  <c r="M458" i="35"/>
  <c r="M107" i="35"/>
  <c r="M524" i="35"/>
  <c r="M461" i="35"/>
  <c r="M527" i="35"/>
  <c r="M110" i="35"/>
  <c r="K21" i="35"/>
  <c r="K368" i="35"/>
  <c r="M345" i="35"/>
  <c r="M389" i="35"/>
  <c r="M108" i="35"/>
  <c r="M459" i="35"/>
  <c r="M525" i="35"/>
  <c r="I520" i="35"/>
  <c r="K14" i="35"/>
  <c r="I521" i="35"/>
  <c r="O14" i="43"/>
  <c r="O5" i="43"/>
  <c r="O13" i="43"/>
  <c r="O9" i="43"/>
  <c r="O8" i="43"/>
  <c r="O12" i="43"/>
  <c r="O7" i="43"/>
  <c r="O11" i="43"/>
  <c r="D5" i="43"/>
  <c r="O10" i="43"/>
  <c r="H10" i="12"/>
  <c r="I28" i="35"/>
  <c r="H14" i="12"/>
  <c r="H7" i="12"/>
  <c r="H13" i="12"/>
  <c r="H9" i="12"/>
  <c r="H11" i="12"/>
  <c r="J6" i="12"/>
  <c r="H8" i="12"/>
  <c r="H12" i="12"/>
  <c r="J12" i="12"/>
  <c r="K397" i="35"/>
  <c r="I519" i="35"/>
  <c r="K34" i="35"/>
  <c r="K339" i="35"/>
  <c r="K11" i="35"/>
  <c r="K27" i="35"/>
  <c r="K30" i="35"/>
  <c r="K13" i="35"/>
  <c r="I454" i="35"/>
  <c r="I103" i="35"/>
  <c r="K385" i="35"/>
  <c r="K338" i="35"/>
  <c r="G105" i="35"/>
  <c r="I341" i="35"/>
  <c r="M32" i="35"/>
  <c r="I453" i="35"/>
  <c r="G523" i="35"/>
  <c r="K35" i="35"/>
  <c r="K340" i="35"/>
  <c r="K12" i="35"/>
  <c r="K102" i="35" s="1"/>
  <c r="I102" i="35"/>
  <c r="K31" i="35"/>
  <c r="K36" i="35"/>
  <c r="I455" i="35"/>
  <c r="I104" i="35"/>
  <c r="K336" i="35"/>
  <c r="K26" i="35"/>
  <c r="K384" i="35"/>
  <c r="G518" i="35"/>
  <c r="K387" i="35"/>
  <c r="K335" i="35"/>
  <c r="K29" i="35"/>
  <c r="K337" i="35"/>
  <c r="M472" i="35"/>
  <c r="M388" i="35"/>
  <c r="M366" i="35"/>
  <c r="M367" i="35"/>
  <c r="I43" i="35"/>
  <c r="G462" i="35"/>
  <c r="G522" i="35"/>
  <c r="G111" i="35"/>
  <c r="G529" i="35"/>
  <c r="G112" i="35"/>
  <c r="G463" i="35"/>
  <c r="G452" i="35"/>
  <c r="G101" i="35"/>
  <c r="G106" i="35"/>
  <c r="G457" i="35"/>
  <c r="K15" i="35"/>
  <c r="K364" i="35"/>
  <c r="K390" i="35"/>
  <c r="I38" i="35"/>
  <c r="K365" i="35"/>
  <c r="K386" i="35"/>
  <c r="K342" i="35"/>
  <c r="K22" i="35"/>
  <c r="K352" i="35"/>
  <c r="M397" i="35"/>
  <c r="K374" i="35"/>
  <c r="K343" i="35"/>
  <c r="K16" i="35"/>
  <c r="K347" i="35"/>
  <c r="I44" i="35"/>
  <c r="K353" i="35"/>
  <c r="K346" i="35"/>
  <c r="K396" i="35"/>
  <c r="I33" i="35"/>
  <c r="M391" i="35"/>
  <c r="K375" i="35"/>
  <c r="M368" i="35"/>
  <c r="K369" i="35"/>
  <c r="G528" i="35"/>
  <c r="I37" i="35"/>
  <c r="G456" i="35"/>
  <c r="M34" i="35"/>
  <c r="Z67" i="35"/>
  <c r="M67" i="35" s="1"/>
  <c r="K67" i="35"/>
  <c r="Z61" i="35"/>
  <c r="M61" i="35" s="1"/>
  <c r="K61" i="35"/>
  <c r="M21" i="35" l="1"/>
  <c r="M109" i="35"/>
  <c r="M526" i="35"/>
  <c r="M460" i="35"/>
  <c r="C338" i="5"/>
  <c r="C342" i="5"/>
  <c r="C335" i="5"/>
  <c r="C344" i="5"/>
  <c r="C341" i="5"/>
  <c r="C336" i="5"/>
  <c r="C343" i="5"/>
  <c r="C340" i="5"/>
  <c r="C339" i="5"/>
  <c r="C337" i="5"/>
  <c r="C234" i="5"/>
  <c r="A188" i="35"/>
  <c r="C210" i="35"/>
  <c r="A196" i="35"/>
  <c r="C218" i="35"/>
  <c r="A192" i="35"/>
  <c r="C214" i="35"/>
  <c r="A191" i="35"/>
  <c r="C213" i="35"/>
  <c r="A184" i="35"/>
  <c r="C206" i="35"/>
  <c r="A219" i="35"/>
  <c r="C241" i="35"/>
  <c r="A199" i="35"/>
  <c r="C221" i="35"/>
  <c r="C237" i="35"/>
  <c r="A215" i="35"/>
  <c r="A217" i="35"/>
  <c r="C239" i="35"/>
  <c r="C212" i="35"/>
  <c r="A190" i="35"/>
  <c r="C229" i="35"/>
  <c r="A207" i="35"/>
  <c r="A485" i="35"/>
  <c r="C507" i="35"/>
  <c r="A194" i="35"/>
  <c r="C216" i="35"/>
  <c r="A208" i="35"/>
  <c r="C230" i="35"/>
  <c r="A183" i="35"/>
  <c r="C205" i="35"/>
  <c r="A187" i="35"/>
  <c r="C209" i="35"/>
  <c r="A181" i="35"/>
  <c r="C203" i="35"/>
  <c r="A211" i="35"/>
  <c r="C233" i="35"/>
  <c r="C220" i="35"/>
  <c r="A198" i="35"/>
  <c r="C204" i="35"/>
  <c r="A182" i="35"/>
  <c r="K455" i="35"/>
  <c r="M14" i="35"/>
  <c r="K520" i="35"/>
  <c r="K521" i="35"/>
  <c r="E5" i="43"/>
  <c r="E14" i="43"/>
  <c r="E13" i="43"/>
  <c r="E11" i="43"/>
  <c r="E12" i="43"/>
  <c r="E8" i="43"/>
  <c r="E9" i="43"/>
  <c r="E7" i="43"/>
  <c r="E10" i="43"/>
  <c r="E6" i="43"/>
  <c r="J8" i="12"/>
  <c r="K28" i="35"/>
  <c r="J14" i="12"/>
  <c r="J10" i="12"/>
  <c r="J7" i="12"/>
  <c r="J13" i="12"/>
  <c r="J9" i="12"/>
  <c r="J11" i="12"/>
  <c r="L6" i="12"/>
  <c r="M387" i="35"/>
  <c r="I528" i="35"/>
  <c r="M385" i="35"/>
  <c r="I462" i="35"/>
  <c r="M31" i="35"/>
  <c r="K341" i="35"/>
  <c r="M27" i="35"/>
  <c r="M339" i="35"/>
  <c r="M11" i="35"/>
  <c r="K43" i="35"/>
  <c r="K453" i="35"/>
  <c r="M26" i="35"/>
  <c r="M336" i="35"/>
  <c r="K104" i="35"/>
  <c r="M337" i="35"/>
  <c r="I111" i="35"/>
  <c r="K519" i="35"/>
  <c r="M12" i="35"/>
  <c r="M335" i="35"/>
  <c r="M36" i="35"/>
  <c r="M340" i="35"/>
  <c r="M13" i="35"/>
  <c r="K454" i="35"/>
  <c r="K103" i="35"/>
  <c r="M29" i="35"/>
  <c r="M338" i="35"/>
  <c r="M384" i="35"/>
  <c r="M35" i="35"/>
  <c r="M30" i="35"/>
  <c r="I456" i="35"/>
  <c r="M369" i="35"/>
  <c r="K44" i="35"/>
  <c r="I112" i="35"/>
  <c r="I529" i="35"/>
  <c r="K33" i="35"/>
  <c r="I452" i="35"/>
  <c r="I518" i="35"/>
  <c r="I101" i="35"/>
  <c r="M346" i="35"/>
  <c r="M374" i="35"/>
  <c r="M364" i="35"/>
  <c r="M375" i="35"/>
  <c r="M342" i="35"/>
  <c r="M347" i="35"/>
  <c r="M396" i="35"/>
  <c r="M16" i="35"/>
  <c r="I463" i="35"/>
  <c r="M365" i="35"/>
  <c r="M386" i="35"/>
  <c r="M353" i="35"/>
  <c r="M343" i="35"/>
  <c r="K38" i="35"/>
  <c r="I457" i="35"/>
  <c r="I523" i="35"/>
  <c r="I106" i="35"/>
  <c r="M390" i="35"/>
  <c r="K37" i="35"/>
  <c r="I522" i="35"/>
  <c r="I105" i="35"/>
  <c r="M352" i="35"/>
  <c r="M22" i="35"/>
  <c r="M15" i="35"/>
  <c r="C348" i="5" l="1"/>
  <c r="C354" i="5"/>
  <c r="C347" i="5"/>
  <c r="C352" i="5"/>
  <c r="C350" i="5"/>
  <c r="C349" i="5"/>
  <c r="C353" i="5"/>
  <c r="C351" i="5"/>
  <c r="C355" i="5"/>
  <c r="C346" i="5"/>
  <c r="A218" i="35"/>
  <c r="C240" i="35"/>
  <c r="C232" i="35"/>
  <c r="A210" i="35"/>
  <c r="A241" i="35"/>
  <c r="C263" i="35"/>
  <c r="A203" i="35"/>
  <c r="C225" i="35"/>
  <c r="Z96" i="5"/>
  <c r="Z98" i="5"/>
  <c r="Z94" i="5"/>
  <c r="Z93" i="5"/>
  <c r="Z99" i="5"/>
  <c r="Z95" i="5"/>
  <c r="Z97" i="5"/>
  <c r="C529" i="35"/>
  <c r="A529" i="35" s="1"/>
  <c r="A507" i="35"/>
  <c r="A220" i="35"/>
  <c r="C242" i="35"/>
  <c r="A206" i="35"/>
  <c r="C228" i="35"/>
  <c r="A233" i="35"/>
  <c r="C255" i="35"/>
  <c r="A209" i="35"/>
  <c r="C231" i="35"/>
  <c r="A230" i="35"/>
  <c r="C252" i="35"/>
  <c r="A229" i="35"/>
  <c r="C251" i="35"/>
  <c r="A237" i="35"/>
  <c r="C259" i="35"/>
  <c r="A213" i="35"/>
  <c r="C235" i="35"/>
  <c r="A216" i="35"/>
  <c r="C238" i="35"/>
  <c r="A221" i="35"/>
  <c r="C243" i="35"/>
  <c r="A204" i="35"/>
  <c r="C226" i="35"/>
  <c r="A212" i="35"/>
  <c r="C234" i="35"/>
  <c r="A214" i="35"/>
  <c r="C236" i="35"/>
  <c r="A205" i="35"/>
  <c r="C227" i="35"/>
  <c r="A239" i="35"/>
  <c r="C261" i="35"/>
  <c r="K111" i="35"/>
  <c r="M521" i="35"/>
  <c r="M520" i="35"/>
  <c r="L12" i="12"/>
  <c r="M28" i="35"/>
  <c r="L13" i="12"/>
  <c r="L7" i="12"/>
  <c r="L14" i="12"/>
  <c r="L10" i="12"/>
  <c r="L9" i="12"/>
  <c r="L11" i="12"/>
  <c r="L8" i="12"/>
  <c r="M43" i="35"/>
  <c r="M453" i="35"/>
  <c r="M102" i="35"/>
  <c r="M519" i="35"/>
  <c r="K462" i="35"/>
  <c r="K528" i="35"/>
  <c r="M104" i="35"/>
  <c r="M455" i="35"/>
  <c r="K463" i="35"/>
  <c r="M341" i="35"/>
  <c r="K456" i="35"/>
  <c r="M454" i="35"/>
  <c r="M103" i="35"/>
  <c r="K112" i="35"/>
  <c r="K105" i="35"/>
  <c r="K529" i="35"/>
  <c r="K106" i="35"/>
  <c r="K457" i="35"/>
  <c r="K523" i="35"/>
  <c r="K522" i="35"/>
  <c r="M37" i="35"/>
  <c r="M38" i="35"/>
  <c r="M44" i="35"/>
  <c r="M33" i="35"/>
  <c r="K518" i="35"/>
  <c r="K101" i="35"/>
  <c r="K452" i="35"/>
  <c r="C361" i="5" l="1"/>
  <c r="C362" i="5"/>
  <c r="C358" i="5"/>
  <c r="C357" i="5"/>
  <c r="C364" i="5"/>
  <c r="C360" i="5"/>
  <c r="C365" i="5"/>
  <c r="C366" i="5"/>
  <c r="C363" i="5"/>
  <c r="C359" i="5"/>
  <c r="C254" i="35"/>
  <c r="A232" i="35"/>
  <c r="A240" i="35"/>
  <c r="C262" i="35"/>
  <c r="C248" i="35"/>
  <c r="A226" i="35"/>
  <c r="C274" i="35"/>
  <c r="A252" i="35"/>
  <c r="A227" i="35"/>
  <c r="C249" i="35"/>
  <c r="A235" i="35"/>
  <c r="C257" i="35"/>
  <c r="A231" i="35"/>
  <c r="C253" i="35"/>
  <c r="A242" i="35"/>
  <c r="C264" i="35"/>
  <c r="C258" i="35"/>
  <c r="A236" i="35"/>
  <c r="A243" i="35"/>
  <c r="C265" i="35"/>
  <c r="A265" i="35" s="1"/>
  <c r="A259" i="35"/>
  <c r="C281" i="35"/>
  <c r="A225" i="35"/>
  <c r="C247" i="35"/>
  <c r="A255" i="35"/>
  <c r="C277" i="35"/>
  <c r="A234" i="35"/>
  <c r="C256" i="35"/>
  <c r="A238" i="35"/>
  <c r="C260" i="35"/>
  <c r="A251" i="35"/>
  <c r="C273" i="35"/>
  <c r="A263" i="35"/>
  <c r="C285" i="35"/>
  <c r="C250" i="35"/>
  <c r="A228" i="35"/>
  <c r="A261" i="35"/>
  <c r="C283" i="35"/>
  <c r="M462" i="35"/>
  <c r="M528" i="35"/>
  <c r="M111" i="35"/>
  <c r="M523" i="35"/>
  <c r="M457" i="35"/>
  <c r="M106" i="35"/>
  <c r="M463" i="35"/>
  <c r="M105" i="35"/>
  <c r="M522" i="35"/>
  <c r="M529" i="35"/>
  <c r="M456" i="35"/>
  <c r="M101" i="35"/>
  <c r="M518" i="35"/>
  <c r="M452" i="35"/>
  <c r="M112" i="35"/>
  <c r="G363" i="35"/>
  <c r="G362" i="35"/>
  <c r="E515" i="35"/>
  <c r="E514" i="35"/>
  <c r="E513" i="35"/>
  <c r="E512" i="35"/>
  <c r="E56" i="35"/>
  <c r="M55" i="35"/>
  <c r="K55" i="35"/>
  <c r="I55" i="35"/>
  <c r="G55" i="35"/>
  <c r="E55" i="35"/>
  <c r="E54" i="35"/>
  <c r="E53" i="35"/>
  <c r="E52" i="35"/>
  <c r="E51" i="35"/>
  <c r="E50" i="35"/>
  <c r="E98" i="35"/>
  <c r="E97" i="35"/>
  <c r="E96" i="35"/>
  <c r="E95" i="35"/>
  <c r="G361" i="35"/>
  <c r="G360" i="35"/>
  <c r="G359" i="35"/>
  <c r="G358" i="35"/>
  <c r="G357" i="35"/>
  <c r="G383" i="35"/>
  <c r="G382" i="35"/>
  <c r="G381" i="35"/>
  <c r="G380" i="35"/>
  <c r="G379" i="35"/>
  <c r="C377" i="5" l="1"/>
  <c r="C374" i="5"/>
  <c r="C370" i="5"/>
  <c r="C372" i="5"/>
  <c r="C376" i="5"/>
  <c r="C371" i="5"/>
  <c r="C375" i="5"/>
  <c r="C369" i="5"/>
  <c r="C373" i="5"/>
  <c r="C378" i="5"/>
  <c r="A262" i="35"/>
  <c r="C284" i="35"/>
  <c r="A254" i="35"/>
  <c r="C276" i="35"/>
  <c r="A273" i="35"/>
  <c r="C295" i="35"/>
  <c r="C271" i="35"/>
  <c r="A249" i="35"/>
  <c r="C280" i="35"/>
  <c r="A258" i="35"/>
  <c r="C305" i="35"/>
  <c r="A283" i="35"/>
  <c r="A260" i="35"/>
  <c r="C282" i="35"/>
  <c r="A247" i="35"/>
  <c r="C269" i="35"/>
  <c r="A264" i="35"/>
  <c r="C286" i="35"/>
  <c r="A256" i="35"/>
  <c r="C278" i="35"/>
  <c r="A281" i="35"/>
  <c r="C303" i="35"/>
  <c r="C275" i="35"/>
  <c r="A253" i="35"/>
  <c r="C272" i="35"/>
  <c r="A250" i="35"/>
  <c r="C296" i="35"/>
  <c r="A274" i="35"/>
  <c r="A285" i="35"/>
  <c r="C307" i="35"/>
  <c r="A277" i="35"/>
  <c r="C299" i="35"/>
  <c r="C279" i="35"/>
  <c r="A257" i="35"/>
  <c r="A248" i="35"/>
  <c r="C270" i="35"/>
  <c r="I358" i="35"/>
  <c r="I359" i="35"/>
  <c r="I379" i="35"/>
  <c r="I360" i="35"/>
  <c r="I380" i="35"/>
  <c r="I361" i="35"/>
  <c r="I381" i="35"/>
  <c r="I382" i="35"/>
  <c r="I362" i="35"/>
  <c r="I357" i="35"/>
  <c r="I383" i="35"/>
  <c r="E445" i="35"/>
  <c r="E511" i="35"/>
  <c r="I363" i="35"/>
  <c r="Z92" i="5"/>
  <c r="E94" i="35"/>
  <c r="L396" i="5" l="1"/>
  <c r="M396" i="5" s="1"/>
  <c r="L386" i="5"/>
  <c r="M386" i="5" s="1"/>
  <c r="Z386" i="5"/>
  <c r="AA386" i="5" s="1"/>
  <c r="AI386" i="5"/>
  <c r="AK386" i="5"/>
  <c r="H396" i="5"/>
  <c r="I396" i="5" s="1"/>
  <c r="F386" i="5"/>
  <c r="G386" i="5" s="1"/>
  <c r="AE396" i="5"/>
  <c r="F396" i="5"/>
  <c r="G396" i="5" s="1"/>
  <c r="R396" i="5"/>
  <c r="S396" i="5" s="1"/>
  <c r="AB396" i="5"/>
  <c r="AG396" i="5"/>
  <c r="V386" i="5"/>
  <c r="W386" i="5" s="1"/>
  <c r="T396" i="5"/>
  <c r="U396" i="5" s="1"/>
  <c r="J386" i="5"/>
  <c r="K386" i="5" s="1"/>
  <c r="D396" i="5"/>
  <c r="E396" i="5" s="1"/>
  <c r="X396" i="5"/>
  <c r="Y396" i="5" s="1"/>
  <c r="T386" i="5"/>
  <c r="U386" i="5" s="1"/>
  <c r="V396" i="5"/>
  <c r="W396" i="5" s="1"/>
  <c r="AK396" i="5"/>
  <c r="J396" i="5"/>
  <c r="K396" i="5" s="1"/>
  <c r="N396" i="5"/>
  <c r="O396" i="5" s="1"/>
  <c r="P386" i="5"/>
  <c r="Q386" i="5" s="1"/>
  <c r="AE386" i="5"/>
  <c r="P396" i="5"/>
  <c r="Q396" i="5" s="1"/>
  <c r="N386" i="5"/>
  <c r="O386" i="5" s="1"/>
  <c r="Z396" i="5"/>
  <c r="AA396" i="5" s="1"/>
  <c r="AI396" i="5"/>
  <c r="H386" i="5"/>
  <c r="I386" i="5" s="1"/>
  <c r="X386" i="5"/>
  <c r="Y386" i="5" s="1"/>
  <c r="R386" i="5"/>
  <c r="S386" i="5" s="1"/>
  <c r="AG386" i="5"/>
  <c r="A276" i="35"/>
  <c r="C298" i="35"/>
  <c r="A284" i="35"/>
  <c r="C306" i="35"/>
  <c r="A279" i="35"/>
  <c r="C301" i="35"/>
  <c r="C304" i="35"/>
  <c r="A282" i="35"/>
  <c r="A296" i="35"/>
  <c r="C318" i="35"/>
  <c r="A272" i="35"/>
  <c r="C294" i="35"/>
  <c r="A286" i="35"/>
  <c r="C308" i="35"/>
  <c r="A269" i="35"/>
  <c r="C291" i="35"/>
  <c r="A271" i="35"/>
  <c r="C293" i="35"/>
  <c r="C317" i="35"/>
  <c r="A295" i="35"/>
  <c r="C321" i="35"/>
  <c r="A299" i="35"/>
  <c r="C297" i="35"/>
  <c r="A275" i="35"/>
  <c r="A305" i="35"/>
  <c r="C327" i="35"/>
  <c r="C325" i="35"/>
  <c r="A303" i="35"/>
  <c r="C292" i="35"/>
  <c r="A270" i="35"/>
  <c r="C329" i="35"/>
  <c r="A307" i="35"/>
  <c r="A280" i="35"/>
  <c r="C302" i="35"/>
  <c r="A278" i="35"/>
  <c r="C300" i="35"/>
  <c r="K383" i="35"/>
  <c r="K361" i="35"/>
  <c r="K379" i="35"/>
  <c r="K382" i="35"/>
  <c r="K380" i="35"/>
  <c r="K359" i="35"/>
  <c r="K357" i="35"/>
  <c r="K362" i="35"/>
  <c r="K381" i="35"/>
  <c r="K360" i="35"/>
  <c r="K358" i="35"/>
  <c r="K363" i="35"/>
  <c r="A306" i="35" l="1"/>
  <c r="C328" i="35"/>
  <c r="A298" i="35"/>
  <c r="C320" i="35"/>
  <c r="A329" i="35"/>
  <c r="C351" i="35"/>
  <c r="C339" i="35"/>
  <c r="A317" i="35"/>
  <c r="C313" i="35"/>
  <c r="A291" i="35"/>
  <c r="A304" i="35"/>
  <c r="C326" i="35"/>
  <c r="A294" i="35"/>
  <c r="C316" i="35"/>
  <c r="C314" i="35"/>
  <c r="A292" i="35"/>
  <c r="A293" i="35"/>
  <c r="C315" i="35"/>
  <c r="A327" i="35"/>
  <c r="C349" i="35"/>
  <c r="C322" i="35"/>
  <c r="A300" i="35"/>
  <c r="C347" i="35"/>
  <c r="A325" i="35"/>
  <c r="A302" i="35"/>
  <c r="C324" i="35"/>
  <c r="A297" i="35"/>
  <c r="C319" i="35"/>
  <c r="A318" i="35"/>
  <c r="C340" i="35"/>
  <c r="A321" i="35"/>
  <c r="C343" i="35"/>
  <c r="A301" i="35"/>
  <c r="C323" i="35"/>
  <c r="C330" i="35"/>
  <c r="A308" i="35"/>
  <c r="M362" i="35"/>
  <c r="M382" i="35"/>
  <c r="M358" i="35"/>
  <c r="M357" i="35"/>
  <c r="M379" i="35"/>
  <c r="M360" i="35"/>
  <c r="M359" i="35"/>
  <c r="M361" i="35"/>
  <c r="M381" i="35"/>
  <c r="M380" i="35"/>
  <c r="M383" i="35"/>
  <c r="M363" i="35"/>
  <c r="T54" i="35"/>
  <c r="T53" i="35"/>
  <c r="T52" i="35"/>
  <c r="T51" i="35"/>
  <c r="G51" i="35" s="1"/>
  <c r="T50" i="35"/>
  <c r="G10" i="35"/>
  <c r="G9" i="35"/>
  <c r="G8" i="35"/>
  <c r="G7" i="35"/>
  <c r="G6" i="35"/>
  <c r="G5" i="35"/>
  <c r="G4" i="35"/>
  <c r="G94" i="35" l="1"/>
  <c r="A320" i="35"/>
  <c r="C342" i="35"/>
  <c r="A328" i="35"/>
  <c r="C350" i="35"/>
  <c r="A347" i="35"/>
  <c r="C369" i="35"/>
  <c r="A319" i="35"/>
  <c r="C341" i="35"/>
  <c r="A330" i="35"/>
  <c r="C352" i="35"/>
  <c r="A322" i="35"/>
  <c r="C344" i="35"/>
  <c r="A314" i="35"/>
  <c r="C336" i="35"/>
  <c r="C371" i="35"/>
  <c r="A349" i="35"/>
  <c r="A343" i="35"/>
  <c r="C365" i="35"/>
  <c r="A323" i="35"/>
  <c r="C345" i="35"/>
  <c r="C346" i="35"/>
  <c r="A324" i="35"/>
  <c r="C338" i="35"/>
  <c r="A316" i="35"/>
  <c r="C335" i="35"/>
  <c r="A313" i="35"/>
  <c r="A339" i="35"/>
  <c r="C361" i="35"/>
  <c r="A351" i="35"/>
  <c r="C373" i="35"/>
  <c r="A326" i="35"/>
  <c r="C348" i="35"/>
  <c r="A340" i="35"/>
  <c r="C362" i="35"/>
  <c r="A315" i="35"/>
  <c r="C337" i="35"/>
  <c r="G516" i="35"/>
  <c r="G517" i="35"/>
  <c r="G448" i="35"/>
  <c r="G54" i="35"/>
  <c r="G451" i="35"/>
  <c r="G445" i="35"/>
  <c r="G449" i="35"/>
  <c r="G450" i="35"/>
  <c r="G50" i="35"/>
  <c r="G446" i="35"/>
  <c r="G447" i="35"/>
  <c r="G53" i="35"/>
  <c r="I9" i="35"/>
  <c r="G96" i="35"/>
  <c r="G513" i="35"/>
  <c r="G97" i="35"/>
  <c r="G514" i="35"/>
  <c r="G98" i="35"/>
  <c r="G515" i="35"/>
  <c r="G511" i="35"/>
  <c r="G95" i="35"/>
  <c r="G512" i="35"/>
  <c r="V52" i="35"/>
  <c r="G52" i="35"/>
  <c r="I10" i="35"/>
  <c r="G100" i="35"/>
  <c r="I8" i="35"/>
  <c r="I7" i="35"/>
  <c r="I4" i="35"/>
  <c r="I5" i="35"/>
  <c r="I6" i="35"/>
  <c r="V54" i="35"/>
  <c r="T56" i="35"/>
  <c r="V53" i="35"/>
  <c r="V51" i="35"/>
  <c r="I51" i="35" s="1"/>
  <c r="V50" i="35"/>
  <c r="C372" i="35" l="1"/>
  <c r="A350" i="35"/>
  <c r="A342" i="35"/>
  <c r="C364" i="35"/>
  <c r="A338" i="35"/>
  <c r="C360" i="35"/>
  <c r="C374" i="35"/>
  <c r="A352" i="35"/>
  <c r="A365" i="35"/>
  <c r="C387" i="35"/>
  <c r="A371" i="35"/>
  <c r="C393" i="35"/>
  <c r="C384" i="35"/>
  <c r="A362" i="35"/>
  <c r="A348" i="35"/>
  <c r="C370" i="35"/>
  <c r="C383" i="35"/>
  <c r="A361" i="35"/>
  <c r="A346" i="35"/>
  <c r="C368" i="35"/>
  <c r="C358" i="35"/>
  <c r="A336" i="35"/>
  <c r="C363" i="35"/>
  <c r="A341" i="35"/>
  <c r="C367" i="35"/>
  <c r="A345" i="35"/>
  <c r="A335" i="35"/>
  <c r="C357" i="35"/>
  <c r="C366" i="35"/>
  <c r="A344" i="35"/>
  <c r="C391" i="35"/>
  <c r="A369" i="35"/>
  <c r="C359" i="35"/>
  <c r="A337" i="35"/>
  <c r="A373" i="35"/>
  <c r="C395" i="35"/>
  <c r="I445" i="35"/>
  <c r="I446" i="35"/>
  <c r="I449" i="35"/>
  <c r="I448" i="35"/>
  <c r="I447" i="35"/>
  <c r="I516" i="35"/>
  <c r="I517" i="35"/>
  <c r="I451" i="35"/>
  <c r="I50" i="35"/>
  <c r="I52" i="35"/>
  <c r="I53" i="35"/>
  <c r="G56" i="35"/>
  <c r="I450" i="35"/>
  <c r="K9" i="35"/>
  <c r="X52" i="35"/>
  <c r="I97" i="35"/>
  <c r="I514" i="35"/>
  <c r="I96" i="35"/>
  <c r="I513" i="35"/>
  <c r="I98" i="35"/>
  <c r="I515" i="35"/>
  <c r="I95" i="35"/>
  <c r="I512" i="35"/>
  <c r="I94" i="35"/>
  <c r="I511" i="35"/>
  <c r="X54" i="35"/>
  <c r="I54" i="35"/>
  <c r="K10" i="35"/>
  <c r="I100" i="35"/>
  <c r="K7" i="35"/>
  <c r="K5" i="35"/>
  <c r="K4" i="35"/>
  <c r="K6" i="35"/>
  <c r="K8" i="35"/>
  <c r="V56" i="35"/>
  <c r="X53" i="35"/>
  <c r="X51" i="35"/>
  <c r="K51" i="35" s="1"/>
  <c r="X50" i="35"/>
  <c r="A364" i="35" l="1"/>
  <c r="C386" i="35"/>
  <c r="A372" i="35"/>
  <c r="C394" i="35"/>
  <c r="A357" i="35"/>
  <c r="C379" i="35"/>
  <c r="C417" i="35"/>
  <c r="A395" i="35"/>
  <c r="C381" i="35"/>
  <c r="A359" i="35"/>
  <c r="C413" i="35"/>
  <c r="A391" i="35"/>
  <c r="C388" i="35"/>
  <c r="A366" i="35"/>
  <c r="C405" i="35"/>
  <c r="A383" i="35"/>
  <c r="C406" i="35"/>
  <c r="A384" i="35"/>
  <c r="C389" i="35"/>
  <c r="A367" i="35"/>
  <c r="A363" i="35"/>
  <c r="C385" i="35"/>
  <c r="A393" i="35"/>
  <c r="C415" i="35"/>
  <c r="C392" i="35"/>
  <c r="A370" i="35"/>
  <c r="C396" i="35"/>
  <c r="A374" i="35"/>
  <c r="C380" i="35"/>
  <c r="A358" i="35"/>
  <c r="C409" i="35"/>
  <c r="A387" i="35"/>
  <c r="A360" i="35"/>
  <c r="C382" i="35"/>
  <c r="A368" i="35"/>
  <c r="C390" i="35"/>
  <c r="K445" i="35"/>
  <c r="K448" i="35"/>
  <c r="K446" i="35"/>
  <c r="K447" i="35"/>
  <c r="K449" i="35"/>
  <c r="K516" i="35"/>
  <c r="K517" i="35"/>
  <c r="K451" i="35"/>
  <c r="K50" i="35"/>
  <c r="K52" i="35"/>
  <c r="K53" i="35"/>
  <c r="I56" i="35"/>
  <c r="K450" i="35"/>
  <c r="Z54" i="35"/>
  <c r="Z56" i="35" s="1"/>
  <c r="Z52" i="35"/>
  <c r="M9" i="35"/>
  <c r="K96" i="35"/>
  <c r="K513" i="35"/>
  <c r="K95" i="35"/>
  <c r="K512" i="35"/>
  <c r="K98" i="35"/>
  <c r="K515" i="35"/>
  <c r="K97" i="35"/>
  <c r="K514" i="35"/>
  <c r="K94" i="35"/>
  <c r="K511" i="35"/>
  <c r="X56" i="35"/>
  <c r="K54" i="35"/>
  <c r="M10" i="35"/>
  <c r="K100" i="35"/>
  <c r="M5" i="35"/>
  <c r="M6" i="35"/>
  <c r="M4" i="35"/>
  <c r="M8" i="35"/>
  <c r="M7" i="35"/>
  <c r="Z53" i="35"/>
  <c r="Z51" i="35"/>
  <c r="M51" i="35" s="1"/>
  <c r="Z50" i="35"/>
  <c r="C416" i="35" l="1"/>
  <c r="A394" i="35"/>
  <c r="C408" i="35"/>
  <c r="A386" i="35"/>
  <c r="C404" i="35"/>
  <c r="A382" i="35"/>
  <c r="C431" i="35"/>
  <c r="A409" i="35"/>
  <c r="C414" i="35"/>
  <c r="A392" i="35"/>
  <c r="A389" i="35"/>
  <c r="C411" i="35"/>
  <c r="A379" i="35"/>
  <c r="C401" i="35"/>
  <c r="A390" i="35"/>
  <c r="C412" i="35"/>
  <c r="A380" i="35"/>
  <c r="C402" i="35"/>
  <c r="A406" i="35"/>
  <c r="C428" i="35"/>
  <c r="C439" i="35"/>
  <c r="A417" i="35"/>
  <c r="A396" i="35"/>
  <c r="C418" i="35"/>
  <c r="C437" i="35"/>
  <c r="A415" i="35"/>
  <c r="A413" i="35"/>
  <c r="C435" i="35"/>
  <c r="A385" i="35"/>
  <c r="C407" i="35"/>
  <c r="A388" i="35"/>
  <c r="C410" i="35"/>
  <c r="A381" i="35"/>
  <c r="C403" i="35"/>
  <c r="A405" i="35"/>
  <c r="C427" i="35"/>
  <c r="M517" i="35"/>
  <c r="M450" i="35"/>
  <c r="M516" i="35"/>
  <c r="M56" i="35"/>
  <c r="M447" i="35"/>
  <c r="M448" i="35"/>
  <c r="K56" i="35"/>
  <c r="M449" i="35"/>
  <c r="M50" i="35"/>
  <c r="M446" i="35"/>
  <c r="M53" i="35"/>
  <c r="M451" i="35"/>
  <c r="M445" i="35"/>
  <c r="M52" i="35"/>
  <c r="M54" i="35"/>
  <c r="M514" i="35"/>
  <c r="M512" i="35"/>
  <c r="M515" i="35"/>
  <c r="M100" i="35"/>
  <c r="M511" i="35"/>
  <c r="M513" i="35"/>
  <c r="M94" i="35"/>
  <c r="M97" i="35"/>
  <c r="M95" i="35"/>
  <c r="M96" i="35"/>
  <c r="M98" i="35"/>
  <c r="C430" i="35" l="1"/>
  <c r="A408" i="35"/>
  <c r="C438" i="35"/>
  <c r="A416" i="35"/>
  <c r="A439" i="35"/>
  <c r="C461" i="35"/>
  <c r="A427" i="35"/>
  <c r="C449" i="35"/>
  <c r="A435" i="35"/>
  <c r="C457" i="35"/>
  <c r="C450" i="35"/>
  <c r="A428" i="35"/>
  <c r="C423" i="35"/>
  <c r="A401" i="35"/>
  <c r="A414" i="35"/>
  <c r="C436" i="35"/>
  <c r="C425" i="35"/>
  <c r="A403" i="35"/>
  <c r="A402" i="35"/>
  <c r="C424" i="35"/>
  <c r="C459" i="35"/>
  <c r="A437" i="35"/>
  <c r="A431" i="35"/>
  <c r="C453" i="35"/>
  <c r="A410" i="35"/>
  <c r="C432" i="35"/>
  <c r="A418" i="35"/>
  <c r="C440" i="35"/>
  <c r="C426" i="35"/>
  <c r="A404" i="35"/>
  <c r="C434" i="35"/>
  <c r="A412" i="35"/>
  <c r="C433" i="35"/>
  <c r="A411" i="35"/>
  <c r="C429" i="35"/>
  <c r="A407" i="35"/>
  <c r="J19" i="12"/>
  <c r="H19" i="12"/>
  <c r="F19" i="12"/>
  <c r="D19" i="12"/>
  <c r="H26" i="12"/>
  <c r="J26" i="12" s="1"/>
  <c r="L26" i="12" s="1"/>
  <c r="H22" i="12"/>
  <c r="J22" i="12" s="1"/>
  <c r="L22" i="12" s="1"/>
  <c r="D20" i="12"/>
  <c r="C21" i="12"/>
  <c r="A438" i="35" l="1"/>
  <c r="C460" i="35"/>
  <c r="A430" i="35"/>
  <c r="C452" i="35"/>
  <c r="C451" i="35"/>
  <c r="A429" i="35"/>
  <c r="C448" i="35"/>
  <c r="A426" i="35"/>
  <c r="C445" i="35"/>
  <c r="A423" i="35"/>
  <c r="C462" i="35"/>
  <c r="A440" i="35"/>
  <c r="C446" i="35"/>
  <c r="A424" i="35"/>
  <c r="C475" i="35"/>
  <c r="A453" i="35"/>
  <c r="C472" i="35"/>
  <c r="A450" i="35"/>
  <c r="C456" i="35"/>
  <c r="A434" i="35"/>
  <c r="C479" i="35"/>
  <c r="A457" i="35"/>
  <c r="C481" i="35"/>
  <c r="A459" i="35"/>
  <c r="C455" i="35"/>
  <c r="A433" i="35"/>
  <c r="C471" i="35"/>
  <c r="A449" i="35"/>
  <c r="C454" i="35"/>
  <c r="A432" i="35"/>
  <c r="C447" i="35"/>
  <c r="A425" i="35"/>
  <c r="C483" i="35"/>
  <c r="A461" i="35"/>
  <c r="C458" i="35"/>
  <c r="A436" i="35"/>
  <c r="A452" i="35" l="1"/>
  <c r="C474" i="35"/>
  <c r="A460" i="35"/>
  <c r="C482" i="35"/>
  <c r="C493" i="35"/>
  <c r="A471" i="35"/>
  <c r="C505" i="35"/>
  <c r="A483" i="35"/>
  <c r="A445" i="35"/>
  <c r="C467" i="35"/>
  <c r="C476" i="35"/>
  <c r="A454" i="35"/>
  <c r="A472" i="35"/>
  <c r="C494" i="35"/>
  <c r="A455" i="35"/>
  <c r="C477" i="35"/>
  <c r="C501" i="35"/>
  <c r="A479" i="35"/>
  <c r="C497" i="35"/>
  <c r="A475" i="35"/>
  <c r="C480" i="35"/>
  <c r="A458" i="35"/>
  <c r="C484" i="35"/>
  <c r="A462" i="35"/>
  <c r="A447" i="35"/>
  <c r="C469" i="35"/>
  <c r="A448" i="35"/>
  <c r="C470" i="35"/>
  <c r="E507" i="35" s="1"/>
  <c r="A481" i="35"/>
  <c r="C503" i="35"/>
  <c r="A456" i="35"/>
  <c r="C478" i="35"/>
  <c r="C468" i="35"/>
  <c r="A446" i="35"/>
  <c r="C473" i="35"/>
  <c r="A451" i="35"/>
  <c r="H20" i="12"/>
  <c r="F20" i="12"/>
  <c r="I507" i="35" l="1"/>
  <c r="C504" i="35"/>
  <c r="A482" i="35"/>
  <c r="C496" i="35"/>
  <c r="A474" i="35"/>
  <c r="M504" i="35"/>
  <c r="E496" i="35"/>
  <c r="C498" i="35"/>
  <c r="A476" i="35"/>
  <c r="C500" i="35"/>
  <c r="A478" i="35"/>
  <c r="G507" i="35"/>
  <c r="A477" i="35"/>
  <c r="C499" i="35"/>
  <c r="C489" i="35"/>
  <c r="A467" i="35"/>
  <c r="A505" i="35"/>
  <c r="C527" i="35"/>
  <c r="A527" i="35" s="1"/>
  <c r="E505" i="35"/>
  <c r="G505" i="35"/>
  <c r="I505" i="35"/>
  <c r="K505" i="35"/>
  <c r="M505" i="35"/>
  <c r="C492" i="35"/>
  <c r="A470" i="35"/>
  <c r="C506" i="35"/>
  <c r="A484" i="35"/>
  <c r="K504" i="35"/>
  <c r="C523" i="35"/>
  <c r="A523" i="35" s="1"/>
  <c r="A501" i="35"/>
  <c r="E501" i="35"/>
  <c r="G501" i="35"/>
  <c r="I501" i="35"/>
  <c r="K501" i="35"/>
  <c r="M501" i="35"/>
  <c r="M496" i="35"/>
  <c r="C490" i="35"/>
  <c r="A468" i="35"/>
  <c r="C525" i="35"/>
  <c r="A525" i="35" s="1"/>
  <c r="A503" i="35"/>
  <c r="E503" i="35"/>
  <c r="G503" i="35"/>
  <c r="I503" i="35"/>
  <c r="K503" i="35"/>
  <c r="M503" i="35"/>
  <c r="A473" i="35"/>
  <c r="C495" i="35"/>
  <c r="A469" i="35"/>
  <c r="C491" i="35"/>
  <c r="A480" i="35"/>
  <c r="C502" i="35"/>
  <c r="A497" i="35"/>
  <c r="C519" i="35"/>
  <c r="A519" i="35" s="1"/>
  <c r="E497" i="35"/>
  <c r="G497" i="35"/>
  <c r="I497" i="35"/>
  <c r="K497" i="35"/>
  <c r="M497" i="35"/>
  <c r="K496" i="35"/>
  <c r="I504" i="35"/>
  <c r="A494" i="35"/>
  <c r="C516" i="35"/>
  <c r="A516" i="35" s="1"/>
  <c r="E494" i="35"/>
  <c r="G494" i="35"/>
  <c r="I494" i="35"/>
  <c r="K494" i="35"/>
  <c r="M494" i="35"/>
  <c r="K507" i="35"/>
  <c r="I496" i="35"/>
  <c r="G504" i="35"/>
  <c r="C515" i="35"/>
  <c r="A515" i="35" s="1"/>
  <c r="A493" i="35"/>
  <c r="E493" i="35"/>
  <c r="G493" i="35"/>
  <c r="I493" i="35"/>
  <c r="K493" i="35"/>
  <c r="M493" i="35"/>
  <c r="E504" i="35"/>
  <c r="M507" i="35"/>
  <c r="J20" i="12"/>
  <c r="F63" i="5" l="1"/>
  <c r="L49" i="5"/>
  <c r="T64" i="5"/>
  <c r="V48" i="5"/>
  <c r="X67" i="5"/>
  <c r="Z48" i="5"/>
  <c r="L50" i="5"/>
  <c r="T65" i="5"/>
  <c r="T45" i="5"/>
  <c r="N45" i="5"/>
  <c r="T46" i="5"/>
  <c r="H67" i="5"/>
  <c r="H63" i="5"/>
  <c r="X49" i="5"/>
  <c r="D65" i="5"/>
  <c r="Z47" i="5"/>
  <c r="F44" i="5"/>
  <c r="Z61" i="5"/>
  <c r="P61" i="5"/>
  <c r="C518" i="35"/>
  <c r="A518" i="35" s="1"/>
  <c r="A496" i="35"/>
  <c r="G496" i="35"/>
  <c r="A504" i="35"/>
  <c r="C526" i="35"/>
  <c r="A526" i="35" s="1"/>
  <c r="C517" i="35"/>
  <c r="A517" i="35" s="1"/>
  <c r="A495" i="35"/>
  <c r="E495" i="35"/>
  <c r="G495" i="35"/>
  <c r="I495" i="35"/>
  <c r="K495" i="35"/>
  <c r="M495" i="35"/>
  <c r="A506" i="35"/>
  <c r="C528" i="35"/>
  <c r="A528" i="35" s="1"/>
  <c r="P67" i="5" s="1"/>
  <c r="E506" i="35"/>
  <c r="G506" i="35"/>
  <c r="I506" i="35"/>
  <c r="K506" i="35"/>
  <c r="M506" i="35"/>
  <c r="C522" i="35"/>
  <c r="A522" i="35" s="1"/>
  <c r="A500" i="35"/>
  <c r="E500" i="35"/>
  <c r="G500" i="35"/>
  <c r="I500" i="35"/>
  <c r="K500" i="35"/>
  <c r="M500" i="35"/>
  <c r="A502" i="35"/>
  <c r="C524" i="35"/>
  <c r="A524" i="35" s="1"/>
  <c r="E502" i="35"/>
  <c r="G502" i="35"/>
  <c r="K502" i="35"/>
  <c r="I502" i="35"/>
  <c r="M502" i="35"/>
  <c r="A490" i="35"/>
  <c r="C512" i="35"/>
  <c r="A512" i="35" s="1"/>
  <c r="E490" i="35"/>
  <c r="G490" i="35"/>
  <c r="I490" i="35"/>
  <c r="K490" i="35"/>
  <c r="M490" i="35"/>
  <c r="C514" i="35"/>
  <c r="A514" i="35" s="1"/>
  <c r="A492" i="35"/>
  <c r="E492" i="35"/>
  <c r="G492" i="35"/>
  <c r="I492" i="35"/>
  <c r="K492" i="35"/>
  <c r="M492" i="35"/>
  <c r="A498" i="35"/>
  <c r="C520" i="35"/>
  <c r="A520" i="35" s="1"/>
  <c r="E498" i="35"/>
  <c r="G498" i="35"/>
  <c r="I498" i="35"/>
  <c r="K498" i="35"/>
  <c r="M498" i="35"/>
  <c r="C511" i="35"/>
  <c r="A511" i="35" s="1"/>
  <c r="A489" i="35"/>
  <c r="H47" i="5" s="1"/>
  <c r="E489" i="35"/>
  <c r="G489" i="35"/>
  <c r="I489" i="35"/>
  <c r="K489" i="35"/>
  <c r="M489" i="35"/>
  <c r="C513" i="35"/>
  <c r="A513" i="35" s="1"/>
  <c r="A491" i="35"/>
  <c r="T63" i="5" s="1"/>
  <c r="E491" i="35"/>
  <c r="G491" i="35"/>
  <c r="I491" i="35"/>
  <c r="K491" i="35"/>
  <c r="M491" i="35"/>
  <c r="C521" i="35"/>
  <c r="A521" i="35" s="1"/>
  <c r="A499" i="35"/>
  <c r="X45" i="5" s="1"/>
  <c r="E499" i="35"/>
  <c r="G499" i="35"/>
  <c r="I499" i="35"/>
  <c r="K499" i="35"/>
  <c r="M499" i="35"/>
  <c r="L20" i="12"/>
  <c r="J46" i="5" l="1"/>
  <c r="N62" i="5"/>
  <c r="L61" i="5"/>
  <c r="H61" i="5"/>
  <c r="T49" i="5"/>
  <c r="H49" i="5"/>
  <c r="V63" i="5"/>
  <c r="J62" i="5"/>
  <c r="R65" i="5"/>
  <c r="P66" i="5"/>
  <c r="V61" i="5"/>
  <c r="T62" i="5"/>
  <c r="H44" i="5"/>
  <c r="Z45" i="5"/>
  <c r="V45" i="5"/>
  <c r="P45" i="5"/>
  <c r="P62" i="5"/>
  <c r="P60" i="5" s="1"/>
  <c r="L62" i="5"/>
  <c r="R63" i="5"/>
  <c r="L67" i="5"/>
  <c r="H65" i="5"/>
  <c r="Z44" i="5"/>
  <c r="T66" i="5"/>
  <c r="T61" i="5"/>
  <c r="P50" i="5"/>
  <c r="X48" i="5"/>
  <c r="T67" i="5"/>
  <c r="R46" i="5"/>
  <c r="F61" i="5"/>
  <c r="F62" i="5"/>
  <c r="L64" i="5"/>
  <c r="Z63" i="5"/>
  <c r="X63" i="5"/>
  <c r="J45" i="5"/>
  <c r="D44" i="5"/>
  <c r="L44" i="5"/>
  <c r="H45" i="5"/>
  <c r="F64" i="5"/>
  <c r="R45" i="5"/>
  <c r="L65" i="5"/>
  <c r="D50" i="5"/>
  <c r="N46" i="5"/>
  <c r="J67" i="5"/>
  <c r="R50" i="5"/>
  <c r="H66" i="5"/>
  <c r="R62" i="5"/>
  <c r="T48" i="5"/>
  <c r="P49" i="5"/>
  <c r="N65" i="5"/>
  <c r="D61" i="5"/>
  <c r="L46" i="5"/>
  <c r="J63" i="5"/>
  <c r="J50" i="5"/>
  <c r="Z50" i="5"/>
  <c r="N44" i="5"/>
  <c r="R47" i="5"/>
  <c r="P65" i="5"/>
  <c r="P64" i="5"/>
  <c r="J65" i="5"/>
  <c r="H48" i="5"/>
  <c r="F46" i="5"/>
  <c r="R48" i="5"/>
  <c r="X47" i="5"/>
  <c r="J47" i="5"/>
  <c r="R44" i="5"/>
  <c r="R43" i="5" s="1"/>
  <c r="R66" i="5"/>
  <c r="V49" i="5"/>
  <c r="H50" i="5"/>
  <c r="D45" i="5"/>
  <c r="N48" i="5"/>
  <c r="P47" i="5"/>
  <c r="F66" i="5"/>
  <c r="N47" i="5"/>
  <c r="D63" i="5"/>
  <c r="F45" i="5"/>
  <c r="F43" i="5" s="1"/>
  <c r="N64" i="5"/>
  <c r="L63" i="5"/>
  <c r="J49" i="5"/>
  <c r="X44" i="5"/>
  <c r="N49" i="5"/>
  <c r="Z66" i="5"/>
  <c r="F48" i="5"/>
  <c r="J44" i="5"/>
  <c r="R61" i="5"/>
  <c r="V47" i="5"/>
  <c r="V66" i="5"/>
  <c r="T47" i="5"/>
  <c r="F47" i="5"/>
  <c r="L47" i="5"/>
  <c r="F65" i="5"/>
  <c r="AB65" i="5" s="1"/>
  <c r="H289" i="5"/>
  <c r="D161" i="5"/>
  <c r="H275" i="5"/>
  <c r="I275" i="5" s="1"/>
  <c r="H208" i="5"/>
  <c r="Z161" i="5"/>
  <c r="AA161" i="5" s="1"/>
  <c r="R287" i="5"/>
  <c r="Z275" i="5"/>
  <c r="AA275" i="5" s="1"/>
  <c r="AI284" i="5"/>
  <c r="H288" i="5"/>
  <c r="AI283" i="5"/>
  <c r="Z272" i="5"/>
  <c r="AA272" i="5" s="1"/>
  <c r="Z288" i="5"/>
  <c r="AG183" i="5"/>
  <c r="AI203" i="5"/>
  <c r="AI202" i="5" s="1"/>
  <c r="L283" i="5"/>
  <c r="Z248" i="5"/>
  <c r="Z285" i="5"/>
  <c r="X281" i="5"/>
  <c r="F286" i="5"/>
  <c r="H284" i="5"/>
  <c r="AK282" i="5"/>
  <c r="X161" i="5"/>
  <c r="Y161" i="5" s="1"/>
  <c r="L171" i="5"/>
  <c r="M171" i="5" s="1"/>
  <c r="AE278" i="5"/>
  <c r="AG266" i="5"/>
  <c r="H287" i="5"/>
  <c r="AK274" i="5"/>
  <c r="V270" i="5"/>
  <c r="W270" i="5" s="1"/>
  <c r="V287" i="5"/>
  <c r="AI281" i="5"/>
  <c r="X208" i="5"/>
  <c r="AG174" i="5"/>
  <c r="L286" i="5"/>
  <c r="AI264" i="5"/>
  <c r="V176" i="5"/>
  <c r="W176" i="5" s="1"/>
  <c r="AG177" i="5"/>
  <c r="H277" i="5"/>
  <c r="I277" i="5" s="1"/>
  <c r="AK208" i="5"/>
  <c r="AI173" i="5"/>
  <c r="AE266" i="5"/>
  <c r="V169" i="5"/>
  <c r="W169" i="5" s="1"/>
  <c r="D283" i="5"/>
  <c r="V284" i="5"/>
  <c r="AK280" i="5"/>
  <c r="J280" i="5"/>
  <c r="N278" i="5"/>
  <c r="O278" i="5" s="1"/>
  <c r="AG208" i="5"/>
  <c r="L246" i="5"/>
  <c r="AE249" i="5"/>
  <c r="V208" i="5"/>
  <c r="Z277" i="5"/>
  <c r="AA277" i="5" s="1"/>
  <c r="AE276" i="5"/>
  <c r="AK276" i="5"/>
  <c r="AE280" i="5"/>
  <c r="D285" i="5"/>
  <c r="AB285" i="5" s="1"/>
  <c r="N258" i="5"/>
  <c r="O258" i="5" s="1"/>
  <c r="R283" i="5"/>
  <c r="D287" i="5"/>
  <c r="AG259" i="5"/>
  <c r="Z286" i="5"/>
  <c r="H270" i="5"/>
  <c r="I270" i="5" s="1"/>
  <c r="X270" i="5"/>
  <c r="Y270" i="5" s="1"/>
  <c r="AI162" i="5"/>
  <c r="V281" i="5"/>
  <c r="F248" i="5"/>
  <c r="D282" i="5"/>
  <c r="AE163" i="5"/>
  <c r="R277" i="5"/>
  <c r="S277" i="5" s="1"/>
  <c r="J208" i="5"/>
  <c r="AE281" i="5"/>
  <c r="J285" i="5"/>
  <c r="P166" i="5"/>
  <c r="Q166" i="5" s="1"/>
  <c r="F280" i="5"/>
  <c r="AG224" i="5"/>
  <c r="AG260" i="5"/>
  <c r="T280" i="5"/>
  <c r="Z284" i="5"/>
  <c r="X204" i="5"/>
  <c r="T285" i="5"/>
  <c r="T171" i="5"/>
  <c r="U171" i="5" s="1"/>
  <c r="P169" i="5"/>
  <c r="Q169" i="5" s="1"/>
  <c r="N190" i="5"/>
  <c r="O190" i="5" s="1"/>
  <c r="F277" i="5"/>
  <c r="G277" i="5" s="1"/>
  <c r="R288" i="5"/>
  <c r="AI280" i="5"/>
  <c r="Z283" i="5"/>
  <c r="R166" i="5"/>
  <c r="S166" i="5" s="1"/>
  <c r="F224" i="5"/>
  <c r="G224" i="5" s="1"/>
  <c r="H280" i="5"/>
  <c r="V289" i="5"/>
  <c r="AI250" i="5"/>
  <c r="AI251" i="5"/>
  <c r="AK173" i="5"/>
  <c r="T277" i="5"/>
  <c r="U277" i="5" s="1"/>
  <c r="T286" i="5"/>
  <c r="R270" i="5"/>
  <c r="S270" i="5" s="1"/>
  <c r="AE275" i="5"/>
  <c r="T270" i="5"/>
  <c r="U270" i="5" s="1"/>
  <c r="H285" i="5"/>
  <c r="H260" i="5"/>
  <c r="I260" i="5" s="1"/>
  <c r="AE65" i="5"/>
  <c r="J166" i="5"/>
  <c r="K166" i="5" s="1"/>
  <c r="D270" i="5"/>
  <c r="R171" i="5"/>
  <c r="S171" i="5" s="1"/>
  <c r="Z274" i="5"/>
  <c r="AA274" i="5" s="1"/>
  <c r="AI274" i="5"/>
  <c r="J282" i="5"/>
  <c r="N284" i="5"/>
  <c r="AK286" i="5"/>
  <c r="X272" i="5"/>
  <c r="Y272" i="5" s="1"/>
  <c r="X284" i="5"/>
  <c r="AI175" i="5"/>
  <c r="T282" i="5"/>
  <c r="V277" i="5"/>
  <c r="W277" i="5" s="1"/>
  <c r="H248" i="5"/>
  <c r="N281" i="5"/>
  <c r="R258" i="5"/>
  <c r="S258" i="5" s="1"/>
  <c r="R282" i="5"/>
  <c r="AI253" i="5"/>
  <c r="F288" i="5"/>
  <c r="N270" i="5"/>
  <c r="O270" i="5" s="1"/>
  <c r="H169" i="5"/>
  <c r="I169" i="5" s="1"/>
  <c r="N219" i="5"/>
  <c r="O219" i="5" s="1"/>
  <c r="AE277" i="5"/>
  <c r="AI183" i="5"/>
  <c r="AE272" i="5"/>
  <c r="L270" i="5"/>
  <c r="M270" i="5" s="1"/>
  <c r="T287" i="5"/>
  <c r="N166" i="5"/>
  <c r="O166" i="5" s="1"/>
  <c r="AK289" i="5"/>
  <c r="AI276" i="5"/>
  <c r="R281" i="5"/>
  <c r="H278" i="5"/>
  <c r="I278" i="5" s="1"/>
  <c r="AE289" i="5"/>
  <c r="P278" i="5"/>
  <c r="Q278" i="5" s="1"/>
  <c r="F272" i="5"/>
  <c r="G272" i="5" s="1"/>
  <c r="D289" i="5"/>
  <c r="R246" i="5"/>
  <c r="L285" i="5"/>
  <c r="J286" i="5"/>
  <c r="J224" i="5"/>
  <c r="K224" i="5" s="1"/>
  <c r="AK284" i="5"/>
  <c r="H246" i="5"/>
  <c r="T246" i="5"/>
  <c r="V278" i="5"/>
  <c r="W278" i="5" s="1"/>
  <c r="AK281" i="5"/>
  <c r="AG286" i="5"/>
  <c r="L284" i="5"/>
  <c r="AG269" i="5"/>
  <c r="AG264" i="5"/>
  <c r="L248" i="5"/>
  <c r="F208" i="5"/>
  <c r="G208" i="5" s="1"/>
  <c r="H281" i="5"/>
  <c r="J283" i="5"/>
  <c r="F260" i="5"/>
  <c r="G260" i="5" s="1"/>
  <c r="P284" i="5"/>
  <c r="R280" i="5"/>
  <c r="AE248" i="5"/>
  <c r="X288" i="5"/>
  <c r="P288" i="5"/>
  <c r="AE270" i="5"/>
  <c r="F246" i="5"/>
  <c r="V283" i="5"/>
  <c r="AI282" i="5"/>
  <c r="H283" i="5"/>
  <c r="P208" i="5"/>
  <c r="X274" i="5"/>
  <c r="Y274" i="5" s="1"/>
  <c r="N171" i="5"/>
  <c r="O171" i="5" s="1"/>
  <c r="V285" i="5"/>
  <c r="X289" i="5"/>
  <c r="AE258" i="5"/>
  <c r="AG280" i="5"/>
  <c r="Z280" i="5"/>
  <c r="P286" i="5"/>
  <c r="L281" i="5"/>
  <c r="Z270" i="5"/>
  <c r="AA270" i="5" s="1"/>
  <c r="R224" i="5"/>
  <c r="S224" i="5" s="1"/>
  <c r="H269" i="5"/>
  <c r="T281" i="5"/>
  <c r="T224" i="5"/>
  <c r="U224" i="5" s="1"/>
  <c r="AE208" i="5"/>
  <c r="AG295" i="5"/>
  <c r="AK283" i="5"/>
  <c r="P299" i="5"/>
  <c r="AK191" i="5"/>
  <c r="L213" i="5"/>
  <c r="L161" i="5"/>
  <c r="M161" i="5" s="1"/>
  <c r="AI266" i="5"/>
  <c r="L297" i="5"/>
  <c r="AK167" i="5"/>
  <c r="X282" i="5"/>
  <c r="AK288" i="5"/>
  <c r="H213" i="5"/>
  <c r="AI293" i="5"/>
  <c r="X300" i="5"/>
  <c r="Z278" i="5"/>
  <c r="AA278" i="5" s="1"/>
  <c r="P297" i="5"/>
  <c r="T213" i="5"/>
  <c r="V266" i="5"/>
  <c r="W266" i="5" s="1"/>
  <c r="D286" i="5"/>
  <c r="AI269" i="5"/>
  <c r="F171" i="5"/>
  <c r="G171" i="5" s="1"/>
  <c r="R294" i="5"/>
  <c r="AK250" i="5"/>
  <c r="AG292" i="5"/>
  <c r="H292" i="5"/>
  <c r="X297" i="5"/>
  <c r="N283" i="5"/>
  <c r="AK229" i="5"/>
  <c r="P229" i="5"/>
  <c r="Q229" i="5" s="1"/>
  <c r="V213" i="5"/>
  <c r="Z298" i="5"/>
  <c r="H171" i="5"/>
  <c r="I171" i="5" s="1"/>
  <c r="AK169" i="5"/>
  <c r="F213" i="5"/>
  <c r="G213" i="5" s="1"/>
  <c r="R272" i="5"/>
  <c r="S272" i="5" s="1"/>
  <c r="R208" i="5"/>
  <c r="R213" i="5"/>
  <c r="AG229" i="5"/>
  <c r="AG246" i="5"/>
  <c r="J300" i="5"/>
  <c r="AI294" i="5"/>
  <c r="AI291" i="5"/>
  <c r="J281" i="5"/>
  <c r="F270" i="5"/>
  <c r="G270" i="5" s="1"/>
  <c r="X224" i="5"/>
  <c r="Y224" i="5" s="1"/>
  <c r="AE299" i="5"/>
  <c r="AI292" i="5"/>
  <c r="N294" i="5"/>
  <c r="X299" i="5"/>
  <c r="J289" i="5"/>
  <c r="AG171" i="5"/>
  <c r="AI166" i="5"/>
  <c r="D229" i="5"/>
  <c r="AB229" i="5" s="1"/>
  <c r="P300" i="5"/>
  <c r="AK291" i="5"/>
  <c r="AI213" i="5"/>
  <c r="H296" i="5"/>
  <c r="L293" i="5"/>
  <c r="D246" i="5"/>
  <c r="T292" i="5"/>
  <c r="AI174" i="5"/>
  <c r="AG298" i="5"/>
  <c r="L291" i="5"/>
  <c r="AG166" i="5"/>
  <c r="AE294" i="5"/>
  <c r="P296" i="5"/>
  <c r="L300" i="5"/>
  <c r="N287" i="5"/>
  <c r="T296" i="5"/>
  <c r="AI298" i="5"/>
  <c r="F298" i="5"/>
  <c r="F289" i="5"/>
  <c r="T294" i="5"/>
  <c r="D278" i="5"/>
  <c r="X291" i="5"/>
  <c r="AG159" i="5"/>
  <c r="X298" i="5"/>
  <c r="AG247" i="5"/>
  <c r="J297" i="5"/>
  <c r="AK260" i="5"/>
  <c r="N309" i="5"/>
  <c r="O309" i="5" s="1"/>
  <c r="J299" i="5"/>
  <c r="V298" i="5"/>
  <c r="AK251" i="5"/>
  <c r="AK300" i="5"/>
  <c r="R293" i="5"/>
  <c r="R291" i="5"/>
  <c r="AK258" i="5"/>
  <c r="AE284" i="5"/>
  <c r="AI164" i="5"/>
  <c r="AG255" i="5"/>
  <c r="AG282" i="5"/>
  <c r="R300" i="5"/>
  <c r="Z295" i="5"/>
  <c r="H224" i="5"/>
  <c r="I224" i="5" s="1"/>
  <c r="AG248" i="5"/>
  <c r="AI170" i="5"/>
  <c r="AG160" i="5"/>
  <c r="D166" i="5"/>
  <c r="AE159" i="5"/>
  <c r="AG164" i="5"/>
  <c r="AG163" i="5"/>
  <c r="F297" i="5"/>
  <c r="L289" i="5"/>
  <c r="Z299" i="5"/>
  <c r="L229" i="5"/>
  <c r="M229" i="5" s="1"/>
  <c r="H293" i="5"/>
  <c r="AE291" i="5"/>
  <c r="Z296" i="5"/>
  <c r="AI299" i="5"/>
  <c r="Z300" i="5"/>
  <c r="P213" i="5"/>
  <c r="J298" i="5"/>
  <c r="AG288" i="5"/>
  <c r="AG299" i="5"/>
  <c r="V300" i="5"/>
  <c r="X292" i="5"/>
  <c r="AK293" i="5"/>
  <c r="D295" i="5"/>
  <c r="T298" i="5"/>
  <c r="AE296" i="5"/>
  <c r="AK297" i="5"/>
  <c r="AK299" i="5"/>
  <c r="AE293" i="5"/>
  <c r="F293" i="5"/>
  <c r="AG167" i="5"/>
  <c r="AG293" i="5"/>
  <c r="V161" i="5"/>
  <c r="W161" i="5" s="1"/>
  <c r="P171" i="5"/>
  <c r="Q171" i="5" s="1"/>
  <c r="N213" i="5"/>
  <c r="D213" i="5"/>
  <c r="R286" i="5"/>
  <c r="L296" i="5"/>
  <c r="V291" i="5"/>
  <c r="V280" i="5"/>
  <c r="L208" i="5"/>
  <c r="R295" i="5"/>
  <c r="AE213" i="5"/>
  <c r="AE170" i="5"/>
  <c r="AG297" i="5"/>
  <c r="AI289" i="5"/>
  <c r="F300" i="5"/>
  <c r="X213" i="5"/>
  <c r="AI258" i="5"/>
  <c r="L166" i="5"/>
  <c r="M166" i="5" s="1"/>
  <c r="AG277" i="5"/>
  <c r="AK275" i="5"/>
  <c r="F229" i="5"/>
  <c r="G229" i="5" s="1"/>
  <c r="D291" i="5"/>
  <c r="D299" i="5"/>
  <c r="F295" i="5"/>
  <c r="X229" i="5"/>
  <c r="Y229" i="5" s="1"/>
  <c r="AK213" i="5"/>
  <c r="J291" i="5"/>
  <c r="J290" i="5" s="1"/>
  <c r="N295" i="5"/>
  <c r="AE287" i="5"/>
  <c r="P224" i="5"/>
  <c r="Q224" i="5" s="1"/>
  <c r="P294" i="5"/>
  <c r="J295" i="5"/>
  <c r="AG278" i="5"/>
  <c r="H291" i="5"/>
  <c r="T299" i="5"/>
  <c r="V229" i="5"/>
  <c r="W229" i="5" s="1"/>
  <c r="AK168" i="5"/>
  <c r="Z229" i="5"/>
  <c r="AA229" i="5" s="1"/>
  <c r="P298" i="5"/>
  <c r="AK266" i="5"/>
  <c r="N291" i="5"/>
  <c r="F296" i="5"/>
  <c r="D288" i="5"/>
  <c r="R229" i="5"/>
  <c r="S229" i="5" s="1"/>
  <c r="L299" i="5"/>
  <c r="L294" i="5"/>
  <c r="AE300" i="5"/>
  <c r="R298" i="5"/>
  <c r="H299" i="5"/>
  <c r="V297" i="5"/>
  <c r="X295" i="5"/>
  <c r="N297" i="5"/>
  <c r="AI165" i="5"/>
  <c r="N296" i="5"/>
  <c r="N298" i="5"/>
  <c r="P272" i="5"/>
  <c r="Q272" i="5" s="1"/>
  <c r="F166" i="5"/>
  <c r="G166" i="5" s="1"/>
  <c r="AI224" i="5"/>
  <c r="H295" i="5"/>
  <c r="L272" i="5"/>
  <c r="M272" i="5" s="1"/>
  <c r="H294" i="5"/>
  <c r="J296" i="5"/>
  <c r="AK296" i="5"/>
  <c r="V246" i="5"/>
  <c r="N299" i="5"/>
  <c r="AI176" i="5"/>
  <c r="AG168" i="5"/>
  <c r="AI295" i="5"/>
  <c r="P293" i="5"/>
  <c r="X294" i="5"/>
  <c r="AG176" i="5"/>
  <c r="R161" i="5"/>
  <c r="S161" i="5" s="1"/>
  <c r="J229" i="5"/>
  <c r="K229" i="5" s="1"/>
  <c r="AG271" i="5"/>
  <c r="Z291" i="5"/>
  <c r="H300" i="5"/>
  <c r="AI271" i="5"/>
  <c r="Z292" i="5"/>
  <c r="AI260" i="5"/>
  <c r="AG161" i="5"/>
  <c r="F161" i="5"/>
  <c r="G161" i="5" s="1"/>
  <c r="N293" i="5"/>
  <c r="X277" i="5"/>
  <c r="Y277" i="5" s="1"/>
  <c r="D293" i="5"/>
  <c r="N272" i="5"/>
  <c r="O272" i="5" s="1"/>
  <c r="AK298" i="5"/>
  <c r="AI287" i="5"/>
  <c r="AG296" i="5"/>
  <c r="AE166" i="5"/>
  <c r="T293" i="5"/>
  <c r="AI190" i="5"/>
  <c r="R169" i="5"/>
  <c r="S169" i="5" s="1"/>
  <c r="D298" i="5"/>
  <c r="X293" i="5"/>
  <c r="F294" i="5"/>
  <c r="F299" i="5"/>
  <c r="AK292" i="5"/>
  <c r="Z293" i="5"/>
  <c r="L277" i="5"/>
  <c r="M277" i="5" s="1"/>
  <c r="D294" i="5"/>
  <c r="N224" i="5"/>
  <c r="O224" i="5" s="1"/>
  <c r="F292" i="5"/>
  <c r="N161" i="5"/>
  <c r="O161" i="5" s="1"/>
  <c r="T291" i="5"/>
  <c r="V203" i="5"/>
  <c r="AE295" i="5"/>
  <c r="V295" i="5"/>
  <c r="AG291" i="5"/>
  <c r="AK164" i="5"/>
  <c r="L298" i="5"/>
  <c r="T300" i="5"/>
  <c r="V292" i="5"/>
  <c r="AI169" i="5"/>
  <c r="N229" i="5"/>
  <c r="O229" i="5" s="1"/>
  <c r="V296" i="5"/>
  <c r="H302" i="5"/>
  <c r="AK235" i="5"/>
  <c r="H309" i="5"/>
  <c r="I309" i="5" s="1"/>
  <c r="AE305" i="5"/>
  <c r="R292" i="5"/>
  <c r="Z54" i="5"/>
  <c r="L55" i="5"/>
  <c r="P56" i="5"/>
  <c r="D307" i="5"/>
  <c r="H311" i="5"/>
  <c r="I311" i="5" s="1"/>
  <c r="Z208" i="5"/>
  <c r="AI171" i="5"/>
  <c r="AG249" i="5"/>
  <c r="AE247" i="5"/>
  <c r="J213" i="5"/>
  <c r="AI300" i="5"/>
  <c r="X303" i="5"/>
  <c r="Y303" i="5" s="1"/>
  <c r="D310" i="5"/>
  <c r="D300" i="5"/>
  <c r="V308" i="5"/>
  <c r="W308" i="5" s="1"/>
  <c r="J54" i="5"/>
  <c r="R188" i="5"/>
  <c r="F56" i="5"/>
  <c r="T306" i="5"/>
  <c r="U306" i="5" s="1"/>
  <c r="F303" i="5"/>
  <c r="G303" i="5" s="1"/>
  <c r="Z310" i="5"/>
  <c r="AA310" i="5" s="1"/>
  <c r="AE229" i="5"/>
  <c r="AI297" i="5"/>
  <c r="P292" i="5"/>
  <c r="N304" i="5"/>
  <c r="O304" i="5" s="1"/>
  <c r="AK253" i="5"/>
  <c r="F54" i="5"/>
  <c r="AI270" i="5"/>
  <c r="F235" i="5"/>
  <c r="G235" i="5" s="1"/>
  <c r="AK190" i="5"/>
  <c r="F291" i="5"/>
  <c r="N292" i="5"/>
  <c r="N218" i="5"/>
  <c r="O218" i="5" s="1"/>
  <c r="AE307" i="5"/>
  <c r="AI159" i="5"/>
  <c r="J304" i="5"/>
  <c r="K304" i="5" s="1"/>
  <c r="T54" i="5"/>
  <c r="P235" i="5"/>
  <c r="Q235" i="5" s="1"/>
  <c r="AG218" i="5"/>
  <c r="AI160" i="5"/>
  <c r="AK294" i="5"/>
  <c r="AG300" i="5"/>
  <c r="P291" i="5"/>
  <c r="AE298" i="5"/>
  <c r="V306" i="5"/>
  <c r="W306" i="5" s="1"/>
  <c r="F305" i="5"/>
  <c r="G305" i="5" s="1"/>
  <c r="T235" i="5"/>
  <c r="U235" i="5" s="1"/>
  <c r="V294" i="5"/>
  <c r="D304" i="5"/>
  <c r="J292" i="5"/>
  <c r="AK165" i="5"/>
  <c r="AG306" i="5"/>
  <c r="N310" i="5"/>
  <c r="O310" i="5" s="1"/>
  <c r="AG170" i="5"/>
  <c r="P54" i="5"/>
  <c r="AG305" i="5"/>
  <c r="P303" i="5"/>
  <c r="Q303" i="5" s="1"/>
  <c r="V299" i="5"/>
  <c r="R308" i="5"/>
  <c r="S308" i="5" s="1"/>
  <c r="J272" i="5"/>
  <c r="K272" i="5" s="1"/>
  <c r="D306" i="5"/>
  <c r="V309" i="5"/>
  <c r="W309" i="5" s="1"/>
  <c r="AI235" i="5"/>
  <c r="AI306" i="5"/>
  <c r="AI229" i="5"/>
  <c r="V307" i="5"/>
  <c r="W307" i="5" s="1"/>
  <c r="AK174" i="5"/>
  <c r="T289" i="5"/>
  <c r="Z224" i="5"/>
  <c r="AA224" i="5" s="1"/>
  <c r="AG307" i="5"/>
  <c r="T295" i="5"/>
  <c r="N300" i="5"/>
  <c r="Z311" i="5"/>
  <c r="AA311" i="5" s="1"/>
  <c r="N302" i="5"/>
  <c r="X310" i="5"/>
  <c r="Y310" i="5" s="1"/>
  <c r="J309" i="5"/>
  <c r="K309" i="5" s="1"/>
  <c r="AK310" i="5"/>
  <c r="AI168" i="5"/>
  <c r="R304" i="5"/>
  <c r="S304" i="5" s="1"/>
  <c r="AI309" i="5"/>
  <c r="J305" i="5"/>
  <c r="K305" i="5" s="1"/>
  <c r="Z218" i="5"/>
  <c r="AA218" i="5" s="1"/>
  <c r="R305" i="5"/>
  <c r="S305" i="5" s="1"/>
  <c r="H188" i="5"/>
  <c r="T308" i="5"/>
  <c r="U308" i="5" s="1"/>
  <c r="X304" i="5"/>
  <c r="Y304" i="5" s="1"/>
  <c r="Z308" i="5"/>
  <c r="AA308" i="5" s="1"/>
  <c r="H307" i="5"/>
  <c r="I307" i="5" s="1"/>
  <c r="V293" i="5"/>
  <c r="F306" i="5"/>
  <c r="G306" i="5" s="1"/>
  <c r="J302" i="5"/>
  <c r="V310" i="5"/>
  <c r="W310" i="5" s="1"/>
  <c r="AG272" i="5"/>
  <c r="R303" i="5"/>
  <c r="S303" i="5" s="1"/>
  <c r="AG294" i="5"/>
  <c r="X296" i="5"/>
  <c r="L303" i="5"/>
  <c r="M303" i="5" s="1"/>
  <c r="V218" i="5"/>
  <c r="W218" i="5" s="1"/>
  <c r="J308" i="5"/>
  <c r="K308" i="5" s="1"/>
  <c r="AE288" i="5"/>
  <c r="AI310" i="5"/>
  <c r="D311" i="5"/>
  <c r="P313" i="5"/>
  <c r="D218" i="5"/>
  <c r="T307" i="5"/>
  <c r="U307" i="5" s="1"/>
  <c r="J56" i="5"/>
  <c r="AK302" i="5"/>
  <c r="Z307" i="5"/>
  <c r="AA307" i="5" s="1"/>
  <c r="AG310" i="5"/>
  <c r="AE297" i="5"/>
  <c r="R299" i="5"/>
  <c r="AG162" i="5"/>
  <c r="D188" i="5"/>
  <c r="AI247" i="5"/>
  <c r="AK304" i="5"/>
  <c r="P311" i="5"/>
  <c r="Q311" i="5" s="1"/>
  <c r="AI272" i="5"/>
  <c r="H282" i="5"/>
  <c r="F308" i="5"/>
  <c r="G308" i="5" s="1"/>
  <c r="N306" i="5"/>
  <c r="O306" i="5" s="1"/>
  <c r="AE306" i="5"/>
  <c r="X311" i="5"/>
  <c r="Y311" i="5" s="1"/>
  <c r="X308" i="5"/>
  <c r="Y308" i="5" s="1"/>
  <c r="Z303" i="5"/>
  <c r="AA303" i="5" s="1"/>
  <c r="P307" i="5"/>
  <c r="Q307" i="5" s="1"/>
  <c r="L295" i="5"/>
  <c r="AI163" i="5"/>
  <c r="P309" i="5"/>
  <c r="Q309" i="5" s="1"/>
  <c r="J218" i="5"/>
  <c r="K218" i="5" s="1"/>
  <c r="AI278" i="5"/>
  <c r="H297" i="5"/>
  <c r="T311" i="5"/>
  <c r="U311" i="5" s="1"/>
  <c r="H235" i="5"/>
  <c r="I235" i="5" s="1"/>
  <c r="AK303" i="5"/>
  <c r="R302" i="5"/>
  <c r="F311" i="5"/>
  <c r="G311" i="5" s="1"/>
  <c r="V54" i="5"/>
  <c r="X55" i="5"/>
  <c r="L306" i="5"/>
  <c r="M306" i="5" s="1"/>
  <c r="AE292" i="5"/>
  <c r="AK305" i="5"/>
  <c r="F307" i="5"/>
  <c r="G307" i="5" s="1"/>
  <c r="AI172" i="5"/>
  <c r="D309" i="5"/>
  <c r="L307" i="5"/>
  <c r="M307" i="5" s="1"/>
  <c r="AG311" i="5"/>
  <c r="R54" i="5"/>
  <c r="D55" i="5"/>
  <c r="AG308" i="5"/>
  <c r="AG309" i="5"/>
  <c r="AE235" i="5"/>
  <c r="AK306" i="5"/>
  <c r="AI249" i="5"/>
  <c r="R218" i="5"/>
  <c r="S218" i="5" s="1"/>
  <c r="D54" i="5"/>
  <c r="F55" i="5"/>
  <c r="R316" i="5"/>
  <c r="AE310" i="5"/>
  <c r="AI254" i="5"/>
  <c r="P306" i="5"/>
  <c r="Q306" i="5" s="1"/>
  <c r="L310" i="5"/>
  <c r="M310" i="5" s="1"/>
  <c r="D296" i="5"/>
  <c r="P305" i="5"/>
  <c r="Q305" i="5" s="1"/>
  <c r="J306" i="5"/>
  <c r="K306" i="5" s="1"/>
  <c r="X305" i="5"/>
  <c r="Y305" i="5" s="1"/>
  <c r="L308" i="5"/>
  <c r="M308" i="5" s="1"/>
  <c r="AK311" i="5"/>
  <c r="L292" i="5"/>
  <c r="R310" i="5"/>
  <c r="S310" i="5" s="1"/>
  <c r="R57" i="5"/>
  <c r="N307" i="5"/>
  <c r="O307" i="5" s="1"/>
  <c r="T310" i="5"/>
  <c r="U310" i="5" s="1"/>
  <c r="Z302" i="5"/>
  <c r="Z305" i="5"/>
  <c r="AA305" i="5" s="1"/>
  <c r="Z304" i="5"/>
  <c r="AA304" i="5" s="1"/>
  <c r="F57" i="5"/>
  <c r="AI248" i="5"/>
  <c r="L309" i="5"/>
  <c r="M309" i="5" s="1"/>
  <c r="J293" i="5"/>
  <c r="D297" i="5"/>
  <c r="AB297" i="5" s="1"/>
  <c r="H310" i="5"/>
  <c r="I310" i="5" s="1"/>
  <c r="AI161" i="5"/>
  <c r="Z235" i="5"/>
  <c r="AA235" i="5" s="1"/>
  <c r="H56" i="5"/>
  <c r="J294" i="5"/>
  <c r="D57" i="5"/>
  <c r="AB57" i="5" s="1"/>
  <c r="P295" i="5"/>
  <c r="AG270" i="5"/>
  <c r="AK307" i="5"/>
  <c r="X56" i="5"/>
  <c r="L57" i="5"/>
  <c r="AI303" i="5"/>
  <c r="N311" i="5"/>
  <c r="O311" i="5" s="1"/>
  <c r="Z213" i="5"/>
  <c r="N303" i="5"/>
  <c r="O303" i="5" s="1"/>
  <c r="H305" i="5"/>
  <c r="I305" i="5" s="1"/>
  <c r="V304" i="5"/>
  <c r="W304" i="5" s="1"/>
  <c r="AE309" i="5"/>
  <c r="P218" i="5"/>
  <c r="Q218" i="5" s="1"/>
  <c r="AI246" i="5"/>
  <c r="AI245" i="5" s="1"/>
  <c r="AI218" i="5"/>
  <c r="N56" i="5"/>
  <c r="P57" i="5"/>
  <c r="J311" i="5"/>
  <c r="K311" i="5" s="1"/>
  <c r="V303" i="5"/>
  <c r="W303" i="5" s="1"/>
  <c r="AK271" i="5"/>
  <c r="R296" i="5"/>
  <c r="AI296" i="5"/>
  <c r="T305" i="5"/>
  <c r="U305" i="5" s="1"/>
  <c r="L235" i="5"/>
  <c r="M235" i="5" s="1"/>
  <c r="D303" i="5"/>
  <c r="P304" i="5"/>
  <c r="Q304" i="5" s="1"/>
  <c r="AK308" i="5"/>
  <c r="H303" i="5"/>
  <c r="I303" i="5" s="1"/>
  <c r="Z297" i="5"/>
  <c r="AG254" i="5"/>
  <c r="AI277" i="5"/>
  <c r="AK218" i="5"/>
  <c r="T229" i="5"/>
  <c r="U229" i="5" s="1"/>
  <c r="V188" i="5"/>
  <c r="H54" i="5"/>
  <c r="AK295" i="5"/>
  <c r="N305" i="5"/>
  <c r="O305" i="5" s="1"/>
  <c r="L54" i="5"/>
  <c r="AI305" i="5"/>
  <c r="H298" i="5"/>
  <c r="X309" i="5"/>
  <c r="Y309" i="5" s="1"/>
  <c r="AE218" i="5"/>
  <c r="V311" i="5"/>
  <c r="W311" i="5" s="1"/>
  <c r="AI307" i="5"/>
  <c r="N54" i="5"/>
  <c r="P310" i="5"/>
  <c r="Q310" i="5" s="1"/>
  <c r="N308" i="5"/>
  <c r="O308" i="5" s="1"/>
  <c r="AK162" i="5"/>
  <c r="R235" i="5"/>
  <c r="S235" i="5" s="1"/>
  <c r="D305" i="5"/>
  <c r="AK269" i="5"/>
  <c r="AE304" i="5"/>
  <c r="N55" i="5"/>
  <c r="F302" i="5"/>
  <c r="V302" i="5"/>
  <c r="AG235" i="5"/>
  <c r="F218" i="5"/>
  <c r="G218" i="5" s="1"/>
  <c r="H306" i="5"/>
  <c r="I306" i="5" s="1"/>
  <c r="X166" i="5"/>
  <c r="Y166" i="5" s="1"/>
  <c r="L304" i="5"/>
  <c r="M304" i="5" s="1"/>
  <c r="H55" i="5"/>
  <c r="J57" i="5"/>
  <c r="P308" i="5"/>
  <c r="Q308" i="5" s="1"/>
  <c r="R297" i="5"/>
  <c r="D292" i="5"/>
  <c r="R56" i="5"/>
  <c r="Z309" i="5"/>
  <c r="AA309" i="5" s="1"/>
  <c r="AG304" i="5"/>
  <c r="R311" i="5"/>
  <c r="S311" i="5" s="1"/>
  <c r="X306" i="5"/>
  <c r="Y306" i="5" s="1"/>
  <c r="Z56" i="5"/>
  <c r="X302" i="5"/>
  <c r="AI302" i="5"/>
  <c r="H218" i="5"/>
  <c r="I218" i="5" s="1"/>
  <c r="L311" i="5"/>
  <c r="M311" i="5" s="1"/>
  <c r="R309" i="5"/>
  <c r="S309" i="5" s="1"/>
  <c r="AK255" i="5"/>
  <c r="AI322" i="5"/>
  <c r="AI308" i="5"/>
  <c r="D308" i="5"/>
  <c r="J321" i="5"/>
  <c r="T57" i="5"/>
  <c r="AI304" i="5"/>
  <c r="R314" i="5"/>
  <c r="Z53" i="5"/>
  <c r="AK163" i="5"/>
  <c r="J223" i="5"/>
  <c r="K223" i="5" s="1"/>
  <c r="Z319" i="5"/>
  <c r="V320" i="5"/>
  <c r="D316" i="5"/>
  <c r="L314" i="5"/>
  <c r="AG316" i="5"/>
  <c r="T56" i="5"/>
  <c r="H322" i="5"/>
  <c r="AE223" i="5"/>
  <c r="AK272" i="5"/>
  <c r="L53" i="5"/>
  <c r="AG318" i="5"/>
  <c r="V316" i="5"/>
  <c r="T316" i="5"/>
  <c r="AK314" i="5"/>
  <c r="R320" i="5"/>
  <c r="X218" i="5"/>
  <c r="Y218" i="5" s="1"/>
  <c r="T309" i="5"/>
  <c r="U309" i="5" s="1"/>
  <c r="F310" i="5"/>
  <c r="G310" i="5" s="1"/>
  <c r="V223" i="5"/>
  <c r="W223" i="5" s="1"/>
  <c r="D56" i="5"/>
  <c r="H53" i="5"/>
  <c r="T318" i="5"/>
  <c r="V56" i="5"/>
  <c r="X307" i="5"/>
  <c r="Y307" i="5" s="1"/>
  <c r="D321" i="5"/>
  <c r="H317" i="5"/>
  <c r="N314" i="5"/>
  <c r="F304" i="5"/>
  <c r="G304" i="5" s="1"/>
  <c r="AG317" i="5"/>
  <c r="H318" i="5"/>
  <c r="L315" i="5"/>
  <c r="AG302" i="5"/>
  <c r="P319" i="5"/>
  <c r="T321" i="5"/>
  <c r="AK247" i="5"/>
  <c r="AK321" i="5"/>
  <c r="L302" i="5"/>
  <c r="L319" i="5"/>
  <c r="T322" i="5"/>
  <c r="J316" i="5"/>
  <c r="AG303" i="5"/>
  <c r="N317" i="5"/>
  <c r="L218" i="5"/>
  <c r="M218" i="5" s="1"/>
  <c r="N315" i="5"/>
  <c r="J313" i="5"/>
  <c r="N313" i="5"/>
  <c r="R317" i="5"/>
  <c r="R53" i="5"/>
  <c r="V305" i="5"/>
  <c r="W305" i="5" s="1"/>
  <c r="F321" i="5"/>
  <c r="AK316" i="5"/>
  <c r="X321" i="5"/>
  <c r="AE317" i="5"/>
  <c r="T317" i="5"/>
  <c r="V319" i="5"/>
  <c r="X322" i="5"/>
  <c r="T53" i="5"/>
  <c r="Z306" i="5"/>
  <c r="AA306" i="5" s="1"/>
  <c r="F223" i="5"/>
  <c r="G223" i="5" s="1"/>
  <c r="AG314" i="5"/>
  <c r="V315" i="5"/>
  <c r="Z314" i="5"/>
  <c r="N182" i="5"/>
  <c r="O182" i="5" s="1"/>
  <c r="AG322" i="5"/>
  <c r="J322" i="5"/>
  <c r="D319" i="5"/>
  <c r="AK171" i="5"/>
  <c r="AI316" i="5"/>
  <c r="N235" i="5"/>
  <c r="O235" i="5" s="1"/>
  <c r="X235" i="5"/>
  <c r="Y235" i="5" s="1"/>
  <c r="J55" i="5"/>
  <c r="X318" i="5"/>
  <c r="Z55" i="5"/>
  <c r="F317" i="5"/>
  <c r="V57" i="5"/>
  <c r="AK248" i="5"/>
  <c r="AE302" i="5"/>
  <c r="J317" i="5"/>
  <c r="AK159" i="5"/>
  <c r="X314" i="5"/>
  <c r="Z57" i="5"/>
  <c r="AK322" i="5"/>
  <c r="N322" i="5"/>
  <c r="H304" i="5"/>
  <c r="I304" i="5" s="1"/>
  <c r="AI320" i="5"/>
  <c r="H320" i="5"/>
  <c r="AK170" i="5"/>
  <c r="P182" i="5"/>
  <c r="Q182" i="5" s="1"/>
  <c r="AK223" i="5"/>
  <c r="X317" i="5"/>
  <c r="V314" i="5"/>
  <c r="AG223" i="5"/>
  <c r="X313" i="5"/>
  <c r="X312" i="5" s="1"/>
  <c r="R322" i="5"/>
  <c r="P314" i="5"/>
  <c r="D314" i="5"/>
  <c r="AI315" i="5"/>
  <c r="D235" i="5"/>
  <c r="N181" i="5"/>
  <c r="N318" i="5"/>
  <c r="V313" i="5"/>
  <c r="AK317" i="5"/>
  <c r="N319" i="5"/>
  <c r="X57" i="5"/>
  <c r="AE311" i="5"/>
  <c r="R318" i="5"/>
  <c r="F309" i="5"/>
  <c r="G309" i="5" s="1"/>
  <c r="T223" i="5"/>
  <c r="U223" i="5" s="1"/>
  <c r="AI223" i="5"/>
  <c r="AK246" i="5"/>
  <c r="AK319" i="5"/>
  <c r="J182" i="5"/>
  <c r="K182" i="5" s="1"/>
  <c r="F314" i="5"/>
  <c r="X223" i="5"/>
  <c r="Y223" i="5" s="1"/>
  <c r="J310" i="5"/>
  <c r="K310" i="5" s="1"/>
  <c r="AE313" i="5"/>
  <c r="AI318" i="5"/>
  <c r="R313" i="5"/>
  <c r="AG313" i="5"/>
  <c r="AG49" i="5"/>
  <c r="AE320" i="5"/>
  <c r="T313" i="5"/>
  <c r="P302" i="5"/>
  <c r="L317" i="5"/>
  <c r="L181" i="5"/>
  <c r="AE324" i="5"/>
  <c r="AE303" i="5"/>
  <c r="H181" i="5"/>
  <c r="AE318" i="5"/>
  <c r="P181" i="5"/>
  <c r="Q181" i="5" s="1"/>
  <c r="AI255" i="5"/>
  <c r="D318" i="5"/>
  <c r="AE316" i="5"/>
  <c r="T303" i="5"/>
  <c r="U303" i="5" s="1"/>
  <c r="L182" i="5"/>
  <c r="M182" i="5" s="1"/>
  <c r="X54" i="5"/>
  <c r="AK278" i="5"/>
  <c r="F182" i="5"/>
  <c r="G182" i="5" s="1"/>
  <c r="L316" i="5"/>
  <c r="AE314" i="5"/>
  <c r="L56" i="5"/>
  <c r="AI317" i="5"/>
  <c r="D223" i="5"/>
  <c r="R55" i="5"/>
  <c r="F320" i="5"/>
  <c r="D302" i="5"/>
  <c r="J235" i="5"/>
  <c r="K235" i="5" s="1"/>
  <c r="F53" i="5"/>
  <c r="D53" i="5"/>
  <c r="AG213" i="5"/>
  <c r="R223" i="5"/>
  <c r="S223" i="5" s="1"/>
  <c r="N320" i="5"/>
  <c r="AK270" i="5"/>
  <c r="R306" i="5"/>
  <c r="S306" i="5" s="1"/>
  <c r="F319" i="5"/>
  <c r="J307" i="5"/>
  <c r="K307" i="5" s="1"/>
  <c r="H182" i="5"/>
  <c r="I182" i="5" s="1"/>
  <c r="F315" i="5"/>
  <c r="AG321" i="5"/>
  <c r="J318" i="5"/>
  <c r="F322" i="5"/>
  <c r="Z318" i="5"/>
  <c r="H314" i="5"/>
  <c r="L305" i="5"/>
  <c r="M305" i="5" s="1"/>
  <c r="V55" i="5"/>
  <c r="N321" i="5"/>
  <c r="D182" i="5"/>
  <c r="H316" i="5"/>
  <c r="AI177" i="5"/>
  <c r="AE321" i="5"/>
  <c r="Z294" i="5"/>
  <c r="Z223" i="5"/>
  <c r="AA223" i="5" s="1"/>
  <c r="T304" i="5"/>
  <c r="U304" i="5" s="1"/>
  <c r="AE322" i="5"/>
  <c r="AI49" i="5"/>
  <c r="H57" i="5"/>
  <c r="T297" i="5"/>
  <c r="L313" i="5"/>
  <c r="T218" i="5"/>
  <c r="U218" i="5" s="1"/>
  <c r="AK320" i="5"/>
  <c r="N57" i="5"/>
  <c r="AI321" i="5"/>
  <c r="J181" i="5"/>
  <c r="R321" i="5"/>
  <c r="AI311" i="5"/>
  <c r="Z315" i="5"/>
  <c r="R307" i="5"/>
  <c r="S307" i="5" s="1"/>
  <c r="AE49" i="5"/>
  <c r="D320" i="5"/>
  <c r="F181" i="5"/>
  <c r="X53" i="5"/>
  <c r="V321" i="5"/>
  <c r="V318" i="5"/>
  <c r="J314" i="5"/>
  <c r="AK277" i="5"/>
  <c r="AE315" i="5"/>
  <c r="T302" i="5"/>
  <c r="T55" i="5"/>
  <c r="AK176" i="5"/>
  <c r="D322" i="5"/>
  <c r="AK254" i="5"/>
  <c r="AK160" i="5"/>
  <c r="H223" i="5"/>
  <c r="I223" i="5" s="1"/>
  <c r="AK49" i="5"/>
  <c r="L322" i="5"/>
  <c r="V317" i="5"/>
  <c r="AE308" i="5"/>
  <c r="T314" i="5"/>
  <c r="L223" i="5"/>
  <c r="M223" i="5" s="1"/>
  <c r="AG315" i="5"/>
  <c r="AG320" i="5"/>
  <c r="AE332" i="5"/>
  <c r="L333" i="5"/>
  <c r="M333" i="5" s="1"/>
  <c r="J303" i="5"/>
  <c r="K303" i="5" s="1"/>
  <c r="T315" i="5"/>
  <c r="Z228" i="5"/>
  <c r="AA228" i="5" s="1"/>
  <c r="R328" i="5"/>
  <c r="S328" i="5" s="1"/>
  <c r="AE282" i="5"/>
  <c r="AK328" i="5"/>
  <c r="L320" i="5"/>
  <c r="P325" i="5"/>
  <c r="Q325" i="5" s="1"/>
  <c r="AI314" i="5"/>
  <c r="V328" i="5"/>
  <c r="W328" i="5" s="1"/>
  <c r="Z320" i="5"/>
  <c r="X316" i="5"/>
  <c r="N328" i="5"/>
  <c r="O328" i="5" s="1"/>
  <c r="R330" i="5"/>
  <c r="S330" i="5" s="1"/>
  <c r="F331" i="5"/>
  <c r="G331" i="5" s="1"/>
  <c r="J325" i="5"/>
  <c r="K325" i="5" s="1"/>
  <c r="F325" i="5"/>
  <c r="G325" i="5" s="1"/>
  <c r="H330" i="5"/>
  <c r="I330" i="5" s="1"/>
  <c r="AK330" i="5"/>
  <c r="N325" i="5"/>
  <c r="O325" i="5" s="1"/>
  <c r="X324" i="5"/>
  <c r="V325" i="5"/>
  <c r="W325" i="5" s="1"/>
  <c r="AK331" i="5"/>
  <c r="R228" i="5"/>
  <c r="S228" i="5" s="1"/>
  <c r="D330" i="5"/>
  <c r="V228" i="5"/>
  <c r="W228" i="5" s="1"/>
  <c r="P331" i="5"/>
  <c r="Q331" i="5" s="1"/>
  <c r="L324" i="5"/>
  <c r="R327" i="5"/>
  <c r="S327" i="5" s="1"/>
  <c r="H332" i="5"/>
  <c r="I332" i="5" s="1"/>
  <c r="L318" i="5"/>
  <c r="AE228" i="5"/>
  <c r="F316" i="5"/>
  <c r="AI330" i="5"/>
  <c r="Z332" i="5"/>
  <c r="AA332" i="5" s="1"/>
  <c r="T228" i="5"/>
  <c r="U228" i="5" s="1"/>
  <c r="J53" i="5"/>
  <c r="T319" i="5"/>
  <c r="F330" i="5"/>
  <c r="G330" i="5" s="1"/>
  <c r="L325" i="5"/>
  <c r="M325" i="5" s="1"/>
  <c r="AG329" i="5"/>
  <c r="V329" i="5"/>
  <c r="W329" i="5" s="1"/>
  <c r="AE328" i="5"/>
  <c r="AK327" i="5"/>
  <c r="D329" i="5"/>
  <c r="Z321" i="5"/>
  <c r="R333" i="5"/>
  <c r="S333" i="5" s="1"/>
  <c r="Z313" i="5"/>
  <c r="D315" i="5"/>
  <c r="V53" i="5"/>
  <c r="D332" i="5"/>
  <c r="V322" i="5"/>
  <c r="H315" i="5"/>
  <c r="AK249" i="5"/>
  <c r="AI286" i="5"/>
  <c r="J332" i="5"/>
  <c r="K332" i="5" s="1"/>
  <c r="X319" i="5"/>
  <c r="AK161" i="5"/>
  <c r="V324" i="5"/>
  <c r="N223" i="5"/>
  <c r="O223" i="5" s="1"/>
  <c r="R332" i="5"/>
  <c r="S332" i="5" s="1"/>
  <c r="X328" i="5"/>
  <c r="Y328" i="5" s="1"/>
  <c r="F328" i="5"/>
  <c r="G328" i="5" s="1"/>
  <c r="Z327" i="5"/>
  <c r="AA327" i="5" s="1"/>
  <c r="AE330" i="5"/>
  <c r="AI313" i="5"/>
  <c r="D326" i="5"/>
  <c r="X333" i="5"/>
  <c r="Y333" i="5" s="1"/>
  <c r="J327" i="5"/>
  <c r="K327" i="5" s="1"/>
  <c r="X332" i="5"/>
  <c r="Y332" i="5" s="1"/>
  <c r="AK309" i="5"/>
  <c r="AE329" i="5"/>
  <c r="J328" i="5"/>
  <c r="K328" i="5" s="1"/>
  <c r="N329" i="5"/>
  <c r="O329" i="5" s="1"/>
  <c r="D324" i="5"/>
  <c r="P332" i="5"/>
  <c r="Q332" i="5" s="1"/>
  <c r="N326" i="5"/>
  <c r="O326" i="5" s="1"/>
  <c r="P324" i="5"/>
  <c r="X320" i="5"/>
  <c r="AK177" i="5"/>
  <c r="R329" i="5"/>
  <c r="S329" i="5" s="1"/>
  <c r="J333" i="5"/>
  <c r="K333" i="5" s="1"/>
  <c r="N332" i="5"/>
  <c r="O332" i="5" s="1"/>
  <c r="L329" i="5"/>
  <c r="M329" i="5" s="1"/>
  <c r="J228" i="5"/>
  <c r="K228" i="5" s="1"/>
  <c r="L321" i="5"/>
  <c r="H308" i="5"/>
  <c r="I308" i="5" s="1"/>
  <c r="AG331" i="5"/>
  <c r="AK325" i="5"/>
  <c r="P333" i="5"/>
  <c r="Q333" i="5" s="1"/>
  <c r="Z324" i="5"/>
  <c r="P315" i="5"/>
  <c r="AE319" i="5"/>
  <c r="R319" i="5"/>
  <c r="H327" i="5"/>
  <c r="I327" i="5" s="1"/>
  <c r="P316" i="5"/>
  <c r="AG324" i="5"/>
  <c r="F318" i="5"/>
  <c r="R324" i="5"/>
  <c r="AG319" i="5"/>
  <c r="P329" i="5"/>
  <c r="Q329" i="5" s="1"/>
  <c r="F332" i="5"/>
  <c r="G332" i="5" s="1"/>
  <c r="P326" i="5"/>
  <c r="Q326" i="5" s="1"/>
  <c r="Z325" i="5"/>
  <c r="AA325" i="5" s="1"/>
  <c r="AI333" i="5"/>
  <c r="T320" i="5"/>
  <c r="H328" i="5"/>
  <c r="I328" i="5" s="1"/>
  <c r="P53" i="5"/>
  <c r="Z329" i="5"/>
  <c r="AA329" i="5" s="1"/>
  <c r="H321" i="5"/>
  <c r="X315" i="5"/>
  <c r="AG326" i="5"/>
  <c r="T333" i="5"/>
  <c r="U333" i="5" s="1"/>
  <c r="N53" i="5"/>
  <c r="Z317" i="5"/>
  <c r="AG327" i="5"/>
  <c r="AE327" i="5"/>
  <c r="V331" i="5"/>
  <c r="W331" i="5" s="1"/>
  <c r="X285" i="5"/>
  <c r="F313" i="5"/>
  <c r="L328" i="5"/>
  <c r="M328" i="5" s="1"/>
  <c r="AK315" i="5"/>
  <c r="R325" i="5"/>
  <c r="S325" i="5" s="1"/>
  <c r="AI328" i="5"/>
  <c r="V235" i="5"/>
  <c r="W235" i="5" s="1"/>
  <c r="H228" i="5"/>
  <c r="I228" i="5" s="1"/>
  <c r="Z331" i="5"/>
  <c r="AA331" i="5" s="1"/>
  <c r="Z322" i="5"/>
  <c r="X330" i="5"/>
  <c r="Y330" i="5" s="1"/>
  <c r="D313" i="5"/>
  <c r="P318" i="5"/>
  <c r="AE331" i="5"/>
  <c r="P223" i="5"/>
  <c r="Q223" i="5" s="1"/>
  <c r="H329" i="5"/>
  <c r="I329" i="5" s="1"/>
  <c r="T332" i="5"/>
  <c r="U332" i="5" s="1"/>
  <c r="P328" i="5"/>
  <c r="Q328" i="5" s="1"/>
  <c r="T326" i="5"/>
  <c r="U326" i="5" s="1"/>
  <c r="AK228" i="5"/>
  <c r="H325" i="5"/>
  <c r="I325" i="5" s="1"/>
  <c r="AE325" i="5"/>
  <c r="P320" i="5"/>
  <c r="D333" i="5"/>
  <c r="L228" i="5"/>
  <c r="M228" i="5" s="1"/>
  <c r="P317" i="5"/>
  <c r="N330" i="5"/>
  <c r="O330" i="5" s="1"/>
  <c r="J329" i="5"/>
  <c r="K329" i="5" s="1"/>
  <c r="P321" i="5"/>
  <c r="AE333" i="5"/>
  <c r="J331" i="5"/>
  <c r="K331" i="5" s="1"/>
  <c r="T328" i="5"/>
  <c r="U328" i="5" s="1"/>
  <c r="AI228" i="5"/>
  <c r="V326" i="5"/>
  <c r="W326" i="5" s="1"/>
  <c r="N324" i="5"/>
  <c r="N316" i="5"/>
  <c r="D181" i="5"/>
  <c r="F228" i="5"/>
  <c r="G228" i="5" s="1"/>
  <c r="J319" i="5"/>
  <c r="D317" i="5"/>
  <c r="H313" i="5"/>
  <c r="AG228" i="5"/>
  <c r="AK313" i="5"/>
  <c r="AK312" i="5" s="1"/>
  <c r="F327" i="5"/>
  <c r="G327" i="5" s="1"/>
  <c r="T324" i="5"/>
  <c r="H324" i="5"/>
  <c r="H331" i="5"/>
  <c r="I331" i="5" s="1"/>
  <c r="X327" i="5"/>
  <c r="Y327" i="5" s="1"/>
  <c r="AG325" i="5"/>
  <c r="R315" i="5"/>
  <c r="X329" i="5"/>
  <c r="Y329" i="5" s="1"/>
  <c r="V332" i="5"/>
  <c r="W332" i="5" s="1"/>
  <c r="F329" i="5"/>
  <c r="G329" i="5" s="1"/>
  <c r="P228" i="5"/>
  <c r="Q228" i="5" s="1"/>
  <c r="AI326" i="5"/>
  <c r="H326" i="5"/>
  <c r="I326" i="5" s="1"/>
  <c r="AI324" i="5"/>
  <c r="AI226" i="5"/>
  <c r="AG330" i="5"/>
  <c r="D328" i="5"/>
  <c r="N339" i="5"/>
  <c r="D228" i="5"/>
  <c r="P322" i="5"/>
  <c r="V330" i="5"/>
  <c r="W330" i="5" s="1"/>
  <c r="T325" i="5"/>
  <c r="U325" i="5" s="1"/>
  <c r="N333" i="5"/>
  <c r="O333" i="5" s="1"/>
  <c r="Z333" i="5"/>
  <c r="AA333" i="5" s="1"/>
  <c r="N327" i="5"/>
  <c r="O327" i="5" s="1"/>
  <c r="F333" i="5"/>
  <c r="G333" i="5" s="1"/>
  <c r="J326" i="5"/>
  <c r="K326" i="5" s="1"/>
  <c r="AI332" i="5"/>
  <c r="Z247" i="5"/>
  <c r="V327" i="5"/>
  <c r="W327" i="5" s="1"/>
  <c r="R331" i="5"/>
  <c r="S331" i="5" s="1"/>
  <c r="F324" i="5"/>
  <c r="X325" i="5"/>
  <c r="Y325" i="5" s="1"/>
  <c r="H319" i="5"/>
  <c r="AK318" i="5"/>
  <c r="X228" i="5"/>
  <c r="Y228" i="5" s="1"/>
  <c r="P55" i="5"/>
  <c r="T330" i="5"/>
  <c r="U330" i="5" s="1"/>
  <c r="D325" i="5"/>
  <c r="AB325" i="5" s="1"/>
  <c r="AI327" i="5"/>
  <c r="AK332" i="5"/>
  <c r="AK166" i="5"/>
  <c r="N280" i="5"/>
  <c r="AI222" i="5"/>
  <c r="AK114" i="5"/>
  <c r="Z59" i="5"/>
  <c r="R159" i="5"/>
  <c r="S159" i="5" s="1"/>
  <c r="AI200" i="5"/>
  <c r="N247" i="5"/>
  <c r="AI144" i="5"/>
  <c r="L163" i="5"/>
  <c r="M163" i="5" s="1"/>
  <c r="T87" i="5"/>
  <c r="AI73" i="5"/>
  <c r="N289" i="5"/>
  <c r="J287" i="5"/>
  <c r="H252" i="5"/>
  <c r="F273" i="5"/>
  <c r="G273" i="5" s="1"/>
  <c r="D234" i="5"/>
  <c r="AG342" i="5"/>
  <c r="X58" i="5"/>
  <c r="AG198" i="5"/>
  <c r="N222" i="5"/>
  <c r="O222" i="5" s="1"/>
  <c r="J216" i="5"/>
  <c r="L257" i="5"/>
  <c r="J96" i="5"/>
  <c r="V261" i="5"/>
  <c r="W261" i="5" s="1"/>
  <c r="V260" i="5"/>
  <c r="W260" i="5" s="1"/>
  <c r="T81" i="5"/>
  <c r="Z249" i="5"/>
  <c r="T337" i="5"/>
  <c r="L269" i="5"/>
  <c r="L249" i="5"/>
  <c r="AI99" i="5"/>
  <c r="AI262" i="5"/>
  <c r="R91" i="5"/>
  <c r="AE326" i="5"/>
  <c r="T175" i="5"/>
  <c r="U175" i="5" s="1"/>
  <c r="V288" i="5"/>
  <c r="Z38" i="5"/>
  <c r="AG153" i="5"/>
  <c r="J91" i="5"/>
  <c r="AK104" i="5"/>
  <c r="J85" i="5"/>
  <c r="H229" i="5"/>
  <c r="I229" i="5" s="1"/>
  <c r="X171" i="5"/>
  <c r="Y171" i="5" s="1"/>
  <c r="Z271" i="5"/>
  <c r="AA271" i="5" s="1"/>
  <c r="P222" i="5"/>
  <c r="Q222" i="5" s="1"/>
  <c r="T36" i="5"/>
  <c r="N233" i="5"/>
  <c r="O233" i="5" s="1"/>
  <c r="T212" i="5"/>
  <c r="U212" i="5" s="1"/>
  <c r="Z165" i="5"/>
  <c r="AA165" i="5" s="1"/>
  <c r="J173" i="5"/>
  <c r="K173" i="5" s="1"/>
  <c r="T96" i="5"/>
  <c r="T204" i="5"/>
  <c r="AE265" i="5"/>
  <c r="X250" i="5"/>
  <c r="AG150" i="5"/>
  <c r="P273" i="5"/>
  <c r="Q273" i="5" s="1"/>
  <c r="AE133" i="5"/>
  <c r="AE132" i="5" s="1"/>
  <c r="AI206" i="5"/>
  <c r="T278" i="5"/>
  <c r="U278" i="5" s="1"/>
  <c r="J253" i="5"/>
  <c r="AG130" i="5"/>
  <c r="V248" i="5"/>
  <c r="H233" i="5"/>
  <c r="I233" i="5" s="1"/>
  <c r="R82" i="5"/>
  <c r="L226" i="5"/>
  <c r="P40" i="5"/>
  <c r="R336" i="5"/>
  <c r="AG112" i="5"/>
  <c r="AK339" i="5"/>
  <c r="N38" i="5"/>
  <c r="AE119" i="5"/>
  <c r="AI263" i="5"/>
  <c r="N263" i="5"/>
  <c r="O263" i="5" s="1"/>
  <c r="N88" i="5"/>
  <c r="L37" i="5"/>
  <c r="AG211" i="5"/>
  <c r="T160" i="5"/>
  <c r="U160" i="5" s="1"/>
  <c r="R204" i="5"/>
  <c r="AE120" i="5"/>
  <c r="F169" i="5"/>
  <c r="G169" i="5" s="1"/>
  <c r="F259" i="5"/>
  <c r="G259" i="5" s="1"/>
  <c r="AG232" i="5"/>
  <c r="D342" i="5"/>
  <c r="D189" i="5"/>
  <c r="L264" i="5"/>
  <c r="M264" i="5" s="1"/>
  <c r="D277" i="5"/>
  <c r="H251" i="5"/>
  <c r="V98" i="5"/>
  <c r="D175" i="5"/>
  <c r="T77" i="5"/>
  <c r="AK115" i="5"/>
  <c r="AE97" i="5"/>
  <c r="Z168" i="5"/>
  <c r="AA168" i="5" s="1"/>
  <c r="AE343" i="5"/>
  <c r="AK71" i="5"/>
  <c r="AK341" i="5"/>
  <c r="P275" i="5"/>
  <c r="Q275" i="5" s="1"/>
  <c r="AG199" i="5"/>
  <c r="T216" i="5"/>
  <c r="N169" i="5"/>
  <c r="O169" i="5" s="1"/>
  <c r="AI137" i="5"/>
  <c r="L222" i="5"/>
  <c r="M222" i="5" s="1"/>
  <c r="AK219" i="5"/>
  <c r="D41" i="5"/>
  <c r="AE227" i="5"/>
  <c r="AK153" i="5"/>
  <c r="T86" i="5"/>
  <c r="N254" i="5"/>
  <c r="D170" i="5"/>
  <c r="X97" i="5"/>
  <c r="H336" i="5"/>
  <c r="Z163" i="5"/>
  <c r="AA163" i="5" s="1"/>
  <c r="J94" i="5"/>
  <c r="H344" i="5"/>
  <c r="T211" i="5"/>
  <c r="U211" i="5" s="1"/>
  <c r="N266" i="5"/>
  <c r="O266" i="5" s="1"/>
  <c r="AK139" i="5"/>
  <c r="F247" i="5"/>
  <c r="R214" i="5"/>
  <c r="S214" i="5" s="1"/>
  <c r="V276" i="5"/>
  <c r="W276" i="5" s="1"/>
  <c r="Z36" i="5"/>
  <c r="AE204" i="5"/>
  <c r="AG86" i="5"/>
  <c r="Z227" i="5"/>
  <c r="AA227" i="5" s="1"/>
  <c r="AI82" i="5"/>
  <c r="T99" i="5"/>
  <c r="AI97" i="5"/>
  <c r="D165" i="5"/>
  <c r="X247" i="5"/>
  <c r="P255" i="5"/>
  <c r="L250" i="5"/>
  <c r="N261" i="5"/>
  <c r="O261" i="5" s="1"/>
  <c r="F38" i="5"/>
  <c r="F183" i="5"/>
  <c r="G183" i="5" s="1"/>
  <c r="V224" i="5"/>
  <c r="W224" i="5" s="1"/>
  <c r="D216" i="5"/>
  <c r="AE168" i="5"/>
  <c r="N90" i="5"/>
  <c r="L224" i="5"/>
  <c r="M224" i="5" s="1"/>
  <c r="X191" i="5"/>
  <c r="Y191" i="5" s="1"/>
  <c r="H226" i="5"/>
  <c r="AK118" i="5"/>
  <c r="J211" i="5"/>
  <c r="K211" i="5" s="1"/>
  <c r="F97" i="5"/>
  <c r="AK97" i="5"/>
  <c r="AK125" i="5"/>
  <c r="P79" i="5"/>
  <c r="AK324" i="5"/>
  <c r="H265" i="5"/>
  <c r="I265" i="5" s="1"/>
  <c r="N86" i="5"/>
  <c r="D253" i="5"/>
  <c r="H167" i="5"/>
  <c r="I167" i="5" s="1"/>
  <c r="AG333" i="5"/>
  <c r="H82" i="5"/>
  <c r="V204" i="5"/>
  <c r="X214" i="5"/>
  <c r="Y214" i="5" s="1"/>
  <c r="X37" i="5"/>
  <c r="D248" i="5"/>
  <c r="AE126" i="5"/>
  <c r="AI329" i="5"/>
  <c r="R41" i="5"/>
  <c r="AG98" i="5"/>
  <c r="P163" i="5"/>
  <c r="Q163" i="5" s="1"/>
  <c r="Z221" i="5"/>
  <c r="V171" i="5"/>
  <c r="W171" i="5" s="1"/>
  <c r="AE226" i="5"/>
  <c r="J204" i="5"/>
  <c r="AE135" i="5"/>
  <c r="AE146" i="5"/>
  <c r="F214" i="5"/>
  <c r="G214" i="5" s="1"/>
  <c r="T177" i="5"/>
  <c r="U177" i="5" s="1"/>
  <c r="V232" i="5"/>
  <c r="AI69" i="5"/>
  <c r="T283" i="5"/>
  <c r="T247" i="5"/>
  <c r="T133" i="5"/>
  <c r="T79" i="5"/>
  <c r="P191" i="5"/>
  <c r="Q191" i="5" s="1"/>
  <c r="H39" i="5"/>
  <c r="D219" i="5"/>
  <c r="F285" i="5"/>
  <c r="V39" i="5"/>
  <c r="D250" i="5"/>
  <c r="D340" i="5"/>
  <c r="AE201" i="5"/>
  <c r="Z343" i="5"/>
  <c r="N41" i="5"/>
  <c r="R59" i="5"/>
  <c r="AI66" i="5"/>
  <c r="P36" i="5"/>
  <c r="P35" i="5" s="1"/>
  <c r="J262" i="5"/>
  <c r="K262" i="5" s="1"/>
  <c r="Z316" i="5"/>
  <c r="T329" i="5"/>
  <c r="U329" i="5" s="1"/>
  <c r="L36" i="5"/>
  <c r="AE83" i="5"/>
  <c r="X59" i="5"/>
  <c r="AG262" i="5"/>
  <c r="AG200" i="5"/>
  <c r="AK102" i="5"/>
  <c r="D339" i="5"/>
  <c r="F58" i="5"/>
  <c r="D93" i="5"/>
  <c r="AE130" i="5"/>
  <c r="F41" i="5"/>
  <c r="AI112" i="5"/>
  <c r="X99" i="5"/>
  <c r="AG283" i="5"/>
  <c r="N217" i="5"/>
  <c r="O217" i="5" s="1"/>
  <c r="AE194" i="5"/>
  <c r="F212" i="5"/>
  <c r="G212" i="5" s="1"/>
  <c r="F204" i="5"/>
  <c r="AE128" i="5"/>
  <c r="F96" i="5"/>
  <c r="J174" i="5"/>
  <c r="K174" i="5" s="1"/>
  <c r="AE123" i="5"/>
  <c r="T339" i="5"/>
  <c r="Z281" i="5"/>
  <c r="R222" i="5"/>
  <c r="S222" i="5" s="1"/>
  <c r="P81" i="5"/>
  <c r="AI91" i="5"/>
  <c r="AG222" i="5"/>
  <c r="V79" i="5"/>
  <c r="AG204" i="5"/>
  <c r="L170" i="5"/>
  <c r="M170" i="5" s="1"/>
  <c r="AE121" i="5"/>
  <c r="P233" i="5"/>
  <c r="Q233" i="5" s="1"/>
  <c r="D207" i="5"/>
  <c r="AE193" i="5"/>
  <c r="P172" i="5"/>
  <c r="Q172" i="5" s="1"/>
  <c r="H337" i="5"/>
  <c r="AE209" i="5"/>
  <c r="V99" i="5"/>
  <c r="AE110" i="5"/>
  <c r="AK221" i="5"/>
  <c r="D233" i="5"/>
  <c r="L159" i="5"/>
  <c r="M159" i="5" s="1"/>
  <c r="X167" i="5"/>
  <c r="Y167" i="5" s="1"/>
  <c r="F185" i="5"/>
  <c r="G185" i="5" s="1"/>
  <c r="H86" i="5"/>
  <c r="F255" i="5"/>
  <c r="AG137" i="5"/>
  <c r="N264" i="5"/>
  <c r="O264" i="5" s="1"/>
  <c r="AG115" i="5"/>
  <c r="AI217" i="5"/>
  <c r="AI120" i="5"/>
  <c r="D221" i="5"/>
  <c r="J184" i="5"/>
  <c r="K184" i="5" s="1"/>
  <c r="AE71" i="5"/>
  <c r="Z276" i="5"/>
  <c r="AA276" i="5" s="1"/>
  <c r="Z82" i="5"/>
  <c r="N214" i="5"/>
  <c r="O214" i="5" s="1"/>
  <c r="AI265" i="5"/>
  <c r="Z258" i="5"/>
  <c r="AA258" i="5" s="1"/>
  <c r="R162" i="5"/>
  <c r="S162" i="5" s="1"/>
  <c r="N209" i="5"/>
  <c r="O209" i="5" s="1"/>
  <c r="AE173" i="5"/>
  <c r="AE64" i="5"/>
  <c r="AG190" i="5"/>
  <c r="AE257" i="5"/>
  <c r="J88" i="5"/>
  <c r="D164" i="5"/>
  <c r="AE73" i="5"/>
  <c r="J252" i="5"/>
  <c r="J217" i="5"/>
  <c r="K217" i="5" s="1"/>
  <c r="D86" i="5"/>
  <c r="AK96" i="5"/>
  <c r="AK138" i="5"/>
  <c r="P165" i="5"/>
  <c r="Q165" i="5" s="1"/>
  <c r="AI209" i="5"/>
  <c r="AE171" i="5"/>
  <c r="L274" i="5"/>
  <c r="M274" i="5" s="1"/>
  <c r="T40" i="5"/>
  <c r="AI199" i="5"/>
  <c r="V163" i="5"/>
  <c r="W163" i="5" s="1"/>
  <c r="V251" i="5"/>
  <c r="T83" i="5"/>
  <c r="V233" i="5"/>
  <c r="W233" i="5" s="1"/>
  <c r="AE63" i="5"/>
  <c r="R97" i="5"/>
  <c r="P327" i="5"/>
  <c r="Q327" i="5" s="1"/>
  <c r="AI152" i="5"/>
  <c r="Z266" i="5"/>
  <c r="AA266" i="5" s="1"/>
  <c r="F216" i="5"/>
  <c r="D169" i="5"/>
  <c r="Z175" i="5"/>
  <c r="AA175" i="5" s="1"/>
  <c r="AG233" i="5"/>
  <c r="X219" i="5"/>
  <c r="Y219" i="5" s="1"/>
  <c r="F173" i="5"/>
  <c r="G173" i="5" s="1"/>
  <c r="AI193" i="5"/>
  <c r="D78" i="5"/>
  <c r="V91" i="5"/>
  <c r="AE185" i="5"/>
  <c r="Z265" i="5"/>
  <c r="AA265" i="5" s="1"/>
  <c r="AE260" i="5"/>
  <c r="AK199" i="5"/>
  <c r="AI142" i="5"/>
  <c r="H172" i="5"/>
  <c r="I172" i="5" s="1"/>
  <c r="D211" i="5"/>
  <c r="R260" i="5"/>
  <c r="S260" i="5" s="1"/>
  <c r="N175" i="5"/>
  <c r="O175" i="5" s="1"/>
  <c r="L253" i="5"/>
  <c r="AE94" i="5"/>
  <c r="D327" i="5"/>
  <c r="N253" i="5"/>
  <c r="AK201" i="5"/>
  <c r="Z287" i="5"/>
  <c r="P87" i="5"/>
  <c r="N271" i="5"/>
  <c r="O271" i="5" s="1"/>
  <c r="F265" i="5"/>
  <c r="G265" i="5" s="1"/>
  <c r="AI227" i="5"/>
  <c r="R250" i="5"/>
  <c r="H175" i="5"/>
  <c r="I175" i="5" s="1"/>
  <c r="V175" i="5"/>
  <c r="W175" i="5" s="1"/>
  <c r="R189" i="5"/>
  <c r="S189" i="5" s="1"/>
  <c r="AE125" i="5"/>
  <c r="AE176" i="5"/>
  <c r="AI198" i="5"/>
  <c r="H89" i="5"/>
  <c r="AG82" i="5"/>
  <c r="D203" i="5"/>
  <c r="L177" i="5"/>
  <c r="M177" i="5" s="1"/>
  <c r="AE58" i="5"/>
  <c r="L207" i="5"/>
  <c r="M207" i="5" s="1"/>
  <c r="H174" i="5"/>
  <c r="I174" i="5" s="1"/>
  <c r="P176" i="5"/>
  <c r="Q176" i="5" s="1"/>
  <c r="T344" i="5"/>
  <c r="N331" i="5"/>
  <c r="O331" i="5" s="1"/>
  <c r="T174" i="5"/>
  <c r="U174" i="5" s="1"/>
  <c r="X248" i="5"/>
  <c r="H273" i="5"/>
  <c r="I273" i="5" s="1"/>
  <c r="AE335" i="5"/>
  <c r="N338" i="5"/>
  <c r="AG119" i="5"/>
  <c r="J190" i="5"/>
  <c r="K190" i="5" s="1"/>
  <c r="Z222" i="5"/>
  <c r="AA222" i="5" s="1"/>
  <c r="J163" i="5"/>
  <c r="K163" i="5" s="1"/>
  <c r="T188" i="5"/>
  <c r="P263" i="5"/>
  <c r="Q263" i="5" s="1"/>
  <c r="J226" i="5"/>
  <c r="P274" i="5"/>
  <c r="Q274" i="5" s="1"/>
  <c r="X164" i="5"/>
  <c r="Y164" i="5" s="1"/>
  <c r="AK73" i="5"/>
  <c r="H170" i="5"/>
  <c r="I170" i="5" s="1"/>
  <c r="AI207" i="5"/>
  <c r="T95" i="5"/>
  <c r="D281" i="5"/>
  <c r="AI128" i="5"/>
  <c r="AG79" i="5"/>
  <c r="P94" i="5"/>
  <c r="D172" i="5"/>
  <c r="V37" i="5"/>
  <c r="AK120" i="5"/>
  <c r="N248" i="5"/>
  <c r="T251" i="5"/>
  <c r="T173" i="5"/>
  <c r="U173" i="5" s="1"/>
  <c r="D249" i="5"/>
  <c r="X88" i="5"/>
  <c r="R226" i="5"/>
  <c r="AI63" i="5"/>
  <c r="J227" i="5"/>
  <c r="K227" i="5" s="1"/>
  <c r="X258" i="5"/>
  <c r="Y258" i="5" s="1"/>
  <c r="T276" i="5"/>
  <c r="U276" i="5" s="1"/>
  <c r="AI96" i="5"/>
  <c r="AI67" i="5"/>
  <c r="AG67" i="5"/>
  <c r="D184" i="5"/>
  <c r="AG93" i="5"/>
  <c r="AI74" i="5"/>
  <c r="AG136" i="5"/>
  <c r="X275" i="5"/>
  <c r="Y275" i="5" s="1"/>
  <c r="AE131" i="5"/>
  <c r="AK326" i="5"/>
  <c r="J203" i="5"/>
  <c r="AG106" i="5"/>
  <c r="X39" i="5"/>
  <c r="D91" i="5"/>
  <c r="AB91" i="5" s="1"/>
  <c r="P266" i="5"/>
  <c r="Q266" i="5" s="1"/>
  <c r="Z188" i="5"/>
  <c r="AE122" i="5"/>
  <c r="R85" i="5"/>
  <c r="AK343" i="5"/>
  <c r="R265" i="5"/>
  <c r="S265" i="5" s="1"/>
  <c r="AI119" i="5"/>
  <c r="N250" i="5"/>
  <c r="D40" i="5"/>
  <c r="L85" i="5"/>
  <c r="N37" i="5"/>
  <c r="AE337" i="5"/>
  <c r="J172" i="5"/>
  <c r="K172" i="5" s="1"/>
  <c r="F222" i="5"/>
  <c r="G222" i="5" s="1"/>
  <c r="P177" i="5"/>
  <c r="Q177" i="5" s="1"/>
  <c r="AG85" i="5"/>
  <c r="AE154" i="5"/>
  <c r="X287" i="5"/>
  <c r="J336" i="5"/>
  <c r="L247" i="5"/>
  <c r="T222" i="5"/>
  <c r="U222" i="5" s="1"/>
  <c r="AK151" i="5"/>
  <c r="L88" i="5"/>
  <c r="F176" i="5"/>
  <c r="G176" i="5" s="1"/>
  <c r="P97" i="5"/>
  <c r="AE139" i="5"/>
  <c r="N164" i="5"/>
  <c r="O164" i="5" s="1"/>
  <c r="N203" i="5"/>
  <c r="X95" i="5"/>
  <c r="J232" i="5"/>
  <c r="H221" i="5"/>
  <c r="L82" i="5"/>
  <c r="H263" i="5"/>
  <c r="I263" i="5" s="1"/>
  <c r="N336" i="5"/>
  <c r="AI131" i="5"/>
  <c r="L78" i="5"/>
  <c r="AG335" i="5"/>
  <c r="R164" i="5"/>
  <c r="S164" i="5" s="1"/>
  <c r="F174" i="5"/>
  <c r="G174" i="5" s="1"/>
  <c r="X246" i="5"/>
  <c r="X83" i="5"/>
  <c r="AG169" i="5"/>
  <c r="T162" i="5"/>
  <c r="U162" i="5" s="1"/>
  <c r="Z263" i="5"/>
  <c r="AA263" i="5" s="1"/>
  <c r="H166" i="5"/>
  <c r="I166" i="5" s="1"/>
  <c r="D259" i="5"/>
  <c r="L233" i="5"/>
  <c r="M233" i="5" s="1"/>
  <c r="AG343" i="5"/>
  <c r="AG217" i="5"/>
  <c r="AG58" i="5"/>
  <c r="Z252" i="5"/>
  <c r="J90" i="5"/>
  <c r="H250" i="5"/>
  <c r="AE136" i="5"/>
  <c r="T164" i="5"/>
  <c r="U164" i="5" s="1"/>
  <c r="Z159" i="5"/>
  <c r="AA159" i="5" s="1"/>
  <c r="D163" i="5"/>
  <c r="X261" i="5"/>
  <c r="Y261" i="5" s="1"/>
  <c r="H79" i="5"/>
  <c r="L93" i="5"/>
  <c r="P59" i="5"/>
  <c r="J83" i="5"/>
  <c r="D224" i="5"/>
  <c r="J209" i="5"/>
  <c r="K209" i="5" s="1"/>
  <c r="AE85" i="5"/>
  <c r="AE112" i="5"/>
  <c r="AG138" i="5"/>
  <c r="AG206" i="5"/>
  <c r="Z259" i="5"/>
  <c r="AA259" i="5" s="1"/>
  <c r="L227" i="5"/>
  <c r="M227" i="5" s="1"/>
  <c r="AE224" i="5"/>
  <c r="AE198" i="5"/>
  <c r="L173" i="5"/>
  <c r="M173" i="5" s="1"/>
  <c r="P167" i="5"/>
  <c r="Q167" i="5" s="1"/>
  <c r="F281" i="5"/>
  <c r="AG88" i="5"/>
  <c r="AE177" i="5"/>
  <c r="N97" i="5"/>
  <c r="AG226" i="5"/>
  <c r="AI261" i="5"/>
  <c r="H97" i="5"/>
  <c r="D58" i="5"/>
  <c r="AE285" i="5"/>
  <c r="AG107" i="5"/>
  <c r="N227" i="5"/>
  <c r="O227" i="5" s="1"/>
  <c r="X271" i="5"/>
  <c r="Y271" i="5" s="1"/>
  <c r="V83" i="5"/>
  <c r="Z176" i="5"/>
  <c r="AA176" i="5" s="1"/>
  <c r="AK111" i="5"/>
  <c r="AK344" i="5"/>
  <c r="R273" i="5"/>
  <c r="S273" i="5" s="1"/>
  <c r="P78" i="5"/>
  <c r="D258" i="5"/>
  <c r="AE191" i="5"/>
  <c r="Z217" i="5"/>
  <c r="AA217" i="5" s="1"/>
  <c r="F93" i="5"/>
  <c r="F90" i="5"/>
  <c r="AI87" i="5"/>
  <c r="F80" i="5"/>
  <c r="L209" i="5"/>
  <c r="M209" i="5" s="1"/>
  <c r="P95" i="5"/>
  <c r="AI153" i="5"/>
  <c r="AE152" i="5"/>
  <c r="Z86" i="5"/>
  <c r="AE79" i="5"/>
  <c r="D341" i="5"/>
  <c r="N286" i="5"/>
  <c r="F269" i="5"/>
  <c r="AK203" i="5"/>
  <c r="P183" i="5"/>
  <c r="D190" i="5"/>
  <c r="P88" i="5"/>
  <c r="T234" i="5"/>
  <c r="U234" i="5" s="1"/>
  <c r="T219" i="5"/>
  <c r="U219" i="5" s="1"/>
  <c r="J288" i="5"/>
  <c r="AI118" i="5"/>
  <c r="H274" i="5"/>
  <c r="I274" i="5" s="1"/>
  <c r="V227" i="5"/>
  <c r="W227" i="5" s="1"/>
  <c r="F42" i="5"/>
  <c r="Z211" i="5"/>
  <c r="AA211" i="5" s="1"/>
  <c r="R289" i="5"/>
  <c r="L97" i="5"/>
  <c r="P287" i="5"/>
  <c r="N228" i="5"/>
  <c r="O228" i="5" s="1"/>
  <c r="AI259" i="5"/>
  <c r="AG69" i="5"/>
  <c r="AG135" i="5"/>
  <c r="L41" i="5"/>
  <c r="L217" i="5"/>
  <c r="M217" i="5" s="1"/>
  <c r="F206" i="5"/>
  <c r="V77" i="5"/>
  <c r="P251" i="5"/>
  <c r="F271" i="5"/>
  <c r="G271" i="5" s="1"/>
  <c r="AE134" i="5"/>
  <c r="T258" i="5"/>
  <c r="U258" i="5" s="1"/>
  <c r="F219" i="5"/>
  <c r="G219" i="5" s="1"/>
  <c r="H258" i="5"/>
  <c r="I258" i="5" s="1"/>
  <c r="AK121" i="5"/>
  <c r="V333" i="5"/>
  <c r="W333" i="5" s="1"/>
  <c r="H85" i="5"/>
  <c r="H84" i="5" s="1"/>
  <c r="AK147" i="5"/>
  <c r="Z253" i="5"/>
  <c r="AE196" i="5"/>
  <c r="Z216" i="5"/>
  <c r="Z85" i="5"/>
  <c r="L175" i="5"/>
  <c r="M175" i="5" s="1"/>
  <c r="AK265" i="5"/>
  <c r="L38" i="5"/>
  <c r="AI319" i="5"/>
  <c r="T271" i="5"/>
  <c r="U271" i="5" s="1"/>
  <c r="AK117" i="5"/>
  <c r="AI104" i="5"/>
  <c r="F189" i="5"/>
  <c r="G189" i="5" s="1"/>
  <c r="N342" i="5"/>
  <c r="R37" i="5"/>
  <c r="N162" i="5"/>
  <c r="O162" i="5" s="1"/>
  <c r="F276" i="5"/>
  <c r="G276" i="5" s="1"/>
  <c r="AG101" i="5"/>
  <c r="AG100" i="5" s="1"/>
  <c r="P80" i="5"/>
  <c r="AK93" i="5"/>
  <c r="AK92" i="5" s="1"/>
  <c r="D271" i="5"/>
  <c r="AE91" i="5"/>
  <c r="J222" i="5"/>
  <c r="K222" i="5" s="1"/>
  <c r="T206" i="5"/>
  <c r="U206" i="5" s="1"/>
  <c r="T42" i="5"/>
  <c r="R160" i="5"/>
  <c r="S160" i="5" s="1"/>
  <c r="D338" i="5"/>
  <c r="AE82" i="5"/>
  <c r="AE67" i="5"/>
  <c r="AK106" i="5"/>
  <c r="AG147" i="5"/>
  <c r="AE147" i="5"/>
  <c r="D264" i="5"/>
  <c r="AG80" i="5"/>
  <c r="R275" i="5"/>
  <c r="S275" i="5" s="1"/>
  <c r="AK72" i="5"/>
  <c r="J214" i="5"/>
  <c r="K214" i="5" s="1"/>
  <c r="V38" i="5"/>
  <c r="J38" i="5"/>
  <c r="AE127" i="5"/>
  <c r="D79" i="5"/>
  <c r="AB79" i="5" s="1"/>
  <c r="AI115" i="5"/>
  <c r="J273" i="5"/>
  <c r="K273" i="5" s="1"/>
  <c r="AK184" i="5"/>
  <c r="AI58" i="5"/>
  <c r="Z336" i="5"/>
  <c r="H191" i="5"/>
  <c r="I191" i="5" s="1"/>
  <c r="J264" i="5"/>
  <c r="K264" i="5" s="1"/>
  <c r="AK110" i="5"/>
  <c r="AI129" i="5"/>
  <c r="D42" i="5"/>
  <c r="J260" i="5"/>
  <c r="K260" i="5" s="1"/>
  <c r="X81" i="5"/>
  <c r="F274" i="5"/>
  <c r="G274" i="5" s="1"/>
  <c r="F40" i="5"/>
  <c r="AI196" i="5"/>
  <c r="AK62" i="5"/>
  <c r="D85" i="5"/>
  <c r="AE87" i="5"/>
  <c r="H173" i="5"/>
  <c r="I173" i="5" s="1"/>
  <c r="X163" i="5"/>
  <c r="Y163" i="5" s="1"/>
  <c r="L216" i="5"/>
  <c r="T217" i="5"/>
  <c r="U217" i="5" s="1"/>
  <c r="R93" i="5"/>
  <c r="F338" i="5"/>
  <c r="J335" i="5"/>
  <c r="V274" i="5"/>
  <c r="W274" i="5" s="1"/>
  <c r="Z261" i="5"/>
  <c r="AA261" i="5" s="1"/>
  <c r="P164" i="5"/>
  <c r="Q164" i="5" s="1"/>
  <c r="AG65" i="5"/>
  <c r="D186" i="5"/>
  <c r="R340" i="5"/>
  <c r="F339" i="5"/>
  <c r="AI184" i="5"/>
  <c r="J250" i="5"/>
  <c r="V259" i="5"/>
  <c r="W259" i="5" s="1"/>
  <c r="P160" i="5"/>
  <c r="Q160" i="5" s="1"/>
  <c r="F326" i="5"/>
  <c r="G326" i="5" s="1"/>
  <c r="D162" i="5"/>
  <c r="N93" i="5"/>
  <c r="N92" i="5" s="1"/>
  <c r="F168" i="5"/>
  <c r="G168" i="5" s="1"/>
  <c r="AE93" i="5"/>
  <c r="L259" i="5"/>
  <c r="M259" i="5" s="1"/>
  <c r="F184" i="5"/>
  <c r="G184" i="5" s="1"/>
  <c r="AK142" i="5"/>
  <c r="N177" i="5"/>
  <c r="O177" i="5" s="1"/>
  <c r="AI234" i="5"/>
  <c r="AK342" i="5"/>
  <c r="N176" i="5"/>
  <c r="O176" i="5" s="1"/>
  <c r="L167" i="5"/>
  <c r="M167" i="5" s="1"/>
  <c r="F254" i="5"/>
  <c r="AI325" i="5"/>
  <c r="R219" i="5"/>
  <c r="S219" i="5" s="1"/>
  <c r="D94" i="5"/>
  <c r="AB94" i="5" s="1"/>
  <c r="J249" i="5"/>
  <c r="L185" i="5"/>
  <c r="M185" i="5" s="1"/>
  <c r="L203" i="5"/>
  <c r="AG337" i="5"/>
  <c r="N172" i="5"/>
  <c r="O172" i="5" s="1"/>
  <c r="AK214" i="5"/>
  <c r="J183" i="5"/>
  <c r="K183" i="5" s="1"/>
  <c r="H81" i="5"/>
  <c r="T214" i="5"/>
  <c r="U214" i="5" s="1"/>
  <c r="Z42" i="5"/>
  <c r="F257" i="5"/>
  <c r="H177" i="5"/>
  <c r="I177" i="5" s="1"/>
  <c r="L219" i="5"/>
  <c r="M219" i="5" s="1"/>
  <c r="AG90" i="5"/>
  <c r="V165" i="5"/>
  <c r="W165" i="5" s="1"/>
  <c r="V253" i="5"/>
  <c r="N234" i="5"/>
  <c r="O234" i="5" s="1"/>
  <c r="P330" i="5"/>
  <c r="Q330" i="5" s="1"/>
  <c r="X217" i="5"/>
  <c r="Y217" i="5" s="1"/>
  <c r="P338" i="5"/>
  <c r="R341" i="5"/>
  <c r="AI343" i="5"/>
  <c r="H214" i="5"/>
  <c r="I214" i="5" s="1"/>
  <c r="N160" i="5"/>
  <c r="O160" i="5" s="1"/>
  <c r="R212" i="5"/>
  <c r="S212" i="5" s="1"/>
  <c r="V85" i="5"/>
  <c r="V84" i="5" s="1"/>
  <c r="T284" i="5"/>
  <c r="AI126" i="5"/>
  <c r="AG154" i="5"/>
  <c r="R80" i="5"/>
  <c r="V168" i="5"/>
  <c r="W168" i="5" s="1"/>
  <c r="AK227" i="5"/>
  <c r="Z91" i="5"/>
  <c r="F94" i="5"/>
  <c r="Z214" i="5"/>
  <c r="AA214" i="5" s="1"/>
  <c r="R40" i="5"/>
  <c r="N167" i="5"/>
  <c r="O167" i="5" s="1"/>
  <c r="X264" i="5"/>
  <c r="Y264" i="5" s="1"/>
  <c r="AK79" i="5"/>
  <c r="V257" i="5"/>
  <c r="V226" i="5"/>
  <c r="D344" i="5"/>
  <c r="T257" i="5"/>
  <c r="P250" i="5"/>
  <c r="T41" i="5"/>
  <c r="P343" i="5"/>
  <c r="P212" i="5"/>
  <c r="Q212" i="5" s="1"/>
  <c r="AK75" i="5"/>
  <c r="H93" i="5"/>
  <c r="AI155" i="5"/>
  <c r="AI135" i="5"/>
  <c r="AK61" i="5"/>
  <c r="D95" i="5"/>
  <c r="AI94" i="5"/>
  <c r="V90" i="5"/>
  <c r="AK196" i="5"/>
  <c r="AE219" i="5"/>
  <c r="P85" i="5"/>
  <c r="P84" i="5" s="1"/>
  <c r="AE141" i="5"/>
  <c r="AK143" i="5"/>
  <c r="N59" i="5"/>
  <c r="AG285" i="5"/>
  <c r="D159" i="5"/>
  <c r="AE151" i="5"/>
  <c r="N269" i="5"/>
  <c r="AG62" i="5"/>
  <c r="N82" i="5"/>
  <c r="H262" i="5"/>
  <c r="I262" i="5" s="1"/>
  <c r="P174" i="5"/>
  <c r="Q174" i="5" s="1"/>
  <c r="AE269" i="5"/>
  <c r="AI102" i="5"/>
  <c r="N288" i="5"/>
  <c r="H185" i="5"/>
  <c r="I185" i="5" s="1"/>
  <c r="J207" i="5"/>
  <c r="K207" i="5" s="1"/>
  <c r="AG128" i="5"/>
  <c r="AG70" i="5"/>
  <c r="P90" i="5"/>
  <c r="AE222" i="5"/>
  <c r="X89" i="5"/>
  <c r="X232" i="5"/>
  <c r="X172" i="5"/>
  <c r="Y172" i="5" s="1"/>
  <c r="L183" i="5"/>
  <c r="M183" i="5" s="1"/>
  <c r="V258" i="5"/>
  <c r="W258" i="5" s="1"/>
  <c r="J169" i="5"/>
  <c r="K169" i="5" s="1"/>
  <c r="AG109" i="5"/>
  <c r="AG114" i="5"/>
  <c r="J212" i="5"/>
  <c r="K212" i="5" s="1"/>
  <c r="X190" i="5"/>
  <c r="Y190" i="5" s="1"/>
  <c r="AE102" i="5"/>
  <c r="Z250" i="5"/>
  <c r="H249" i="5"/>
  <c r="AE99" i="5"/>
  <c r="AE81" i="5"/>
  <c r="T88" i="5"/>
  <c r="AI77" i="5"/>
  <c r="P259" i="5"/>
  <c r="Q259" i="5" s="1"/>
  <c r="J175" i="5"/>
  <c r="K175" i="5" s="1"/>
  <c r="AK233" i="5"/>
  <c r="N204" i="5"/>
  <c r="J258" i="5"/>
  <c r="K258" i="5" s="1"/>
  <c r="AE138" i="5"/>
  <c r="F264" i="5"/>
  <c r="G264" i="5" s="1"/>
  <c r="J42" i="5"/>
  <c r="P264" i="5"/>
  <c r="Q264" i="5" s="1"/>
  <c r="AK198" i="5"/>
  <c r="AI185" i="5"/>
  <c r="D247" i="5"/>
  <c r="T97" i="5"/>
  <c r="P221" i="5"/>
  <c r="P219" i="5"/>
  <c r="Q219" i="5" s="1"/>
  <c r="V212" i="5"/>
  <c r="W212" i="5" s="1"/>
  <c r="F282" i="5"/>
  <c r="L337" i="5"/>
  <c r="X40" i="5"/>
  <c r="R221" i="5"/>
  <c r="L96" i="5"/>
  <c r="D191" i="5"/>
  <c r="AI138" i="5"/>
  <c r="X77" i="5"/>
  <c r="D265" i="5"/>
  <c r="Z234" i="5"/>
  <c r="AA234" i="5" s="1"/>
  <c r="D337" i="5"/>
  <c r="D82" i="5"/>
  <c r="T98" i="5"/>
  <c r="R95" i="5"/>
  <c r="J257" i="5"/>
  <c r="AK87" i="5"/>
  <c r="T82" i="5"/>
  <c r="Z209" i="5"/>
  <c r="AA209" i="5" s="1"/>
  <c r="L260" i="5"/>
  <c r="M260" i="5" s="1"/>
  <c r="R176" i="5"/>
  <c r="S176" i="5" s="1"/>
  <c r="X91" i="5"/>
  <c r="X262" i="5"/>
  <c r="Y262" i="5" s="1"/>
  <c r="J86" i="5"/>
  <c r="AI78" i="5"/>
  <c r="T93" i="5"/>
  <c r="D39" i="5"/>
  <c r="V282" i="5"/>
  <c r="AE62" i="5"/>
  <c r="P99" i="5"/>
  <c r="AK144" i="5"/>
  <c r="AE344" i="5"/>
  <c r="H36" i="5"/>
  <c r="AI71" i="5"/>
  <c r="T342" i="5"/>
  <c r="N42" i="5"/>
  <c r="AE143" i="5"/>
  <c r="AI151" i="5"/>
  <c r="AG104" i="5"/>
  <c r="V189" i="5"/>
  <c r="W189" i="5" s="1"/>
  <c r="L169" i="5"/>
  <c r="M169" i="5" s="1"/>
  <c r="AK95" i="5"/>
  <c r="Z212" i="5"/>
  <c r="AA212" i="5" s="1"/>
  <c r="N80" i="5"/>
  <c r="AI285" i="5"/>
  <c r="N87" i="5"/>
  <c r="AI88" i="5"/>
  <c r="F337" i="5"/>
  <c r="R88" i="5"/>
  <c r="T168" i="5"/>
  <c r="U168" i="5" s="1"/>
  <c r="H255" i="5"/>
  <c r="X173" i="5"/>
  <c r="Y173" i="5" s="1"/>
  <c r="T252" i="5"/>
  <c r="V217" i="5"/>
  <c r="W217" i="5" s="1"/>
  <c r="T176" i="5"/>
  <c r="U176" i="5" s="1"/>
  <c r="L326" i="5"/>
  <c r="M326" i="5" s="1"/>
  <c r="R209" i="5"/>
  <c r="S209" i="5" s="1"/>
  <c r="AG338" i="5"/>
  <c r="H162" i="5"/>
  <c r="I162" i="5" s="1"/>
  <c r="X326" i="5"/>
  <c r="Y326" i="5" s="1"/>
  <c r="H168" i="5"/>
  <c r="I168" i="5" s="1"/>
  <c r="J165" i="5"/>
  <c r="K165" i="5" s="1"/>
  <c r="J59" i="5"/>
  <c r="R342" i="5"/>
  <c r="AE340" i="5"/>
  <c r="N39" i="5"/>
  <c r="V78" i="5"/>
  <c r="L174" i="5"/>
  <c r="M174" i="5" s="1"/>
  <c r="T189" i="5"/>
  <c r="U189" i="5" s="1"/>
  <c r="X168" i="5"/>
  <c r="Y168" i="5" s="1"/>
  <c r="L90" i="5"/>
  <c r="D251" i="5"/>
  <c r="Z206" i="5"/>
  <c r="AA206" i="5" s="1"/>
  <c r="AG89" i="5"/>
  <c r="H183" i="5"/>
  <c r="I183" i="5" s="1"/>
  <c r="Z87" i="5"/>
  <c r="T249" i="5"/>
  <c r="N79" i="5"/>
  <c r="P262" i="5"/>
  <c r="Q262" i="5" s="1"/>
  <c r="N273" i="5"/>
  <c r="O273" i="5" s="1"/>
  <c r="AG131" i="5"/>
  <c r="AI61" i="5"/>
  <c r="V344" i="5"/>
  <c r="V209" i="5"/>
  <c r="W209" i="5" s="1"/>
  <c r="T266" i="5"/>
  <c r="U266" i="5" s="1"/>
  <c r="H190" i="5"/>
  <c r="I190" i="5" s="1"/>
  <c r="P252" i="5"/>
  <c r="T331" i="5"/>
  <c r="U331" i="5" s="1"/>
  <c r="D83" i="5"/>
  <c r="D273" i="5"/>
  <c r="AG196" i="5"/>
  <c r="H286" i="5"/>
  <c r="D209" i="5"/>
  <c r="L263" i="5"/>
  <c r="M263" i="5" s="1"/>
  <c r="P254" i="5"/>
  <c r="R285" i="5"/>
  <c r="R255" i="5"/>
  <c r="AG341" i="5"/>
  <c r="AG83" i="5"/>
  <c r="F163" i="5"/>
  <c r="G163" i="5" s="1"/>
  <c r="AE75" i="5"/>
  <c r="AG221" i="5"/>
  <c r="AI79" i="5"/>
  <c r="L262" i="5"/>
  <c r="M262" i="5" s="1"/>
  <c r="V173" i="5"/>
  <c r="W173" i="5" s="1"/>
  <c r="N275" i="5"/>
  <c r="O275" i="5" s="1"/>
  <c r="L190" i="5"/>
  <c r="P257" i="5"/>
  <c r="V269" i="5"/>
  <c r="AK207" i="5"/>
  <c r="F209" i="5"/>
  <c r="G209" i="5" s="1"/>
  <c r="J41" i="5"/>
  <c r="N99" i="5"/>
  <c r="AI65" i="5"/>
  <c r="AE113" i="5"/>
  <c r="D59" i="5"/>
  <c r="T165" i="5"/>
  <c r="U165" i="5" s="1"/>
  <c r="T274" i="5"/>
  <c r="U274" i="5" s="1"/>
  <c r="V159" i="5"/>
  <c r="W159" i="5" s="1"/>
  <c r="R339" i="5"/>
  <c r="AE184" i="5"/>
  <c r="H159" i="5"/>
  <c r="I159" i="5" s="1"/>
  <c r="R259" i="5"/>
  <c r="S259" i="5" s="1"/>
  <c r="R79" i="5"/>
  <c r="T208" i="5"/>
  <c r="L331" i="5"/>
  <c r="M331" i="5" s="1"/>
  <c r="R206" i="5"/>
  <c r="S206" i="5" s="1"/>
  <c r="R175" i="5"/>
  <c r="S175" i="5" s="1"/>
  <c r="X203" i="5"/>
  <c r="X202" i="5" s="1"/>
  <c r="J277" i="5"/>
  <c r="K277" i="5" s="1"/>
  <c r="AG151" i="5"/>
  <c r="AI130" i="5"/>
  <c r="V234" i="5"/>
  <c r="W234" i="5" s="1"/>
  <c r="T263" i="5"/>
  <c r="U263" i="5" s="1"/>
  <c r="AK67" i="5"/>
  <c r="J191" i="5"/>
  <c r="K191" i="5" s="1"/>
  <c r="AG142" i="5"/>
  <c r="D99" i="5"/>
  <c r="V58" i="5"/>
  <c r="P86" i="5"/>
  <c r="J339" i="5"/>
  <c r="J284" i="5"/>
  <c r="P276" i="5"/>
  <c r="Q276" i="5" s="1"/>
  <c r="N188" i="5"/>
  <c r="AI195" i="5"/>
  <c r="X36" i="5"/>
  <c r="N285" i="5"/>
  <c r="F263" i="5"/>
  <c r="G263" i="5" s="1"/>
  <c r="AE175" i="5"/>
  <c r="J98" i="5"/>
  <c r="T272" i="5"/>
  <c r="U272" i="5" s="1"/>
  <c r="P96" i="5"/>
  <c r="X266" i="5"/>
  <c r="Y266" i="5" s="1"/>
  <c r="D160" i="5"/>
  <c r="H87" i="5"/>
  <c r="J89" i="5"/>
  <c r="AE80" i="5"/>
  <c r="H342" i="5"/>
  <c r="AE66" i="5"/>
  <c r="L336" i="5"/>
  <c r="AK200" i="5"/>
  <c r="T273" i="5"/>
  <c r="U273" i="5" s="1"/>
  <c r="T190" i="5"/>
  <c r="U190" i="5" s="1"/>
  <c r="AK122" i="5"/>
  <c r="AK285" i="5"/>
  <c r="P39" i="5"/>
  <c r="AI70" i="5"/>
  <c r="P206" i="5"/>
  <c r="Q206" i="5" s="1"/>
  <c r="N262" i="5"/>
  <c r="O262" i="5" s="1"/>
  <c r="AE144" i="5"/>
  <c r="AI83" i="5"/>
  <c r="AE105" i="5"/>
  <c r="J170" i="5"/>
  <c r="K170" i="5" s="1"/>
  <c r="AG87" i="5"/>
  <c r="AI89" i="5"/>
  <c r="AG141" i="5"/>
  <c r="X87" i="5"/>
  <c r="AG165" i="5"/>
  <c r="F250" i="5"/>
  <c r="N337" i="5"/>
  <c r="AE61" i="5"/>
  <c r="AE190" i="5"/>
  <c r="AK194" i="5"/>
  <c r="AG110" i="5"/>
  <c r="AK134" i="5"/>
  <c r="N206" i="5"/>
  <c r="O206" i="5" s="1"/>
  <c r="L94" i="5"/>
  <c r="AE211" i="5"/>
  <c r="Z246" i="5"/>
  <c r="H204" i="5"/>
  <c r="P260" i="5"/>
  <c r="Q260" i="5" s="1"/>
  <c r="AK123" i="5"/>
  <c r="J171" i="5"/>
  <c r="K171" i="5" s="1"/>
  <c r="V94" i="5"/>
  <c r="Z257" i="5"/>
  <c r="V170" i="5"/>
  <c r="W170" i="5" s="1"/>
  <c r="P217" i="5"/>
  <c r="Q217" i="5" s="1"/>
  <c r="V81" i="5"/>
  <c r="F203" i="5"/>
  <c r="F202" i="5" s="1"/>
  <c r="D80" i="5"/>
  <c r="F88" i="5"/>
  <c r="AG129" i="5"/>
  <c r="AE251" i="5"/>
  <c r="D284" i="5"/>
  <c r="AK154" i="5"/>
  <c r="V96" i="5"/>
  <c r="AG126" i="5"/>
  <c r="L343" i="5"/>
  <c r="R89" i="5"/>
  <c r="T253" i="5"/>
  <c r="AI273" i="5"/>
  <c r="AG265" i="5"/>
  <c r="Z219" i="5"/>
  <c r="AA219" i="5" s="1"/>
  <c r="AI338" i="5"/>
  <c r="AI93" i="5"/>
  <c r="AI92" i="5" s="1"/>
  <c r="Z88" i="5"/>
  <c r="L77" i="5"/>
  <c r="L76" i="5" s="1"/>
  <c r="V338" i="5"/>
  <c r="H176" i="5"/>
  <c r="I176" i="5" s="1"/>
  <c r="Z173" i="5"/>
  <c r="AA173" i="5" s="1"/>
  <c r="AG340" i="5"/>
  <c r="H90" i="5"/>
  <c r="L276" i="5"/>
  <c r="M276" i="5" s="1"/>
  <c r="R284" i="5"/>
  <c r="D254" i="5"/>
  <c r="AK185" i="5"/>
  <c r="V41" i="5"/>
  <c r="D38" i="5"/>
  <c r="AE164" i="5"/>
  <c r="L261" i="5"/>
  <c r="M261" i="5" s="1"/>
  <c r="AG71" i="5"/>
  <c r="L214" i="5"/>
  <c r="M214" i="5" s="1"/>
  <c r="H41" i="5"/>
  <c r="L342" i="5"/>
  <c r="X263" i="5"/>
  <c r="Y263" i="5" s="1"/>
  <c r="X177" i="5"/>
  <c r="Y177" i="5" s="1"/>
  <c r="J278" i="5"/>
  <c r="K278" i="5" s="1"/>
  <c r="D206" i="5"/>
  <c r="AK329" i="5"/>
  <c r="AG207" i="5"/>
  <c r="AI141" i="5"/>
  <c r="J255" i="5"/>
  <c r="AG227" i="5"/>
  <c r="R262" i="5"/>
  <c r="S262" i="5" s="1"/>
  <c r="AI136" i="5"/>
  <c r="P216" i="5"/>
  <c r="P184" i="5"/>
  <c r="Q184" i="5" s="1"/>
  <c r="X170" i="5"/>
  <c r="Y170" i="5" s="1"/>
  <c r="Z344" i="5"/>
  <c r="Z89" i="5"/>
  <c r="AG103" i="5"/>
  <c r="Z171" i="5"/>
  <c r="AA171" i="5" s="1"/>
  <c r="X252" i="5"/>
  <c r="X212" i="5"/>
  <c r="Y212" i="5" s="1"/>
  <c r="N83" i="5"/>
  <c r="F249" i="5"/>
  <c r="AI342" i="5"/>
  <c r="V343" i="5"/>
  <c r="AG328" i="5"/>
  <c r="AE109" i="5"/>
  <c r="F258" i="5"/>
  <c r="G258" i="5" s="1"/>
  <c r="F227" i="5"/>
  <c r="G227" i="5" s="1"/>
  <c r="F284" i="5"/>
  <c r="N91" i="5"/>
  <c r="H338" i="5"/>
  <c r="AE117" i="5"/>
  <c r="AG73" i="5"/>
  <c r="J344" i="5"/>
  <c r="AI86" i="5"/>
  <c r="D274" i="5"/>
  <c r="AB274" i="5" s="1"/>
  <c r="N207" i="5"/>
  <c r="O207" i="5" s="1"/>
  <c r="P248" i="5"/>
  <c r="AI113" i="5"/>
  <c r="R99" i="5"/>
  <c r="D176" i="5"/>
  <c r="D255" i="5"/>
  <c r="AG284" i="5"/>
  <c r="D257" i="5"/>
  <c r="X221" i="5"/>
  <c r="P41" i="5"/>
  <c r="AG120" i="5"/>
  <c r="D266" i="5"/>
  <c r="N96" i="5"/>
  <c r="H77" i="5"/>
  <c r="AE262" i="5"/>
  <c r="L212" i="5"/>
  <c r="M212" i="5" s="1"/>
  <c r="AG172" i="5"/>
  <c r="AE212" i="5"/>
  <c r="AG263" i="5"/>
  <c r="L266" i="5"/>
  <c r="M266" i="5" s="1"/>
  <c r="AI211" i="5"/>
  <c r="F251" i="5"/>
  <c r="F252" i="5"/>
  <c r="AE161" i="5"/>
  <c r="AK175" i="5"/>
  <c r="AK86" i="5"/>
  <c r="AG155" i="5"/>
  <c r="L40" i="5"/>
  <c r="AI145" i="5"/>
  <c r="T209" i="5"/>
  <c r="U209" i="5" s="1"/>
  <c r="AE253" i="5"/>
  <c r="F39" i="5"/>
  <c r="F217" i="5"/>
  <c r="G217" i="5" s="1"/>
  <c r="AG216" i="5"/>
  <c r="AI167" i="5"/>
  <c r="F164" i="5"/>
  <c r="G164" i="5" s="1"/>
  <c r="J95" i="5"/>
  <c r="AE286" i="5"/>
  <c r="D276" i="5"/>
  <c r="AB276" i="5" s="1"/>
  <c r="H189" i="5"/>
  <c r="I189" i="5" s="1"/>
  <c r="V249" i="5"/>
  <c r="N170" i="5"/>
  <c r="O170" i="5" s="1"/>
  <c r="Z326" i="5"/>
  <c r="AA326" i="5" s="1"/>
  <c r="R326" i="5"/>
  <c r="S326" i="5" s="1"/>
  <c r="AE103" i="5"/>
  <c r="N185" i="5"/>
  <c r="O185" i="5" s="1"/>
  <c r="AE336" i="5"/>
  <c r="P211" i="5"/>
  <c r="Q211" i="5" s="1"/>
  <c r="Z79" i="5"/>
  <c r="AI233" i="5"/>
  <c r="AK133" i="5"/>
  <c r="AE283" i="5"/>
  <c r="L258" i="5"/>
  <c r="M258" i="5" s="1"/>
  <c r="AE70" i="5"/>
  <c r="J37" i="5"/>
  <c r="AK77" i="5"/>
  <c r="AI123" i="5"/>
  <c r="Z328" i="5"/>
  <c r="AA328" i="5" s="1"/>
  <c r="Z167" i="5"/>
  <c r="AA167" i="5" s="1"/>
  <c r="H42" i="5"/>
  <c r="P341" i="5"/>
  <c r="N163" i="5"/>
  <c r="O163" i="5" s="1"/>
  <c r="X344" i="5"/>
  <c r="J162" i="5"/>
  <c r="K162" i="5" s="1"/>
  <c r="AK78" i="5"/>
  <c r="R90" i="5"/>
  <c r="R271" i="5"/>
  <c r="S271" i="5" s="1"/>
  <c r="D217" i="5"/>
  <c r="AE254" i="5"/>
  <c r="H254" i="5"/>
  <c r="F177" i="5"/>
  <c r="G177" i="5" s="1"/>
  <c r="R167" i="5"/>
  <c r="S167" i="5" s="1"/>
  <c r="R251" i="5"/>
  <c r="R203" i="5"/>
  <c r="R202" i="5" s="1"/>
  <c r="J233" i="5"/>
  <c r="K233" i="5" s="1"/>
  <c r="D183" i="5"/>
  <c r="AE160" i="5"/>
  <c r="X42" i="5"/>
  <c r="L160" i="5"/>
  <c r="M160" i="5" s="1"/>
  <c r="H257" i="5"/>
  <c r="R81" i="5"/>
  <c r="P77" i="5"/>
  <c r="R247" i="5"/>
  <c r="Z342" i="5"/>
  <c r="AK83" i="5"/>
  <c r="R216" i="5"/>
  <c r="AG122" i="5"/>
  <c r="N36" i="5"/>
  <c r="AK128" i="5"/>
  <c r="AE206" i="5"/>
  <c r="R78" i="5"/>
  <c r="Z37" i="5"/>
  <c r="AG64" i="5"/>
  <c r="AK338" i="5"/>
  <c r="V172" i="5"/>
  <c r="W172" i="5" s="1"/>
  <c r="Z58" i="5"/>
  <c r="AE273" i="5"/>
  <c r="Z207" i="5"/>
  <c r="AA207" i="5" s="1"/>
  <c r="P93" i="5"/>
  <c r="AE96" i="5"/>
  <c r="AK90" i="5"/>
  <c r="X234" i="5"/>
  <c r="Y234" i="5" s="1"/>
  <c r="R207" i="5"/>
  <c r="S207" i="5" s="1"/>
  <c r="L79" i="5"/>
  <c r="F98" i="5"/>
  <c r="L265" i="5"/>
  <c r="M265" i="5" s="1"/>
  <c r="P336" i="5"/>
  <c r="J39" i="5"/>
  <c r="J324" i="5"/>
  <c r="AG105" i="5"/>
  <c r="AG78" i="5"/>
  <c r="X341" i="5"/>
  <c r="P83" i="5"/>
  <c r="X259" i="5"/>
  <c r="Y259" i="5" s="1"/>
  <c r="F175" i="5"/>
  <c r="G175" i="5" s="1"/>
  <c r="X278" i="5"/>
  <c r="Y278" i="5" s="1"/>
  <c r="AE255" i="5"/>
  <c r="L80" i="5"/>
  <c r="J87" i="5"/>
  <c r="X257" i="5"/>
  <c r="AK101" i="5"/>
  <c r="R191" i="5"/>
  <c r="S191" i="5" s="1"/>
  <c r="H94" i="5"/>
  <c r="P170" i="5"/>
  <c r="Q170" i="5" s="1"/>
  <c r="AI208" i="5"/>
  <c r="F77" i="5"/>
  <c r="Z226" i="5"/>
  <c r="Z83" i="5"/>
  <c r="AE338" i="5"/>
  <c r="AI337" i="5"/>
  <c r="R248" i="5"/>
  <c r="AG193" i="5"/>
  <c r="V341" i="5"/>
  <c r="X331" i="5"/>
  <c r="Y331" i="5" s="1"/>
  <c r="F221" i="5"/>
  <c r="N191" i="5"/>
  <c r="O191" i="5" s="1"/>
  <c r="N168" i="5"/>
  <c r="O168" i="5" s="1"/>
  <c r="AG156" i="5"/>
  <c r="H341" i="5"/>
  <c r="AE165" i="5"/>
  <c r="Z164" i="5"/>
  <c r="AA164" i="5" s="1"/>
  <c r="AK204" i="5"/>
  <c r="Z77" i="5"/>
  <c r="Z335" i="5"/>
  <c r="F234" i="5"/>
  <c r="G234" i="5" s="1"/>
  <c r="AG144" i="5"/>
  <c r="H232" i="5"/>
  <c r="AK69" i="5"/>
  <c r="L234" i="5"/>
  <c r="M234" i="5" s="1"/>
  <c r="AG234" i="5"/>
  <c r="Z255" i="5"/>
  <c r="L81" i="5"/>
  <c r="Z203" i="5"/>
  <c r="V262" i="5"/>
  <c r="W262" i="5" s="1"/>
  <c r="D331" i="5"/>
  <c r="H247" i="5"/>
  <c r="AK119" i="5"/>
  <c r="AG97" i="5"/>
  <c r="D269" i="5"/>
  <c r="L176" i="5"/>
  <c r="M176" i="5" s="1"/>
  <c r="F83" i="5"/>
  <c r="F79" i="5"/>
  <c r="X86" i="5"/>
  <c r="AI95" i="5"/>
  <c r="AG75" i="5"/>
  <c r="F226" i="5"/>
  <c r="R338" i="5"/>
  <c r="P232" i="5"/>
  <c r="X335" i="5"/>
  <c r="AE174" i="5"/>
  <c r="AK130" i="5"/>
  <c r="AK103" i="5"/>
  <c r="AK155" i="5"/>
  <c r="X340" i="5"/>
  <c r="H333" i="5"/>
  <c r="I333" i="5" s="1"/>
  <c r="X226" i="5"/>
  <c r="P58" i="5"/>
  <c r="H216" i="5"/>
  <c r="AK224" i="5"/>
  <c r="X343" i="5"/>
  <c r="N40" i="5"/>
  <c r="P161" i="5"/>
  <c r="Q161" i="5" s="1"/>
  <c r="AI64" i="5"/>
  <c r="H212" i="5"/>
  <c r="I212" i="5" s="1"/>
  <c r="P271" i="5"/>
  <c r="Q271" i="5" s="1"/>
  <c r="P98" i="5"/>
  <c r="L86" i="5"/>
  <c r="N221" i="5"/>
  <c r="AK136" i="5"/>
  <c r="T207" i="5"/>
  <c r="U207" i="5" s="1"/>
  <c r="AK137" i="5"/>
  <c r="AE101" i="5"/>
  <c r="L164" i="5"/>
  <c r="M164" i="5" s="1"/>
  <c r="H272" i="5"/>
  <c r="I272" i="5" s="1"/>
  <c r="T166" i="5"/>
  <c r="U166" i="5" s="1"/>
  <c r="AI201" i="5"/>
  <c r="V164" i="5"/>
  <c r="W164" i="5" s="1"/>
  <c r="AE263" i="5"/>
  <c r="AK232" i="5"/>
  <c r="AK340" i="5"/>
  <c r="F275" i="5"/>
  <c r="G275" i="5" s="1"/>
  <c r="AG274" i="5"/>
  <c r="T163" i="5"/>
  <c r="U163" i="5" s="1"/>
  <c r="AG257" i="5"/>
  <c r="D167" i="5"/>
  <c r="D227" i="5"/>
  <c r="F81" i="5"/>
  <c r="X216" i="5"/>
  <c r="H209" i="5"/>
  <c r="I209" i="5" s="1"/>
  <c r="Z337" i="5"/>
  <c r="AG209" i="5"/>
  <c r="N189" i="5"/>
  <c r="O189" i="5" s="1"/>
  <c r="AG184" i="5"/>
  <c r="H160" i="5"/>
  <c r="I160" i="5" s="1"/>
  <c r="T221" i="5"/>
  <c r="R174" i="5"/>
  <c r="S174" i="5" s="1"/>
  <c r="AK94" i="5"/>
  <c r="AI275" i="5"/>
  <c r="F335" i="5"/>
  <c r="T335" i="5"/>
  <c r="Z166" i="5"/>
  <c r="AA166" i="5" s="1"/>
  <c r="AE78" i="5"/>
  <c r="R168" i="5"/>
  <c r="S168" i="5" s="1"/>
  <c r="R253" i="5"/>
  <c r="R274" i="5"/>
  <c r="S274" i="5" s="1"/>
  <c r="D204" i="5"/>
  <c r="T90" i="5"/>
  <c r="V273" i="5"/>
  <c r="W273" i="5" s="1"/>
  <c r="P234" i="5"/>
  <c r="Q234" i="5" s="1"/>
  <c r="AK58" i="5"/>
  <c r="X211" i="5"/>
  <c r="Y211" i="5" s="1"/>
  <c r="AE167" i="5"/>
  <c r="V335" i="5"/>
  <c r="L162" i="5"/>
  <c r="M162" i="5" s="1"/>
  <c r="T170" i="5"/>
  <c r="U170" i="5" s="1"/>
  <c r="T260" i="5"/>
  <c r="U260" i="5" s="1"/>
  <c r="Z177" i="5"/>
  <c r="AA177" i="5" s="1"/>
  <c r="T85" i="5"/>
  <c r="D37" i="5"/>
  <c r="L338" i="5"/>
  <c r="J161" i="5"/>
  <c r="K161" i="5" s="1"/>
  <c r="AI106" i="5"/>
  <c r="L335" i="5"/>
  <c r="V97" i="5"/>
  <c r="AI114" i="5"/>
  <c r="L280" i="5"/>
  <c r="AK193" i="5"/>
  <c r="AK192" i="5" s="1"/>
  <c r="P283" i="5"/>
  <c r="AG251" i="5"/>
  <c r="AE339" i="5"/>
  <c r="L99" i="5"/>
  <c r="H339" i="5"/>
  <c r="AI221" i="5"/>
  <c r="AG102" i="5"/>
  <c r="F232" i="5"/>
  <c r="AK81" i="5"/>
  <c r="AE155" i="5"/>
  <c r="AI156" i="5"/>
  <c r="X175" i="5"/>
  <c r="Y175" i="5" s="1"/>
  <c r="X206" i="5"/>
  <c r="Y206" i="5" s="1"/>
  <c r="V177" i="5"/>
  <c r="W177" i="5" s="1"/>
  <c r="V174" i="5"/>
  <c r="W174" i="5" s="1"/>
  <c r="Z340" i="5"/>
  <c r="AE172" i="5"/>
  <c r="T58" i="5"/>
  <c r="Z254" i="5"/>
  <c r="Z90" i="5"/>
  <c r="J315" i="5"/>
  <c r="N252" i="5"/>
  <c r="AG96" i="5"/>
  <c r="T203" i="5"/>
  <c r="T202" i="5" s="1"/>
  <c r="AK333" i="5"/>
  <c r="R264" i="5"/>
  <c r="S264" i="5" s="1"/>
  <c r="V190" i="5"/>
  <c r="W190" i="5" s="1"/>
  <c r="Z191" i="5"/>
  <c r="AA191" i="5" s="1"/>
  <c r="H340" i="5"/>
  <c r="F89" i="5"/>
  <c r="D168" i="5"/>
  <c r="AE271" i="5"/>
  <c r="H80" i="5"/>
  <c r="J266" i="5"/>
  <c r="K266" i="5" s="1"/>
  <c r="Z269" i="5"/>
  <c r="R165" i="5"/>
  <c r="S165" i="5" s="1"/>
  <c r="R233" i="5"/>
  <c r="S233" i="5" s="1"/>
  <c r="V216" i="5"/>
  <c r="J342" i="5"/>
  <c r="AI288" i="5"/>
  <c r="J185" i="5"/>
  <c r="K185" i="5" s="1"/>
  <c r="AK64" i="5"/>
  <c r="AE69" i="5"/>
  <c r="Z341" i="5"/>
  <c r="AI146" i="5"/>
  <c r="J164" i="5"/>
  <c r="K164" i="5" s="1"/>
  <c r="L165" i="5"/>
  <c r="M165" i="5" s="1"/>
  <c r="R257" i="5"/>
  <c r="AG123" i="5"/>
  <c r="D90" i="5"/>
  <c r="P37" i="5"/>
  <c r="R344" i="5"/>
  <c r="R278" i="5"/>
  <c r="S278" i="5" s="1"/>
  <c r="AG336" i="5"/>
  <c r="AE129" i="5"/>
  <c r="D173" i="5"/>
  <c r="N343" i="5"/>
  <c r="V254" i="5"/>
  <c r="T172" i="5"/>
  <c r="U172" i="5" s="1"/>
  <c r="R227" i="5"/>
  <c r="S227" i="5" s="1"/>
  <c r="V86" i="5"/>
  <c r="AG250" i="5"/>
  <c r="AE150" i="5"/>
  <c r="R190" i="5"/>
  <c r="S190" i="5" s="1"/>
  <c r="N249" i="5"/>
  <c r="J58" i="5"/>
  <c r="AI122" i="5"/>
  <c r="X41" i="5"/>
  <c r="J80" i="5"/>
  <c r="F87" i="5"/>
  <c r="T227" i="5"/>
  <c r="U227" i="5" s="1"/>
  <c r="V264" i="5"/>
  <c r="W264" i="5" s="1"/>
  <c r="AK98" i="5"/>
  <c r="H95" i="5"/>
  <c r="R38" i="5"/>
  <c r="J93" i="5"/>
  <c r="P82" i="5"/>
  <c r="D97" i="5"/>
  <c r="R36" i="5"/>
  <c r="R335" i="5"/>
  <c r="R334" i="5" s="1"/>
  <c r="L282" i="5"/>
  <c r="AK141" i="5"/>
  <c r="R261" i="5"/>
  <c r="S261" i="5" s="1"/>
  <c r="T91" i="5"/>
  <c r="H203" i="5"/>
  <c r="J274" i="5"/>
  <c r="K274" i="5" s="1"/>
  <c r="L251" i="5"/>
  <c r="T169" i="5"/>
  <c r="U169" i="5" s="1"/>
  <c r="AI80" i="5"/>
  <c r="D343" i="5"/>
  <c r="F91" i="5"/>
  <c r="H264" i="5"/>
  <c r="I264" i="5" s="1"/>
  <c r="P209" i="5"/>
  <c r="Q209" i="5" s="1"/>
  <c r="AE115" i="5"/>
  <c r="D87" i="5"/>
  <c r="P42" i="5"/>
  <c r="AE232" i="5"/>
  <c r="AI344" i="5"/>
  <c r="T39" i="5"/>
  <c r="J40" i="5"/>
  <c r="P339" i="5"/>
  <c r="F172" i="5"/>
  <c r="G172" i="5" s="1"/>
  <c r="AG139" i="5"/>
  <c r="P207" i="5"/>
  <c r="Q207" i="5" s="1"/>
  <c r="J168" i="5"/>
  <c r="K168" i="5" s="1"/>
  <c r="AG77" i="5"/>
  <c r="AE118" i="5"/>
  <c r="N232" i="5"/>
  <c r="AI252" i="5"/>
  <c r="X85" i="5"/>
  <c r="H343" i="5"/>
  <c r="J320" i="5"/>
  <c r="AK91" i="5"/>
  <c r="J160" i="5"/>
  <c r="K160" i="5" s="1"/>
  <c r="X283" i="5"/>
  <c r="AI147" i="5"/>
  <c r="AI101" i="5"/>
  <c r="N335" i="5"/>
  <c r="R42" i="5"/>
  <c r="V247" i="5"/>
  <c r="V339" i="5"/>
  <c r="V82" i="5"/>
  <c r="AE114" i="5"/>
  <c r="AE233" i="5"/>
  <c r="J206" i="5"/>
  <c r="K206" i="5" s="1"/>
  <c r="P270" i="5"/>
  <c r="Q270" i="5" s="1"/>
  <c r="AK259" i="5"/>
  <c r="F159" i="5"/>
  <c r="G159" i="5" s="1"/>
  <c r="AG289" i="5"/>
  <c r="L271" i="5"/>
  <c r="M271" i="5" s="1"/>
  <c r="P342" i="5"/>
  <c r="J79" i="5"/>
  <c r="Z170" i="5"/>
  <c r="AA170" i="5" s="1"/>
  <c r="H276" i="5"/>
  <c r="I276" i="5" s="1"/>
  <c r="AK172" i="5"/>
  <c r="AG143" i="5"/>
  <c r="AK217" i="5"/>
  <c r="AI339" i="5"/>
  <c r="AI139" i="5"/>
  <c r="P189" i="5"/>
  <c r="Q189" i="5" s="1"/>
  <c r="AI219" i="5"/>
  <c r="R173" i="5"/>
  <c r="S173" i="5" s="1"/>
  <c r="P280" i="5"/>
  <c r="T288" i="5"/>
  <c r="D226" i="5"/>
  <c r="AK99" i="5"/>
  <c r="V206" i="5"/>
  <c r="W206" i="5" s="1"/>
  <c r="AI107" i="5"/>
  <c r="H88" i="5"/>
  <c r="AK152" i="5"/>
  <c r="L275" i="5"/>
  <c r="M275" i="5" s="1"/>
  <c r="L189" i="5"/>
  <c r="M189" i="5" s="1"/>
  <c r="V271" i="5"/>
  <c r="W271" i="5" s="1"/>
  <c r="AE137" i="5"/>
  <c r="H161" i="5"/>
  <c r="I161" i="5" s="1"/>
  <c r="L221" i="5"/>
  <c r="AE95" i="5"/>
  <c r="AG261" i="5"/>
  <c r="AK156" i="5"/>
  <c r="V255" i="5"/>
  <c r="D81" i="5"/>
  <c r="T255" i="5"/>
  <c r="T265" i="5"/>
  <c r="U265" i="5" s="1"/>
  <c r="H261" i="5"/>
  <c r="I261" i="5" s="1"/>
  <c r="Z172" i="5"/>
  <c r="AA172" i="5" s="1"/>
  <c r="Z81" i="5"/>
  <c r="V166" i="5"/>
  <c r="W166" i="5" s="1"/>
  <c r="H59" i="5"/>
  <c r="AE250" i="5"/>
  <c r="T94" i="5"/>
  <c r="AE203" i="5"/>
  <c r="AE202" i="5" s="1"/>
  <c r="L172" i="5"/>
  <c r="M172" i="5" s="1"/>
  <c r="N58" i="5"/>
  <c r="AG117" i="5"/>
  <c r="V36" i="5"/>
  <c r="J247" i="5"/>
  <c r="P265" i="5"/>
  <c r="Q265" i="5" s="1"/>
  <c r="J246" i="5"/>
  <c r="J245" i="5" s="1"/>
  <c r="F336" i="5"/>
  <c r="AK287" i="5"/>
  <c r="F262" i="5"/>
  <c r="G262" i="5" s="1"/>
  <c r="AG203" i="5"/>
  <c r="AG202" i="5" s="1"/>
  <c r="N77" i="5"/>
  <c r="D174" i="5"/>
  <c r="AI90" i="5"/>
  <c r="F59" i="5"/>
  <c r="AE86" i="5"/>
  <c r="N226" i="5"/>
  <c r="N184" i="5"/>
  <c r="O184" i="5" s="1"/>
  <c r="AE72" i="5"/>
  <c r="P159" i="5"/>
  <c r="Q159" i="5" s="1"/>
  <c r="AK212" i="5"/>
  <c r="N277" i="5"/>
  <c r="O277" i="5" s="1"/>
  <c r="X96" i="5"/>
  <c r="P89" i="5"/>
  <c r="X338" i="5"/>
  <c r="F344" i="5"/>
  <c r="AG287" i="5"/>
  <c r="AG113" i="5"/>
  <c r="T38" i="5"/>
  <c r="AK211" i="5"/>
  <c r="T254" i="5"/>
  <c r="D77" i="5"/>
  <c r="Z80" i="5"/>
  <c r="P281" i="5"/>
  <c r="AK80" i="5"/>
  <c r="AE106" i="5"/>
  <c r="V250" i="5"/>
  <c r="P175" i="5"/>
  <c r="Q175" i="5" s="1"/>
  <c r="H227" i="5"/>
  <c r="I227" i="5" s="1"/>
  <c r="R172" i="5"/>
  <c r="S172" i="5" s="1"/>
  <c r="R343" i="5"/>
  <c r="J270" i="5"/>
  <c r="K270" i="5" s="1"/>
  <c r="H91" i="5"/>
  <c r="T78" i="5"/>
  <c r="T264" i="5"/>
  <c r="U264" i="5" s="1"/>
  <c r="AI105" i="5"/>
  <c r="D171" i="5"/>
  <c r="D89" i="5"/>
  <c r="AB89" i="5" s="1"/>
  <c r="H335" i="5"/>
  <c r="H334" i="5" s="1"/>
  <c r="V88" i="5"/>
  <c r="X94" i="5"/>
  <c r="F253" i="5"/>
  <c r="T261" i="5"/>
  <c r="U261" i="5" s="1"/>
  <c r="R232" i="5"/>
  <c r="R337" i="5"/>
  <c r="V191" i="5"/>
  <c r="W191" i="5" s="1"/>
  <c r="AE342" i="5"/>
  <c r="AG281" i="5"/>
  <c r="AI257" i="5"/>
  <c r="F342" i="5"/>
  <c r="N274" i="5"/>
  <c r="O274" i="5" s="1"/>
  <c r="X286" i="5"/>
  <c r="L252" i="5"/>
  <c r="X207" i="5"/>
  <c r="Y207" i="5" s="1"/>
  <c r="D96" i="5"/>
  <c r="D177" i="5"/>
  <c r="AE111" i="5"/>
  <c r="N216" i="5"/>
  <c r="H207" i="5"/>
  <c r="I207" i="5" s="1"/>
  <c r="AG344" i="5"/>
  <c r="N165" i="5"/>
  <c r="O165" i="5" s="1"/>
  <c r="AI214" i="5"/>
  <c r="F261" i="5"/>
  <c r="G261" i="5" s="1"/>
  <c r="P162" i="5"/>
  <c r="Q162" i="5" s="1"/>
  <c r="H58" i="5"/>
  <c r="Z330" i="5"/>
  <c r="AA330" i="5" s="1"/>
  <c r="L327" i="5"/>
  <c r="M327" i="5" s="1"/>
  <c r="P289" i="5"/>
  <c r="L344" i="5"/>
  <c r="L288" i="5"/>
  <c r="X336" i="5"/>
  <c r="AG332" i="5"/>
  <c r="F167" i="5"/>
  <c r="G167" i="5" s="1"/>
  <c r="F190" i="5"/>
  <c r="F85" i="5"/>
  <c r="AG74" i="5"/>
  <c r="Z233" i="5"/>
  <c r="AA233" i="5" s="1"/>
  <c r="X188" i="5"/>
  <c r="Z41" i="5"/>
  <c r="X260" i="5"/>
  <c r="Y260" i="5" s="1"/>
  <c r="L332" i="5"/>
  <c r="M332" i="5" s="1"/>
  <c r="D252" i="5"/>
  <c r="V87" i="5"/>
  <c r="X38" i="5"/>
  <c r="AG252" i="5"/>
  <c r="AE104" i="5"/>
  <c r="J188" i="5"/>
  <c r="AE264" i="5"/>
  <c r="X276" i="5"/>
  <c r="Y276" i="5" s="1"/>
  <c r="J251" i="5"/>
  <c r="P246" i="5"/>
  <c r="L255" i="5"/>
  <c r="X162" i="5"/>
  <c r="Y162" i="5" s="1"/>
  <c r="AK65" i="5"/>
  <c r="AK262" i="5"/>
  <c r="V42" i="5"/>
  <c r="Z260" i="5"/>
  <c r="AA260" i="5" s="1"/>
  <c r="Z273" i="5"/>
  <c r="AA273" i="5" s="1"/>
  <c r="AK113" i="5"/>
  <c r="F95" i="5"/>
  <c r="J330" i="5"/>
  <c r="K330" i="5" s="1"/>
  <c r="AG152" i="5"/>
  <c r="J103" i="5"/>
  <c r="T144" i="5"/>
  <c r="L103" i="5"/>
  <c r="L101" i="5"/>
  <c r="P141" i="5"/>
  <c r="D70" i="5"/>
  <c r="J151" i="5"/>
  <c r="T37" i="5"/>
  <c r="F143" i="5"/>
  <c r="H110" i="5"/>
  <c r="Z105" i="5"/>
  <c r="P151" i="5"/>
  <c r="R58" i="5"/>
  <c r="H118" i="5"/>
  <c r="AE59" i="5"/>
  <c r="R136" i="5"/>
  <c r="AK234" i="5"/>
  <c r="N246" i="5"/>
  <c r="J146" i="5"/>
  <c r="T113" i="5"/>
  <c r="H348" i="5"/>
  <c r="J118" i="5"/>
  <c r="P203" i="5"/>
  <c r="F165" i="5"/>
  <c r="G165" i="5" s="1"/>
  <c r="R83" i="5"/>
  <c r="N251" i="5"/>
  <c r="R263" i="5"/>
  <c r="S263" i="5" s="1"/>
  <c r="J271" i="5"/>
  <c r="K271" i="5" s="1"/>
  <c r="V221" i="5"/>
  <c r="T259" i="5"/>
  <c r="U259" i="5" s="1"/>
  <c r="P340" i="5"/>
  <c r="J219" i="5"/>
  <c r="K219" i="5" s="1"/>
  <c r="X98" i="5"/>
  <c r="J221" i="5"/>
  <c r="J189" i="5"/>
  <c r="K189" i="5" s="1"/>
  <c r="V207" i="5"/>
  <c r="W207" i="5" s="1"/>
  <c r="P204" i="5"/>
  <c r="X222" i="5"/>
  <c r="Y222" i="5" s="1"/>
  <c r="V211" i="5"/>
  <c r="W211" i="5" s="1"/>
  <c r="AI85" i="5"/>
  <c r="P247" i="5"/>
  <c r="P38" i="5"/>
  <c r="P150" i="5"/>
  <c r="V104" i="5"/>
  <c r="T167" i="5"/>
  <c r="U167" i="5" s="1"/>
  <c r="L351" i="5"/>
  <c r="H353" i="5"/>
  <c r="V342" i="5"/>
  <c r="T182" i="5"/>
  <c r="U182" i="5" s="1"/>
  <c r="J125" i="5"/>
  <c r="F133" i="5"/>
  <c r="N143" i="5"/>
  <c r="Z152" i="5"/>
  <c r="R144" i="5"/>
  <c r="V155" i="5"/>
  <c r="L273" i="5"/>
  <c r="M273" i="5" s="1"/>
  <c r="V127" i="5"/>
  <c r="N120" i="5"/>
  <c r="N354" i="5"/>
  <c r="D196" i="5"/>
  <c r="D123" i="5"/>
  <c r="F120" i="5"/>
  <c r="N139" i="5"/>
  <c r="F115" i="5"/>
  <c r="F128" i="5"/>
  <c r="D127" i="5"/>
  <c r="H112" i="5"/>
  <c r="H114" i="5"/>
  <c r="X155" i="5"/>
  <c r="R112" i="5"/>
  <c r="N349" i="5"/>
  <c r="AK352" i="5"/>
  <c r="L70" i="5"/>
  <c r="T110" i="5"/>
  <c r="T129" i="5"/>
  <c r="P353" i="5"/>
  <c r="N212" i="5"/>
  <c r="O212" i="5" s="1"/>
  <c r="P173" i="5"/>
  <c r="Q173" i="5" s="1"/>
  <c r="N85" i="5"/>
  <c r="X254" i="5"/>
  <c r="D212" i="5"/>
  <c r="Z204" i="5"/>
  <c r="X348" i="5"/>
  <c r="R86" i="5"/>
  <c r="J134" i="5"/>
  <c r="L71" i="5"/>
  <c r="X134" i="5"/>
  <c r="T233" i="5"/>
  <c r="U233" i="5" s="1"/>
  <c r="T121" i="5"/>
  <c r="AI340" i="5"/>
  <c r="N147" i="5"/>
  <c r="V152" i="5"/>
  <c r="P73" i="5"/>
  <c r="L117" i="5"/>
  <c r="F346" i="5"/>
  <c r="J338" i="5"/>
  <c r="R198" i="5"/>
  <c r="L139" i="5"/>
  <c r="V194" i="5"/>
  <c r="W194" i="5" s="1"/>
  <c r="J154" i="5"/>
  <c r="H206" i="5"/>
  <c r="I206" i="5" s="1"/>
  <c r="AG353" i="5"/>
  <c r="V347" i="5"/>
  <c r="Z114" i="5"/>
  <c r="T89" i="5"/>
  <c r="Z174" i="5"/>
  <c r="AA174" i="5" s="1"/>
  <c r="T161" i="5"/>
  <c r="U161" i="5" s="1"/>
  <c r="J261" i="5"/>
  <c r="K261" i="5" s="1"/>
  <c r="N89" i="5"/>
  <c r="J263" i="5"/>
  <c r="K263" i="5" s="1"/>
  <c r="D336" i="5"/>
  <c r="D261" i="5"/>
  <c r="H222" i="5"/>
  <c r="I222" i="5" s="1"/>
  <c r="L199" i="5"/>
  <c r="M199" i="5" s="1"/>
  <c r="H352" i="5"/>
  <c r="AK346" i="5"/>
  <c r="AK345" i="5" s="1"/>
  <c r="AK222" i="5"/>
  <c r="J337" i="5"/>
  <c r="T107" i="5"/>
  <c r="R147" i="5"/>
  <c r="H107" i="5"/>
  <c r="AK351" i="5"/>
  <c r="T139" i="5"/>
  <c r="AG276" i="5"/>
  <c r="T350" i="5"/>
  <c r="H193" i="5"/>
  <c r="P105" i="5"/>
  <c r="D147" i="5"/>
  <c r="AB147" i="5" s="1"/>
  <c r="F347" i="5"/>
  <c r="V150" i="5"/>
  <c r="P106" i="5"/>
  <c r="N114" i="5"/>
  <c r="F86" i="5"/>
  <c r="T147" i="5"/>
  <c r="H143" i="5"/>
  <c r="R151" i="5"/>
  <c r="T120" i="5"/>
  <c r="H105" i="5"/>
  <c r="X101" i="5"/>
  <c r="N200" i="5"/>
  <c r="O200" i="5" s="1"/>
  <c r="F107" i="5"/>
  <c r="D195" i="5"/>
  <c r="N153" i="5"/>
  <c r="D107" i="5"/>
  <c r="AK273" i="5"/>
  <c r="T232" i="5"/>
  <c r="H98" i="5"/>
  <c r="P344" i="5"/>
  <c r="F211" i="5"/>
  <c r="L87" i="5"/>
  <c r="AI232" i="5"/>
  <c r="AI231" i="5" s="1"/>
  <c r="R98" i="5"/>
  <c r="X78" i="5"/>
  <c r="AI331" i="5"/>
  <c r="T59" i="5"/>
  <c r="N211" i="5"/>
  <c r="O211" i="5" s="1"/>
  <c r="T340" i="5"/>
  <c r="V167" i="5"/>
  <c r="W167" i="5" s="1"/>
  <c r="V286" i="5"/>
  <c r="AE195" i="5"/>
  <c r="L146" i="5"/>
  <c r="J144" i="5"/>
  <c r="J275" i="5"/>
  <c r="K275" i="5" s="1"/>
  <c r="T156" i="5"/>
  <c r="L143" i="5"/>
  <c r="L232" i="5"/>
  <c r="X110" i="5"/>
  <c r="X82" i="5"/>
  <c r="R152" i="5"/>
  <c r="N198" i="5"/>
  <c r="H346" i="5"/>
  <c r="F137" i="5"/>
  <c r="X129" i="5"/>
  <c r="T146" i="5"/>
  <c r="X106" i="5"/>
  <c r="AE347" i="5"/>
  <c r="AE77" i="5"/>
  <c r="AE76" i="5" s="1"/>
  <c r="R122" i="5"/>
  <c r="H133" i="5"/>
  <c r="F109" i="5"/>
  <c r="L74" i="5"/>
  <c r="P127" i="5"/>
  <c r="X111" i="5"/>
  <c r="F131" i="5"/>
  <c r="J77" i="5"/>
  <c r="H125" i="5"/>
  <c r="P136" i="5"/>
  <c r="X122" i="5"/>
  <c r="J200" i="5"/>
  <c r="K200" i="5" s="1"/>
  <c r="X128" i="5"/>
  <c r="AG66" i="5"/>
  <c r="L191" i="5"/>
  <c r="M191" i="5" s="1"/>
  <c r="AG134" i="5"/>
  <c r="J259" i="5"/>
  <c r="K259" i="5" s="1"/>
  <c r="F188" i="5"/>
  <c r="G188" i="5" s="1"/>
  <c r="AI341" i="5"/>
  <c r="F233" i="5"/>
  <c r="G233" i="5" s="1"/>
  <c r="X127" i="5"/>
  <c r="N255" i="5"/>
  <c r="Z73" i="5"/>
  <c r="AG350" i="5"/>
  <c r="N72" i="5"/>
  <c r="J117" i="5"/>
  <c r="P117" i="5"/>
  <c r="J110" i="5"/>
  <c r="V105" i="5"/>
  <c r="Z109" i="5"/>
  <c r="X354" i="5"/>
  <c r="H137" i="5"/>
  <c r="D110" i="5"/>
  <c r="R234" i="5"/>
  <c r="S234" i="5" s="1"/>
  <c r="J72" i="5"/>
  <c r="P114" i="5"/>
  <c r="J142" i="5"/>
  <c r="D355" i="5"/>
  <c r="AB355" i="5" s="1"/>
  <c r="X194" i="5"/>
  <c r="Y194" i="5" s="1"/>
  <c r="Z183" i="5"/>
  <c r="AA183" i="5" s="1"/>
  <c r="N344" i="5"/>
  <c r="AG253" i="5"/>
  <c r="X160" i="5"/>
  <c r="Y160" i="5" s="1"/>
  <c r="P277" i="5"/>
  <c r="Q277" i="5" s="1"/>
  <c r="AG258" i="5"/>
  <c r="T191" i="5"/>
  <c r="U191" i="5" s="1"/>
  <c r="V160" i="5"/>
  <c r="W160" i="5" s="1"/>
  <c r="R101" i="5"/>
  <c r="AK354" i="5"/>
  <c r="AK353" i="5"/>
  <c r="X352" i="5"/>
  <c r="L109" i="5"/>
  <c r="L108" i="5" s="1"/>
  <c r="R113" i="5"/>
  <c r="P335" i="5"/>
  <c r="L42" i="5"/>
  <c r="AI109" i="5"/>
  <c r="N125" i="5"/>
  <c r="V71" i="5"/>
  <c r="AE348" i="5"/>
  <c r="Z138" i="5"/>
  <c r="Z195" i="5"/>
  <c r="AA195" i="5" s="1"/>
  <c r="H253" i="5"/>
  <c r="AI62" i="5"/>
  <c r="AI103" i="5"/>
  <c r="L128" i="5"/>
  <c r="D350" i="5"/>
  <c r="J119" i="5"/>
  <c r="T195" i="5"/>
  <c r="U195" i="5" s="1"/>
  <c r="X150" i="5"/>
  <c r="L135" i="5"/>
  <c r="H354" i="5"/>
  <c r="V131" i="5"/>
  <c r="H123" i="5"/>
  <c r="F70" i="5"/>
  <c r="R170" i="5"/>
  <c r="S170" i="5" s="1"/>
  <c r="R103" i="5"/>
  <c r="AI355" i="5"/>
  <c r="P139" i="5"/>
  <c r="R354" i="5"/>
  <c r="N138" i="5"/>
  <c r="J150" i="5"/>
  <c r="Z355" i="5"/>
  <c r="T347" i="5"/>
  <c r="T150" i="5"/>
  <c r="J347" i="5"/>
  <c r="T269" i="5"/>
  <c r="X138" i="5"/>
  <c r="R129" i="5"/>
  <c r="R70" i="5"/>
  <c r="X174" i="5"/>
  <c r="Y174" i="5" s="1"/>
  <c r="T250" i="5"/>
  <c r="J82" i="5"/>
  <c r="H83" i="5"/>
  <c r="Z78" i="5"/>
  <c r="AK135" i="5"/>
  <c r="Z262" i="5"/>
  <c r="AA262" i="5" s="1"/>
  <c r="D260" i="5"/>
  <c r="AG339" i="5"/>
  <c r="AI194" i="5"/>
  <c r="V272" i="5"/>
  <c r="W272" i="5" s="1"/>
  <c r="V162" i="5"/>
  <c r="W162" i="5" s="1"/>
  <c r="AI143" i="5"/>
  <c r="J99" i="5"/>
  <c r="L340" i="5"/>
  <c r="AG275" i="5"/>
  <c r="T275" i="5"/>
  <c r="U275" i="5" s="1"/>
  <c r="V89" i="5"/>
  <c r="Z169" i="5"/>
  <c r="AA169" i="5" s="1"/>
  <c r="L137" i="5"/>
  <c r="R181" i="5"/>
  <c r="P123" i="5"/>
  <c r="D121" i="5"/>
  <c r="AK335" i="5"/>
  <c r="V350" i="5"/>
  <c r="N126" i="5"/>
  <c r="F348" i="5"/>
  <c r="J199" i="5"/>
  <c r="K199" i="5" s="1"/>
  <c r="N141" i="5"/>
  <c r="L83" i="5"/>
  <c r="P196" i="5"/>
  <c r="Q196" i="5" s="1"/>
  <c r="J340" i="5"/>
  <c r="F201" i="5"/>
  <c r="G201" i="5" s="1"/>
  <c r="V352" i="5"/>
  <c r="V142" i="5"/>
  <c r="T145" i="5"/>
  <c r="D69" i="5"/>
  <c r="P111" i="5"/>
  <c r="L348" i="5"/>
  <c r="D118" i="5"/>
  <c r="Z264" i="5"/>
  <c r="AA264" i="5" s="1"/>
  <c r="L211" i="5"/>
  <c r="M211" i="5" s="1"/>
  <c r="AE153" i="5"/>
  <c r="H126" i="5"/>
  <c r="L349" i="5"/>
  <c r="N131" i="5"/>
  <c r="F195" i="5"/>
  <c r="G195" i="5" s="1"/>
  <c r="AG352" i="5"/>
  <c r="N151" i="5"/>
  <c r="F266" i="5"/>
  <c r="G266" i="5" s="1"/>
  <c r="R349" i="5"/>
  <c r="AG63" i="5"/>
  <c r="D145" i="5"/>
  <c r="L200" i="5"/>
  <c r="M200" i="5" s="1"/>
  <c r="D111" i="5"/>
  <c r="V139" i="5"/>
  <c r="Z40" i="5"/>
  <c r="R211" i="5"/>
  <c r="S211" i="5" s="1"/>
  <c r="R94" i="5"/>
  <c r="X125" i="5"/>
  <c r="AE207" i="5"/>
  <c r="F126" i="5"/>
  <c r="J349" i="5"/>
  <c r="AE74" i="5"/>
  <c r="AE156" i="5"/>
  <c r="X119" i="5"/>
  <c r="H103" i="5"/>
  <c r="Z150" i="5"/>
  <c r="V70" i="5"/>
  <c r="AK209" i="5"/>
  <c r="AK74" i="5"/>
  <c r="V222" i="5"/>
  <c r="W222" i="5" s="1"/>
  <c r="X80" i="5"/>
  <c r="V109" i="5"/>
  <c r="L114" i="5"/>
  <c r="J131" i="5"/>
  <c r="N194" i="5"/>
  <c r="O194" i="5" s="1"/>
  <c r="X109" i="5"/>
  <c r="R195" i="5"/>
  <c r="S195" i="5" s="1"/>
  <c r="AG173" i="5"/>
  <c r="AI150" i="5"/>
  <c r="AK336" i="5"/>
  <c r="D101" i="5"/>
  <c r="L151" i="5"/>
  <c r="Z69" i="5"/>
  <c r="V125" i="5"/>
  <c r="T185" i="5"/>
  <c r="U185" i="5" s="1"/>
  <c r="V353" i="5"/>
  <c r="N74" i="5"/>
  <c r="AG191" i="5"/>
  <c r="AG187" i="5" s="1"/>
  <c r="T153" i="5"/>
  <c r="AK263" i="5"/>
  <c r="Z349" i="5"/>
  <c r="V114" i="5"/>
  <c r="R73" i="5"/>
  <c r="R123" i="5"/>
  <c r="AG201" i="5"/>
  <c r="N282" i="5"/>
  <c r="L98" i="5"/>
  <c r="AG133" i="5"/>
  <c r="V151" i="5"/>
  <c r="J123" i="5"/>
  <c r="H70" i="5"/>
  <c r="H136" i="5"/>
  <c r="V72" i="5"/>
  <c r="J234" i="5"/>
  <c r="K234" i="5" s="1"/>
  <c r="AG111" i="5"/>
  <c r="F153" i="5"/>
  <c r="R121" i="5"/>
  <c r="P142" i="5"/>
  <c r="X136" i="5"/>
  <c r="T127" i="5"/>
  <c r="T102" i="5"/>
  <c r="F125" i="5"/>
  <c r="F72" i="5"/>
  <c r="AE354" i="5"/>
  <c r="T117" i="5"/>
  <c r="V252" i="5"/>
  <c r="J126" i="5"/>
  <c r="R110" i="5"/>
  <c r="Z354" i="5"/>
  <c r="X159" i="5"/>
  <c r="Y159" i="5" s="1"/>
  <c r="AK127" i="5"/>
  <c r="L287" i="5"/>
  <c r="F340" i="5"/>
  <c r="D280" i="5"/>
  <c r="L339" i="5"/>
  <c r="N257" i="5"/>
  <c r="AE183" i="5"/>
  <c r="AK82" i="5"/>
  <c r="AE259" i="5"/>
  <c r="L58" i="5"/>
  <c r="AE341" i="5"/>
  <c r="AG94" i="5"/>
  <c r="D153" i="5"/>
  <c r="D348" i="5"/>
  <c r="N122" i="5"/>
  <c r="AK348" i="5"/>
  <c r="X183" i="5"/>
  <c r="Y183" i="5" s="1"/>
  <c r="N173" i="5"/>
  <c r="O173" i="5" s="1"/>
  <c r="Z182" i="5"/>
  <c r="AA182" i="5" s="1"/>
  <c r="F135" i="5"/>
  <c r="R119" i="5"/>
  <c r="H234" i="5"/>
  <c r="I234" i="5" s="1"/>
  <c r="F349" i="5"/>
  <c r="Z128" i="5"/>
  <c r="N341" i="5"/>
  <c r="H96" i="5"/>
  <c r="J101" i="5"/>
  <c r="J100" i="5" s="1"/>
  <c r="X189" i="5"/>
  <c r="Y189" i="5" s="1"/>
  <c r="D201" i="5"/>
  <c r="V196" i="5"/>
  <c r="W196" i="5" s="1"/>
  <c r="X227" i="5"/>
  <c r="Y227" i="5" s="1"/>
  <c r="L102" i="5"/>
  <c r="J155" i="5"/>
  <c r="Z137" i="5"/>
  <c r="V120" i="5"/>
  <c r="AI347" i="5"/>
  <c r="Z153" i="5"/>
  <c r="F122" i="5"/>
  <c r="N195" i="5"/>
  <c r="O195" i="5" s="1"/>
  <c r="V182" i="5"/>
  <c r="W182" i="5" s="1"/>
  <c r="X153" i="5"/>
  <c r="X253" i="5"/>
  <c r="V59" i="5"/>
  <c r="T118" i="5"/>
  <c r="L106" i="5"/>
  <c r="R155" i="5"/>
  <c r="D105" i="5"/>
  <c r="V122" i="5"/>
  <c r="Z129" i="5"/>
  <c r="F104" i="5"/>
  <c r="R117" i="5"/>
  <c r="H135" i="5"/>
  <c r="P188" i="5"/>
  <c r="L133" i="5"/>
  <c r="AE351" i="5"/>
  <c r="X126" i="5"/>
  <c r="J153" i="5"/>
  <c r="H154" i="5"/>
  <c r="N352" i="5"/>
  <c r="AK88" i="5"/>
  <c r="AK261" i="5"/>
  <c r="AK129" i="5"/>
  <c r="AI349" i="5"/>
  <c r="P69" i="5"/>
  <c r="Z348" i="5"/>
  <c r="T338" i="5"/>
  <c r="J81" i="5"/>
  <c r="X280" i="5"/>
  <c r="X279" i="5" s="1"/>
  <c r="AI336" i="5"/>
  <c r="P110" i="5"/>
  <c r="T138" i="5"/>
  <c r="P194" i="5"/>
  <c r="Q194" i="5" s="1"/>
  <c r="N135" i="5"/>
  <c r="Z111" i="5"/>
  <c r="X269" i="5"/>
  <c r="D335" i="5"/>
  <c r="T152" i="5"/>
  <c r="X151" i="5"/>
  <c r="T143" i="5"/>
  <c r="T105" i="5"/>
  <c r="P185" i="5"/>
  <c r="Q185" i="5" s="1"/>
  <c r="T194" i="5"/>
  <c r="U194" i="5" s="1"/>
  <c r="F199" i="5"/>
  <c r="G199" i="5" s="1"/>
  <c r="F74" i="5"/>
  <c r="V137" i="5"/>
  <c r="N174" i="5"/>
  <c r="O174" i="5" s="1"/>
  <c r="N136" i="5"/>
  <c r="P214" i="5"/>
  <c r="Q214" i="5" s="1"/>
  <c r="F111" i="5"/>
  <c r="J73" i="5"/>
  <c r="AK150" i="5"/>
  <c r="N118" i="5"/>
  <c r="J343" i="5"/>
  <c r="D88" i="5"/>
  <c r="J193" i="5"/>
  <c r="L107" i="5"/>
  <c r="R114" i="5"/>
  <c r="R138" i="5"/>
  <c r="V136" i="5"/>
  <c r="H121" i="5"/>
  <c r="X198" i="5"/>
  <c r="T151" i="5"/>
  <c r="N119" i="5"/>
  <c r="H139" i="5"/>
  <c r="P201" i="5"/>
  <c r="Q201" i="5" s="1"/>
  <c r="L184" i="5"/>
  <c r="M184" i="5" s="1"/>
  <c r="AE145" i="5"/>
  <c r="Z142" i="5"/>
  <c r="X351" i="5"/>
  <c r="H201" i="5"/>
  <c r="I201" i="5" s="1"/>
  <c r="V106" i="5"/>
  <c r="P104" i="5"/>
  <c r="T343" i="5"/>
  <c r="N94" i="5"/>
  <c r="AI75" i="5"/>
  <c r="AG212" i="5"/>
  <c r="AE274" i="5"/>
  <c r="AK206" i="5"/>
  <c r="F287" i="5"/>
  <c r="V93" i="5"/>
  <c r="V92" i="5" s="1"/>
  <c r="R177" i="5"/>
  <c r="S177" i="5" s="1"/>
  <c r="AK146" i="5"/>
  <c r="AE89" i="5"/>
  <c r="V80" i="5"/>
  <c r="R96" i="5"/>
  <c r="F191" i="5"/>
  <c r="G191" i="5" s="1"/>
  <c r="AK63" i="5"/>
  <c r="L95" i="5"/>
  <c r="N208" i="5"/>
  <c r="AK70" i="5"/>
  <c r="R134" i="5"/>
  <c r="R105" i="5"/>
  <c r="H147" i="5"/>
  <c r="V75" i="5"/>
  <c r="H75" i="5"/>
  <c r="N137" i="5"/>
  <c r="V263" i="5"/>
  <c r="W263" i="5" s="1"/>
  <c r="P75" i="5"/>
  <c r="Z196" i="5"/>
  <c r="AA196" i="5" s="1"/>
  <c r="D71" i="5"/>
  <c r="H37" i="5"/>
  <c r="T184" i="5"/>
  <c r="U184" i="5" s="1"/>
  <c r="V130" i="5"/>
  <c r="V129" i="5"/>
  <c r="H211" i="5"/>
  <c r="I211" i="5" s="1"/>
  <c r="R75" i="5"/>
  <c r="T154" i="5"/>
  <c r="N348" i="5"/>
  <c r="R184" i="5"/>
  <c r="S184" i="5" s="1"/>
  <c r="AE45" i="5"/>
  <c r="X273" i="5"/>
  <c r="Y273" i="5" s="1"/>
  <c r="Z162" i="5"/>
  <c r="AA162" i="5" s="1"/>
  <c r="D272" i="5"/>
  <c r="H266" i="5"/>
  <c r="I266" i="5" s="1"/>
  <c r="R128" i="5"/>
  <c r="D142" i="5"/>
  <c r="AE355" i="5"/>
  <c r="D128" i="5"/>
  <c r="L59" i="5"/>
  <c r="H152" i="5"/>
  <c r="L122" i="5"/>
  <c r="N199" i="5"/>
  <c r="O199" i="5" s="1"/>
  <c r="R350" i="5"/>
  <c r="N110" i="5"/>
  <c r="D222" i="5"/>
  <c r="F99" i="5"/>
  <c r="P190" i="5"/>
  <c r="Q190" i="5" s="1"/>
  <c r="AE57" i="5"/>
  <c r="H145" i="5"/>
  <c r="F196" i="5"/>
  <c r="G196" i="5" s="1"/>
  <c r="X200" i="5"/>
  <c r="Y200" i="5" s="1"/>
  <c r="R135" i="5"/>
  <c r="P143" i="5"/>
  <c r="F160" i="5"/>
  <c r="G160" i="5" s="1"/>
  <c r="AE169" i="5"/>
  <c r="P146" i="5"/>
  <c r="N133" i="5"/>
  <c r="V337" i="5"/>
  <c r="V112" i="5"/>
  <c r="F139" i="5"/>
  <c r="T70" i="5"/>
  <c r="T74" i="5"/>
  <c r="R194" i="5"/>
  <c r="S194" i="5" s="1"/>
  <c r="AG175" i="5"/>
  <c r="V214" i="5"/>
  <c r="W214" i="5" s="1"/>
  <c r="F154" i="5"/>
  <c r="F73" i="5"/>
  <c r="X154" i="5"/>
  <c r="X353" i="5"/>
  <c r="L119" i="5"/>
  <c r="F36" i="5"/>
  <c r="N156" i="5"/>
  <c r="AI216" i="5"/>
  <c r="AI215" i="5" s="1"/>
  <c r="X176" i="5"/>
  <c r="Y176" i="5" s="1"/>
  <c r="J354" i="5"/>
  <c r="V154" i="5"/>
  <c r="AG349" i="5"/>
  <c r="Z199" i="5"/>
  <c r="AA199" i="5" s="1"/>
  <c r="X342" i="5"/>
  <c r="F144" i="5"/>
  <c r="H200" i="5"/>
  <c r="I200" i="5" s="1"/>
  <c r="AI133" i="5"/>
  <c r="P144" i="5"/>
  <c r="AK66" i="5"/>
  <c r="AI121" i="5"/>
  <c r="V101" i="5"/>
  <c r="H351" i="5"/>
  <c r="P128" i="5"/>
  <c r="P354" i="5"/>
  <c r="T114" i="5"/>
  <c r="T336" i="5"/>
  <c r="R153" i="5"/>
  <c r="AG99" i="5"/>
  <c r="J69" i="5"/>
  <c r="AI354" i="5"/>
  <c r="AE53" i="5"/>
  <c r="P349" i="5"/>
  <c r="V183" i="5"/>
  <c r="W183" i="5" s="1"/>
  <c r="R127" i="5"/>
  <c r="T75" i="5"/>
  <c r="H113" i="5"/>
  <c r="X103" i="5"/>
  <c r="P351" i="5"/>
  <c r="J351" i="5"/>
  <c r="X193" i="5"/>
  <c r="V138" i="5"/>
  <c r="Z103" i="5"/>
  <c r="T181" i="5"/>
  <c r="D130" i="5"/>
  <c r="AB130" i="5" s="1"/>
  <c r="AE54" i="5"/>
  <c r="L150" i="5"/>
  <c r="V349" i="5"/>
  <c r="AG219" i="5"/>
  <c r="D131" i="5"/>
  <c r="D214" i="5"/>
  <c r="Z282" i="5"/>
  <c r="R254" i="5"/>
  <c r="J254" i="5"/>
  <c r="Z339" i="5"/>
  <c r="AK145" i="5"/>
  <c r="L91" i="5"/>
  <c r="L39" i="5"/>
  <c r="T327" i="5"/>
  <c r="U327" i="5" s="1"/>
  <c r="J248" i="5"/>
  <c r="R249" i="5"/>
  <c r="R39" i="5"/>
  <c r="D352" i="5"/>
  <c r="D72" i="5"/>
  <c r="AB72" i="5" s="1"/>
  <c r="V107" i="5"/>
  <c r="L136" i="5"/>
  <c r="N123" i="5"/>
  <c r="Z71" i="5"/>
  <c r="H74" i="5"/>
  <c r="V123" i="5"/>
  <c r="AK112" i="5"/>
  <c r="AK350" i="5"/>
  <c r="P147" i="5"/>
  <c r="V121" i="5"/>
  <c r="V115" i="5"/>
  <c r="J198" i="5"/>
  <c r="N107" i="5"/>
  <c r="D112" i="5"/>
  <c r="L121" i="5"/>
  <c r="V346" i="5"/>
  <c r="R355" i="5"/>
  <c r="F162" i="5"/>
  <c r="G162" i="5" s="1"/>
  <c r="D263" i="5"/>
  <c r="D232" i="5"/>
  <c r="J70" i="5"/>
  <c r="D120" i="5"/>
  <c r="Z154" i="5"/>
  <c r="AI110" i="5"/>
  <c r="D275" i="5"/>
  <c r="L75" i="5"/>
  <c r="J104" i="5"/>
  <c r="H150" i="5"/>
  <c r="Z101" i="5"/>
  <c r="N351" i="5"/>
  <c r="AI111" i="5"/>
  <c r="AI72" i="5"/>
  <c r="J355" i="5"/>
  <c r="N353" i="5"/>
  <c r="D347" i="5"/>
  <c r="X195" i="5"/>
  <c r="Y195" i="5" s="1"/>
  <c r="V102" i="5"/>
  <c r="T355" i="5"/>
  <c r="AK264" i="5"/>
  <c r="N265" i="5"/>
  <c r="O265" i="5" s="1"/>
  <c r="X251" i="5"/>
  <c r="F106" i="5"/>
  <c r="D144" i="5"/>
  <c r="V145" i="5"/>
  <c r="T352" i="5"/>
  <c r="X355" i="5"/>
  <c r="AI98" i="5"/>
  <c r="Z194" i="5"/>
  <c r="AA194" i="5" s="1"/>
  <c r="L346" i="5"/>
  <c r="Z201" i="5"/>
  <c r="AA201" i="5" s="1"/>
  <c r="L353" i="5"/>
  <c r="P269" i="5"/>
  <c r="V275" i="5"/>
  <c r="W275" i="5" s="1"/>
  <c r="Z190" i="5"/>
  <c r="AA190" i="5" s="1"/>
  <c r="H153" i="5"/>
  <c r="F352" i="5"/>
  <c r="D126" i="5"/>
  <c r="F102" i="5"/>
  <c r="X104" i="5"/>
  <c r="P347" i="5"/>
  <c r="T135" i="5"/>
  <c r="V133" i="5"/>
  <c r="L354" i="5"/>
  <c r="H40" i="5"/>
  <c r="J177" i="5"/>
  <c r="K177" i="5" s="1"/>
  <c r="T196" i="5"/>
  <c r="U196" i="5" s="1"/>
  <c r="P145" i="5"/>
  <c r="T193" i="5"/>
  <c r="F103" i="5"/>
  <c r="T122" i="5"/>
  <c r="X255" i="5"/>
  <c r="F207" i="5"/>
  <c r="G207" i="5" s="1"/>
  <c r="F193" i="5"/>
  <c r="N154" i="5"/>
  <c r="V147" i="5"/>
  <c r="R145" i="5"/>
  <c r="H194" i="5"/>
  <c r="I194" i="5" s="1"/>
  <c r="D75" i="5"/>
  <c r="N340" i="5"/>
  <c r="J109" i="5"/>
  <c r="AE200" i="5"/>
  <c r="P155" i="5"/>
  <c r="T353" i="5"/>
  <c r="V134" i="5"/>
  <c r="H196" i="5"/>
  <c r="I196" i="5" s="1"/>
  <c r="P129" i="5"/>
  <c r="H117" i="5"/>
  <c r="N103" i="5"/>
  <c r="T248" i="5"/>
  <c r="T354" i="5"/>
  <c r="X139" i="5"/>
  <c r="AG125" i="5"/>
  <c r="AG124" i="5" s="1"/>
  <c r="AI117" i="5"/>
  <c r="AI116" i="5" s="1"/>
  <c r="AG95" i="5"/>
  <c r="L168" i="5"/>
  <c r="M168" i="5" s="1"/>
  <c r="X265" i="5"/>
  <c r="Y265" i="5" s="1"/>
  <c r="T226" i="5"/>
  <c r="R87" i="5"/>
  <c r="H99" i="5"/>
  <c r="V40" i="5"/>
  <c r="J176" i="5"/>
  <c r="K176" i="5" s="1"/>
  <c r="T159" i="5"/>
  <c r="U159" i="5" s="1"/>
  <c r="AK183" i="5"/>
  <c r="AG145" i="5"/>
  <c r="AE261" i="5"/>
  <c r="AE252" i="5"/>
  <c r="H259" i="5"/>
  <c r="I259" i="5" s="1"/>
  <c r="H219" i="5"/>
  <c r="I219" i="5" s="1"/>
  <c r="N159" i="5"/>
  <c r="O159" i="5" s="1"/>
  <c r="AE162" i="5"/>
  <c r="AI154" i="5"/>
  <c r="X349" i="5"/>
  <c r="R104" i="5"/>
  <c r="R130" i="5"/>
  <c r="F355" i="5"/>
  <c r="F146" i="5"/>
  <c r="D200" i="5"/>
  <c r="V340" i="5"/>
  <c r="Z193" i="5"/>
  <c r="D137" i="5"/>
  <c r="V146" i="5"/>
  <c r="L123" i="5"/>
  <c r="R252" i="5"/>
  <c r="V355" i="5"/>
  <c r="L127" i="5"/>
  <c r="J348" i="5"/>
  <c r="H72" i="5"/>
  <c r="V193" i="5"/>
  <c r="T262" i="5"/>
  <c r="U262" i="5" s="1"/>
  <c r="F101" i="5"/>
  <c r="T349" i="5"/>
  <c r="Z156" i="5"/>
  <c r="D141" i="5"/>
  <c r="T123" i="5"/>
  <c r="AK257" i="5"/>
  <c r="Z131" i="5"/>
  <c r="R118" i="5"/>
  <c r="R276" i="5"/>
  <c r="S276" i="5" s="1"/>
  <c r="H217" i="5"/>
  <c r="I217" i="5" s="1"/>
  <c r="AE221" i="5"/>
  <c r="T136" i="5"/>
  <c r="L126" i="5"/>
  <c r="P352" i="5"/>
  <c r="V200" i="5"/>
  <c r="W200" i="5" s="1"/>
  <c r="T115" i="5"/>
  <c r="X90" i="5"/>
  <c r="P261" i="5"/>
  <c r="Q261" i="5" s="1"/>
  <c r="J141" i="5"/>
  <c r="N69" i="5"/>
  <c r="V135" i="5"/>
  <c r="X71" i="5"/>
  <c r="J120" i="5"/>
  <c r="H156" i="5"/>
  <c r="F129" i="5"/>
  <c r="H271" i="5"/>
  <c r="I271" i="5" s="1"/>
  <c r="N129" i="5"/>
  <c r="R217" i="5"/>
  <c r="S217" i="5" s="1"/>
  <c r="AI191" i="5"/>
  <c r="AG347" i="5"/>
  <c r="Z160" i="5"/>
  <c r="AA160" i="5" s="1"/>
  <c r="H165" i="5"/>
  <c r="I165" i="5" s="1"/>
  <c r="F341" i="5"/>
  <c r="AK107" i="5"/>
  <c r="D155" i="5"/>
  <c r="J152" i="5"/>
  <c r="L155" i="5"/>
  <c r="H122" i="5"/>
  <c r="L130" i="5"/>
  <c r="J353" i="5"/>
  <c r="L196" i="5"/>
  <c r="M196" i="5" s="1"/>
  <c r="L278" i="5"/>
  <c r="M278" i="5" s="1"/>
  <c r="N183" i="5"/>
  <c r="O183" i="5" s="1"/>
  <c r="L341" i="5"/>
  <c r="T104" i="5"/>
  <c r="H134" i="5"/>
  <c r="R107" i="5"/>
  <c r="Z135" i="5"/>
  <c r="R143" i="5"/>
  <c r="D109" i="5"/>
  <c r="F138" i="5"/>
  <c r="X69" i="5"/>
  <c r="X68" i="5" s="1"/>
  <c r="V265" i="5"/>
  <c r="W265" i="5" s="1"/>
  <c r="AE217" i="5"/>
  <c r="J106" i="5"/>
  <c r="Z107" i="5"/>
  <c r="X70" i="5"/>
  <c r="J194" i="5"/>
  <c r="K194" i="5" s="1"/>
  <c r="J36" i="5"/>
  <c r="AE216" i="5"/>
  <c r="AE98" i="5"/>
  <c r="H130" i="5"/>
  <c r="Z70" i="5"/>
  <c r="Z74" i="5"/>
  <c r="Z126" i="5"/>
  <c r="L206" i="5"/>
  <c r="M206" i="5" s="1"/>
  <c r="F147" i="5"/>
  <c r="R102" i="5"/>
  <c r="P249" i="5"/>
  <c r="L188" i="5"/>
  <c r="M188" i="5" s="1"/>
  <c r="D154" i="5"/>
  <c r="AB154" i="5" s="1"/>
  <c r="D262" i="5"/>
  <c r="AB262" i="5" s="1"/>
  <c r="T134" i="5"/>
  <c r="N102" i="5"/>
  <c r="P253" i="5"/>
  <c r="N70" i="5"/>
  <c r="AK226" i="5"/>
  <c r="L129" i="5"/>
  <c r="X115" i="5"/>
  <c r="H115" i="5"/>
  <c r="R137" i="5"/>
  <c r="AE350" i="5"/>
  <c r="D114" i="5"/>
  <c r="H111" i="5"/>
  <c r="F351" i="5"/>
  <c r="R266" i="5"/>
  <c r="S266" i="5" s="1"/>
  <c r="L145" i="5"/>
  <c r="Z104" i="5"/>
  <c r="D349" i="5"/>
  <c r="V119" i="5"/>
  <c r="X74" i="5"/>
  <c r="Z39" i="5"/>
  <c r="P285" i="5"/>
  <c r="R77" i="5"/>
  <c r="R76" i="5" s="1"/>
  <c r="P337" i="5"/>
  <c r="J269" i="5"/>
  <c r="AG121" i="5"/>
  <c r="P91" i="5"/>
  <c r="X169" i="5"/>
  <c r="Y169" i="5" s="1"/>
  <c r="X79" i="5"/>
  <c r="X233" i="5"/>
  <c r="Y233" i="5" s="1"/>
  <c r="J167" i="5"/>
  <c r="K167" i="5" s="1"/>
  <c r="AG195" i="5"/>
  <c r="AE142" i="5"/>
  <c r="V336" i="5"/>
  <c r="P168" i="5"/>
  <c r="Q168" i="5" s="1"/>
  <c r="AG146" i="5"/>
  <c r="P193" i="5"/>
  <c r="L118" i="5"/>
  <c r="P109" i="5"/>
  <c r="R200" i="5"/>
  <c r="S200" i="5" s="1"/>
  <c r="F194" i="5"/>
  <c r="G194" i="5" s="1"/>
  <c r="D122" i="5"/>
  <c r="L89" i="5"/>
  <c r="L350" i="5"/>
  <c r="Z121" i="5"/>
  <c r="X113" i="5"/>
  <c r="P355" i="5"/>
  <c r="V185" i="5"/>
  <c r="W185" i="5" s="1"/>
  <c r="J115" i="5"/>
  <c r="AK349" i="5"/>
  <c r="L113" i="5"/>
  <c r="Z181" i="5"/>
  <c r="R133" i="5"/>
  <c r="J129" i="5"/>
  <c r="R146" i="5"/>
  <c r="N193" i="5"/>
  <c r="F121" i="5"/>
  <c r="AK347" i="5"/>
  <c r="F130" i="5"/>
  <c r="N121" i="5"/>
  <c r="H78" i="5"/>
  <c r="N259" i="5"/>
  <c r="O259" i="5" s="1"/>
  <c r="N98" i="5"/>
  <c r="L352" i="5"/>
  <c r="AI350" i="5"/>
  <c r="P195" i="5"/>
  <c r="Q195" i="5" s="1"/>
  <c r="L104" i="5"/>
  <c r="D135" i="5"/>
  <c r="L141" i="5"/>
  <c r="J341" i="5"/>
  <c r="AG127" i="5"/>
  <c r="Z145" i="5"/>
  <c r="X201" i="5"/>
  <c r="Y201" i="5" s="1"/>
  <c r="H350" i="5"/>
  <c r="X75" i="5"/>
  <c r="Z143" i="5"/>
  <c r="D119" i="5"/>
  <c r="L152" i="5"/>
  <c r="F105" i="5"/>
  <c r="P121" i="5"/>
  <c r="T73" i="5"/>
  <c r="L110" i="5"/>
  <c r="N127" i="5"/>
  <c r="Z110" i="5"/>
  <c r="L131" i="5"/>
  <c r="X121" i="5"/>
  <c r="N346" i="5"/>
  <c r="AI81" i="5"/>
  <c r="P72" i="5"/>
  <c r="T111" i="5"/>
  <c r="L144" i="5"/>
  <c r="H349" i="5"/>
  <c r="N115" i="5"/>
  <c r="P226" i="5"/>
  <c r="AK105" i="5"/>
  <c r="AI212" i="5"/>
  <c r="F150" i="5"/>
  <c r="N78" i="5"/>
  <c r="P118" i="5"/>
  <c r="J133" i="5"/>
  <c r="J132" i="5" s="1"/>
  <c r="AI351" i="5"/>
  <c r="N260" i="5"/>
  <c r="O260" i="5" s="1"/>
  <c r="Z189" i="5"/>
  <c r="AA189" i="5" s="1"/>
  <c r="F136" i="5"/>
  <c r="Z115" i="5"/>
  <c r="Z289" i="5"/>
  <c r="AI204" i="5"/>
  <c r="L115" i="5"/>
  <c r="N155" i="5"/>
  <c r="V103" i="5"/>
  <c r="D106" i="5"/>
  <c r="AE214" i="5"/>
  <c r="F114" i="5"/>
  <c r="V351" i="5"/>
  <c r="F134" i="5"/>
  <c r="Z133" i="5"/>
  <c r="P112" i="5"/>
  <c r="J350" i="5"/>
  <c r="L195" i="5"/>
  <c r="M195" i="5" s="1"/>
  <c r="AE234" i="5"/>
  <c r="AE231" i="5" s="1"/>
  <c r="V73" i="5"/>
  <c r="N276" i="5"/>
  <c r="O276" i="5" s="1"/>
  <c r="R106" i="5"/>
  <c r="D146" i="5"/>
  <c r="R71" i="5"/>
  <c r="Z200" i="5"/>
  <c r="AA200" i="5" s="1"/>
  <c r="AG214" i="5"/>
  <c r="P258" i="5"/>
  <c r="Q258" i="5" s="1"/>
  <c r="AG194" i="5"/>
  <c r="N81" i="5"/>
  <c r="N95" i="5"/>
  <c r="AG81" i="5"/>
  <c r="AG273" i="5"/>
  <c r="H163" i="5"/>
  <c r="I163" i="5" s="1"/>
  <c r="AK195" i="5"/>
  <c r="AK216" i="5"/>
  <c r="F278" i="5"/>
  <c r="G278" i="5" s="1"/>
  <c r="V95" i="5"/>
  <c r="Z232" i="5"/>
  <c r="J78" i="5"/>
  <c r="L330" i="5"/>
  <c r="M330" i="5" s="1"/>
  <c r="R269" i="5"/>
  <c r="J265" i="5"/>
  <c r="K265" i="5" s="1"/>
  <c r="F170" i="5"/>
  <c r="G170" i="5" s="1"/>
  <c r="AI125" i="5"/>
  <c r="X142" i="5"/>
  <c r="J114" i="5"/>
  <c r="J105" i="5"/>
  <c r="N145" i="5"/>
  <c r="N134" i="5"/>
  <c r="V181" i="5"/>
  <c r="X135" i="5"/>
  <c r="Z118" i="5"/>
  <c r="F119" i="5"/>
  <c r="R69" i="5"/>
  <c r="L154" i="5"/>
  <c r="J71" i="5"/>
  <c r="J145" i="5"/>
  <c r="L201" i="5"/>
  <c r="M201" i="5" s="1"/>
  <c r="J112" i="5"/>
  <c r="R139" i="5"/>
  <c r="F123" i="5"/>
  <c r="L153" i="5"/>
  <c r="F283" i="5"/>
  <c r="V354" i="5"/>
  <c r="J111" i="5"/>
  <c r="Z251" i="5"/>
  <c r="AK126" i="5"/>
  <c r="T341" i="5"/>
  <c r="H142" i="5"/>
  <c r="H119" i="5"/>
  <c r="L156" i="5"/>
  <c r="F343" i="5"/>
  <c r="H184" i="5"/>
  <c r="I184" i="5" s="1"/>
  <c r="H164" i="5"/>
  <c r="I164" i="5" s="1"/>
  <c r="J276" i="5"/>
  <c r="K276" i="5" s="1"/>
  <c r="Z147" i="5"/>
  <c r="N112" i="5"/>
  <c r="D156" i="5"/>
  <c r="X117" i="5"/>
  <c r="X116" i="5" s="1"/>
  <c r="P282" i="5"/>
  <c r="AG185" i="5"/>
  <c r="AE199" i="5"/>
  <c r="Z72" i="5"/>
  <c r="AE188" i="5"/>
  <c r="F113" i="5"/>
  <c r="P107" i="5"/>
  <c r="AI134" i="5"/>
  <c r="AK252" i="5"/>
  <c r="R352" i="5"/>
  <c r="J122" i="5"/>
  <c r="R347" i="5"/>
  <c r="H347" i="5"/>
  <c r="V111" i="5"/>
  <c r="T142" i="5"/>
  <c r="P348" i="5"/>
  <c r="AK131" i="5"/>
  <c r="D208" i="5"/>
  <c r="N104" i="5"/>
  <c r="P137" i="5"/>
  <c r="V110" i="5"/>
  <c r="X209" i="5"/>
  <c r="Y209" i="5" s="1"/>
  <c r="X93" i="5"/>
  <c r="AG61" i="5"/>
  <c r="T109" i="5"/>
  <c r="X120" i="5"/>
  <c r="J137" i="5"/>
  <c r="J97" i="5"/>
  <c r="AE352" i="5"/>
  <c r="T183" i="5"/>
  <c r="U183" i="5" s="1"/>
  <c r="P156" i="5"/>
  <c r="R150" i="5"/>
  <c r="D102" i="5"/>
  <c r="T131" i="5"/>
  <c r="H141" i="5"/>
  <c r="P131" i="5"/>
  <c r="D139" i="5"/>
  <c r="N101" i="5"/>
  <c r="F118" i="5"/>
  <c r="D115" i="5"/>
  <c r="N146" i="5"/>
  <c r="X249" i="5"/>
  <c r="D151" i="5"/>
  <c r="J128" i="5"/>
  <c r="R125" i="5"/>
  <c r="AK109" i="5"/>
  <c r="F141" i="5"/>
  <c r="AK355" i="5"/>
  <c r="T69" i="5"/>
  <c r="R196" i="5"/>
  <c r="S196" i="5" s="1"/>
  <c r="AI127" i="5"/>
  <c r="R346" i="5"/>
  <c r="R115" i="5"/>
  <c r="AG355" i="5"/>
  <c r="Z112" i="5"/>
  <c r="N117" i="5"/>
  <c r="T348" i="5"/>
  <c r="Z353" i="5"/>
  <c r="V195" i="5"/>
  <c r="W195" i="5" s="1"/>
  <c r="T80" i="5"/>
  <c r="V69" i="5"/>
  <c r="V68" i="5" s="1"/>
  <c r="N73" i="5"/>
  <c r="J113" i="5"/>
  <c r="P134" i="5"/>
  <c r="V74" i="5"/>
  <c r="T155" i="5"/>
  <c r="AG118" i="5"/>
  <c r="R131" i="5"/>
  <c r="X147" i="5"/>
  <c r="N350" i="5"/>
  <c r="X347" i="5"/>
  <c r="X337" i="5"/>
  <c r="Z119" i="5"/>
  <c r="Z117" i="5"/>
  <c r="D136" i="5"/>
  <c r="D73" i="5"/>
  <c r="F200" i="5"/>
  <c r="G200" i="5" s="1"/>
  <c r="H355" i="5"/>
  <c r="R182" i="5"/>
  <c r="S182" i="5" s="1"/>
  <c r="J159" i="5"/>
  <c r="K159" i="5" s="1"/>
  <c r="H69" i="5"/>
  <c r="H68" i="5" s="1"/>
  <c r="T128" i="5"/>
  <c r="J147" i="5"/>
  <c r="H128" i="5"/>
  <c r="F127" i="5"/>
  <c r="Z350" i="5"/>
  <c r="R348" i="5"/>
  <c r="D185" i="5"/>
  <c r="N347" i="5"/>
  <c r="R201" i="5"/>
  <c r="S201" i="5" s="1"/>
  <c r="Z146" i="5"/>
  <c r="R163" i="5"/>
  <c r="S163" i="5" s="1"/>
  <c r="P154" i="5"/>
  <c r="V348" i="5"/>
  <c r="AK89" i="5"/>
  <c r="D198" i="5"/>
  <c r="V141" i="5"/>
  <c r="D98" i="5"/>
  <c r="AE88" i="5"/>
  <c r="N109" i="5"/>
  <c r="N108" i="5" s="1"/>
  <c r="J75" i="5"/>
  <c r="X156" i="5"/>
  <c r="F82" i="5"/>
  <c r="D351" i="5"/>
  <c r="H101" i="5"/>
  <c r="AK85" i="5"/>
  <c r="F37" i="5"/>
  <c r="AE246" i="5"/>
  <c r="F75" i="5"/>
  <c r="AG91" i="5"/>
  <c r="L198" i="5"/>
  <c r="F78" i="5"/>
  <c r="V219" i="5"/>
  <c r="W219" i="5" s="1"/>
  <c r="AE107" i="5"/>
  <c r="T198" i="5"/>
  <c r="AG346" i="5"/>
  <c r="R183" i="5"/>
  <c r="S183" i="5" s="1"/>
  <c r="AK357" i="5"/>
  <c r="X366" i="5"/>
  <c r="H366" i="5"/>
  <c r="P115" i="5"/>
  <c r="J196" i="5"/>
  <c r="K196" i="5" s="1"/>
  <c r="T364" i="5"/>
  <c r="J201" i="5"/>
  <c r="K201" i="5" s="1"/>
  <c r="Z134" i="5"/>
  <c r="X118" i="5"/>
  <c r="L120" i="5"/>
  <c r="L358" i="5"/>
  <c r="AG181" i="5"/>
  <c r="F117" i="5"/>
  <c r="T130" i="5"/>
  <c r="F353" i="5"/>
  <c r="Z144" i="5"/>
  <c r="Z364" i="5"/>
  <c r="P101" i="5"/>
  <c r="X107" i="5"/>
  <c r="X182" i="5"/>
  <c r="Y182" i="5" s="1"/>
  <c r="H104" i="5"/>
  <c r="Z139" i="5"/>
  <c r="X199" i="5"/>
  <c r="Y199" i="5" s="1"/>
  <c r="F71" i="5"/>
  <c r="F142" i="5"/>
  <c r="Z125" i="5"/>
  <c r="Z106" i="5"/>
  <c r="Z360" i="5"/>
  <c r="P359" i="5"/>
  <c r="H127" i="5"/>
  <c r="AI353" i="5"/>
  <c r="N152" i="5"/>
  <c r="AG362" i="5"/>
  <c r="AG366" i="5"/>
  <c r="N366" i="5"/>
  <c r="P152" i="5"/>
  <c r="T346" i="5"/>
  <c r="T345" i="5" s="1"/>
  <c r="V361" i="5"/>
  <c r="Z123" i="5"/>
  <c r="AI352" i="5"/>
  <c r="D152" i="5"/>
  <c r="H359" i="5"/>
  <c r="AE181" i="5"/>
  <c r="Z141" i="5"/>
  <c r="Z140" i="5" s="1"/>
  <c r="P153" i="5"/>
  <c r="AG56" i="5"/>
  <c r="V113" i="5"/>
  <c r="AI360" i="5"/>
  <c r="R154" i="5"/>
  <c r="T141" i="5"/>
  <c r="X364" i="5"/>
  <c r="P350" i="5"/>
  <c r="D138" i="5"/>
  <c r="V184" i="5"/>
  <c r="W184" i="5" s="1"/>
  <c r="J156" i="5"/>
  <c r="P130" i="5"/>
  <c r="L69" i="5"/>
  <c r="L68" i="5" s="1"/>
  <c r="T71" i="5"/>
  <c r="V201" i="5"/>
  <c r="W201" i="5" s="1"/>
  <c r="P227" i="5"/>
  <c r="Q227" i="5" s="1"/>
  <c r="AK364" i="5"/>
  <c r="X365" i="5"/>
  <c r="P71" i="5"/>
  <c r="P120" i="5"/>
  <c r="Z357" i="5"/>
  <c r="V362" i="5"/>
  <c r="N355" i="5"/>
  <c r="L111" i="5"/>
  <c r="D358" i="5"/>
  <c r="N71" i="5"/>
  <c r="V358" i="5"/>
  <c r="Z361" i="5"/>
  <c r="P200" i="5"/>
  <c r="Q200" i="5" s="1"/>
  <c r="X130" i="5"/>
  <c r="J364" i="5"/>
  <c r="AG348" i="5"/>
  <c r="R353" i="5"/>
  <c r="H129" i="5"/>
  <c r="AE182" i="5"/>
  <c r="T357" i="5"/>
  <c r="H38" i="5"/>
  <c r="Z136" i="5"/>
  <c r="D74" i="5"/>
  <c r="AB74" i="5" s="1"/>
  <c r="AI348" i="5"/>
  <c r="D104" i="5"/>
  <c r="H106" i="5"/>
  <c r="AG57" i="5"/>
  <c r="D354" i="5"/>
  <c r="AK360" i="5"/>
  <c r="AK359" i="5"/>
  <c r="Z102" i="5"/>
  <c r="T106" i="5"/>
  <c r="AG364" i="5"/>
  <c r="P362" i="5"/>
  <c r="R109" i="5"/>
  <c r="X357" i="5"/>
  <c r="Z120" i="5"/>
  <c r="P363" i="5"/>
  <c r="AG54" i="5"/>
  <c r="J365" i="5"/>
  <c r="R366" i="5"/>
  <c r="X185" i="5"/>
  <c r="Y185" i="5" s="1"/>
  <c r="R199" i="5"/>
  <c r="S199" i="5" s="1"/>
  <c r="AE56" i="5"/>
  <c r="N75" i="5"/>
  <c r="D360" i="5"/>
  <c r="X350" i="5"/>
  <c r="AG359" i="5"/>
  <c r="D113" i="5"/>
  <c r="T72" i="5"/>
  <c r="H71" i="5"/>
  <c r="H360" i="5"/>
  <c r="L363" i="5"/>
  <c r="N365" i="5"/>
  <c r="R363" i="5"/>
  <c r="AG363" i="5"/>
  <c r="F69" i="5"/>
  <c r="R365" i="5"/>
  <c r="X143" i="5"/>
  <c r="F156" i="5"/>
  <c r="D194" i="5"/>
  <c r="N201" i="5"/>
  <c r="O201" i="5" s="1"/>
  <c r="Z358" i="5"/>
  <c r="X102" i="5"/>
  <c r="Z155" i="5"/>
  <c r="P364" i="5"/>
  <c r="T361" i="5"/>
  <c r="F359" i="5"/>
  <c r="L362" i="5"/>
  <c r="P103" i="5"/>
  <c r="D365" i="5"/>
  <c r="AE349" i="5"/>
  <c r="R361" i="5"/>
  <c r="Z346" i="5"/>
  <c r="R142" i="5"/>
  <c r="V144" i="5"/>
  <c r="N359" i="5"/>
  <c r="Z127" i="5"/>
  <c r="N111" i="5"/>
  <c r="AG53" i="5"/>
  <c r="X358" i="5"/>
  <c r="P125" i="5"/>
  <c r="X141" i="5"/>
  <c r="X140" i="5" s="1"/>
  <c r="R193" i="5"/>
  <c r="N378" i="5"/>
  <c r="N360" i="5"/>
  <c r="V143" i="5"/>
  <c r="X361" i="5"/>
  <c r="H357" i="5"/>
  <c r="V199" i="5"/>
  <c r="W199" i="5" s="1"/>
  <c r="J362" i="5"/>
  <c r="D133" i="5"/>
  <c r="J357" i="5"/>
  <c r="L193" i="5"/>
  <c r="H109" i="5"/>
  <c r="J138" i="5"/>
  <c r="P366" i="5"/>
  <c r="AG354" i="5"/>
  <c r="X184" i="5"/>
  <c r="Y184" i="5" s="1"/>
  <c r="T125" i="5"/>
  <c r="N130" i="5"/>
  <c r="L134" i="5"/>
  <c r="D359" i="5"/>
  <c r="AG55" i="5"/>
  <c r="T112" i="5"/>
  <c r="AE48" i="5"/>
  <c r="L73" i="5"/>
  <c r="L364" i="5"/>
  <c r="Z352" i="5"/>
  <c r="P360" i="5"/>
  <c r="Z184" i="5"/>
  <c r="AA184" i="5" s="1"/>
  <c r="X146" i="5"/>
  <c r="V359" i="5"/>
  <c r="X72" i="5"/>
  <c r="R351" i="5"/>
  <c r="R362" i="5"/>
  <c r="N150" i="5"/>
  <c r="N149" i="5" s="1"/>
  <c r="T137" i="5"/>
  <c r="V128" i="5"/>
  <c r="L105" i="5"/>
  <c r="F354" i="5"/>
  <c r="P198" i="5"/>
  <c r="AG361" i="5"/>
  <c r="N364" i="5"/>
  <c r="L147" i="5"/>
  <c r="AG365" i="5"/>
  <c r="Z198" i="5"/>
  <c r="H131" i="5"/>
  <c r="V357" i="5"/>
  <c r="AG72" i="5"/>
  <c r="AI335" i="5"/>
  <c r="X133" i="5"/>
  <c r="Z122" i="5"/>
  <c r="J135" i="5"/>
  <c r="X123" i="5"/>
  <c r="D134" i="5"/>
  <c r="J127" i="5"/>
  <c r="L355" i="5"/>
  <c r="D362" i="5"/>
  <c r="V117" i="5"/>
  <c r="D375" i="5"/>
  <c r="H195" i="5"/>
  <c r="I195" i="5" s="1"/>
  <c r="Z113" i="5"/>
  <c r="AI361" i="5"/>
  <c r="Z359" i="5"/>
  <c r="N196" i="5"/>
  <c r="O196" i="5" s="1"/>
  <c r="Z338" i="5"/>
  <c r="AG351" i="5"/>
  <c r="F364" i="5"/>
  <c r="N363" i="5"/>
  <c r="L142" i="5"/>
  <c r="X363" i="5"/>
  <c r="N106" i="5"/>
  <c r="N144" i="5"/>
  <c r="F145" i="5"/>
  <c r="T365" i="5"/>
  <c r="V366" i="5"/>
  <c r="Z75" i="5"/>
  <c r="D363" i="5"/>
  <c r="P70" i="5"/>
  <c r="Z130" i="5"/>
  <c r="F358" i="5"/>
  <c r="V153" i="5"/>
  <c r="AE362" i="5"/>
  <c r="AE346" i="5"/>
  <c r="F360" i="5"/>
  <c r="X346" i="5"/>
  <c r="D193" i="5"/>
  <c r="F365" i="5"/>
  <c r="X105" i="5"/>
  <c r="H362" i="5"/>
  <c r="AI364" i="5"/>
  <c r="P113" i="5"/>
  <c r="J121" i="5"/>
  <c r="J107" i="5"/>
  <c r="J102" i="5"/>
  <c r="D103" i="5"/>
  <c r="AB103" i="5" s="1"/>
  <c r="T126" i="5"/>
  <c r="F152" i="5"/>
  <c r="L112" i="5"/>
  <c r="N357" i="5"/>
  <c r="L204" i="5"/>
  <c r="P119" i="5"/>
  <c r="T119" i="5"/>
  <c r="D150" i="5"/>
  <c r="V365" i="5"/>
  <c r="R185" i="5"/>
  <c r="S185" i="5" s="1"/>
  <c r="H199" i="5"/>
  <c r="I199" i="5" s="1"/>
  <c r="F363" i="5"/>
  <c r="P102" i="5"/>
  <c r="X131" i="5"/>
  <c r="F151" i="5"/>
  <c r="AK365" i="5"/>
  <c r="T351" i="5"/>
  <c r="T201" i="5"/>
  <c r="U201" i="5" s="1"/>
  <c r="J195" i="5"/>
  <c r="K195" i="5" s="1"/>
  <c r="AI363" i="5"/>
  <c r="L125" i="5"/>
  <c r="L124" i="5" s="1"/>
  <c r="Z347" i="5"/>
  <c r="T363" i="5"/>
  <c r="D353" i="5"/>
  <c r="AE359" i="5"/>
  <c r="P126" i="5"/>
  <c r="J352" i="5"/>
  <c r="R74" i="5"/>
  <c r="H120" i="5"/>
  <c r="J346" i="5"/>
  <c r="F361" i="5"/>
  <c r="P74" i="5"/>
  <c r="AI357" i="5"/>
  <c r="J143" i="5"/>
  <c r="Z365" i="5"/>
  <c r="V360" i="5"/>
  <c r="H146" i="5"/>
  <c r="J359" i="5"/>
  <c r="AE353" i="5"/>
  <c r="P346" i="5"/>
  <c r="Z366" i="5"/>
  <c r="R120" i="5"/>
  <c r="D129" i="5"/>
  <c r="L357" i="5"/>
  <c r="AE360" i="5"/>
  <c r="T359" i="5"/>
  <c r="V126" i="5"/>
  <c r="X152" i="5"/>
  <c r="V118" i="5"/>
  <c r="AI346" i="5"/>
  <c r="N361" i="5"/>
  <c r="AK358" i="5"/>
  <c r="L72" i="5"/>
  <c r="D143" i="5"/>
  <c r="F112" i="5"/>
  <c r="H198" i="5"/>
  <c r="V198" i="5"/>
  <c r="H102" i="5"/>
  <c r="X181" i="5"/>
  <c r="X112" i="5"/>
  <c r="X137" i="5"/>
  <c r="P365" i="5"/>
  <c r="J130" i="5"/>
  <c r="R126" i="5"/>
  <c r="R111" i="5"/>
  <c r="R364" i="5"/>
  <c r="L360" i="5"/>
  <c r="D364" i="5"/>
  <c r="P133" i="5"/>
  <c r="R72" i="5"/>
  <c r="P135" i="5"/>
  <c r="R141" i="5"/>
  <c r="D125" i="5"/>
  <c r="D346" i="5"/>
  <c r="X114" i="5"/>
  <c r="P122" i="5"/>
  <c r="T199" i="5"/>
  <c r="U199" i="5" s="1"/>
  <c r="T358" i="5"/>
  <c r="H144" i="5"/>
  <c r="X73" i="5"/>
  <c r="J136" i="5"/>
  <c r="R359" i="5"/>
  <c r="J74" i="5"/>
  <c r="V363" i="5"/>
  <c r="F155" i="5"/>
  <c r="D361" i="5"/>
  <c r="AB361" i="5" s="1"/>
  <c r="R357" i="5"/>
  <c r="F110" i="5"/>
  <c r="L366" i="5"/>
  <c r="F350" i="5"/>
  <c r="P357" i="5"/>
  <c r="AE55" i="5"/>
  <c r="D117" i="5"/>
  <c r="H73" i="5"/>
  <c r="L347" i="5"/>
  <c r="L254" i="5"/>
  <c r="T362" i="5"/>
  <c r="X339" i="5"/>
  <c r="AG360" i="5"/>
  <c r="L361" i="5"/>
  <c r="L138" i="5"/>
  <c r="N113" i="5"/>
  <c r="AG358" i="5"/>
  <c r="Z351" i="5"/>
  <c r="H155" i="5"/>
  <c r="Z185" i="5"/>
  <c r="AA185" i="5" s="1"/>
  <c r="T360" i="5"/>
  <c r="D357" i="5"/>
  <c r="N142" i="5"/>
  <c r="T200" i="5"/>
  <c r="U200" i="5" s="1"/>
  <c r="AG45" i="5"/>
  <c r="AE358" i="5"/>
  <c r="AE90" i="5"/>
  <c r="N128" i="5"/>
  <c r="L194" i="5"/>
  <c r="M194" i="5" s="1"/>
  <c r="AK361" i="5"/>
  <c r="AK337" i="5"/>
  <c r="Z151" i="5"/>
  <c r="P138" i="5"/>
  <c r="R156" i="5"/>
  <c r="X165" i="5"/>
  <c r="Y165" i="5" s="1"/>
  <c r="V156" i="5"/>
  <c r="P373" i="5"/>
  <c r="R375" i="5"/>
  <c r="AE37" i="5"/>
  <c r="AE50" i="5"/>
  <c r="AI59" i="5"/>
  <c r="H361" i="5"/>
  <c r="AK376" i="5"/>
  <c r="AG369" i="5"/>
  <c r="X372" i="5"/>
  <c r="D376" i="5"/>
  <c r="H374" i="5"/>
  <c r="J378" i="5"/>
  <c r="AI54" i="5"/>
  <c r="R376" i="5"/>
  <c r="H365" i="5"/>
  <c r="V377" i="5"/>
  <c r="T366" i="5"/>
  <c r="F377" i="5"/>
  <c r="F371" i="5"/>
  <c r="AE374" i="5"/>
  <c r="J373" i="5"/>
  <c r="R378" i="5"/>
  <c r="Z378" i="5"/>
  <c r="AI362" i="5"/>
  <c r="X359" i="5"/>
  <c r="H375" i="5"/>
  <c r="F357" i="5"/>
  <c r="Z377" i="5"/>
  <c r="AE40" i="5"/>
  <c r="X373" i="5"/>
  <c r="J363" i="5"/>
  <c r="L372" i="5"/>
  <c r="AE39" i="5"/>
  <c r="P375" i="5"/>
  <c r="AE364" i="5"/>
  <c r="X145" i="5"/>
  <c r="D377" i="5"/>
  <c r="N377" i="5"/>
  <c r="AE189" i="5"/>
  <c r="AI55" i="5"/>
  <c r="AI358" i="5"/>
  <c r="AE44" i="5"/>
  <c r="J360" i="5"/>
  <c r="F198" i="5"/>
  <c r="AE377" i="5"/>
  <c r="L374" i="5"/>
  <c r="V364" i="5"/>
  <c r="J372" i="5"/>
  <c r="V374" i="5"/>
  <c r="AE363" i="5"/>
  <c r="AE375" i="5"/>
  <c r="N362" i="5"/>
  <c r="V373" i="5"/>
  <c r="N375" i="5"/>
  <c r="T373" i="5"/>
  <c r="N105" i="5"/>
  <c r="AG377" i="5"/>
  <c r="P374" i="5"/>
  <c r="P372" i="5"/>
  <c r="D369" i="5"/>
  <c r="Z376" i="5"/>
  <c r="P369" i="5"/>
  <c r="P199" i="5"/>
  <c r="Q199" i="5" s="1"/>
  <c r="T370" i="5"/>
  <c r="AK362" i="5"/>
  <c r="F362" i="5"/>
  <c r="H372" i="5"/>
  <c r="H363" i="5"/>
  <c r="AI378" i="5"/>
  <c r="L378" i="5"/>
  <c r="V371" i="5"/>
  <c r="AE46" i="5"/>
  <c r="AI375" i="5"/>
  <c r="J375" i="5"/>
  <c r="AG375" i="5"/>
  <c r="H364" i="5"/>
  <c r="N358" i="5"/>
  <c r="AK370" i="5"/>
  <c r="P358" i="5"/>
  <c r="P361" i="5"/>
  <c r="H358" i="5"/>
  <c r="AI359" i="5"/>
  <c r="N372" i="5"/>
  <c r="AE366" i="5"/>
  <c r="V370" i="5"/>
  <c r="R374" i="5"/>
  <c r="AI45" i="5"/>
  <c r="AE370" i="5"/>
  <c r="V375" i="5"/>
  <c r="AI373" i="5"/>
  <c r="X196" i="5"/>
  <c r="Y196" i="5" s="1"/>
  <c r="N371" i="5"/>
  <c r="AI374" i="5"/>
  <c r="AG44" i="5"/>
  <c r="J371" i="5"/>
  <c r="AI366" i="5"/>
  <c r="Z363" i="5"/>
  <c r="D372" i="5"/>
  <c r="AB372" i="5" s="1"/>
  <c r="R358" i="5"/>
  <c r="J369" i="5"/>
  <c r="P376" i="5"/>
  <c r="AG371" i="5"/>
  <c r="AK366" i="5"/>
  <c r="AK363" i="5"/>
  <c r="AE372" i="5"/>
  <c r="X371" i="5"/>
  <c r="AE357" i="5"/>
  <c r="H378" i="5"/>
  <c r="P377" i="5"/>
  <c r="F370" i="5"/>
  <c r="H151" i="5"/>
  <c r="AK374" i="5"/>
  <c r="AG357" i="5"/>
  <c r="AE38" i="5"/>
  <c r="AE361" i="5"/>
  <c r="J139" i="5"/>
  <c r="AI369" i="5"/>
  <c r="Z374" i="5"/>
  <c r="F375" i="5"/>
  <c r="J377" i="5"/>
  <c r="H377" i="5"/>
  <c r="AE47" i="5"/>
  <c r="R377" i="5"/>
  <c r="V369" i="5"/>
  <c r="R360" i="5"/>
  <c r="Z371" i="5"/>
  <c r="AK373" i="5"/>
  <c r="X375" i="5"/>
  <c r="L373" i="5"/>
  <c r="J370" i="5"/>
  <c r="D370" i="5"/>
  <c r="L365" i="5"/>
  <c r="F366" i="5"/>
  <c r="V372" i="5"/>
  <c r="AI56" i="5"/>
  <c r="J366" i="5"/>
  <c r="L359" i="5"/>
  <c r="AG59" i="5"/>
  <c r="T369" i="5"/>
  <c r="X374" i="5"/>
  <c r="H369" i="5"/>
  <c r="AK378" i="5"/>
  <c r="X362" i="5"/>
  <c r="N374" i="5"/>
  <c r="X360" i="5"/>
  <c r="T378" i="5"/>
  <c r="T376" i="5"/>
  <c r="AI377" i="5"/>
  <c r="J361" i="5"/>
  <c r="X144" i="5"/>
  <c r="L375" i="5"/>
  <c r="L376" i="5"/>
  <c r="AK375" i="5"/>
  <c r="AI365" i="5"/>
  <c r="T377" i="5"/>
  <c r="D371" i="5"/>
  <c r="AB371" i="5" s="1"/>
  <c r="AG48" i="5"/>
  <c r="AI53" i="5"/>
  <c r="T103" i="5"/>
  <c r="Z362" i="5"/>
  <c r="P371" i="5"/>
  <c r="P370" i="5"/>
  <c r="J358" i="5"/>
  <c r="AG370" i="5"/>
  <c r="R369" i="5"/>
  <c r="R368" i="5" s="1"/>
  <c r="N376" i="5"/>
  <c r="AG39" i="5"/>
  <c r="AE42" i="5"/>
  <c r="F373" i="5"/>
  <c r="AG182" i="5"/>
  <c r="Z370" i="5"/>
  <c r="T375" i="5"/>
  <c r="X369" i="5"/>
  <c r="AE41" i="5"/>
  <c r="X376" i="5"/>
  <c r="F376" i="5"/>
  <c r="D199" i="5"/>
  <c r="D378" i="5"/>
  <c r="AB378" i="5" s="1"/>
  <c r="AG378" i="5"/>
  <c r="AE378" i="5"/>
  <c r="AE369" i="5"/>
  <c r="D373" i="5"/>
  <c r="J374" i="5"/>
  <c r="AI57" i="5"/>
  <c r="L369" i="5"/>
  <c r="L368" i="5" s="1"/>
  <c r="H371" i="5"/>
  <c r="Z372" i="5"/>
  <c r="F378" i="5"/>
  <c r="AI181" i="5"/>
  <c r="AE373" i="5"/>
  <c r="AI372" i="5"/>
  <c r="AK371" i="5"/>
  <c r="X370" i="5"/>
  <c r="AK369" i="5"/>
  <c r="L371" i="5"/>
  <c r="F369" i="5"/>
  <c r="N370" i="5"/>
  <c r="AI370" i="5"/>
  <c r="F374" i="5"/>
  <c r="AG374" i="5"/>
  <c r="AG37" i="5"/>
  <c r="T371" i="5"/>
  <c r="N373" i="5"/>
  <c r="AK53" i="5"/>
  <c r="AK52" i="5" s="1"/>
  <c r="J376" i="5"/>
  <c r="AG373" i="5"/>
  <c r="P378" i="5"/>
  <c r="H138" i="5"/>
  <c r="AK59" i="5"/>
  <c r="AG376" i="5"/>
  <c r="AG46" i="5"/>
  <c r="H376" i="5"/>
  <c r="D374" i="5"/>
  <c r="AK57" i="5"/>
  <c r="L370" i="5"/>
  <c r="AG40" i="5"/>
  <c r="AK54" i="5"/>
  <c r="R370" i="5"/>
  <c r="AE376" i="5"/>
  <c r="Z375" i="5"/>
  <c r="N369" i="5"/>
  <c r="V376" i="5"/>
  <c r="H373" i="5"/>
  <c r="Z373" i="5"/>
  <c r="AI48" i="5"/>
  <c r="AG36" i="5"/>
  <c r="V378" i="5"/>
  <c r="R371" i="5"/>
  <c r="R373" i="5"/>
  <c r="AI371" i="5"/>
  <c r="R372" i="5"/>
  <c r="AG372" i="5"/>
  <c r="AK55" i="5"/>
  <c r="T101" i="5"/>
  <c r="AK56" i="5"/>
  <c r="X378" i="5"/>
  <c r="T372" i="5"/>
  <c r="AG50" i="5"/>
  <c r="D366" i="5"/>
  <c r="T374" i="5"/>
  <c r="AI44" i="5"/>
  <c r="Z369" i="5"/>
  <c r="F372" i="5"/>
  <c r="AK377" i="5"/>
  <c r="AG38" i="5"/>
  <c r="AE371" i="5"/>
  <c r="AG41" i="5"/>
  <c r="AI376" i="5"/>
  <c r="L377" i="5"/>
  <c r="AE36" i="5"/>
  <c r="X377" i="5"/>
  <c r="AG42" i="5"/>
  <c r="AK45" i="5"/>
  <c r="AE365" i="5"/>
  <c r="AK372" i="5"/>
  <c r="AI41" i="5"/>
  <c r="AK44" i="5"/>
  <c r="AK181" i="5"/>
  <c r="AK182" i="5"/>
  <c r="AG189" i="5"/>
  <c r="AK50" i="5"/>
  <c r="AG188" i="5"/>
  <c r="AI37" i="5"/>
  <c r="AI38" i="5"/>
  <c r="AI50" i="5"/>
  <c r="AI182" i="5"/>
  <c r="AI36" i="5"/>
  <c r="AI47" i="5"/>
  <c r="AI39" i="5"/>
  <c r="AI46" i="5"/>
  <c r="AI42" i="5"/>
  <c r="AK48" i="5"/>
  <c r="AG47" i="5"/>
  <c r="H370" i="5"/>
  <c r="AI40" i="5"/>
  <c r="AK42" i="5"/>
  <c r="AK41" i="5"/>
  <c r="AI188" i="5"/>
  <c r="AI187" i="5" s="1"/>
  <c r="AI189" i="5"/>
  <c r="AK38" i="5"/>
  <c r="AK39" i="5"/>
  <c r="AK47" i="5"/>
  <c r="AK36" i="5"/>
  <c r="AK35" i="5" s="1"/>
  <c r="AK46" i="5"/>
  <c r="AK188" i="5"/>
  <c r="AK187" i="5" s="1"/>
  <c r="AK189" i="5"/>
  <c r="AK40" i="5"/>
  <c r="AK37" i="5"/>
  <c r="V64" i="5"/>
  <c r="X61" i="5"/>
  <c r="P46" i="5"/>
  <c r="V62" i="5"/>
  <c r="H46" i="5"/>
  <c r="V67" i="5"/>
  <c r="R49" i="5"/>
  <c r="Z46" i="5"/>
  <c r="T44" i="5"/>
  <c r="T43" i="5" s="1"/>
  <c r="Z65" i="5"/>
  <c r="F50" i="5"/>
  <c r="L48" i="5"/>
  <c r="X46" i="5"/>
  <c r="T50" i="5"/>
  <c r="D62" i="5"/>
  <c r="F49" i="5"/>
  <c r="N67" i="5"/>
  <c r="X62" i="5"/>
  <c r="R67" i="5"/>
  <c r="H64" i="5"/>
  <c r="X66" i="5"/>
  <c r="R64" i="5"/>
  <c r="D46" i="5"/>
  <c r="J48" i="5"/>
  <c r="L45" i="5"/>
  <c r="V50" i="5"/>
  <c r="F67" i="5"/>
  <c r="D47" i="5"/>
  <c r="J64" i="5"/>
  <c r="N61" i="5"/>
  <c r="Z67" i="5"/>
  <c r="J66" i="5"/>
  <c r="X50" i="5"/>
  <c r="D66" i="5"/>
  <c r="N66" i="5"/>
  <c r="D49" i="5"/>
  <c r="D64" i="5"/>
  <c r="D48" i="5"/>
  <c r="Z62" i="5"/>
  <c r="V46" i="5"/>
  <c r="N63" i="5"/>
  <c r="H62" i="5"/>
  <c r="X65" i="5"/>
  <c r="X64" i="5"/>
  <c r="J61" i="5"/>
  <c r="Z49" i="5"/>
  <c r="P63" i="5"/>
  <c r="P44" i="5"/>
  <c r="P43" i="5" s="1"/>
  <c r="V44" i="5"/>
  <c r="P48" i="5"/>
  <c r="V65" i="5"/>
  <c r="D67" i="5"/>
  <c r="N50" i="5"/>
  <c r="L66" i="5"/>
  <c r="Z64" i="5"/>
  <c r="Z60" i="5" s="1"/>
  <c r="AE32" i="5"/>
  <c r="F197" i="5" l="1"/>
  <c r="G198" i="5"/>
  <c r="U181" i="5"/>
  <c r="T180" i="5"/>
  <c r="T385" i="5" s="1"/>
  <c r="U385" i="5" s="1"/>
  <c r="O216" i="5"/>
  <c r="N215" i="5"/>
  <c r="AB59" i="5"/>
  <c r="AB308" i="5"/>
  <c r="L245" i="5"/>
  <c r="D140" i="5"/>
  <c r="AB141" i="5"/>
  <c r="AK231" i="5"/>
  <c r="AI192" i="5"/>
  <c r="M269" i="5"/>
  <c r="L268" i="5"/>
  <c r="AE323" i="5"/>
  <c r="AF323" i="5" s="1"/>
  <c r="J197" i="5"/>
  <c r="K198" i="5"/>
  <c r="J312" i="5"/>
  <c r="L197" i="5"/>
  <c r="M198" i="5"/>
  <c r="V76" i="5"/>
  <c r="AB332" i="5"/>
  <c r="AG43" i="5"/>
  <c r="AB138" i="5"/>
  <c r="X124" i="5"/>
  <c r="AB183" i="5"/>
  <c r="E183" i="5"/>
  <c r="AB281" i="5"/>
  <c r="AB316" i="5"/>
  <c r="I302" i="5"/>
  <c r="H301" i="5"/>
  <c r="AB374" i="5"/>
  <c r="X368" i="5"/>
  <c r="AG356" i="5"/>
  <c r="X132" i="5"/>
  <c r="X394" i="5" s="1"/>
  <c r="Y394" i="5" s="1"/>
  <c r="AB133" i="5"/>
  <c r="D132" i="5"/>
  <c r="AG180" i="5"/>
  <c r="T68" i="5"/>
  <c r="L140" i="5"/>
  <c r="L395" i="5" s="1"/>
  <c r="M395" i="5" s="1"/>
  <c r="N68" i="5"/>
  <c r="N389" i="5" s="1"/>
  <c r="O389" i="5" s="1"/>
  <c r="L345" i="5"/>
  <c r="Z100" i="5"/>
  <c r="N132" i="5"/>
  <c r="R100" i="5"/>
  <c r="J76" i="5"/>
  <c r="P140" i="5"/>
  <c r="J187" i="5"/>
  <c r="K188" i="5"/>
  <c r="O226" i="5"/>
  <c r="N225" i="5"/>
  <c r="O232" i="5"/>
  <c r="N231" i="5"/>
  <c r="N397" i="5" s="1"/>
  <c r="O397" i="5" s="1"/>
  <c r="S257" i="5"/>
  <c r="R256" i="5"/>
  <c r="G232" i="5"/>
  <c r="F231" i="5"/>
  <c r="U221" i="5"/>
  <c r="T220" i="5"/>
  <c r="AB331" i="5"/>
  <c r="G221" i="5"/>
  <c r="F220" i="5"/>
  <c r="AB254" i="5"/>
  <c r="T205" i="5"/>
  <c r="U208" i="5"/>
  <c r="S221" i="5"/>
  <c r="R220" i="5"/>
  <c r="AI76" i="5"/>
  <c r="AK202" i="5"/>
  <c r="AB40" i="5"/>
  <c r="AB86" i="5"/>
  <c r="M226" i="5"/>
  <c r="L225" i="5"/>
  <c r="AI197" i="5"/>
  <c r="AB315" i="5"/>
  <c r="T312" i="5"/>
  <c r="AB54" i="5"/>
  <c r="S302" i="5"/>
  <c r="R301" i="5"/>
  <c r="Z290" i="5"/>
  <c r="AI290" i="5"/>
  <c r="H245" i="5"/>
  <c r="AB270" i="5"/>
  <c r="AB63" i="5"/>
  <c r="N205" i="5"/>
  <c r="O208" i="5"/>
  <c r="AK301" i="5"/>
  <c r="AB232" i="5"/>
  <c r="E232" i="5"/>
  <c r="AB249" i="5"/>
  <c r="AB216" i="5"/>
  <c r="E216" i="5"/>
  <c r="R385" i="5"/>
  <c r="S385" i="5" s="1"/>
  <c r="F68" i="5"/>
  <c r="T76" i="5"/>
  <c r="AB294" i="5"/>
  <c r="R290" i="5"/>
  <c r="X76" i="5"/>
  <c r="G324" i="5"/>
  <c r="F323" i="5"/>
  <c r="AA181" i="5"/>
  <c r="Z180" i="5"/>
  <c r="T84" i="5"/>
  <c r="AB90" i="5"/>
  <c r="AB39" i="5"/>
  <c r="D386" i="5"/>
  <c r="E386" i="5" s="1"/>
  <c r="AB186" i="5"/>
  <c r="AB386" i="5" s="1"/>
  <c r="I221" i="5"/>
  <c r="H220" i="5"/>
  <c r="AK268" i="5"/>
  <c r="AK387" i="5" s="1"/>
  <c r="R187" i="5"/>
  <c r="S188" i="5"/>
  <c r="T92" i="5"/>
  <c r="G206" i="5"/>
  <c r="F205" i="5"/>
  <c r="AB184" i="5"/>
  <c r="E184" i="5"/>
  <c r="L290" i="5"/>
  <c r="L389" i="5" s="1"/>
  <c r="M389" i="5" s="1"/>
  <c r="L43" i="5"/>
  <c r="AB46" i="5"/>
  <c r="D345" i="5"/>
  <c r="AB346" i="5"/>
  <c r="AB143" i="5"/>
  <c r="AI334" i="5"/>
  <c r="AB365" i="5"/>
  <c r="AE245" i="5"/>
  <c r="AB185" i="5"/>
  <c r="E185" i="5"/>
  <c r="AB135" i="5"/>
  <c r="J35" i="5"/>
  <c r="J140" i="5"/>
  <c r="W193" i="5"/>
  <c r="V192" i="5"/>
  <c r="T192" i="5"/>
  <c r="U193" i="5"/>
  <c r="H149" i="5"/>
  <c r="AE52" i="5"/>
  <c r="AE387" i="5" s="1"/>
  <c r="AF387" i="5" s="1"/>
  <c r="AB142" i="5"/>
  <c r="AB335" i="5"/>
  <c r="D334" i="5"/>
  <c r="X108" i="5"/>
  <c r="P116" i="5"/>
  <c r="AB107" i="5"/>
  <c r="L100" i="5"/>
  <c r="AG215" i="5"/>
  <c r="H76" i="5"/>
  <c r="AB284" i="5"/>
  <c r="N187" i="5"/>
  <c r="O188" i="5"/>
  <c r="G269" i="5"/>
  <c r="F268" i="5"/>
  <c r="AG205" i="5"/>
  <c r="N202" i="5"/>
  <c r="AB169" i="5"/>
  <c r="E169" i="5"/>
  <c r="AB340" i="5"/>
  <c r="AA221" i="5"/>
  <c r="Z220" i="5"/>
  <c r="AB41" i="5"/>
  <c r="AB189" i="5"/>
  <c r="E189" i="5"/>
  <c r="P52" i="5"/>
  <c r="Z312" i="5"/>
  <c r="M324" i="5"/>
  <c r="L323" i="5"/>
  <c r="V312" i="5"/>
  <c r="H52" i="5"/>
  <c r="Z210" i="5"/>
  <c r="AA213" i="5"/>
  <c r="O302" i="5"/>
  <c r="N301" i="5"/>
  <c r="AB300" i="5"/>
  <c r="H290" i="5"/>
  <c r="F245" i="5"/>
  <c r="AB283" i="5"/>
  <c r="AB161" i="5"/>
  <c r="E161" i="5"/>
  <c r="AB115" i="5"/>
  <c r="F76" i="5"/>
  <c r="Q226" i="5"/>
  <c r="P225" i="5"/>
  <c r="AK334" i="5"/>
  <c r="V149" i="5"/>
  <c r="AB273" i="5"/>
  <c r="AB78" i="5"/>
  <c r="AI368" i="5"/>
  <c r="R132" i="5"/>
  <c r="G211" i="5"/>
  <c r="F210" i="5"/>
  <c r="P245" i="5"/>
  <c r="P383" i="5" s="1"/>
  <c r="AB37" i="5"/>
  <c r="W269" i="5"/>
  <c r="V268" i="5"/>
  <c r="AB71" i="5"/>
  <c r="AB168" i="5"/>
  <c r="E168" i="5"/>
  <c r="Q257" i="5"/>
  <c r="P256" i="5"/>
  <c r="AB343" i="5"/>
  <c r="L187" i="5"/>
  <c r="M190" i="5"/>
  <c r="AB190" i="5"/>
  <c r="J279" i="5"/>
  <c r="T100" i="5"/>
  <c r="AB127" i="5"/>
  <c r="AE116" i="5"/>
  <c r="Q302" i="5"/>
  <c r="P301" i="5"/>
  <c r="AB305" i="5"/>
  <c r="X210" i="5"/>
  <c r="X392" i="5" s="1"/>
  <c r="Y392" i="5" s="1"/>
  <c r="Y213" i="5"/>
  <c r="N43" i="5"/>
  <c r="D124" i="5"/>
  <c r="AB125" i="5"/>
  <c r="AI356" i="5"/>
  <c r="T140" i="5"/>
  <c r="T395" i="5" s="1"/>
  <c r="U395" i="5" s="1"/>
  <c r="F140" i="5"/>
  <c r="N345" i="5"/>
  <c r="H116" i="5"/>
  <c r="AB214" i="5"/>
  <c r="K193" i="5"/>
  <c r="J192" i="5"/>
  <c r="Y269" i="5"/>
  <c r="X268" i="5"/>
  <c r="T116" i="5"/>
  <c r="AB69" i="5"/>
  <c r="D68" i="5"/>
  <c r="U269" i="5"/>
  <c r="T268" i="5"/>
  <c r="AB350" i="5"/>
  <c r="J116" i="5"/>
  <c r="P149" i="5"/>
  <c r="P202" i="5"/>
  <c r="AG76" i="5"/>
  <c r="AI220" i="5"/>
  <c r="V334" i="5"/>
  <c r="Z202" i="5"/>
  <c r="AB95" i="5"/>
  <c r="AB338" i="5"/>
  <c r="AB327" i="5"/>
  <c r="G216" i="5"/>
  <c r="F215" i="5"/>
  <c r="AB250" i="5"/>
  <c r="AB342" i="5"/>
  <c r="AB326" i="5"/>
  <c r="AB322" i="5"/>
  <c r="AB56" i="5"/>
  <c r="AA302" i="5"/>
  <c r="Z301" i="5"/>
  <c r="D187" i="5"/>
  <c r="E188" i="5"/>
  <c r="AB188" i="5"/>
  <c r="AB310" i="5"/>
  <c r="AB298" i="5"/>
  <c r="AI268" i="5"/>
  <c r="AE205" i="5"/>
  <c r="AF205" i="5" s="1"/>
  <c r="H43" i="5"/>
  <c r="H385" i="5" s="1"/>
  <c r="I385" i="5" s="1"/>
  <c r="AB278" i="5"/>
  <c r="AB204" i="5"/>
  <c r="AG140" i="5"/>
  <c r="AK210" i="5"/>
  <c r="AI52" i="5"/>
  <c r="AB112" i="5"/>
  <c r="N197" i="5"/>
  <c r="O198" i="5"/>
  <c r="T334" i="5"/>
  <c r="I257" i="5"/>
  <c r="H256" i="5"/>
  <c r="W257" i="5"/>
  <c r="V256" i="5"/>
  <c r="N52" i="5"/>
  <c r="V187" i="5"/>
  <c r="W188" i="5"/>
  <c r="X356" i="5"/>
  <c r="AB102" i="5"/>
  <c r="L391" i="5"/>
  <c r="M391" i="5" s="1"/>
  <c r="W221" i="5"/>
  <c r="V220" i="5"/>
  <c r="O324" i="5"/>
  <c r="N323" i="5"/>
  <c r="F368" i="5"/>
  <c r="R149" i="5"/>
  <c r="Y302" i="5"/>
  <c r="X301" i="5"/>
  <c r="AB282" i="5"/>
  <c r="J60" i="5"/>
  <c r="J388" i="5" s="1"/>
  <c r="K388" i="5" s="1"/>
  <c r="M193" i="5"/>
  <c r="L192" i="5"/>
  <c r="AG92" i="5"/>
  <c r="AA324" i="5"/>
  <c r="Z323" i="5"/>
  <c r="H197" i="5"/>
  <c r="I198" i="5"/>
  <c r="AG132" i="5"/>
  <c r="M232" i="5"/>
  <c r="L231" i="5"/>
  <c r="L84" i="5"/>
  <c r="AB277" i="5"/>
  <c r="AB313" i="5"/>
  <c r="D312" i="5"/>
  <c r="T245" i="5"/>
  <c r="D116" i="5"/>
  <c r="AB117" i="5"/>
  <c r="X60" i="5"/>
  <c r="AE35" i="5"/>
  <c r="AB376" i="5"/>
  <c r="R140" i="5"/>
  <c r="V356" i="5"/>
  <c r="H356" i="5"/>
  <c r="AB113" i="5"/>
  <c r="AB358" i="5"/>
  <c r="AK84" i="5"/>
  <c r="AK108" i="5"/>
  <c r="AK391" i="5" s="1"/>
  <c r="AK225" i="5"/>
  <c r="AB131" i="5"/>
  <c r="J68" i="5"/>
  <c r="J389" i="5" s="1"/>
  <c r="K389" i="5" s="1"/>
  <c r="AB88" i="5"/>
  <c r="L132" i="5"/>
  <c r="AB348" i="5"/>
  <c r="AB195" i="5"/>
  <c r="S232" i="5"/>
  <c r="R231" i="5"/>
  <c r="AB226" i="5"/>
  <c r="E226" i="5"/>
  <c r="H202" i="5"/>
  <c r="AE100" i="5"/>
  <c r="AE390" i="5" s="1"/>
  <c r="AF390" i="5" s="1"/>
  <c r="AG192" i="5"/>
  <c r="AB266" i="5"/>
  <c r="AG220" i="5"/>
  <c r="AI60" i="5"/>
  <c r="AK60" i="5"/>
  <c r="AK388" i="5" s="1"/>
  <c r="J334" i="5"/>
  <c r="AG68" i="5"/>
  <c r="AG389" i="5" s="1"/>
  <c r="AB341" i="5"/>
  <c r="AB259" i="5"/>
  <c r="D92" i="5"/>
  <c r="AB92" i="5" s="1"/>
  <c r="AB93" i="5"/>
  <c r="AG231" i="5"/>
  <c r="M257" i="5"/>
  <c r="L256" i="5"/>
  <c r="AI312" i="5"/>
  <c r="AG312" i="5"/>
  <c r="N180" i="5"/>
  <c r="O181" i="5"/>
  <c r="AB295" i="5"/>
  <c r="AB166" i="5"/>
  <c r="E166" i="5"/>
  <c r="AB246" i="5"/>
  <c r="D245" i="5"/>
  <c r="AG245" i="5"/>
  <c r="AB286" i="5"/>
  <c r="R197" i="5"/>
  <c r="S198" i="5"/>
  <c r="AA226" i="5"/>
  <c r="Z225" i="5"/>
  <c r="Z395" i="5" s="1"/>
  <c r="AA395" i="5" s="1"/>
  <c r="AB137" i="5"/>
  <c r="P345" i="5"/>
  <c r="Z116" i="5"/>
  <c r="Z392" i="5" s="1"/>
  <c r="AA392" i="5" s="1"/>
  <c r="AK43" i="5"/>
  <c r="G193" i="5"/>
  <c r="F192" i="5"/>
  <c r="D100" i="5"/>
  <c r="AB101" i="5"/>
  <c r="F334" i="5"/>
  <c r="AB175" i="5"/>
  <c r="E175" i="5"/>
  <c r="AB319" i="5"/>
  <c r="H108" i="5"/>
  <c r="AB114" i="5"/>
  <c r="Q269" i="5"/>
  <c r="P268" i="5"/>
  <c r="AB38" i="5"/>
  <c r="AB165" i="5"/>
  <c r="E165" i="5"/>
  <c r="L210" i="5"/>
  <c r="M213" i="5"/>
  <c r="AI256" i="5"/>
  <c r="AK116" i="5"/>
  <c r="AK368" i="5"/>
  <c r="F116" i="5"/>
  <c r="AB128" i="5"/>
  <c r="H124" i="5"/>
  <c r="AB70" i="5"/>
  <c r="P180" i="5"/>
  <c r="P385" i="5" s="1"/>
  <c r="Q385" i="5" s="1"/>
  <c r="Q183" i="5"/>
  <c r="AE225" i="5"/>
  <c r="AF225" i="5" s="1"/>
  <c r="D220" i="5"/>
  <c r="AB223" i="5"/>
  <c r="AI180" i="5"/>
  <c r="P356" i="5"/>
  <c r="E193" i="5"/>
  <c r="D192" i="5"/>
  <c r="AB193" i="5"/>
  <c r="AB354" i="5"/>
  <c r="H100" i="5"/>
  <c r="R124" i="5"/>
  <c r="T108" i="5"/>
  <c r="T391" i="5" s="1"/>
  <c r="U391" i="5" s="1"/>
  <c r="AE187" i="5"/>
  <c r="AI124" i="5"/>
  <c r="AI393" i="5" s="1"/>
  <c r="K269" i="5"/>
  <c r="J268" i="5"/>
  <c r="AB275" i="5"/>
  <c r="AB272" i="5"/>
  <c r="P187" i="5"/>
  <c r="Q188" i="5"/>
  <c r="AB153" i="5"/>
  <c r="AB111" i="5"/>
  <c r="T149" i="5"/>
  <c r="AB212" i="5"/>
  <c r="E212" i="5"/>
  <c r="AB123" i="5"/>
  <c r="AB174" i="5"/>
  <c r="E174" i="5"/>
  <c r="AK132" i="5"/>
  <c r="AK394" i="5" s="1"/>
  <c r="AI140" i="5"/>
  <c r="AE60" i="5"/>
  <c r="AK197" i="5"/>
  <c r="AE180" i="5"/>
  <c r="G257" i="5"/>
  <c r="F256" i="5"/>
  <c r="Z84" i="5"/>
  <c r="AE84" i="5"/>
  <c r="AB164" i="5"/>
  <c r="E164" i="5"/>
  <c r="I226" i="5"/>
  <c r="H225" i="5"/>
  <c r="Z35" i="5"/>
  <c r="J84" i="5"/>
  <c r="K216" i="5"/>
  <c r="J215" i="5"/>
  <c r="AB329" i="5"/>
  <c r="AB330" i="5"/>
  <c r="L312" i="5"/>
  <c r="R312" i="5"/>
  <c r="AB235" i="5"/>
  <c r="Z52" i="5"/>
  <c r="AB292" i="5"/>
  <c r="AB303" i="5"/>
  <c r="K302" i="5"/>
  <c r="J301" i="5"/>
  <c r="F290" i="5"/>
  <c r="AE210" i="5"/>
  <c r="D60" i="5"/>
  <c r="AB61" i="5"/>
  <c r="V60" i="5"/>
  <c r="V389" i="5"/>
  <c r="W389" i="5" s="1"/>
  <c r="R35" i="5"/>
  <c r="L92" i="5"/>
  <c r="T132" i="5"/>
  <c r="Y232" i="5"/>
  <c r="X231" i="5"/>
  <c r="AB172" i="5"/>
  <c r="E172" i="5"/>
  <c r="AB182" i="5"/>
  <c r="E182" i="5"/>
  <c r="AB47" i="5"/>
  <c r="AB377" i="5"/>
  <c r="AB121" i="5"/>
  <c r="P92" i="5"/>
  <c r="Z245" i="5"/>
  <c r="AB83" i="5"/>
  <c r="AE140" i="5"/>
  <c r="N312" i="5"/>
  <c r="AE197" i="5"/>
  <c r="AE158" i="5" s="1"/>
  <c r="AK323" i="5"/>
  <c r="P205" i="5"/>
  <c r="Q208" i="5"/>
  <c r="V197" i="5"/>
  <c r="W198" i="5"/>
  <c r="Z345" i="5"/>
  <c r="AB106" i="5"/>
  <c r="Z108" i="5"/>
  <c r="Z391" i="5" s="1"/>
  <c r="AA391" i="5" s="1"/>
  <c r="X84" i="5"/>
  <c r="AB207" i="5"/>
  <c r="E207" i="5"/>
  <c r="AI279" i="5"/>
  <c r="J356" i="5"/>
  <c r="X149" i="5"/>
  <c r="X35" i="5"/>
  <c r="AK279" i="5"/>
  <c r="AB370" i="5"/>
  <c r="AF396" i="5"/>
  <c r="AF386" i="5"/>
  <c r="AG368" i="5"/>
  <c r="AI345" i="5"/>
  <c r="J345" i="5"/>
  <c r="X345" i="5"/>
  <c r="Z197" i="5"/>
  <c r="AA198" i="5"/>
  <c r="AB351" i="5"/>
  <c r="AG60" i="5"/>
  <c r="AG388" i="5" s="1"/>
  <c r="AB146" i="5"/>
  <c r="AB155" i="5"/>
  <c r="F124" i="5"/>
  <c r="V108" i="5"/>
  <c r="F108" i="5"/>
  <c r="AB196" i="5"/>
  <c r="AI84" i="5"/>
  <c r="AB252" i="5"/>
  <c r="AB77" i="5"/>
  <c r="D76" i="5"/>
  <c r="N76" i="5"/>
  <c r="P279" i="5"/>
  <c r="AE149" i="5"/>
  <c r="AE397" i="5" s="1"/>
  <c r="AE68" i="5"/>
  <c r="AE389" i="5" s="1"/>
  <c r="AF389" i="5" s="1"/>
  <c r="AE108" i="5"/>
  <c r="AB80" i="5"/>
  <c r="AE268" i="5"/>
  <c r="R92" i="5"/>
  <c r="AA216" i="5"/>
  <c r="Z215" i="5"/>
  <c r="R84" i="5"/>
  <c r="AB203" i="5"/>
  <c r="AB202" i="5" s="1"/>
  <c r="D202" i="5"/>
  <c r="AB339" i="5"/>
  <c r="AB219" i="5"/>
  <c r="N279" i="5"/>
  <c r="I324" i="5"/>
  <c r="H323" i="5"/>
  <c r="U302" i="5"/>
  <c r="T301" i="5"/>
  <c r="AE301" i="5"/>
  <c r="AF301" i="5" s="1"/>
  <c r="T52" i="5"/>
  <c r="M302" i="5"/>
  <c r="L301" i="5"/>
  <c r="J210" i="5"/>
  <c r="K213" i="5"/>
  <c r="R210" i="5"/>
  <c r="S213" i="5"/>
  <c r="T210" i="5"/>
  <c r="U213" i="5"/>
  <c r="I269" i="5"/>
  <c r="H268" i="5"/>
  <c r="R245" i="5"/>
  <c r="AB287" i="5"/>
  <c r="AB45" i="5"/>
  <c r="R356" i="5"/>
  <c r="T187" i="5"/>
  <c r="U188" i="5"/>
  <c r="Y324" i="5"/>
  <c r="X323" i="5"/>
  <c r="V290" i="5"/>
  <c r="AB66" i="5"/>
  <c r="X395" i="5"/>
  <c r="Y395" i="5" s="1"/>
  <c r="AB255" i="5"/>
  <c r="X245" i="5"/>
  <c r="AE279" i="5"/>
  <c r="J124" i="5"/>
  <c r="J393" i="5" s="1"/>
  <c r="K393" i="5" s="1"/>
  <c r="AB265" i="5"/>
  <c r="G302" i="5"/>
  <c r="F301" i="5"/>
  <c r="AB199" i="5"/>
  <c r="E199" i="5"/>
  <c r="AB134" i="5"/>
  <c r="Y198" i="5"/>
  <c r="X197" i="5"/>
  <c r="AB269" i="5"/>
  <c r="D268" i="5"/>
  <c r="AB258" i="5"/>
  <c r="AB302" i="5"/>
  <c r="D301" i="5"/>
  <c r="AI301" i="5"/>
  <c r="R108" i="5"/>
  <c r="I216" i="5"/>
  <c r="H215" i="5"/>
  <c r="AB321" i="5"/>
  <c r="W181" i="5"/>
  <c r="V180" i="5"/>
  <c r="AI149" i="5"/>
  <c r="H192" i="5"/>
  <c r="I193" i="5"/>
  <c r="AK76" i="5"/>
  <c r="AB221" i="5"/>
  <c r="E221" i="5"/>
  <c r="T35" i="5"/>
  <c r="V52" i="5"/>
  <c r="V387" i="5" s="1"/>
  <c r="W387" i="5" s="1"/>
  <c r="H205" i="5"/>
  <c r="I208" i="5"/>
  <c r="AB48" i="5"/>
  <c r="AB64" i="5"/>
  <c r="AI35" i="5"/>
  <c r="AI383" i="5" s="1"/>
  <c r="AE356" i="5"/>
  <c r="AF356" i="5" s="1"/>
  <c r="F356" i="5"/>
  <c r="P132" i="5"/>
  <c r="P394" i="5" s="1"/>
  <c r="Q394" i="5" s="1"/>
  <c r="AB360" i="5"/>
  <c r="Z124" i="5"/>
  <c r="AB151" i="5"/>
  <c r="X92" i="5"/>
  <c r="AK180" i="5"/>
  <c r="AB144" i="5"/>
  <c r="L149" i="5"/>
  <c r="L397" i="5" s="1"/>
  <c r="M397" i="5" s="1"/>
  <c r="F35" i="5"/>
  <c r="AK149" i="5"/>
  <c r="R116" i="5"/>
  <c r="R392" i="5" s="1"/>
  <c r="S392" i="5" s="1"/>
  <c r="AB145" i="5"/>
  <c r="H132" i="5"/>
  <c r="X100" i="5"/>
  <c r="X390" i="5" s="1"/>
  <c r="Y390" i="5" s="1"/>
  <c r="N84" i="5"/>
  <c r="AK140" i="5"/>
  <c r="X334" i="5"/>
  <c r="K324" i="5"/>
  <c r="J323" i="5"/>
  <c r="Y221" i="5"/>
  <c r="X220" i="5"/>
  <c r="Q221" i="5"/>
  <c r="P220" i="5"/>
  <c r="H92" i="5"/>
  <c r="AE192" i="5"/>
  <c r="AF192" i="5" s="1"/>
  <c r="AB224" i="5"/>
  <c r="K226" i="5"/>
  <c r="J225" i="5"/>
  <c r="AE256" i="5"/>
  <c r="U216" i="5"/>
  <c r="T215" i="5"/>
  <c r="U324" i="5"/>
  <c r="T323" i="5"/>
  <c r="AE312" i="5"/>
  <c r="AB314" i="5"/>
  <c r="AB304" i="5"/>
  <c r="L205" i="5"/>
  <c r="M208" i="5"/>
  <c r="AI210" i="5"/>
  <c r="AI392" i="5" s="1"/>
  <c r="R205" i="5"/>
  <c r="S208" i="5"/>
  <c r="R279" i="5"/>
  <c r="AB289" i="5"/>
  <c r="F60" i="5"/>
  <c r="S193" i="5"/>
  <c r="R192" i="5"/>
  <c r="AB247" i="5"/>
  <c r="J108" i="5"/>
  <c r="J391" i="5" s="1"/>
  <c r="K391" i="5" s="1"/>
  <c r="S216" i="5"/>
  <c r="R215" i="5"/>
  <c r="D225" i="5"/>
  <c r="AB228" i="5"/>
  <c r="AB225" i="5" s="1"/>
  <c r="Z205" i="5"/>
  <c r="AA208" i="5"/>
  <c r="AI132" i="5"/>
  <c r="AB110" i="5"/>
  <c r="Y257" i="5"/>
  <c r="X256" i="5"/>
  <c r="X43" i="5"/>
  <c r="X180" i="5"/>
  <c r="Y181" i="5"/>
  <c r="AB264" i="5"/>
  <c r="AB170" i="5"/>
  <c r="E170" i="5"/>
  <c r="R345" i="5"/>
  <c r="L180" i="5"/>
  <c r="M181" i="5"/>
  <c r="R180" i="5"/>
  <c r="S181" i="5"/>
  <c r="AB191" i="5"/>
  <c r="AB42" i="5"/>
  <c r="F100" i="5"/>
  <c r="AK205" i="5"/>
  <c r="AB118" i="5"/>
  <c r="U232" i="5"/>
  <c r="T231" i="5"/>
  <c r="Y226" i="5"/>
  <c r="X225" i="5"/>
  <c r="Q216" i="5"/>
  <c r="P215" i="5"/>
  <c r="K232" i="5"/>
  <c r="J231" i="5"/>
  <c r="AK124" i="5"/>
  <c r="J180" i="5"/>
  <c r="K181" i="5"/>
  <c r="AB49" i="5"/>
  <c r="AG35" i="5"/>
  <c r="D356" i="5"/>
  <c r="AB357" i="5"/>
  <c r="AB364" i="5"/>
  <c r="D149" i="5"/>
  <c r="AB150" i="5"/>
  <c r="AE345" i="5"/>
  <c r="AB104" i="5"/>
  <c r="Z356" i="5"/>
  <c r="S269" i="5"/>
  <c r="R268" i="5"/>
  <c r="AB122" i="5"/>
  <c r="V132" i="5"/>
  <c r="AB120" i="5"/>
  <c r="J149" i="5"/>
  <c r="N245" i="5"/>
  <c r="AB81" i="5"/>
  <c r="Y216" i="5"/>
  <c r="X215" i="5"/>
  <c r="O221" i="5"/>
  <c r="N220" i="5"/>
  <c r="Q232" i="5"/>
  <c r="P231" i="5"/>
  <c r="AK68" i="5"/>
  <c r="N35" i="5"/>
  <c r="AB217" i="5"/>
  <c r="E217" i="5"/>
  <c r="D256" i="5"/>
  <c r="AB257" i="5"/>
  <c r="AB206" i="5"/>
  <c r="E206" i="5"/>
  <c r="AB99" i="5"/>
  <c r="AE92" i="5"/>
  <c r="M216" i="5"/>
  <c r="L215" i="5"/>
  <c r="L393" i="5" s="1"/>
  <c r="M393" i="5" s="1"/>
  <c r="AB58" i="5"/>
  <c r="Z187" i="5"/>
  <c r="AA188" i="5"/>
  <c r="S226" i="5"/>
  <c r="R225" i="5"/>
  <c r="AB211" i="5"/>
  <c r="AB210" i="5" s="1"/>
  <c r="E211" i="5"/>
  <c r="AG197" i="5"/>
  <c r="AB248" i="5"/>
  <c r="AI205" i="5"/>
  <c r="AB333" i="5"/>
  <c r="AE215" i="5"/>
  <c r="AB55" i="5"/>
  <c r="AG290" i="5"/>
  <c r="V279" i="5"/>
  <c r="X290" i="5"/>
  <c r="AK290" i="5"/>
  <c r="T279" i="5"/>
  <c r="H389" i="5"/>
  <c r="I389" i="5" s="1"/>
  <c r="AB201" i="5"/>
  <c r="E201" i="5"/>
  <c r="I232" i="5"/>
  <c r="H231" i="5"/>
  <c r="AB227" i="5"/>
  <c r="E227" i="5"/>
  <c r="K257" i="5"/>
  <c r="J256" i="5"/>
  <c r="D231" i="5"/>
  <c r="AB234" i="5"/>
  <c r="Q198" i="5"/>
  <c r="P197" i="5"/>
  <c r="Z192" i="5"/>
  <c r="Z388" i="5" s="1"/>
  <c r="AA388" i="5" s="1"/>
  <c r="AA193" i="5"/>
  <c r="AB352" i="5"/>
  <c r="AG108" i="5"/>
  <c r="AG225" i="5"/>
  <c r="AG149" i="5"/>
  <c r="AG397" i="5" s="1"/>
  <c r="AB318" i="5"/>
  <c r="V202" i="5"/>
  <c r="P210" i="5"/>
  <c r="Q213" i="5"/>
  <c r="Z279" i="5"/>
  <c r="P368" i="5"/>
  <c r="N356" i="5"/>
  <c r="AB194" i="5"/>
  <c r="E194" i="5"/>
  <c r="AB152" i="5"/>
  <c r="AK356" i="5"/>
  <c r="AB75" i="5"/>
  <c r="N124" i="5"/>
  <c r="AG390" i="5"/>
  <c r="AK220" i="5"/>
  <c r="Q324" i="5"/>
  <c r="P323" i="5"/>
  <c r="H187" i="5"/>
  <c r="I188" i="5"/>
  <c r="T290" i="5"/>
  <c r="H60" i="5"/>
  <c r="N368" i="5"/>
  <c r="AE368" i="5"/>
  <c r="H368" i="5"/>
  <c r="AB129" i="5"/>
  <c r="V116" i="5"/>
  <c r="V392" i="5" s="1"/>
  <c r="W392" i="5" s="1"/>
  <c r="T124" i="5"/>
  <c r="T393" i="5" s="1"/>
  <c r="U393" i="5" s="1"/>
  <c r="AG52" i="5"/>
  <c r="AG387" i="5" s="1"/>
  <c r="T356" i="5"/>
  <c r="V140" i="5"/>
  <c r="AB139" i="5"/>
  <c r="F149" i="5"/>
  <c r="F397" i="5" s="1"/>
  <c r="G397" i="5" s="1"/>
  <c r="AB119" i="5"/>
  <c r="P192" i="5"/>
  <c r="P388" i="5" s="1"/>
  <c r="Q388" i="5" s="1"/>
  <c r="Q193" i="5"/>
  <c r="AB200" i="5"/>
  <c r="U226" i="5"/>
  <c r="T225" i="5"/>
  <c r="AB126" i="5"/>
  <c r="X192" i="5"/>
  <c r="Y193" i="5"/>
  <c r="AB222" i="5"/>
  <c r="E222" i="5"/>
  <c r="AI108" i="5"/>
  <c r="AI391" i="5" s="1"/>
  <c r="F84" i="5"/>
  <c r="AB96" i="5"/>
  <c r="M221" i="5"/>
  <c r="L220" i="5"/>
  <c r="J92" i="5"/>
  <c r="AB173" i="5"/>
  <c r="E173" i="5"/>
  <c r="L334" i="5"/>
  <c r="Z76" i="5"/>
  <c r="AB209" i="5"/>
  <c r="H35" i="5"/>
  <c r="AB82" i="5"/>
  <c r="AB159" i="5"/>
  <c r="E159" i="5"/>
  <c r="U257" i="5"/>
  <c r="T256" i="5"/>
  <c r="L202" i="5"/>
  <c r="AB163" i="5"/>
  <c r="E163" i="5"/>
  <c r="AG334" i="5"/>
  <c r="AG393" i="5" s="1"/>
  <c r="J202" i="5"/>
  <c r="J390" i="5" s="1"/>
  <c r="K390" i="5" s="1"/>
  <c r="AI68" i="5"/>
  <c r="AG323" i="5"/>
  <c r="J52" i="5"/>
  <c r="J387" i="5" s="1"/>
  <c r="K387" i="5" s="1"/>
  <c r="F180" i="5"/>
  <c r="F385" i="5" s="1"/>
  <c r="G385" i="5" s="1"/>
  <c r="G181" i="5"/>
  <c r="AG210" i="5"/>
  <c r="AK245" i="5"/>
  <c r="L52" i="5"/>
  <c r="P312" i="5"/>
  <c r="P290" i="5"/>
  <c r="AB288" i="5"/>
  <c r="AB299" i="5"/>
  <c r="N210" i="5"/>
  <c r="O213" i="5"/>
  <c r="V210" i="5"/>
  <c r="W213" i="5"/>
  <c r="X205" i="5"/>
  <c r="Y208" i="5"/>
  <c r="L60" i="5"/>
  <c r="V368" i="5"/>
  <c r="N391" i="5"/>
  <c r="O391" i="5" s="1"/>
  <c r="G226" i="5"/>
  <c r="F225" i="5"/>
  <c r="AB62" i="5"/>
  <c r="P124" i="5"/>
  <c r="AB156" i="5"/>
  <c r="P108" i="5"/>
  <c r="D108" i="5"/>
  <c r="AB109" i="5"/>
  <c r="AB105" i="5"/>
  <c r="F345" i="5"/>
  <c r="N334" i="5"/>
  <c r="W216" i="5"/>
  <c r="V215" i="5"/>
  <c r="AB162" i="5"/>
  <c r="E162" i="5"/>
  <c r="AE124" i="5"/>
  <c r="AF124" i="5" s="1"/>
  <c r="AB233" i="5"/>
  <c r="E233" i="5"/>
  <c r="AB36" i="5"/>
  <c r="D35" i="5"/>
  <c r="H312" i="5"/>
  <c r="S324" i="5"/>
  <c r="R323" i="5"/>
  <c r="AG301" i="5"/>
  <c r="Z368" i="5"/>
  <c r="AB373" i="5"/>
  <c r="AB353" i="5"/>
  <c r="AB375" i="5"/>
  <c r="D205" i="5"/>
  <c r="AB208" i="5"/>
  <c r="AB349" i="5"/>
  <c r="V100" i="5"/>
  <c r="Z149" i="5"/>
  <c r="Z397" i="5" s="1"/>
  <c r="AA397" i="5" s="1"/>
  <c r="AB177" i="5"/>
  <c r="E177" i="5"/>
  <c r="AI100" i="5"/>
  <c r="AG256" i="5"/>
  <c r="AB160" i="5"/>
  <c r="E160" i="5"/>
  <c r="AB85" i="5"/>
  <c r="D84" i="5"/>
  <c r="AB317" i="5"/>
  <c r="AB307" i="5"/>
  <c r="AB293" i="5"/>
  <c r="T60" i="5"/>
  <c r="AI43" i="5"/>
  <c r="AI385" i="5" s="1"/>
  <c r="J368" i="5"/>
  <c r="D368" i="5"/>
  <c r="AB369" i="5"/>
  <c r="AB363" i="5"/>
  <c r="AB362" i="5"/>
  <c r="AG345" i="5"/>
  <c r="AB198" i="5"/>
  <c r="D197" i="5"/>
  <c r="AB197" i="5" s="1"/>
  <c r="E198" i="5"/>
  <c r="AB73" i="5"/>
  <c r="N116" i="5"/>
  <c r="AK215" i="5"/>
  <c r="Z132" i="5"/>
  <c r="O193" i="5"/>
  <c r="N192" i="5"/>
  <c r="V345" i="5"/>
  <c r="P68" i="5"/>
  <c r="P34" i="5" s="1"/>
  <c r="Q34" i="5" s="1"/>
  <c r="AB280" i="5"/>
  <c r="D279" i="5"/>
  <c r="V124" i="5"/>
  <c r="AB261" i="5"/>
  <c r="F187" i="5"/>
  <c r="G190" i="5"/>
  <c r="V35" i="5"/>
  <c r="AB87" i="5"/>
  <c r="AA269" i="5"/>
  <c r="Z268" i="5"/>
  <c r="P76" i="5"/>
  <c r="AB251" i="5"/>
  <c r="AB337" i="5"/>
  <c r="AB344" i="5"/>
  <c r="F92" i="5"/>
  <c r="AG84" i="5"/>
  <c r="W232" i="5"/>
  <c r="V231" i="5"/>
  <c r="AI225" i="5"/>
  <c r="AB320" i="5"/>
  <c r="AB53" i="5"/>
  <c r="D52" i="5"/>
  <c r="AB296" i="5"/>
  <c r="AB311" i="5"/>
  <c r="AB291" i="5"/>
  <c r="D290" i="5"/>
  <c r="V205" i="5"/>
  <c r="W208" i="5"/>
  <c r="AB50" i="5"/>
  <c r="Z43" i="5"/>
  <c r="X389" i="5"/>
  <c r="Y389" i="5" s="1"/>
  <c r="AB271" i="5"/>
  <c r="AB359" i="5"/>
  <c r="X187" i="5"/>
  <c r="Y188" i="5"/>
  <c r="L279" i="5"/>
  <c r="F312" i="5"/>
  <c r="AK383" i="5"/>
  <c r="AA232" i="5"/>
  <c r="Z231" i="5"/>
  <c r="AB263" i="5"/>
  <c r="N140" i="5"/>
  <c r="AB171" i="5"/>
  <c r="E171" i="5"/>
  <c r="AB97" i="5"/>
  <c r="AB167" i="5"/>
  <c r="E167" i="5"/>
  <c r="AB176" i="5"/>
  <c r="E176" i="5"/>
  <c r="AA257" i="5"/>
  <c r="Z256" i="5"/>
  <c r="O269" i="5"/>
  <c r="N268" i="5"/>
  <c r="W324" i="5"/>
  <c r="V323" i="5"/>
  <c r="H210" i="5"/>
  <c r="I213" i="5"/>
  <c r="F279" i="5"/>
  <c r="R60" i="5"/>
  <c r="R388" i="5" s="1"/>
  <c r="S388" i="5" s="1"/>
  <c r="AB67" i="5"/>
  <c r="AE43" i="5"/>
  <c r="AE385" i="5" s="1"/>
  <c r="AF385" i="5" s="1"/>
  <c r="L356" i="5"/>
  <c r="AB98" i="5"/>
  <c r="N100" i="5"/>
  <c r="O257" i="5"/>
  <c r="N256" i="5"/>
  <c r="AB260" i="5"/>
  <c r="L116" i="5"/>
  <c r="L392" i="5" s="1"/>
  <c r="M392" i="5" s="1"/>
  <c r="K221" i="5"/>
  <c r="J220" i="5"/>
  <c r="J394" i="5" s="1"/>
  <c r="K394" i="5" s="1"/>
  <c r="Z334" i="5"/>
  <c r="L35" i="5"/>
  <c r="AB328" i="5"/>
  <c r="X52" i="5"/>
  <c r="X387" i="5" s="1"/>
  <c r="Y387" i="5" s="1"/>
  <c r="AB309" i="5"/>
  <c r="D215" i="5"/>
  <c r="AB218" i="5"/>
  <c r="V245" i="5"/>
  <c r="D210" i="5"/>
  <c r="AB213" i="5"/>
  <c r="AG279" i="5"/>
  <c r="J43" i="5"/>
  <c r="V43" i="5"/>
  <c r="N60" i="5"/>
  <c r="AB366" i="5"/>
  <c r="T368" i="5"/>
  <c r="P100" i="5"/>
  <c r="T197" i="5"/>
  <c r="U198" i="5"/>
  <c r="AB136" i="5"/>
  <c r="H140" i="5"/>
  <c r="H395" i="5" s="1"/>
  <c r="I395" i="5" s="1"/>
  <c r="R68" i="5"/>
  <c r="AK256" i="5"/>
  <c r="AB347" i="5"/>
  <c r="Z68" i="5"/>
  <c r="P334" i="5"/>
  <c r="H345" i="5"/>
  <c r="AB336" i="5"/>
  <c r="F132" i="5"/>
  <c r="AG116" i="5"/>
  <c r="AK100" i="5"/>
  <c r="AK390" i="5" s="1"/>
  <c r="W226" i="5"/>
  <c r="V225" i="5"/>
  <c r="AE334" i="5"/>
  <c r="AF334" i="5" s="1"/>
  <c r="AB253" i="5"/>
  <c r="AI323" i="5"/>
  <c r="D180" i="5"/>
  <c r="E181" i="5"/>
  <c r="AB181" i="5"/>
  <c r="AB180" i="5" s="1"/>
  <c r="AB324" i="5"/>
  <c r="AB323" i="5" s="1"/>
  <c r="D323" i="5"/>
  <c r="F52" i="5"/>
  <c r="H180" i="5"/>
  <c r="I181" i="5"/>
  <c r="R52" i="5"/>
  <c r="R387" i="5" s="1"/>
  <c r="S387" i="5" s="1"/>
  <c r="AE220" i="5"/>
  <c r="AF220" i="5" s="1"/>
  <c r="W302" i="5"/>
  <c r="V301" i="5"/>
  <c r="AB306" i="5"/>
  <c r="N290" i="5"/>
  <c r="AE290" i="5"/>
  <c r="AF290" i="5" s="1"/>
  <c r="AG268" i="5"/>
  <c r="H279" i="5"/>
  <c r="J205" i="5"/>
  <c r="K208" i="5"/>
  <c r="AF227" i="5"/>
  <c r="AF207" i="5"/>
  <c r="AF233" i="5"/>
  <c r="AF222" i="5"/>
  <c r="AF212" i="5"/>
  <c r="AF216" i="5"/>
  <c r="AF232" i="5"/>
  <c r="AF211" i="5"/>
  <c r="AF226" i="5"/>
  <c r="AF206" i="5"/>
  <c r="AF221" i="5"/>
  <c r="AF217" i="5"/>
  <c r="AF229" i="5"/>
  <c r="AF228" i="5"/>
  <c r="AF199" i="5"/>
  <c r="AF160" i="5"/>
  <c r="AF198" i="5"/>
  <c r="AF161" i="5"/>
  <c r="AF173" i="5"/>
  <c r="AF189" i="5"/>
  <c r="AF193" i="5"/>
  <c r="AF176" i="5"/>
  <c r="AF194" i="5"/>
  <c r="AF188" i="5"/>
  <c r="AF172" i="5"/>
  <c r="AF159" i="5"/>
  <c r="AF174" i="5"/>
  <c r="AF169" i="5"/>
  <c r="AF162" i="5"/>
  <c r="AF163" i="5"/>
  <c r="AF164" i="5"/>
  <c r="AF168" i="5"/>
  <c r="AF165" i="5"/>
  <c r="AF170" i="5"/>
  <c r="AF166" i="5"/>
  <c r="AF167" i="5"/>
  <c r="AF171" i="5"/>
  <c r="AF175" i="5"/>
  <c r="AF177" i="5"/>
  <c r="AF181" i="5"/>
  <c r="AF185" i="5"/>
  <c r="AF182" i="5"/>
  <c r="AF184" i="5"/>
  <c r="AF183" i="5"/>
  <c r="D43" i="5"/>
  <c r="D385" i="5" s="1"/>
  <c r="E385" i="5" s="1"/>
  <c r="AB44" i="5"/>
  <c r="AF373" i="5"/>
  <c r="AF375" i="5"/>
  <c r="AF376" i="5"/>
  <c r="AF374" i="5"/>
  <c r="AF364" i="5"/>
  <c r="AF362" i="5"/>
  <c r="AF361" i="5"/>
  <c r="AF363" i="5"/>
  <c r="AF350" i="5"/>
  <c r="AF351" i="5"/>
  <c r="AF352" i="5"/>
  <c r="AF353" i="5"/>
  <c r="AF342" i="5"/>
  <c r="AF341" i="5"/>
  <c r="AF340" i="5"/>
  <c r="AF339" i="5"/>
  <c r="AF329" i="5"/>
  <c r="AF328" i="5"/>
  <c r="AF330" i="5"/>
  <c r="AF331" i="5"/>
  <c r="AF319" i="5"/>
  <c r="AF317" i="5"/>
  <c r="AF320" i="5"/>
  <c r="AF318" i="5"/>
  <c r="AF309" i="5"/>
  <c r="AF306" i="5"/>
  <c r="AF308" i="5"/>
  <c r="AF307" i="5"/>
  <c r="AF295" i="5"/>
  <c r="AF298" i="5"/>
  <c r="AF297" i="5"/>
  <c r="AF296" i="5"/>
  <c r="AF286" i="5"/>
  <c r="AF285" i="5"/>
  <c r="AF287" i="5"/>
  <c r="AF284" i="5"/>
  <c r="AF273" i="5"/>
  <c r="AF276" i="5"/>
  <c r="AF275" i="5"/>
  <c r="AF274" i="5"/>
  <c r="AF253" i="5"/>
  <c r="AF252" i="5"/>
  <c r="AF251" i="5"/>
  <c r="AF264" i="5"/>
  <c r="AF262" i="5"/>
  <c r="AF261" i="5"/>
  <c r="AF263" i="5"/>
  <c r="AF250" i="5"/>
  <c r="AF62" i="5"/>
  <c r="AF283" i="5"/>
  <c r="AF289" i="5"/>
  <c r="AF67" i="5"/>
  <c r="AF61" i="5"/>
  <c r="AF281" i="5"/>
  <c r="AF196" i="5"/>
  <c r="AF288" i="5"/>
  <c r="AF64" i="5"/>
  <c r="AF65" i="5"/>
  <c r="AF282" i="5"/>
  <c r="AF195" i="5"/>
  <c r="AF63" i="5"/>
  <c r="AF280" i="5"/>
  <c r="AF66" i="5"/>
  <c r="AF60" i="5"/>
  <c r="AF370" i="5"/>
  <c r="AF371" i="5"/>
  <c r="AF358" i="5"/>
  <c r="AF359" i="5"/>
  <c r="AF348" i="5"/>
  <c r="AF347" i="5"/>
  <c r="AF337" i="5"/>
  <c r="AF336" i="5"/>
  <c r="AF326" i="5"/>
  <c r="AF325" i="5"/>
  <c r="AF314" i="5"/>
  <c r="AF315" i="5"/>
  <c r="AF303" i="5"/>
  <c r="AF304" i="5"/>
  <c r="AF292" i="5"/>
  <c r="AF293" i="5"/>
  <c r="AF270" i="5"/>
  <c r="AF271" i="5"/>
  <c r="AF258" i="5"/>
  <c r="AF259" i="5"/>
  <c r="AF247" i="5"/>
  <c r="AF248" i="5"/>
  <c r="AF316" i="5"/>
  <c r="AF235" i="5"/>
  <c r="AF213" i="5"/>
  <c r="AF294" i="5"/>
  <c r="AF200" i="5"/>
  <c r="AF234" i="5"/>
  <c r="AF324" i="5"/>
  <c r="AF209" i="5"/>
  <c r="AF332" i="5"/>
  <c r="AF322" i="5"/>
  <c r="AF291" i="5"/>
  <c r="AF369" i="5"/>
  <c r="AF327" i="5"/>
  <c r="AF201" i="5"/>
  <c r="AF214" i="5"/>
  <c r="AF372" i="5"/>
  <c r="AF302" i="5"/>
  <c r="AF377" i="5"/>
  <c r="AF310" i="5"/>
  <c r="AF204" i="5"/>
  <c r="AF300" i="5"/>
  <c r="AF378" i="5"/>
  <c r="AF203" i="5"/>
  <c r="AF321" i="5"/>
  <c r="AF333" i="5"/>
  <c r="AF305" i="5"/>
  <c r="AF208" i="5"/>
  <c r="AF299" i="5"/>
  <c r="AF311" i="5"/>
  <c r="AF313" i="5"/>
  <c r="AF312" i="5"/>
  <c r="AF368" i="5"/>
  <c r="AF344" i="5"/>
  <c r="AF224" i="5"/>
  <c r="AF365" i="5"/>
  <c r="AF218" i="5"/>
  <c r="AF355" i="5"/>
  <c r="AF343" i="5"/>
  <c r="AF346" i="5"/>
  <c r="AF360" i="5"/>
  <c r="AF338" i="5"/>
  <c r="AF354" i="5"/>
  <c r="AF335" i="5"/>
  <c r="AF366" i="5"/>
  <c r="AF349" i="5"/>
  <c r="AF223" i="5"/>
  <c r="AF219" i="5"/>
  <c r="AF357" i="5"/>
  <c r="AF272" i="5"/>
  <c r="AF191" i="5"/>
  <c r="AF278" i="5"/>
  <c r="AF265" i="5"/>
  <c r="AF266" i="5"/>
  <c r="AF345" i="5"/>
  <c r="AF269" i="5"/>
  <c r="AF260" i="5"/>
  <c r="AF190" i="5"/>
  <c r="AF257" i="5"/>
  <c r="AF277" i="5"/>
  <c r="AF49" i="5"/>
  <c r="AF246" i="5"/>
  <c r="AF249" i="5"/>
  <c r="AF255" i="5"/>
  <c r="AF254" i="5"/>
  <c r="AF132" i="5"/>
  <c r="AF210" i="5"/>
  <c r="AF102" i="5"/>
  <c r="AF41" i="5"/>
  <c r="AF110" i="5"/>
  <c r="AF47" i="5"/>
  <c r="AF88" i="5"/>
  <c r="AF117" i="5"/>
  <c r="AF151" i="5"/>
  <c r="AF99" i="5"/>
  <c r="AF85" i="5"/>
  <c r="AF45" i="5"/>
  <c r="AF86" i="5"/>
  <c r="AF71" i="5"/>
  <c r="AF97" i="5"/>
  <c r="AF146" i="5"/>
  <c r="AF96" i="5"/>
  <c r="AF90" i="5"/>
  <c r="AF105" i="5"/>
  <c r="AF80" i="5"/>
  <c r="AF72" i="5"/>
  <c r="AF32" i="5"/>
  <c r="AF43" i="5"/>
  <c r="AF38" i="5"/>
  <c r="AF59" i="5"/>
  <c r="AF149" i="5"/>
  <c r="AF126" i="5"/>
  <c r="AF114" i="5"/>
  <c r="AF78" i="5"/>
  <c r="AF133" i="5"/>
  <c r="AF115" i="5"/>
  <c r="AF127" i="5"/>
  <c r="AF83" i="5"/>
  <c r="AF52" i="5"/>
  <c r="AF74" i="5"/>
  <c r="AF36" i="5"/>
  <c r="AF56" i="5"/>
  <c r="AF48" i="5"/>
  <c r="AF137" i="5"/>
  <c r="AF121" i="5"/>
  <c r="AF70" i="5"/>
  <c r="AF143" i="5"/>
  <c r="AF113" i="5"/>
  <c r="AF131" i="5"/>
  <c r="AF44" i="5"/>
  <c r="AF92" i="5"/>
  <c r="AF109" i="5"/>
  <c r="AF156" i="5"/>
  <c r="AF138" i="5"/>
  <c r="AF81" i="5"/>
  <c r="AF129" i="5"/>
  <c r="AF40" i="5"/>
  <c r="AF84" i="5"/>
  <c r="AF123" i="5"/>
  <c r="AF145" i="5"/>
  <c r="AF153" i="5"/>
  <c r="AF150" i="5"/>
  <c r="AF231" i="5"/>
  <c r="AF79" i="5"/>
  <c r="AF53" i="5"/>
  <c r="AF68" i="5"/>
  <c r="AF112" i="5"/>
  <c r="AF147" i="5"/>
  <c r="AF118" i="5"/>
  <c r="AF180" i="5"/>
  <c r="AF54" i="5"/>
  <c r="AF76" i="5"/>
  <c r="AF93" i="5"/>
  <c r="AF98" i="5"/>
  <c r="AF142" i="5"/>
  <c r="AF111" i="5"/>
  <c r="AF95" i="5"/>
  <c r="AF91" i="5"/>
  <c r="AF101" i="5"/>
  <c r="AF119" i="5"/>
  <c r="AF106" i="5"/>
  <c r="AF39" i="5"/>
  <c r="AF141" i="5"/>
  <c r="AF107" i="5"/>
  <c r="AF154" i="5"/>
  <c r="AF139" i="5"/>
  <c r="AF35" i="5"/>
  <c r="AF46" i="5"/>
  <c r="AF37" i="5"/>
  <c r="AF140" i="5"/>
  <c r="AF108" i="5"/>
  <c r="AF152" i="5"/>
  <c r="AF58" i="5"/>
  <c r="AF77" i="5"/>
  <c r="AF135" i="5"/>
  <c r="AF125" i="5"/>
  <c r="AF120" i="5"/>
  <c r="AF87" i="5"/>
  <c r="AF155" i="5"/>
  <c r="AF82" i="5"/>
  <c r="AF104" i="5"/>
  <c r="AF89" i="5"/>
  <c r="AF55" i="5"/>
  <c r="AF73" i="5"/>
  <c r="AF94" i="5"/>
  <c r="AF122" i="5"/>
  <c r="AF50" i="5"/>
  <c r="AF57" i="5"/>
  <c r="AF42" i="5"/>
  <c r="AF116" i="5"/>
  <c r="AF130" i="5"/>
  <c r="AF128" i="5"/>
  <c r="AF134" i="5"/>
  <c r="AF144" i="5"/>
  <c r="AF202" i="5"/>
  <c r="AF69" i="5"/>
  <c r="AF136" i="5"/>
  <c r="AF103" i="5"/>
  <c r="AF215" i="5"/>
  <c r="AF75" i="5"/>
  <c r="AE178" i="5" l="1"/>
  <c r="AF178" i="5" s="1"/>
  <c r="AE384" i="5"/>
  <c r="AF384" i="5" s="1"/>
  <c r="H388" i="5"/>
  <c r="I388" i="5" s="1"/>
  <c r="AF397" i="5"/>
  <c r="AB215" i="5"/>
  <c r="D389" i="5"/>
  <c r="E389" i="5" s="1"/>
  <c r="AB68" i="5"/>
  <c r="D388" i="5"/>
  <c r="E388" i="5" s="1"/>
  <c r="AE383" i="5"/>
  <c r="AE34" i="5"/>
  <c r="AF34" i="5" s="1"/>
  <c r="R394" i="5"/>
  <c r="S394" i="5" s="1"/>
  <c r="AF197" i="5"/>
  <c r="V383" i="5"/>
  <c r="V34" i="5"/>
  <c r="W34" i="5" s="1"/>
  <c r="AB256" i="5"/>
  <c r="AK395" i="5"/>
  <c r="AE394" i="5"/>
  <c r="AF394" i="5" s="1"/>
  <c r="H393" i="5"/>
  <c r="I393" i="5" s="1"/>
  <c r="D390" i="5"/>
  <c r="E390" i="5" s="1"/>
  <c r="AB100" i="5"/>
  <c r="AB390" i="5" s="1"/>
  <c r="X388" i="5"/>
  <c r="Y388" i="5" s="1"/>
  <c r="T392" i="5"/>
  <c r="U392" i="5" s="1"/>
  <c r="L383" i="5"/>
  <c r="L34" i="5"/>
  <c r="M34" i="5" s="1"/>
  <c r="Z385" i="5"/>
  <c r="AA385" i="5" s="1"/>
  <c r="J395" i="5"/>
  <c r="K395" i="5" s="1"/>
  <c r="P390" i="5"/>
  <c r="Q390" i="5" s="1"/>
  <c r="AB205" i="5"/>
  <c r="AB301" i="5"/>
  <c r="AB76" i="5"/>
  <c r="AE392" i="5"/>
  <c r="AF392" i="5" s="1"/>
  <c r="AB368" i="5"/>
  <c r="H383" i="5"/>
  <c r="H34" i="5"/>
  <c r="I34" i="5" s="1"/>
  <c r="AI394" i="5"/>
  <c r="X383" i="5"/>
  <c r="X34" i="5"/>
  <c r="Y34" i="5" s="1"/>
  <c r="T390" i="5"/>
  <c r="U390" i="5" s="1"/>
  <c r="H387" i="5"/>
  <c r="I387" i="5" s="1"/>
  <c r="D395" i="5"/>
  <c r="E395" i="5" s="1"/>
  <c r="AB140" i="5"/>
  <c r="AB395" i="5" s="1"/>
  <c r="AB84" i="5"/>
  <c r="R395" i="5"/>
  <c r="S395" i="5" s="1"/>
  <c r="J383" i="5"/>
  <c r="J34" i="5"/>
  <c r="K34" i="5" s="1"/>
  <c r="AB290" i="5"/>
  <c r="AB268" i="5"/>
  <c r="X397" i="5"/>
  <c r="Y397" i="5" s="1"/>
  <c r="F392" i="5"/>
  <c r="G392" i="5" s="1"/>
  <c r="D392" i="5"/>
  <c r="E392" i="5" s="1"/>
  <c r="AB116" i="5"/>
  <c r="AB392" i="5" s="1"/>
  <c r="R397" i="5"/>
  <c r="S397" i="5" s="1"/>
  <c r="AI387" i="5"/>
  <c r="AG383" i="5"/>
  <c r="AG34" i="5"/>
  <c r="AB192" i="5"/>
  <c r="R383" i="5"/>
  <c r="R34" i="5"/>
  <c r="S34" i="5" s="1"/>
  <c r="V390" i="5"/>
  <c r="W390" i="5" s="1"/>
  <c r="N388" i="5"/>
  <c r="O388" i="5" s="1"/>
  <c r="N390" i="5"/>
  <c r="O390" i="5" s="1"/>
  <c r="D391" i="5"/>
  <c r="E391" i="5" s="1"/>
  <c r="AB108" i="5"/>
  <c r="L387" i="5"/>
  <c r="M387" i="5" s="1"/>
  <c r="N393" i="5"/>
  <c r="O393" i="5" s="1"/>
  <c r="F390" i="5"/>
  <c r="G390" i="5" s="1"/>
  <c r="H394" i="5"/>
  <c r="I394" i="5" s="1"/>
  <c r="AK385" i="5"/>
  <c r="P395" i="5"/>
  <c r="Q395" i="5" s="1"/>
  <c r="Z383" i="5"/>
  <c r="Z34" i="5"/>
  <c r="AA34" i="5" s="1"/>
  <c r="V394" i="5"/>
  <c r="W394" i="5" s="1"/>
  <c r="X385" i="5"/>
  <c r="Y385" i="5" s="1"/>
  <c r="AB60" i="5"/>
  <c r="V385" i="5"/>
  <c r="W385" i="5" s="1"/>
  <c r="V393" i="5"/>
  <c r="W393" i="5" s="1"/>
  <c r="P391" i="5"/>
  <c r="Q391" i="5" s="1"/>
  <c r="N383" i="5"/>
  <c r="N34" i="5"/>
  <c r="O34" i="5" s="1"/>
  <c r="D397" i="5"/>
  <c r="E397" i="5" s="1"/>
  <c r="AB149" i="5"/>
  <c r="T383" i="5"/>
  <c r="T34" i="5"/>
  <c r="U34" i="5" s="1"/>
  <c r="F391" i="5"/>
  <c r="G391" i="5" s="1"/>
  <c r="AK392" i="5"/>
  <c r="AG395" i="5"/>
  <c r="V397" i="5"/>
  <c r="W397" i="5" s="1"/>
  <c r="L390" i="5"/>
  <c r="M390" i="5" s="1"/>
  <c r="V388" i="5"/>
  <c r="W388" i="5" s="1"/>
  <c r="J385" i="5"/>
  <c r="K385" i="5" s="1"/>
  <c r="N395" i="5"/>
  <c r="O395" i="5" s="1"/>
  <c r="D387" i="5"/>
  <c r="E387" i="5" s="1"/>
  <c r="AB52" i="5"/>
  <c r="T388" i="5"/>
  <c r="U388" i="5" s="1"/>
  <c r="AK389" i="5"/>
  <c r="V391" i="5"/>
  <c r="W391" i="5" s="1"/>
  <c r="AB312" i="5"/>
  <c r="R390" i="5"/>
  <c r="S390" i="5" s="1"/>
  <c r="X393" i="5"/>
  <c r="Y393" i="5" s="1"/>
  <c r="R391" i="5"/>
  <c r="S391" i="5" s="1"/>
  <c r="T387" i="5"/>
  <c r="U387" i="5" s="1"/>
  <c r="AG391" i="5"/>
  <c r="AG392" i="5"/>
  <c r="AB279" i="5"/>
  <c r="V395" i="5"/>
  <c r="W395" i="5" s="1"/>
  <c r="AB231" i="5"/>
  <c r="AB356" i="5"/>
  <c r="AK34" i="5"/>
  <c r="AK397" i="5"/>
  <c r="Z387" i="5"/>
  <c r="AA387" i="5" s="1"/>
  <c r="AE388" i="5"/>
  <c r="AF388" i="5" s="1"/>
  <c r="R393" i="5"/>
  <c r="S393" i="5" s="1"/>
  <c r="L394" i="5"/>
  <c r="M394" i="5" s="1"/>
  <c r="H392" i="5"/>
  <c r="I392" i="5" s="1"/>
  <c r="P387" i="5"/>
  <c r="Q387" i="5" s="1"/>
  <c r="P392" i="5"/>
  <c r="Q392" i="5" s="1"/>
  <c r="AB345" i="5"/>
  <c r="N394" i="5"/>
  <c r="O394" i="5" s="1"/>
  <c r="AE395" i="5"/>
  <c r="AF395" i="5" s="1"/>
  <c r="P393" i="5"/>
  <c r="Q393" i="5" s="1"/>
  <c r="F393" i="5"/>
  <c r="G393" i="5" s="1"/>
  <c r="AF100" i="5"/>
  <c r="F394" i="5"/>
  <c r="G394" i="5" s="1"/>
  <c r="P389" i="5"/>
  <c r="Q389" i="5" s="1"/>
  <c r="F383" i="5"/>
  <c r="F34" i="5"/>
  <c r="G34" i="5" s="1"/>
  <c r="AI395" i="5"/>
  <c r="H390" i="5"/>
  <c r="I390" i="5" s="1"/>
  <c r="X391" i="5"/>
  <c r="Y391" i="5" s="1"/>
  <c r="AB245" i="5"/>
  <c r="Z390" i="5"/>
  <c r="AA390" i="5" s="1"/>
  <c r="AG385" i="5"/>
  <c r="AB334" i="5"/>
  <c r="AI389" i="5"/>
  <c r="AG394" i="5"/>
  <c r="T389" i="5"/>
  <c r="U389" i="5" s="1"/>
  <c r="L388" i="5"/>
  <c r="M388" i="5" s="1"/>
  <c r="AK393" i="5"/>
  <c r="F388" i="5"/>
  <c r="G388" i="5" s="1"/>
  <c r="D393" i="5"/>
  <c r="E393" i="5" s="1"/>
  <c r="AB124" i="5"/>
  <c r="H397" i="5"/>
  <c r="I397" i="5" s="1"/>
  <c r="L385" i="5"/>
  <c r="M385" i="5" s="1"/>
  <c r="D383" i="5"/>
  <c r="AB35" i="5"/>
  <c r="AB383" i="5" s="1"/>
  <c r="AI34" i="5"/>
  <c r="AI397" i="5"/>
  <c r="F5" i="14" s="1"/>
  <c r="Z389" i="5"/>
  <c r="AA389" i="5" s="1"/>
  <c r="N392" i="5"/>
  <c r="O392" i="5" s="1"/>
  <c r="Z393" i="5"/>
  <c r="AA393" i="5" s="1"/>
  <c r="T394" i="5"/>
  <c r="U394" i="5" s="1"/>
  <c r="N387" i="5"/>
  <c r="O387" i="5" s="1"/>
  <c r="AB187" i="5"/>
  <c r="P397" i="5"/>
  <c r="Q397" i="5" s="1"/>
  <c r="N385" i="5"/>
  <c r="O385" i="5" s="1"/>
  <c r="D394" i="5"/>
  <c r="E394" i="5" s="1"/>
  <c r="AB132" i="5"/>
  <c r="F395" i="5"/>
  <c r="G395" i="5" s="1"/>
  <c r="Z394" i="5"/>
  <c r="AA394" i="5" s="1"/>
  <c r="F387" i="5"/>
  <c r="G387" i="5" s="1"/>
  <c r="R389" i="5"/>
  <c r="S389" i="5" s="1"/>
  <c r="AI390" i="5"/>
  <c r="AE393" i="5"/>
  <c r="AF393" i="5" s="1"/>
  <c r="J397" i="5"/>
  <c r="K397" i="5" s="1"/>
  <c r="AE391" i="5"/>
  <c r="AF391" i="5" s="1"/>
  <c r="T397" i="5"/>
  <c r="U397" i="5" s="1"/>
  <c r="AB220" i="5"/>
  <c r="H391" i="5"/>
  <c r="I391" i="5" s="1"/>
  <c r="AI388" i="5"/>
  <c r="J392" i="5"/>
  <c r="K392" i="5" s="1"/>
  <c r="F389" i="5"/>
  <c r="G389" i="5" s="1"/>
  <c r="AB43" i="5"/>
  <c r="D34" i="5"/>
  <c r="E34" i="5" s="1"/>
  <c r="AE157" i="5"/>
  <c r="AF187" i="5"/>
  <c r="F4" i="14" l="1"/>
  <c r="F16" i="14"/>
  <c r="I16" i="14" s="1"/>
  <c r="J16" i="14" s="1"/>
  <c r="I5" i="14"/>
  <c r="I4" i="14" s="1"/>
  <c r="AB393" i="5"/>
  <c r="AB394" i="5"/>
  <c r="AB397" i="5"/>
  <c r="AB391" i="5"/>
  <c r="AB389" i="5"/>
  <c r="AB34" i="5"/>
  <c r="AB385" i="5"/>
  <c r="AB387" i="5"/>
  <c r="AB388" i="5"/>
  <c r="AF157" i="5"/>
  <c r="AF158" i="5"/>
  <c r="B1" i="14" l="1"/>
  <c r="L5" i="12"/>
  <c r="J5" i="12"/>
  <c r="H5" i="12"/>
  <c r="F5" i="12"/>
  <c r="D5" i="12"/>
  <c r="AG32" i="5" l="1"/>
  <c r="V158" i="5"/>
  <c r="F158" i="5"/>
  <c r="F384" i="5" s="1"/>
  <c r="G384" i="5" s="1"/>
  <c r="T158" i="5"/>
  <c r="D158" i="5"/>
  <c r="D384" i="5" s="1"/>
  <c r="E384" i="5" s="1"/>
  <c r="R158" i="5"/>
  <c r="H158" i="5"/>
  <c r="H384" i="5" s="1"/>
  <c r="I384" i="5" s="1"/>
  <c r="P158" i="5"/>
  <c r="X158" i="5"/>
  <c r="N158" i="5"/>
  <c r="L158" i="5"/>
  <c r="L384" i="5" s="1"/>
  <c r="M384" i="5" s="1"/>
  <c r="Z158" i="5"/>
  <c r="J158" i="5"/>
  <c r="J384" i="5" s="1"/>
  <c r="K384" i="5" s="1"/>
  <c r="R178" i="5" l="1"/>
  <c r="S178" i="5" s="1"/>
  <c r="R384" i="5"/>
  <c r="S384" i="5" s="1"/>
  <c r="N178" i="5"/>
  <c r="O178" i="5" s="1"/>
  <c r="N384" i="5"/>
  <c r="O384" i="5" s="1"/>
  <c r="X178" i="5"/>
  <c r="Y178" i="5" s="1"/>
  <c r="X384" i="5"/>
  <c r="Y384" i="5" s="1"/>
  <c r="Z178" i="5"/>
  <c r="AA178" i="5" s="1"/>
  <c r="Z384" i="5"/>
  <c r="AA384" i="5" s="1"/>
  <c r="P178" i="5"/>
  <c r="Q178" i="5" s="1"/>
  <c r="P384" i="5"/>
  <c r="Q384" i="5" s="1"/>
  <c r="T178" i="5"/>
  <c r="U178" i="5" s="1"/>
  <c r="T384" i="5"/>
  <c r="U384" i="5" s="1"/>
  <c r="V178" i="5"/>
  <c r="W178" i="5" s="1"/>
  <c r="V384" i="5"/>
  <c r="W384" i="5" s="1"/>
  <c r="AH386" i="5"/>
  <c r="AH396" i="5"/>
  <c r="AH387" i="5"/>
  <c r="AH393" i="5"/>
  <c r="AH388" i="5"/>
  <c r="AH397" i="5"/>
  <c r="AH390" i="5"/>
  <c r="AH389" i="5"/>
  <c r="AH392" i="5"/>
  <c r="AH385" i="5"/>
  <c r="AH394" i="5"/>
  <c r="AH395" i="5"/>
  <c r="AH391" i="5"/>
  <c r="AH216" i="5"/>
  <c r="AH233" i="5"/>
  <c r="AH227" i="5"/>
  <c r="AH226" i="5"/>
  <c r="AH222" i="5"/>
  <c r="AH211" i="5"/>
  <c r="AH206" i="5"/>
  <c r="AH207" i="5"/>
  <c r="AH209" i="5"/>
  <c r="AH221" i="5"/>
  <c r="AH217" i="5"/>
  <c r="AH212" i="5"/>
  <c r="AH232" i="5"/>
  <c r="AH254" i="5"/>
  <c r="AH266" i="5"/>
  <c r="AH247" i="5"/>
  <c r="AH255" i="5"/>
  <c r="AH261" i="5"/>
  <c r="AH258" i="5"/>
  <c r="AH252" i="5"/>
  <c r="AH249" i="5"/>
  <c r="AH262" i="5"/>
  <c r="AH251" i="5"/>
  <c r="AH250" i="5"/>
  <c r="AH246" i="5"/>
  <c r="AH265" i="5"/>
  <c r="AH263" i="5"/>
  <c r="AH260" i="5"/>
  <c r="AH248" i="5"/>
  <c r="AH259" i="5"/>
  <c r="AH257" i="5"/>
  <c r="AH214" i="5"/>
  <c r="AH253" i="5"/>
  <c r="AH264" i="5"/>
  <c r="AH277" i="5"/>
  <c r="AH269" i="5"/>
  <c r="AH278" i="5"/>
  <c r="AH273" i="5"/>
  <c r="AH276" i="5"/>
  <c r="AH256" i="5"/>
  <c r="AH274" i="5"/>
  <c r="AH271" i="5"/>
  <c r="AH272" i="5"/>
  <c r="AH270" i="5"/>
  <c r="AH219" i="5"/>
  <c r="AH275" i="5"/>
  <c r="AH245" i="5"/>
  <c r="AH208" i="5"/>
  <c r="AH224" i="5"/>
  <c r="AH205" i="5"/>
  <c r="AH229" i="5"/>
  <c r="AH213" i="5"/>
  <c r="AH235" i="5"/>
  <c r="AH218" i="5"/>
  <c r="AH223" i="5"/>
  <c r="AH215" i="5"/>
  <c r="AH228" i="5"/>
  <c r="AH220" i="5"/>
  <c r="AH234" i="5"/>
  <c r="AH225" i="5"/>
  <c r="AH231" i="5"/>
  <c r="AH185" i="5"/>
  <c r="AH182" i="5"/>
  <c r="AH189" i="5"/>
  <c r="AH188" i="5"/>
  <c r="AH198" i="5"/>
  <c r="AH177" i="5"/>
  <c r="AH181" i="5"/>
  <c r="AH39" i="5"/>
  <c r="AH169" i="5"/>
  <c r="AH193" i="5"/>
  <c r="AH199" i="5"/>
  <c r="AH194" i="5"/>
  <c r="AH165" i="5"/>
  <c r="AH162" i="5"/>
  <c r="AH160" i="5"/>
  <c r="AH41" i="5"/>
  <c r="AH170" i="5"/>
  <c r="AH164" i="5"/>
  <c r="AH166" i="5"/>
  <c r="AH43" i="5"/>
  <c r="AH159" i="5"/>
  <c r="AH46" i="5"/>
  <c r="AH173" i="5"/>
  <c r="AH196" i="5"/>
  <c r="AH171" i="5"/>
  <c r="AH172" i="5"/>
  <c r="AH48" i="5"/>
  <c r="AH45" i="5"/>
  <c r="AH168" i="5"/>
  <c r="AH44" i="5"/>
  <c r="AH191" i="5"/>
  <c r="AH36" i="5"/>
  <c r="AH161" i="5"/>
  <c r="AH49" i="5"/>
  <c r="AH47" i="5"/>
  <c r="AH176" i="5"/>
  <c r="AH42" i="5"/>
  <c r="AH163" i="5"/>
  <c r="AH38" i="5"/>
  <c r="AH37" i="5"/>
  <c r="AH40" i="5"/>
  <c r="AH175" i="5"/>
  <c r="AH190" i="5"/>
  <c r="AH195" i="5"/>
  <c r="AH184" i="5"/>
  <c r="AH183" i="5"/>
  <c r="AH174" i="5"/>
  <c r="AH187" i="5"/>
  <c r="AH50" i="5"/>
  <c r="AH35" i="5"/>
  <c r="AH167" i="5"/>
  <c r="AH180" i="5"/>
  <c r="AH200" i="5"/>
  <c r="AH192" i="5"/>
  <c r="AH201" i="5"/>
  <c r="AH197" i="5"/>
  <c r="AG158" i="5"/>
  <c r="H157" i="5"/>
  <c r="I157" i="5" s="1"/>
  <c r="H178" i="5"/>
  <c r="I178" i="5" s="1"/>
  <c r="J157" i="5"/>
  <c r="K157" i="5" s="1"/>
  <c r="J178" i="5"/>
  <c r="K178" i="5" s="1"/>
  <c r="L157" i="5"/>
  <c r="M157" i="5" s="1"/>
  <c r="L178" i="5"/>
  <c r="M178" i="5" s="1"/>
  <c r="F157" i="5"/>
  <c r="G157" i="5" s="1"/>
  <c r="F178" i="5"/>
  <c r="G178" i="5" s="1"/>
  <c r="D157" i="5"/>
  <c r="E157" i="5" s="1"/>
  <c r="D178" i="5"/>
  <c r="P157" i="5"/>
  <c r="Q157" i="5" s="1"/>
  <c r="R157" i="5"/>
  <c r="S157" i="5" s="1"/>
  <c r="X157" i="5"/>
  <c r="Y157" i="5" s="1"/>
  <c r="Z157" i="5"/>
  <c r="AA157" i="5" s="1"/>
  <c r="T157" i="5"/>
  <c r="U157" i="5" s="1"/>
  <c r="N157" i="5"/>
  <c r="O157" i="5" s="1"/>
  <c r="V157" i="5"/>
  <c r="W157" i="5" s="1"/>
  <c r="AH34" i="5"/>
  <c r="I374" i="5"/>
  <c r="I375" i="5"/>
  <c r="I376" i="5"/>
  <c r="I373" i="5"/>
  <c r="K374" i="5"/>
  <c r="K375" i="5"/>
  <c r="K376" i="5"/>
  <c r="K373" i="5"/>
  <c r="AH373" i="5"/>
  <c r="AH375" i="5"/>
  <c r="AH376" i="5"/>
  <c r="AH374" i="5"/>
  <c r="U376" i="5"/>
  <c r="U375" i="5"/>
  <c r="U374" i="5"/>
  <c r="U373" i="5"/>
  <c r="AA375" i="5"/>
  <c r="AA374" i="5"/>
  <c r="AA376" i="5"/>
  <c r="AA373" i="5"/>
  <c r="M374" i="5"/>
  <c r="M376" i="5"/>
  <c r="M375" i="5"/>
  <c r="M373" i="5"/>
  <c r="G374" i="5"/>
  <c r="G376" i="5"/>
  <c r="G375" i="5"/>
  <c r="G373" i="5"/>
  <c r="Q374" i="5"/>
  <c r="Q375" i="5"/>
  <c r="Q376" i="5"/>
  <c r="Q373" i="5"/>
  <c r="S376" i="5"/>
  <c r="S375" i="5"/>
  <c r="S374" i="5"/>
  <c r="S373" i="5"/>
  <c r="E375" i="5"/>
  <c r="E374" i="5"/>
  <c r="E376" i="5"/>
  <c r="E373" i="5"/>
  <c r="O375" i="5"/>
  <c r="O376" i="5"/>
  <c r="O374" i="5"/>
  <c r="O373" i="5"/>
  <c r="W376" i="5"/>
  <c r="W375" i="5"/>
  <c r="W374" i="5"/>
  <c r="W373" i="5"/>
  <c r="Y374" i="5"/>
  <c r="Y375" i="5"/>
  <c r="Y376" i="5"/>
  <c r="Y373" i="5"/>
  <c r="AH364" i="5"/>
  <c r="AH362" i="5"/>
  <c r="AH361" i="5"/>
  <c r="AH363" i="5"/>
  <c r="Q361" i="5"/>
  <c r="Q362" i="5"/>
  <c r="Q363" i="5"/>
  <c r="Q364" i="5"/>
  <c r="S362" i="5"/>
  <c r="S364" i="5"/>
  <c r="S363" i="5"/>
  <c r="S361" i="5"/>
  <c r="AA361" i="5"/>
  <c r="AA362" i="5"/>
  <c r="AA364" i="5"/>
  <c r="AA363" i="5"/>
  <c r="G361" i="5"/>
  <c r="G363" i="5"/>
  <c r="G362" i="5"/>
  <c r="G364" i="5"/>
  <c r="I361" i="5"/>
  <c r="I362" i="5"/>
  <c r="I363" i="5"/>
  <c r="I364" i="5"/>
  <c r="K361" i="5"/>
  <c r="K362" i="5"/>
  <c r="K364" i="5"/>
  <c r="K363" i="5"/>
  <c r="W363" i="5"/>
  <c r="W361" i="5"/>
  <c r="W362" i="5"/>
  <c r="W364" i="5"/>
  <c r="E361" i="5"/>
  <c r="E362" i="5"/>
  <c r="E363" i="5"/>
  <c r="E364" i="5"/>
  <c r="U362" i="5"/>
  <c r="U363" i="5"/>
  <c r="U364" i="5"/>
  <c r="U361" i="5"/>
  <c r="M361" i="5"/>
  <c r="M362" i="5"/>
  <c r="M363" i="5"/>
  <c r="M364" i="5"/>
  <c r="O364" i="5"/>
  <c r="O363" i="5"/>
  <c r="O362" i="5"/>
  <c r="O361" i="5"/>
  <c r="Y361" i="5"/>
  <c r="Y362" i="5"/>
  <c r="Y363" i="5"/>
  <c r="Y364" i="5"/>
  <c r="AH353" i="5"/>
  <c r="AH352" i="5"/>
  <c r="AH350" i="5"/>
  <c r="AH351" i="5"/>
  <c r="AA351" i="5"/>
  <c r="AA353" i="5"/>
  <c r="AA350" i="5"/>
  <c r="AA352" i="5"/>
  <c r="I353" i="5"/>
  <c r="I351" i="5"/>
  <c r="I352" i="5"/>
  <c r="I350" i="5"/>
  <c r="K350" i="5"/>
  <c r="K351" i="5"/>
  <c r="K353" i="5"/>
  <c r="K352" i="5"/>
  <c r="G351" i="5"/>
  <c r="G352" i="5"/>
  <c r="G353" i="5"/>
  <c r="G350" i="5"/>
  <c r="S350" i="5"/>
  <c r="S351" i="5"/>
  <c r="S352" i="5"/>
  <c r="S353" i="5"/>
  <c r="U351" i="5"/>
  <c r="U353" i="5"/>
  <c r="U350" i="5"/>
  <c r="U352" i="5"/>
  <c r="W353" i="5"/>
  <c r="W352" i="5"/>
  <c r="W350" i="5"/>
  <c r="W351" i="5"/>
  <c r="Q352" i="5"/>
  <c r="Q351" i="5"/>
  <c r="Q353" i="5"/>
  <c r="Q350" i="5"/>
  <c r="E353" i="5"/>
  <c r="E352" i="5"/>
  <c r="E350" i="5"/>
  <c r="E351" i="5"/>
  <c r="M350" i="5"/>
  <c r="M352" i="5"/>
  <c r="M351" i="5"/>
  <c r="M353" i="5"/>
  <c r="O351" i="5"/>
  <c r="O350" i="5"/>
  <c r="O352" i="5"/>
  <c r="O353" i="5"/>
  <c r="Y351" i="5"/>
  <c r="Y353" i="5"/>
  <c r="Y350" i="5"/>
  <c r="Y352" i="5"/>
  <c r="Y341" i="5"/>
  <c r="Y340" i="5"/>
  <c r="Y339" i="5"/>
  <c r="Y342" i="5"/>
  <c r="S340" i="5"/>
  <c r="S342" i="5"/>
  <c r="S341" i="5"/>
  <c r="S339" i="5"/>
  <c r="E342" i="5"/>
  <c r="E341" i="5"/>
  <c r="E340" i="5"/>
  <c r="E339" i="5"/>
  <c r="AH340" i="5"/>
  <c r="AH342" i="5"/>
  <c r="AH341" i="5"/>
  <c r="AH339" i="5"/>
  <c r="I341" i="5"/>
  <c r="I340" i="5"/>
  <c r="I339" i="5"/>
  <c r="I342" i="5"/>
  <c r="K339" i="5"/>
  <c r="K341" i="5"/>
  <c r="K340" i="5"/>
  <c r="K342" i="5"/>
  <c r="AA341" i="5"/>
  <c r="AA339" i="5"/>
  <c r="AA340" i="5"/>
  <c r="AA342" i="5"/>
  <c r="U342" i="5"/>
  <c r="U340" i="5"/>
  <c r="U341" i="5"/>
  <c r="U339" i="5"/>
  <c r="Q340" i="5"/>
  <c r="Q339" i="5"/>
  <c r="Q342" i="5"/>
  <c r="Q341" i="5"/>
  <c r="M339" i="5"/>
  <c r="M341" i="5"/>
  <c r="M342" i="5"/>
  <c r="M340" i="5"/>
  <c r="G340" i="5"/>
  <c r="G339" i="5"/>
  <c r="G341" i="5"/>
  <c r="G342" i="5"/>
  <c r="O339" i="5"/>
  <c r="O342" i="5"/>
  <c r="O341" i="5"/>
  <c r="O340" i="5"/>
  <c r="W341" i="5"/>
  <c r="W340" i="5"/>
  <c r="W339" i="5"/>
  <c r="W342" i="5"/>
  <c r="E330" i="5"/>
  <c r="E329" i="5"/>
  <c r="E331" i="5"/>
  <c r="E328" i="5"/>
  <c r="AH330" i="5"/>
  <c r="AH329" i="5"/>
  <c r="AH328" i="5"/>
  <c r="AH331" i="5"/>
  <c r="S318" i="5"/>
  <c r="S320" i="5"/>
  <c r="S319" i="5"/>
  <c r="S317" i="5"/>
  <c r="U320" i="5"/>
  <c r="U318" i="5"/>
  <c r="U319" i="5"/>
  <c r="U317" i="5"/>
  <c r="I317" i="5"/>
  <c r="I319" i="5"/>
  <c r="I318" i="5"/>
  <c r="I320" i="5"/>
  <c r="K319" i="5"/>
  <c r="K317" i="5"/>
  <c r="K320" i="5"/>
  <c r="K318" i="5"/>
  <c r="AA319" i="5"/>
  <c r="AA318" i="5"/>
  <c r="AA317" i="5"/>
  <c r="AA320" i="5"/>
  <c r="M318" i="5"/>
  <c r="M319" i="5"/>
  <c r="M317" i="5"/>
  <c r="M320" i="5"/>
  <c r="G319" i="5"/>
  <c r="G317" i="5"/>
  <c r="G320" i="5"/>
  <c r="G318" i="5"/>
  <c r="AH319" i="5"/>
  <c r="AH318" i="5"/>
  <c r="AH317" i="5"/>
  <c r="AH320" i="5"/>
  <c r="E320" i="5"/>
  <c r="E319" i="5"/>
  <c r="E318" i="5"/>
  <c r="E317" i="5"/>
  <c r="O318" i="5"/>
  <c r="O317" i="5"/>
  <c r="O320" i="5"/>
  <c r="O319" i="5"/>
  <c r="W320" i="5"/>
  <c r="W319" i="5"/>
  <c r="W318" i="5"/>
  <c r="W317" i="5"/>
  <c r="Q317" i="5"/>
  <c r="Q318" i="5"/>
  <c r="Q319" i="5"/>
  <c r="Q320" i="5"/>
  <c r="Y317" i="5"/>
  <c r="Y319" i="5"/>
  <c r="Y318" i="5"/>
  <c r="Y320" i="5"/>
  <c r="AH306" i="5"/>
  <c r="AH307" i="5"/>
  <c r="AH309" i="5"/>
  <c r="AH308" i="5"/>
  <c r="E307" i="5"/>
  <c r="E309" i="5"/>
  <c r="E308" i="5"/>
  <c r="E306" i="5"/>
  <c r="AH296" i="5"/>
  <c r="AH298" i="5"/>
  <c r="AH295" i="5"/>
  <c r="AH297" i="5"/>
  <c r="I296" i="5"/>
  <c r="I297" i="5"/>
  <c r="I298" i="5"/>
  <c r="I295" i="5"/>
  <c r="S295" i="5"/>
  <c r="S297" i="5"/>
  <c r="S296" i="5"/>
  <c r="S298" i="5"/>
  <c r="Q296" i="5"/>
  <c r="Q295" i="5"/>
  <c r="Q297" i="5"/>
  <c r="Q298" i="5"/>
  <c r="AA297" i="5"/>
  <c r="AA295" i="5"/>
  <c r="AA296" i="5"/>
  <c r="AA298" i="5"/>
  <c r="U295" i="5"/>
  <c r="U298" i="5"/>
  <c r="U296" i="5"/>
  <c r="U297" i="5"/>
  <c r="Y295" i="5"/>
  <c r="Y296" i="5"/>
  <c r="Y297" i="5"/>
  <c r="Y298" i="5"/>
  <c r="K297" i="5"/>
  <c r="K296" i="5"/>
  <c r="K295" i="5"/>
  <c r="K298" i="5"/>
  <c r="E298" i="5"/>
  <c r="E295" i="5"/>
  <c r="E296" i="5"/>
  <c r="E297" i="5"/>
  <c r="M295" i="5"/>
  <c r="M296" i="5"/>
  <c r="M298" i="5"/>
  <c r="M297" i="5"/>
  <c r="G297" i="5"/>
  <c r="G295" i="5"/>
  <c r="G296" i="5"/>
  <c r="G298" i="5"/>
  <c r="O295" i="5"/>
  <c r="O296" i="5"/>
  <c r="O298" i="5"/>
  <c r="O297" i="5"/>
  <c r="W298" i="5"/>
  <c r="W297" i="5"/>
  <c r="W296" i="5"/>
  <c r="W295" i="5"/>
  <c r="Q285" i="5"/>
  <c r="Q284" i="5"/>
  <c r="Q286" i="5"/>
  <c r="Q287" i="5"/>
  <c r="U285" i="5"/>
  <c r="U287" i="5"/>
  <c r="U286" i="5"/>
  <c r="U284" i="5"/>
  <c r="AH286" i="5"/>
  <c r="AH287" i="5"/>
  <c r="AH285" i="5"/>
  <c r="AH284" i="5"/>
  <c r="AA285" i="5"/>
  <c r="AA286" i="5"/>
  <c r="AA284" i="5"/>
  <c r="AA287" i="5"/>
  <c r="M286" i="5"/>
  <c r="M287" i="5"/>
  <c r="M285" i="5"/>
  <c r="M284" i="5"/>
  <c r="G286" i="5"/>
  <c r="G287" i="5"/>
  <c r="G284" i="5"/>
  <c r="G285" i="5"/>
  <c r="I286" i="5"/>
  <c r="I287" i="5"/>
  <c r="I285" i="5"/>
  <c r="I284" i="5"/>
  <c r="K285" i="5"/>
  <c r="K287" i="5"/>
  <c r="K286" i="5"/>
  <c r="K284" i="5"/>
  <c r="W284" i="5"/>
  <c r="W286" i="5"/>
  <c r="W285" i="5"/>
  <c r="W287" i="5"/>
  <c r="S286" i="5"/>
  <c r="S284" i="5"/>
  <c r="S285" i="5"/>
  <c r="S287" i="5"/>
  <c r="E287" i="5"/>
  <c r="E286" i="5"/>
  <c r="E284" i="5"/>
  <c r="E285" i="5"/>
  <c r="O285" i="5"/>
  <c r="O284" i="5"/>
  <c r="O286" i="5"/>
  <c r="O287" i="5"/>
  <c r="Y287" i="5"/>
  <c r="Y285" i="5"/>
  <c r="Y286" i="5"/>
  <c r="Y284" i="5"/>
  <c r="E273" i="5"/>
  <c r="E276" i="5"/>
  <c r="E274" i="5"/>
  <c r="E275" i="5"/>
  <c r="I250" i="5"/>
  <c r="I252" i="5"/>
  <c r="I251" i="5"/>
  <c r="I253" i="5"/>
  <c r="S251" i="5"/>
  <c r="S253" i="5"/>
  <c r="S250" i="5"/>
  <c r="S252" i="5"/>
  <c r="K252" i="5"/>
  <c r="K253" i="5"/>
  <c r="K251" i="5"/>
  <c r="K250" i="5"/>
  <c r="E252" i="5"/>
  <c r="E262" i="5"/>
  <c r="E253" i="5"/>
  <c r="E250" i="5"/>
  <c r="E264" i="5"/>
  <c r="E261" i="5"/>
  <c r="E263" i="5"/>
  <c r="E251" i="5"/>
  <c r="AA250" i="5"/>
  <c r="AA251" i="5"/>
  <c r="AA253" i="5"/>
  <c r="AA252" i="5"/>
  <c r="U253" i="5"/>
  <c r="U252" i="5"/>
  <c r="U251" i="5"/>
  <c r="U250" i="5"/>
  <c r="M252" i="5"/>
  <c r="M251" i="5"/>
  <c r="M253" i="5"/>
  <c r="M250" i="5"/>
  <c r="O250" i="5"/>
  <c r="O252" i="5"/>
  <c r="O253" i="5"/>
  <c r="O251" i="5"/>
  <c r="W250" i="5"/>
  <c r="W252" i="5"/>
  <c r="W253" i="5"/>
  <c r="W251" i="5"/>
  <c r="Q250" i="5"/>
  <c r="Q252" i="5"/>
  <c r="Q253" i="5"/>
  <c r="Q251" i="5"/>
  <c r="G251" i="5"/>
  <c r="G253" i="5"/>
  <c r="G250" i="5"/>
  <c r="G252" i="5"/>
  <c r="Y253" i="5"/>
  <c r="Y250" i="5"/>
  <c r="Y252" i="5"/>
  <c r="Y251" i="5"/>
  <c r="E289" i="5"/>
  <c r="E280" i="5"/>
  <c r="E283" i="5"/>
  <c r="E288" i="5"/>
  <c r="E282" i="5"/>
  <c r="E281" i="5"/>
  <c r="Q65" i="5"/>
  <c r="Q283" i="5"/>
  <c r="Q61" i="5"/>
  <c r="Q62" i="5"/>
  <c r="Q63" i="5"/>
  <c r="Q64" i="5"/>
  <c r="Q66" i="5"/>
  <c r="Q67" i="5"/>
  <c r="Q280" i="5"/>
  <c r="Q281" i="5"/>
  <c r="Q282" i="5"/>
  <c r="Q288" i="5"/>
  <c r="Q289" i="5"/>
  <c r="Q60" i="5"/>
  <c r="Q192" i="5"/>
  <c r="U63" i="5"/>
  <c r="U61" i="5"/>
  <c r="U62" i="5"/>
  <c r="U281" i="5"/>
  <c r="U64" i="5"/>
  <c r="U65" i="5"/>
  <c r="U66" i="5"/>
  <c r="U280" i="5"/>
  <c r="U283" i="5"/>
  <c r="U288" i="5"/>
  <c r="U282" i="5"/>
  <c r="U67" i="5"/>
  <c r="U289" i="5"/>
  <c r="U192" i="5"/>
  <c r="U60" i="5"/>
  <c r="I282" i="5"/>
  <c r="I288" i="5"/>
  <c r="I289" i="5"/>
  <c r="I61" i="5"/>
  <c r="I65" i="5"/>
  <c r="I62" i="5"/>
  <c r="I63" i="5"/>
  <c r="I64" i="5"/>
  <c r="I283" i="5"/>
  <c r="I66" i="5"/>
  <c r="I67" i="5"/>
  <c r="I280" i="5"/>
  <c r="I281" i="5"/>
  <c r="I60" i="5"/>
  <c r="I192" i="5"/>
  <c r="G64" i="5"/>
  <c r="G61" i="5"/>
  <c r="G62" i="5"/>
  <c r="G63" i="5"/>
  <c r="G282" i="5"/>
  <c r="G65" i="5"/>
  <c r="G66" i="5"/>
  <c r="G280" i="5"/>
  <c r="G281" i="5"/>
  <c r="G283" i="5"/>
  <c r="G288" i="5"/>
  <c r="G67" i="5"/>
  <c r="G289" i="5"/>
  <c r="G60" i="5"/>
  <c r="G192" i="5"/>
  <c r="W62" i="5"/>
  <c r="W64" i="5"/>
  <c r="W65" i="5"/>
  <c r="W61" i="5"/>
  <c r="W280" i="5"/>
  <c r="W63" i="5"/>
  <c r="W282" i="5"/>
  <c r="W283" i="5"/>
  <c r="W66" i="5"/>
  <c r="W67" i="5"/>
  <c r="W281" i="5"/>
  <c r="W288" i="5"/>
  <c r="W289" i="5"/>
  <c r="W192" i="5"/>
  <c r="W60" i="5"/>
  <c r="AH63" i="5"/>
  <c r="AH281" i="5"/>
  <c r="AH289" i="5"/>
  <c r="AH67" i="5"/>
  <c r="AH283" i="5"/>
  <c r="AH66" i="5"/>
  <c r="AH65" i="5"/>
  <c r="AH288" i="5"/>
  <c r="AH61" i="5"/>
  <c r="AH280" i="5"/>
  <c r="AH64" i="5"/>
  <c r="AH62" i="5"/>
  <c r="AH282" i="5"/>
  <c r="AH60" i="5"/>
  <c r="S61" i="5"/>
  <c r="S280" i="5"/>
  <c r="S63" i="5"/>
  <c r="S64" i="5"/>
  <c r="S65" i="5"/>
  <c r="S67" i="5"/>
  <c r="S281" i="5"/>
  <c r="S282" i="5"/>
  <c r="S283" i="5"/>
  <c r="S289" i="5"/>
  <c r="S66" i="5"/>
  <c r="S288" i="5"/>
  <c r="S62" i="5"/>
  <c r="S192" i="5"/>
  <c r="S60" i="5"/>
  <c r="K66" i="5"/>
  <c r="K63" i="5"/>
  <c r="K64" i="5"/>
  <c r="K65" i="5"/>
  <c r="K288" i="5"/>
  <c r="K67" i="5"/>
  <c r="K61" i="5"/>
  <c r="K281" i="5"/>
  <c r="K282" i="5"/>
  <c r="K283" i="5"/>
  <c r="K289" i="5"/>
  <c r="K62" i="5"/>
  <c r="K280" i="5"/>
  <c r="K192" i="5"/>
  <c r="K60" i="5"/>
  <c r="AA65" i="5"/>
  <c r="AA288" i="5"/>
  <c r="AA289" i="5"/>
  <c r="AA281" i="5"/>
  <c r="AA283" i="5"/>
  <c r="AA62" i="5"/>
  <c r="AA280" i="5"/>
  <c r="AA64" i="5"/>
  <c r="AA66" i="5"/>
  <c r="AA67" i="5"/>
  <c r="AA61" i="5"/>
  <c r="AA63" i="5"/>
  <c r="AA282" i="5"/>
  <c r="AA192" i="5"/>
  <c r="AA60" i="5"/>
  <c r="M67" i="5"/>
  <c r="M61" i="5"/>
  <c r="M64" i="5"/>
  <c r="M65" i="5"/>
  <c r="M66" i="5"/>
  <c r="M289" i="5"/>
  <c r="M62" i="5"/>
  <c r="M282" i="5"/>
  <c r="M283" i="5"/>
  <c r="M288" i="5"/>
  <c r="M63" i="5"/>
  <c r="M280" i="5"/>
  <c r="M281" i="5"/>
  <c r="M192" i="5"/>
  <c r="M60" i="5"/>
  <c r="O61" i="5"/>
  <c r="O62" i="5"/>
  <c r="O63" i="5"/>
  <c r="O65" i="5"/>
  <c r="O66" i="5"/>
  <c r="O67" i="5"/>
  <c r="O280" i="5"/>
  <c r="O281" i="5"/>
  <c r="O283" i="5"/>
  <c r="O288" i="5"/>
  <c r="O289" i="5"/>
  <c r="O64" i="5"/>
  <c r="O282" i="5"/>
  <c r="O60" i="5"/>
  <c r="O192" i="5"/>
  <c r="Y63" i="5"/>
  <c r="Y65" i="5"/>
  <c r="Y66" i="5"/>
  <c r="Y62" i="5"/>
  <c r="Y281" i="5"/>
  <c r="Y64" i="5"/>
  <c r="Y283" i="5"/>
  <c r="Y288" i="5"/>
  <c r="Y67" i="5"/>
  <c r="Y280" i="5"/>
  <c r="Y282" i="5"/>
  <c r="Y289" i="5"/>
  <c r="Y61" i="5"/>
  <c r="Y192" i="5"/>
  <c r="Y60" i="5"/>
  <c r="E66" i="5"/>
  <c r="E63" i="5"/>
  <c r="E195" i="5"/>
  <c r="E196" i="5"/>
  <c r="E65" i="5"/>
  <c r="E61" i="5"/>
  <c r="E62" i="5"/>
  <c r="E64" i="5"/>
  <c r="E67" i="5"/>
  <c r="E192" i="5"/>
  <c r="E60" i="5"/>
  <c r="E370" i="5"/>
  <c r="E371" i="5"/>
  <c r="U371" i="5"/>
  <c r="U370" i="5"/>
  <c r="AA370" i="5"/>
  <c r="AA371" i="5"/>
  <c r="G370" i="5"/>
  <c r="G371" i="5"/>
  <c r="AH370" i="5"/>
  <c r="AH371" i="5"/>
  <c r="W370" i="5"/>
  <c r="W371" i="5"/>
  <c r="Q371" i="5"/>
  <c r="Q370" i="5"/>
  <c r="I371" i="5"/>
  <c r="I370" i="5"/>
  <c r="S370" i="5"/>
  <c r="S371" i="5"/>
  <c r="K370" i="5"/>
  <c r="K371" i="5"/>
  <c r="M371" i="5"/>
  <c r="M370" i="5"/>
  <c r="O370" i="5"/>
  <c r="O371" i="5"/>
  <c r="Y371" i="5"/>
  <c r="Y370" i="5"/>
  <c r="E358" i="5"/>
  <c r="E359" i="5"/>
  <c r="I358" i="5"/>
  <c r="I359" i="5"/>
  <c r="U359" i="5"/>
  <c r="U358" i="5"/>
  <c r="Q358" i="5"/>
  <c r="Q359" i="5"/>
  <c r="K359" i="5"/>
  <c r="K358" i="5"/>
  <c r="M358" i="5"/>
  <c r="M359" i="5"/>
  <c r="G358" i="5"/>
  <c r="G359" i="5"/>
  <c r="AH359" i="5"/>
  <c r="AH358" i="5"/>
  <c r="S359" i="5"/>
  <c r="S358" i="5"/>
  <c r="AA359" i="5"/>
  <c r="AA358" i="5"/>
  <c r="O359" i="5"/>
  <c r="O358" i="5"/>
  <c r="W359" i="5"/>
  <c r="W358" i="5"/>
  <c r="Y358" i="5"/>
  <c r="Y359" i="5"/>
  <c r="E348" i="5"/>
  <c r="E347" i="5"/>
  <c r="AH347" i="5"/>
  <c r="AH348" i="5"/>
  <c r="U347" i="5"/>
  <c r="U348" i="5"/>
  <c r="Q348" i="5"/>
  <c r="Q347" i="5"/>
  <c r="S347" i="5"/>
  <c r="S348" i="5"/>
  <c r="G348" i="5"/>
  <c r="G347" i="5"/>
  <c r="I348" i="5"/>
  <c r="I347" i="5"/>
  <c r="W347" i="5"/>
  <c r="W348" i="5"/>
  <c r="K348" i="5"/>
  <c r="K347" i="5"/>
  <c r="AA347" i="5"/>
  <c r="AA348" i="5"/>
  <c r="M348" i="5"/>
  <c r="M347" i="5"/>
  <c r="O347" i="5"/>
  <c r="O348" i="5"/>
  <c r="Y348" i="5"/>
  <c r="Y347" i="5"/>
  <c r="S336" i="5"/>
  <c r="S337" i="5"/>
  <c r="Q336" i="5"/>
  <c r="Q337" i="5"/>
  <c r="U337" i="5"/>
  <c r="U336" i="5"/>
  <c r="K336" i="5"/>
  <c r="K337" i="5"/>
  <c r="M337" i="5"/>
  <c r="M336" i="5"/>
  <c r="G336" i="5"/>
  <c r="G337" i="5"/>
  <c r="I337" i="5"/>
  <c r="I336" i="5"/>
  <c r="AA336" i="5"/>
  <c r="AA337" i="5"/>
  <c r="W336" i="5"/>
  <c r="W337" i="5"/>
  <c r="AH336" i="5"/>
  <c r="AH337" i="5"/>
  <c r="E336" i="5"/>
  <c r="E337" i="5"/>
  <c r="O336" i="5"/>
  <c r="O337" i="5"/>
  <c r="Y337" i="5"/>
  <c r="Y336" i="5"/>
  <c r="AH326" i="5"/>
  <c r="AH325" i="5"/>
  <c r="E326" i="5"/>
  <c r="E325" i="5"/>
  <c r="Q314" i="5"/>
  <c r="Q315" i="5"/>
  <c r="AH314" i="5"/>
  <c r="AH315" i="5"/>
  <c r="G314" i="5"/>
  <c r="G315" i="5"/>
  <c r="I315" i="5"/>
  <c r="I314" i="5"/>
  <c r="E315" i="5"/>
  <c r="E314" i="5"/>
  <c r="U315" i="5"/>
  <c r="U314" i="5"/>
  <c r="W314" i="5"/>
  <c r="W315" i="5"/>
  <c r="S314" i="5"/>
  <c r="S315" i="5"/>
  <c r="K314" i="5"/>
  <c r="K315" i="5"/>
  <c r="AA314" i="5"/>
  <c r="AA315" i="5"/>
  <c r="M314" i="5"/>
  <c r="M315" i="5"/>
  <c r="O314" i="5"/>
  <c r="O315" i="5"/>
  <c r="Y315" i="5"/>
  <c r="Y314" i="5"/>
  <c r="AH303" i="5"/>
  <c r="AH304" i="5"/>
  <c r="E303" i="5"/>
  <c r="E304" i="5"/>
  <c r="M299" i="5"/>
  <c r="M292" i="5"/>
  <c r="M300" i="5"/>
  <c r="M293" i="5"/>
  <c r="M294" i="5"/>
  <c r="W299" i="5"/>
  <c r="W293" i="5"/>
  <c r="W294" i="5"/>
  <c r="W292" i="5"/>
  <c r="W300" i="5"/>
  <c r="Q293" i="5"/>
  <c r="Q300" i="5"/>
  <c r="Q299" i="5"/>
  <c r="Q294" i="5"/>
  <c r="Q292" i="5"/>
  <c r="O293" i="5"/>
  <c r="O300" i="5"/>
  <c r="O292" i="5"/>
  <c r="O299" i="5"/>
  <c r="O294" i="5"/>
  <c r="AH292" i="5"/>
  <c r="AH293" i="5"/>
  <c r="S293" i="5"/>
  <c r="S294" i="5"/>
  <c r="S300" i="5"/>
  <c r="S299" i="5"/>
  <c r="S292" i="5"/>
  <c r="K293" i="5"/>
  <c r="K299" i="5"/>
  <c r="K294" i="5"/>
  <c r="K300" i="5"/>
  <c r="K292" i="5"/>
  <c r="E293" i="5"/>
  <c r="E294" i="5"/>
  <c r="E292" i="5"/>
  <c r="E299" i="5"/>
  <c r="E300" i="5"/>
  <c r="G293" i="5"/>
  <c r="G294" i="5"/>
  <c r="G292" i="5"/>
  <c r="G300" i="5"/>
  <c r="G299" i="5"/>
  <c r="Y299" i="5"/>
  <c r="Y294" i="5"/>
  <c r="Y292" i="5"/>
  <c r="Y293" i="5"/>
  <c r="Y300" i="5"/>
  <c r="I299" i="5"/>
  <c r="I293" i="5"/>
  <c r="I294" i="5"/>
  <c r="I300" i="5"/>
  <c r="I292" i="5"/>
  <c r="AA293" i="5"/>
  <c r="AA292" i="5"/>
  <c r="AA299" i="5"/>
  <c r="AA294" i="5"/>
  <c r="AA300" i="5"/>
  <c r="U293" i="5"/>
  <c r="U294" i="5"/>
  <c r="U292" i="5"/>
  <c r="U300" i="5"/>
  <c r="U299" i="5"/>
  <c r="E270" i="5"/>
  <c r="E271" i="5"/>
  <c r="E258" i="5"/>
  <c r="E259" i="5"/>
  <c r="Q247" i="5"/>
  <c r="Q248" i="5"/>
  <c r="E247" i="5"/>
  <c r="E248" i="5"/>
  <c r="I247" i="5"/>
  <c r="I248" i="5"/>
  <c r="K247" i="5"/>
  <c r="K248" i="5"/>
  <c r="G247" i="5"/>
  <c r="G248" i="5"/>
  <c r="S247" i="5"/>
  <c r="S248" i="5"/>
  <c r="AA247" i="5"/>
  <c r="AA248" i="5"/>
  <c r="U247" i="5"/>
  <c r="U248" i="5"/>
  <c r="M247" i="5"/>
  <c r="M248" i="5"/>
  <c r="O247" i="5"/>
  <c r="O248" i="5"/>
  <c r="W247" i="5"/>
  <c r="W248" i="5"/>
  <c r="Y247" i="5"/>
  <c r="Y248" i="5"/>
  <c r="AH377" i="5"/>
  <c r="AH203" i="5"/>
  <c r="AH316" i="5"/>
  <c r="AH204" i="5"/>
  <c r="AH58" i="5"/>
  <c r="AH333" i="5"/>
  <c r="AH294" i="5"/>
  <c r="AH327" i="5"/>
  <c r="AH321" i="5"/>
  <c r="AH300" i="5"/>
  <c r="AH311" i="5"/>
  <c r="AH372" i="5"/>
  <c r="AH299" i="5"/>
  <c r="AH313" i="5"/>
  <c r="AH369" i="5"/>
  <c r="AH378" i="5"/>
  <c r="AH332" i="5"/>
  <c r="AH305" i="5"/>
  <c r="AH291" i="5"/>
  <c r="AH302" i="5"/>
  <c r="AH310" i="5"/>
  <c r="AH322" i="5"/>
  <c r="AH324" i="5"/>
  <c r="AH301" i="5"/>
  <c r="AH368" i="5"/>
  <c r="AH312" i="5"/>
  <c r="AH202" i="5"/>
  <c r="AH323" i="5"/>
  <c r="AH210" i="5"/>
  <c r="AH290" i="5"/>
  <c r="AH360" i="5"/>
  <c r="AH365" i="5"/>
  <c r="AH346" i="5"/>
  <c r="AH338" i="5"/>
  <c r="AH366" i="5"/>
  <c r="AH349" i="5"/>
  <c r="AH335" i="5"/>
  <c r="AH343" i="5"/>
  <c r="AH344" i="5"/>
  <c r="AH355" i="5"/>
  <c r="AH357" i="5"/>
  <c r="AH354" i="5"/>
  <c r="AH345" i="5"/>
  <c r="AH356" i="5"/>
  <c r="AH334" i="5"/>
  <c r="AH56" i="5"/>
  <c r="AH55" i="5"/>
  <c r="AH53" i="5"/>
  <c r="AH59" i="5"/>
  <c r="AH57" i="5"/>
  <c r="AH54" i="5"/>
  <c r="Q343" i="5"/>
  <c r="Q355" i="5"/>
  <c r="Q366" i="5"/>
  <c r="Q203" i="5"/>
  <c r="Q204" i="5"/>
  <c r="Q344" i="5"/>
  <c r="Q377" i="5"/>
  <c r="Q301" i="5"/>
  <c r="Q338" i="5"/>
  <c r="Q354" i="5"/>
  <c r="Q378" i="5"/>
  <c r="Q313" i="5"/>
  <c r="Q365" i="5"/>
  <c r="Q346" i="5"/>
  <c r="Q322" i="5"/>
  <c r="Q291" i="5"/>
  <c r="Q369" i="5"/>
  <c r="Q316" i="5"/>
  <c r="Q357" i="5"/>
  <c r="Q321" i="5"/>
  <c r="Q349" i="5"/>
  <c r="Q360" i="5"/>
  <c r="Q202" i="5"/>
  <c r="Q335" i="5"/>
  <c r="Q372" i="5"/>
  <c r="Q205" i="5"/>
  <c r="Q290" i="5"/>
  <c r="Q312" i="5"/>
  <c r="Q180" i="5"/>
  <c r="Q220" i="5"/>
  <c r="Q225" i="5"/>
  <c r="Q368" i="5"/>
  <c r="Q210" i="5"/>
  <c r="Q215" i="5"/>
  <c r="Q187" i="5"/>
  <c r="Q197" i="5"/>
  <c r="Q334" i="5"/>
  <c r="Q323" i="5"/>
  <c r="Q356" i="5"/>
  <c r="Q231" i="5"/>
  <c r="Q345" i="5"/>
  <c r="E369" i="5"/>
  <c r="E377" i="5"/>
  <c r="E321" i="5"/>
  <c r="E355" i="5"/>
  <c r="E344" i="5"/>
  <c r="E322" i="5"/>
  <c r="E235" i="5"/>
  <c r="E214" i="5"/>
  <c r="E219" i="5"/>
  <c r="E209" i="5"/>
  <c r="E366" i="5"/>
  <c r="E327" i="5"/>
  <c r="E332" i="5"/>
  <c r="E338" i="5"/>
  <c r="E372" i="5"/>
  <c r="E354" i="5"/>
  <c r="E349" i="5"/>
  <c r="E229" i="5"/>
  <c r="E357" i="5"/>
  <c r="E224" i="5"/>
  <c r="E223" i="5"/>
  <c r="E346" i="5"/>
  <c r="E335" i="5"/>
  <c r="E311" i="5"/>
  <c r="E213" i="5"/>
  <c r="E343" i="5"/>
  <c r="E200" i="5"/>
  <c r="E291" i="5"/>
  <c r="E234" i="5"/>
  <c r="E360" i="5"/>
  <c r="E190" i="5"/>
  <c r="E208" i="5"/>
  <c r="E302" i="5"/>
  <c r="E228" i="5"/>
  <c r="E191" i="5"/>
  <c r="E203" i="5"/>
  <c r="E218" i="5"/>
  <c r="E365" i="5"/>
  <c r="E310" i="5"/>
  <c r="E378" i="5"/>
  <c r="E324" i="5"/>
  <c r="E305" i="5"/>
  <c r="E316" i="5"/>
  <c r="E333" i="5"/>
  <c r="E204" i="5"/>
  <c r="E313" i="5"/>
  <c r="E301" i="5"/>
  <c r="E290" i="5"/>
  <c r="E368" i="5"/>
  <c r="E345" i="5"/>
  <c r="E312" i="5"/>
  <c r="E323" i="5"/>
  <c r="E356" i="5"/>
  <c r="E334" i="5"/>
  <c r="U355" i="5"/>
  <c r="U349" i="5"/>
  <c r="U316" i="5"/>
  <c r="U343" i="5"/>
  <c r="U204" i="5"/>
  <c r="U366" i="5"/>
  <c r="U344" i="5"/>
  <c r="U360" i="5"/>
  <c r="U372" i="5"/>
  <c r="U205" i="5"/>
  <c r="U369" i="5"/>
  <c r="U291" i="5"/>
  <c r="U378" i="5"/>
  <c r="U321" i="5"/>
  <c r="U203" i="5"/>
  <c r="U357" i="5"/>
  <c r="U322" i="5"/>
  <c r="U354" i="5"/>
  <c r="U301" i="5"/>
  <c r="U312" i="5"/>
  <c r="U335" i="5"/>
  <c r="U313" i="5"/>
  <c r="U377" i="5"/>
  <c r="U365" i="5"/>
  <c r="U368" i="5"/>
  <c r="U338" i="5"/>
  <c r="U346" i="5"/>
  <c r="U180" i="5"/>
  <c r="U210" i="5"/>
  <c r="U197" i="5"/>
  <c r="U231" i="5"/>
  <c r="U202" i="5"/>
  <c r="U225" i="5"/>
  <c r="U356" i="5"/>
  <c r="U220" i="5"/>
  <c r="U187" i="5"/>
  <c r="U334" i="5"/>
  <c r="U290" i="5"/>
  <c r="U323" i="5"/>
  <c r="U345" i="5"/>
  <c r="U215" i="5"/>
  <c r="I204" i="5"/>
  <c r="I205" i="5"/>
  <c r="I360" i="5"/>
  <c r="I313" i="5"/>
  <c r="I377" i="5"/>
  <c r="I354" i="5"/>
  <c r="I349" i="5"/>
  <c r="I365" i="5"/>
  <c r="I322" i="5"/>
  <c r="I355" i="5"/>
  <c r="I343" i="5"/>
  <c r="I378" i="5"/>
  <c r="I335" i="5"/>
  <c r="I316" i="5"/>
  <c r="I203" i="5"/>
  <c r="I366" i="5"/>
  <c r="I346" i="5"/>
  <c r="I372" i="5"/>
  <c r="I338" i="5"/>
  <c r="I291" i="5"/>
  <c r="I321" i="5"/>
  <c r="I369" i="5"/>
  <c r="I357" i="5"/>
  <c r="I344" i="5"/>
  <c r="I312" i="5"/>
  <c r="I368" i="5"/>
  <c r="I334" i="5"/>
  <c r="I187" i="5"/>
  <c r="I215" i="5"/>
  <c r="I225" i="5"/>
  <c r="I301" i="5"/>
  <c r="I345" i="5"/>
  <c r="I220" i="5"/>
  <c r="I197" i="5"/>
  <c r="I210" i="5"/>
  <c r="I323" i="5"/>
  <c r="I290" i="5"/>
  <c r="I356" i="5"/>
  <c r="I202" i="5"/>
  <c r="I231" i="5"/>
  <c r="K377" i="5"/>
  <c r="K313" i="5"/>
  <c r="K365" i="5"/>
  <c r="K203" i="5"/>
  <c r="K322" i="5"/>
  <c r="K354" i="5"/>
  <c r="K360" i="5"/>
  <c r="K204" i="5"/>
  <c r="K366" i="5"/>
  <c r="K215" i="5"/>
  <c r="K335" i="5"/>
  <c r="K372" i="5"/>
  <c r="K301" i="5"/>
  <c r="K338" i="5"/>
  <c r="K316" i="5"/>
  <c r="K290" i="5"/>
  <c r="K343" i="5"/>
  <c r="K344" i="5"/>
  <c r="K357" i="5"/>
  <c r="K323" i="5"/>
  <c r="K378" i="5"/>
  <c r="K346" i="5"/>
  <c r="K355" i="5"/>
  <c r="K321" i="5"/>
  <c r="K291" i="5"/>
  <c r="K369" i="5"/>
  <c r="K349" i="5"/>
  <c r="K345" i="5"/>
  <c r="K334" i="5"/>
  <c r="K368" i="5"/>
  <c r="K197" i="5"/>
  <c r="K312" i="5"/>
  <c r="K231" i="5"/>
  <c r="K205" i="5"/>
  <c r="K356" i="5"/>
  <c r="K220" i="5"/>
  <c r="K225" i="5"/>
  <c r="K202" i="5"/>
  <c r="K210" i="5"/>
  <c r="K187" i="5"/>
  <c r="AA316" i="5"/>
  <c r="AA313" i="5"/>
  <c r="AA301" i="5"/>
  <c r="AA322" i="5"/>
  <c r="AA204" i="5"/>
  <c r="AA344" i="5"/>
  <c r="AA290" i="5"/>
  <c r="AA354" i="5"/>
  <c r="AA203" i="5"/>
  <c r="AA343" i="5"/>
  <c r="AA349" i="5"/>
  <c r="AA378" i="5"/>
  <c r="AA365" i="5"/>
  <c r="AA355" i="5"/>
  <c r="AA338" i="5"/>
  <c r="AA335" i="5"/>
  <c r="AA372" i="5"/>
  <c r="AA360" i="5"/>
  <c r="AA345" i="5"/>
  <c r="AA346" i="5"/>
  <c r="AA334" i="5"/>
  <c r="AA377" i="5"/>
  <c r="AA291" i="5"/>
  <c r="AA369" i="5"/>
  <c r="AA357" i="5"/>
  <c r="AA215" i="5"/>
  <c r="AA321" i="5"/>
  <c r="AA366" i="5"/>
  <c r="AA368" i="5"/>
  <c r="AA356" i="5"/>
  <c r="AA210" i="5"/>
  <c r="AA205" i="5"/>
  <c r="AA197" i="5"/>
  <c r="AA312" i="5"/>
  <c r="AA231" i="5"/>
  <c r="AA202" i="5"/>
  <c r="AA323" i="5"/>
  <c r="AA220" i="5"/>
  <c r="AA180" i="5"/>
  <c r="AA225" i="5"/>
  <c r="AA187" i="5"/>
  <c r="G366" i="5"/>
  <c r="G316" i="5"/>
  <c r="G231" i="5"/>
  <c r="G377" i="5"/>
  <c r="G372" i="5"/>
  <c r="G349" i="5"/>
  <c r="G338" i="5"/>
  <c r="G321" i="5"/>
  <c r="G343" i="5"/>
  <c r="G344" i="5"/>
  <c r="G354" i="5"/>
  <c r="G360" i="5"/>
  <c r="G369" i="5"/>
  <c r="G378" i="5"/>
  <c r="G204" i="5"/>
  <c r="G355" i="5"/>
  <c r="G335" i="5"/>
  <c r="G323" i="5"/>
  <c r="G357" i="5"/>
  <c r="G203" i="5"/>
  <c r="G322" i="5"/>
  <c r="G346" i="5"/>
  <c r="G313" i="5"/>
  <c r="G291" i="5"/>
  <c r="G290" i="5"/>
  <c r="G365" i="5"/>
  <c r="G368" i="5"/>
  <c r="G225" i="5"/>
  <c r="G210" i="5"/>
  <c r="G205" i="5"/>
  <c r="G202" i="5"/>
  <c r="G301" i="5"/>
  <c r="G215" i="5"/>
  <c r="G312" i="5"/>
  <c r="G197" i="5"/>
  <c r="G334" i="5"/>
  <c r="G345" i="5"/>
  <c r="G356" i="5"/>
  <c r="G220" i="5"/>
  <c r="G187" i="5"/>
  <c r="W366" i="5"/>
  <c r="W334" i="5"/>
  <c r="W301" i="5"/>
  <c r="W323" i="5"/>
  <c r="W344" i="5"/>
  <c r="W354" i="5"/>
  <c r="W180" i="5"/>
  <c r="W215" i="5"/>
  <c r="W372" i="5"/>
  <c r="W321" i="5"/>
  <c r="W360" i="5"/>
  <c r="W357" i="5"/>
  <c r="W313" i="5"/>
  <c r="W346" i="5"/>
  <c r="W343" i="5"/>
  <c r="W365" i="5"/>
  <c r="W335" i="5"/>
  <c r="W316" i="5"/>
  <c r="W377" i="5"/>
  <c r="W378" i="5"/>
  <c r="W203" i="5"/>
  <c r="W355" i="5"/>
  <c r="W349" i="5"/>
  <c r="W204" i="5"/>
  <c r="W322" i="5"/>
  <c r="W291" i="5"/>
  <c r="W338" i="5"/>
  <c r="W369" i="5"/>
  <c r="W231" i="5"/>
  <c r="W368" i="5"/>
  <c r="W187" i="5"/>
  <c r="W290" i="5"/>
  <c r="W205" i="5"/>
  <c r="W210" i="5"/>
  <c r="W312" i="5"/>
  <c r="W345" i="5"/>
  <c r="W220" i="5"/>
  <c r="W225" i="5"/>
  <c r="W202" i="5"/>
  <c r="W356" i="5"/>
  <c r="W197" i="5"/>
  <c r="S301" i="5"/>
  <c r="S231" i="5"/>
  <c r="S338" i="5"/>
  <c r="S204" i="5"/>
  <c r="S313" i="5"/>
  <c r="S290" i="5"/>
  <c r="S356" i="5"/>
  <c r="S343" i="5"/>
  <c r="S322" i="5"/>
  <c r="S378" i="5"/>
  <c r="S203" i="5"/>
  <c r="S372" i="5"/>
  <c r="S349" i="5"/>
  <c r="S360" i="5"/>
  <c r="S291" i="5"/>
  <c r="S354" i="5"/>
  <c r="S369" i="5"/>
  <c r="S377" i="5"/>
  <c r="S357" i="5"/>
  <c r="S335" i="5"/>
  <c r="S344" i="5"/>
  <c r="S365" i="5"/>
  <c r="S210" i="5"/>
  <c r="S316" i="5"/>
  <c r="S321" i="5"/>
  <c r="S346" i="5"/>
  <c r="S355" i="5"/>
  <c r="S366" i="5"/>
  <c r="S202" i="5"/>
  <c r="S334" i="5"/>
  <c r="S220" i="5"/>
  <c r="S312" i="5"/>
  <c r="S225" i="5"/>
  <c r="S345" i="5"/>
  <c r="S205" i="5"/>
  <c r="S215" i="5"/>
  <c r="S323" i="5"/>
  <c r="S197" i="5"/>
  <c r="S368" i="5"/>
  <c r="S187" i="5"/>
  <c r="S180" i="5"/>
  <c r="M343" i="5"/>
  <c r="M344" i="5"/>
  <c r="M301" i="5"/>
  <c r="M338" i="5"/>
  <c r="M377" i="5"/>
  <c r="M322" i="5"/>
  <c r="M360" i="5"/>
  <c r="M316" i="5"/>
  <c r="M205" i="5"/>
  <c r="M372" i="5"/>
  <c r="M354" i="5"/>
  <c r="M378" i="5"/>
  <c r="M357" i="5"/>
  <c r="M321" i="5"/>
  <c r="M204" i="5"/>
  <c r="M313" i="5"/>
  <c r="M349" i="5"/>
  <c r="M346" i="5"/>
  <c r="M291" i="5"/>
  <c r="M203" i="5"/>
  <c r="M365" i="5"/>
  <c r="M369" i="5"/>
  <c r="M366" i="5"/>
  <c r="M335" i="5"/>
  <c r="M355" i="5"/>
  <c r="M312" i="5"/>
  <c r="M220" i="5"/>
  <c r="M225" i="5"/>
  <c r="M368" i="5"/>
  <c r="M290" i="5"/>
  <c r="M210" i="5"/>
  <c r="M197" i="5"/>
  <c r="M215" i="5"/>
  <c r="M323" i="5"/>
  <c r="M345" i="5"/>
  <c r="M334" i="5"/>
  <c r="M356" i="5"/>
  <c r="M231" i="5"/>
  <c r="M202" i="5"/>
  <c r="M187" i="5"/>
  <c r="O343" i="5"/>
  <c r="O203" i="5"/>
  <c r="O378" i="5"/>
  <c r="O321" i="5"/>
  <c r="O372" i="5"/>
  <c r="O354" i="5"/>
  <c r="O360" i="5"/>
  <c r="O366" i="5"/>
  <c r="O334" i="5"/>
  <c r="O368" i="5"/>
  <c r="O349" i="5"/>
  <c r="O377" i="5"/>
  <c r="O204" i="5"/>
  <c r="O290" i="5"/>
  <c r="O346" i="5"/>
  <c r="O313" i="5"/>
  <c r="O301" i="5"/>
  <c r="O322" i="5"/>
  <c r="O344" i="5"/>
  <c r="O356" i="5"/>
  <c r="O291" i="5"/>
  <c r="O369" i="5"/>
  <c r="O365" i="5"/>
  <c r="O210" i="5"/>
  <c r="O355" i="5"/>
  <c r="O357" i="5"/>
  <c r="O316" i="5"/>
  <c r="O312" i="5"/>
  <c r="O338" i="5"/>
  <c r="O335" i="5"/>
  <c r="O197" i="5"/>
  <c r="O180" i="5"/>
  <c r="O231" i="5"/>
  <c r="O225" i="5"/>
  <c r="O323" i="5"/>
  <c r="O202" i="5"/>
  <c r="O220" i="5"/>
  <c r="O187" i="5"/>
  <c r="O205" i="5"/>
  <c r="O215" i="5"/>
  <c r="O345" i="5"/>
  <c r="Y349" i="5"/>
  <c r="Y378" i="5"/>
  <c r="Y312" i="5"/>
  <c r="Y321" i="5"/>
  <c r="Y313" i="5"/>
  <c r="Y203" i="5"/>
  <c r="Y204" i="5"/>
  <c r="Y322" i="5"/>
  <c r="Y344" i="5"/>
  <c r="Y301" i="5"/>
  <c r="Y338" i="5"/>
  <c r="Y355" i="5"/>
  <c r="Y335" i="5"/>
  <c r="Y316" i="5"/>
  <c r="Y357" i="5"/>
  <c r="Y291" i="5"/>
  <c r="Y346" i="5"/>
  <c r="Y360" i="5"/>
  <c r="Y377" i="5"/>
  <c r="Y365" i="5"/>
  <c r="Y366" i="5"/>
  <c r="Y372" i="5"/>
  <c r="Y369" i="5"/>
  <c r="Y354" i="5"/>
  <c r="Y343" i="5"/>
  <c r="Y290" i="5"/>
  <c r="Y368" i="5"/>
  <c r="Y197" i="5"/>
  <c r="Y345" i="5"/>
  <c r="Y225" i="5"/>
  <c r="Y231" i="5"/>
  <c r="Y202" i="5"/>
  <c r="Y323" i="5"/>
  <c r="Y334" i="5"/>
  <c r="Y180" i="5"/>
  <c r="Y187" i="5"/>
  <c r="Y210" i="5"/>
  <c r="Y205" i="5"/>
  <c r="Y215" i="5"/>
  <c r="Y356" i="5"/>
  <c r="Y220" i="5"/>
  <c r="E272" i="5"/>
  <c r="E277" i="5"/>
  <c r="E269" i="5"/>
  <c r="E278" i="5"/>
  <c r="E268" i="5"/>
  <c r="E257" i="5"/>
  <c r="E260" i="5"/>
  <c r="E265" i="5"/>
  <c r="E266" i="5"/>
  <c r="K255" i="5"/>
  <c r="K249" i="5"/>
  <c r="K246" i="5"/>
  <c r="K254" i="5"/>
  <c r="U246" i="5"/>
  <c r="U249" i="5"/>
  <c r="U254" i="5"/>
  <c r="U255" i="5"/>
  <c r="Y249" i="5"/>
  <c r="Y254" i="5"/>
  <c r="Y255" i="5"/>
  <c r="Y246" i="5"/>
  <c r="Q254" i="5"/>
  <c r="Q249" i="5"/>
  <c r="Q246" i="5"/>
  <c r="Q255" i="5"/>
  <c r="I249" i="5"/>
  <c r="I246" i="5"/>
  <c r="I255" i="5"/>
  <c r="I254" i="5"/>
  <c r="AA255" i="5"/>
  <c r="AA246" i="5"/>
  <c r="AA249" i="5"/>
  <c r="AA254" i="5"/>
  <c r="M255" i="5"/>
  <c r="M249" i="5"/>
  <c r="M246" i="5"/>
  <c r="M254" i="5"/>
  <c r="G254" i="5"/>
  <c r="G255" i="5"/>
  <c r="G246" i="5"/>
  <c r="G249" i="5"/>
  <c r="S254" i="5"/>
  <c r="S246" i="5"/>
  <c r="S255" i="5"/>
  <c r="S249" i="5"/>
  <c r="E249" i="5"/>
  <c r="E254" i="5"/>
  <c r="E246" i="5"/>
  <c r="E255" i="5"/>
  <c r="O249" i="5"/>
  <c r="O246" i="5"/>
  <c r="O254" i="5"/>
  <c r="O255" i="5"/>
  <c r="W255" i="5"/>
  <c r="W254" i="5"/>
  <c r="W246" i="5"/>
  <c r="W249" i="5"/>
  <c r="S152" i="5"/>
  <c r="S154" i="5"/>
  <c r="S109" i="5"/>
  <c r="S153" i="5"/>
  <c r="S151" i="5"/>
  <c r="S150" i="5"/>
  <c r="S156" i="5"/>
  <c r="S155" i="5"/>
  <c r="S143" i="5"/>
  <c r="S135" i="5"/>
  <c r="S140" i="5"/>
  <c r="S141" i="5"/>
  <c r="S139" i="5"/>
  <c r="S137" i="5"/>
  <c r="S134" i="5"/>
  <c r="S131" i="5"/>
  <c r="S149" i="5"/>
  <c r="S144" i="5"/>
  <c r="S138" i="5"/>
  <c r="S146" i="5"/>
  <c r="S132" i="5"/>
  <c r="S125" i="5"/>
  <c r="S129" i="5"/>
  <c r="S120" i="5"/>
  <c r="S126" i="5"/>
  <c r="S123" i="5"/>
  <c r="S114" i="5"/>
  <c r="S100" i="5"/>
  <c r="S97" i="5"/>
  <c r="S71" i="5"/>
  <c r="S136" i="5"/>
  <c r="S127" i="5"/>
  <c r="S122" i="5"/>
  <c r="S142" i="5"/>
  <c r="S133" i="5"/>
  <c r="S128" i="5"/>
  <c r="S130" i="5"/>
  <c r="S118" i="5"/>
  <c r="S110" i="5"/>
  <c r="S69" i="5"/>
  <c r="S74" i="5"/>
  <c r="S73" i="5"/>
  <c r="S124" i="5"/>
  <c r="S119" i="5"/>
  <c r="S77" i="5"/>
  <c r="S94" i="5"/>
  <c r="S121" i="5"/>
  <c r="S116" i="5"/>
  <c r="S108" i="5"/>
  <c r="S145" i="5"/>
  <c r="S70" i="5"/>
  <c r="S99" i="5"/>
  <c r="S72" i="5"/>
  <c r="S76" i="5"/>
  <c r="S78" i="5"/>
  <c r="S105" i="5"/>
  <c r="S89" i="5"/>
  <c r="S75" i="5"/>
  <c r="S107" i="5"/>
  <c r="S90" i="5"/>
  <c r="S147" i="5"/>
  <c r="S96" i="5"/>
  <c r="S92" i="5"/>
  <c r="S49" i="5"/>
  <c r="S113" i="5"/>
  <c r="S115" i="5"/>
  <c r="S91" i="5"/>
  <c r="S98" i="5"/>
  <c r="S58" i="5"/>
  <c r="S111" i="5"/>
  <c r="S101" i="5"/>
  <c r="S102" i="5"/>
  <c r="S85" i="5"/>
  <c r="S68" i="5"/>
  <c r="S79" i="5"/>
  <c r="S50" i="5"/>
  <c r="S95" i="5"/>
  <c r="S103" i="5"/>
  <c r="S52" i="5"/>
  <c r="S112" i="5"/>
  <c r="S88" i="5"/>
  <c r="S104" i="5"/>
  <c r="S86" i="5"/>
  <c r="S106" i="5"/>
  <c r="S84" i="5"/>
  <c r="S80" i="5"/>
  <c r="S59" i="5"/>
  <c r="S44" i="5"/>
  <c r="S117" i="5"/>
  <c r="S87" i="5"/>
  <c r="S93" i="5"/>
  <c r="S83" i="5"/>
  <c r="S53" i="5"/>
  <c r="S36" i="5"/>
  <c r="S45" i="5"/>
  <c r="S48" i="5"/>
  <c r="S40" i="5"/>
  <c r="S81" i="5"/>
  <c r="S54" i="5"/>
  <c r="S46" i="5"/>
  <c r="S43" i="5"/>
  <c r="S39" i="5"/>
  <c r="S57" i="5"/>
  <c r="S35" i="5"/>
  <c r="S41" i="5"/>
  <c r="S56" i="5"/>
  <c r="S47" i="5"/>
  <c r="S42" i="5"/>
  <c r="S55" i="5"/>
  <c r="S38" i="5"/>
  <c r="S82" i="5"/>
  <c r="S37" i="5"/>
  <c r="K154" i="5"/>
  <c r="K146" i="5"/>
  <c r="K149" i="5"/>
  <c r="K156" i="5"/>
  <c r="K150" i="5"/>
  <c r="K151" i="5"/>
  <c r="K152" i="5"/>
  <c r="K155" i="5"/>
  <c r="K153" i="5"/>
  <c r="K143" i="5"/>
  <c r="K140" i="5"/>
  <c r="K141" i="5"/>
  <c r="K139" i="5"/>
  <c r="K133" i="5"/>
  <c r="K55" i="5"/>
  <c r="K136" i="5"/>
  <c r="K126" i="5"/>
  <c r="K144" i="5"/>
  <c r="K145" i="5"/>
  <c r="K132" i="5"/>
  <c r="K134" i="5"/>
  <c r="K142" i="5"/>
  <c r="K128" i="5"/>
  <c r="K120" i="5"/>
  <c r="K114" i="5"/>
  <c r="K70" i="5"/>
  <c r="K127" i="5"/>
  <c r="K130" i="5"/>
  <c r="K118" i="5"/>
  <c r="K113" i="5"/>
  <c r="K69" i="5"/>
  <c r="K135" i="5"/>
  <c r="K125" i="5"/>
  <c r="K109" i="5"/>
  <c r="K108" i="5"/>
  <c r="K111" i="5"/>
  <c r="K105" i="5"/>
  <c r="K138" i="5"/>
  <c r="K137" i="5"/>
  <c r="K124" i="5"/>
  <c r="K121" i="5"/>
  <c r="K119" i="5"/>
  <c r="K112" i="5"/>
  <c r="K110" i="5"/>
  <c r="K95" i="5"/>
  <c r="K71" i="5"/>
  <c r="K147" i="5"/>
  <c r="K116" i="5"/>
  <c r="K102" i="5"/>
  <c r="K107" i="5"/>
  <c r="K96" i="5"/>
  <c r="K106" i="5"/>
  <c r="K98" i="5"/>
  <c r="K123" i="5"/>
  <c r="K94" i="5"/>
  <c r="K90" i="5"/>
  <c r="K93" i="5"/>
  <c r="K122" i="5"/>
  <c r="K68" i="5"/>
  <c r="K88" i="5"/>
  <c r="K103" i="5"/>
  <c r="K78" i="5"/>
  <c r="K48" i="5"/>
  <c r="K72" i="5"/>
  <c r="K91" i="5"/>
  <c r="K80" i="5"/>
  <c r="K83" i="5"/>
  <c r="K52" i="5"/>
  <c r="K47" i="5"/>
  <c r="K131" i="5"/>
  <c r="K97" i="5"/>
  <c r="K85" i="5"/>
  <c r="K73" i="5"/>
  <c r="K101" i="5"/>
  <c r="K46" i="5"/>
  <c r="K129" i="5"/>
  <c r="K115" i="5"/>
  <c r="K99" i="5"/>
  <c r="K104" i="5"/>
  <c r="K92" i="5"/>
  <c r="K77" i="5"/>
  <c r="K82" i="5"/>
  <c r="K45" i="5"/>
  <c r="K117" i="5"/>
  <c r="K100" i="5"/>
  <c r="K74" i="5"/>
  <c r="K89" i="5"/>
  <c r="K79" i="5"/>
  <c r="K58" i="5"/>
  <c r="K44" i="5"/>
  <c r="K84" i="5"/>
  <c r="K86" i="5"/>
  <c r="K75" i="5"/>
  <c r="K87" i="5"/>
  <c r="K81" i="5"/>
  <c r="K76" i="5"/>
  <c r="K59" i="5"/>
  <c r="K49" i="5"/>
  <c r="K35" i="5"/>
  <c r="K42" i="5"/>
  <c r="K36" i="5"/>
  <c r="K39" i="5"/>
  <c r="K54" i="5"/>
  <c r="K57" i="5"/>
  <c r="K43" i="5"/>
  <c r="K37" i="5"/>
  <c r="K38" i="5"/>
  <c r="K56" i="5"/>
  <c r="K40" i="5"/>
  <c r="K53" i="5"/>
  <c r="K50" i="5"/>
  <c r="K41" i="5"/>
  <c r="AB32" i="5"/>
  <c r="E231" i="5"/>
  <c r="E151" i="5"/>
  <c r="E149" i="5"/>
  <c r="E150" i="5"/>
  <c r="E147" i="5"/>
  <c r="E225" i="5"/>
  <c r="E132" i="5"/>
  <c r="E156" i="5"/>
  <c r="E133" i="5"/>
  <c r="E140" i="5"/>
  <c r="E145" i="5"/>
  <c r="E220" i="5"/>
  <c r="E155" i="5"/>
  <c r="E142" i="5"/>
  <c r="E146" i="5"/>
  <c r="E131" i="5"/>
  <c r="E154" i="5"/>
  <c r="E144" i="5"/>
  <c r="E152" i="5"/>
  <c r="E153" i="5"/>
  <c r="E123" i="5"/>
  <c r="E110" i="5"/>
  <c r="E115" i="5"/>
  <c r="E104" i="5"/>
  <c r="E138" i="5"/>
  <c r="E117" i="5"/>
  <c r="E116" i="5"/>
  <c r="E114" i="5"/>
  <c r="E94" i="5"/>
  <c r="E136" i="5"/>
  <c r="E210" i="5"/>
  <c r="E205" i="5"/>
  <c r="E109" i="5"/>
  <c r="E112" i="5"/>
  <c r="E118" i="5"/>
  <c r="E113" i="5"/>
  <c r="E101" i="5"/>
  <c r="E105" i="5"/>
  <c r="E71" i="5"/>
  <c r="E90" i="5"/>
  <c r="E215" i="5"/>
  <c r="E128" i="5"/>
  <c r="E127" i="5"/>
  <c r="E111" i="5"/>
  <c r="E93" i="5"/>
  <c r="E75" i="5"/>
  <c r="E141" i="5"/>
  <c r="E139" i="5"/>
  <c r="E134" i="5"/>
  <c r="E125" i="5"/>
  <c r="E120" i="5"/>
  <c r="E129" i="5"/>
  <c r="E74" i="5"/>
  <c r="E197" i="5"/>
  <c r="E72" i="5"/>
  <c r="E108" i="5"/>
  <c r="E97" i="5"/>
  <c r="E87" i="5"/>
  <c r="E96" i="5"/>
  <c r="E77" i="5"/>
  <c r="E124" i="5"/>
  <c r="E69" i="5"/>
  <c r="E70" i="5"/>
  <c r="E81" i="5"/>
  <c r="E106" i="5"/>
  <c r="E83" i="5"/>
  <c r="E59" i="5"/>
  <c r="E143" i="5"/>
  <c r="E135" i="5"/>
  <c r="E130" i="5"/>
  <c r="E95" i="5"/>
  <c r="E78" i="5"/>
  <c r="E49" i="5"/>
  <c r="E50" i="5"/>
  <c r="E57" i="5"/>
  <c r="E137" i="5"/>
  <c r="E100" i="5"/>
  <c r="E202" i="5"/>
  <c r="E92" i="5"/>
  <c r="E99" i="5"/>
  <c r="E89" i="5"/>
  <c r="E76" i="5"/>
  <c r="E58" i="5"/>
  <c r="E119" i="5"/>
  <c r="E85" i="5"/>
  <c r="E102" i="5"/>
  <c r="E103" i="5"/>
  <c r="E80" i="5"/>
  <c r="E121" i="5"/>
  <c r="E88" i="5"/>
  <c r="E91" i="5"/>
  <c r="E86" i="5"/>
  <c r="E79" i="5"/>
  <c r="E46" i="5"/>
  <c r="E38" i="5"/>
  <c r="E126" i="5"/>
  <c r="E122" i="5"/>
  <c r="E84" i="5"/>
  <c r="E73" i="5"/>
  <c r="E68" i="5"/>
  <c r="E107" i="5"/>
  <c r="E98" i="5"/>
  <c r="E82" i="5"/>
  <c r="E56" i="5"/>
  <c r="E47" i="5"/>
  <c r="E42" i="5"/>
  <c r="E43" i="5"/>
  <c r="E54" i="5"/>
  <c r="E41" i="5"/>
  <c r="E39" i="5"/>
  <c r="E55" i="5"/>
  <c r="E45" i="5"/>
  <c r="E44" i="5"/>
  <c r="E40" i="5"/>
  <c r="E35" i="5"/>
  <c r="E37" i="5"/>
  <c r="E48" i="5"/>
  <c r="E36" i="5"/>
  <c r="E53" i="5"/>
  <c r="E52" i="5"/>
  <c r="AA152" i="5"/>
  <c r="AA154" i="5"/>
  <c r="AA150" i="5"/>
  <c r="AA153" i="5"/>
  <c r="AA155" i="5"/>
  <c r="AA151" i="5"/>
  <c r="AA156" i="5"/>
  <c r="AA144" i="5"/>
  <c r="AA110" i="5"/>
  <c r="AA146" i="5"/>
  <c r="AA147" i="5"/>
  <c r="AA135" i="5"/>
  <c r="AA140" i="5"/>
  <c r="AA141" i="5"/>
  <c r="AA139" i="5"/>
  <c r="AA124" i="5"/>
  <c r="AA149" i="5"/>
  <c r="AA132" i="5"/>
  <c r="AA119" i="5"/>
  <c r="AA120" i="5"/>
  <c r="AA121" i="5"/>
  <c r="AA142" i="5"/>
  <c r="AA138" i="5"/>
  <c r="AA117" i="5"/>
  <c r="AA122" i="5"/>
  <c r="AA112" i="5"/>
  <c r="AA82" i="5"/>
  <c r="AA94" i="5"/>
  <c r="AA97" i="5"/>
  <c r="AA145" i="5"/>
  <c r="AA89" i="5"/>
  <c r="AA136" i="5"/>
  <c r="AA125" i="5"/>
  <c r="AA131" i="5"/>
  <c r="AA123" i="5"/>
  <c r="AA133" i="5"/>
  <c r="AA134" i="5"/>
  <c r="AA130" i="5"/>
  <c r="AA105" i="5"/>
  <c r="AA128" i="5"/>
  <c r="AA129" i="5"/>
  <c r="AA108" i="5"/>
  <c r="AA101" i="5"/>
  <c r="AA102" i="5"/>
  <c r="AA91" i="5"/>
  <c r="AA143" i="5"/>
  <c r="AA137" i="5"/>
  <c r="AA118" i="5"/>
  <c r="AA109" i="5"/>
  <c r="AA114" i="5"/>
  <c r="AA106" i="5"/>
  <c r="AA84" i="5"/>
  <c r="AA93" i="5"/>
  <c r="AA88" i="5"/>
  <c r="AA104" i="5"/>
  <c r="AA116" i="5"/>
  <c r="AA100" i="5"/>
  <c r="AA85" i="5"/>
  <c r="AA107" i="5"/>
  <c r="AA92" i="5"/>
  <c r="AA73" i="5"/>
  <c r="AA69" i="5"/>
  <c r="AA81" i="5"/>
  <c r="AA76" i="5"/>
  <c r="AA55" i="5"/>
  <c r="AA95" i="5"/>
  <c r="AA74" i="5"/>
  <c r="AA75" i="5"/>
  <c r="AA96" i="5"/>
  <c r="AA87" i="5"/>
  <c r="AA78" i="5"/>
  <c r="AA49" i="5"/>
  <c r="AA45" i="5"/>
  <c r="AA47" i="5"/>
  <c r="AA113" i="5"/>
  <c r="AA99" i="5"/>
  <c r="AA90" i="5"/>
  <c r="AA83" i="5"/>
  <c r="AA80" i="5"/>
  <c r="AA126" i="5"/>
  <c r="AA111" i="5"/>
  <c r="AA72" i="5"/>
  <c r="AA98" i="5"/>
  <c r="AA70" i="5"/>
  <c r="AA77" i="5"/>
  <c r="AA59" i="5"/>
  <c r="AA54" i="5"/>
  <c r="AA103" i="5"/>
  <c r="AA68" i="5"/>
  <c r="AA52" i="5"/>
  <c r="AA50" i="5"/>
  <c r="AA127" i="5"/>
  <c r="AA115" i="5"/>
  <c r="AA71" i="5"/>
  <c r="AA86" i="5"/>
  <c r="AA56" i="5"/>
  <c r="AA37" i="5"/>
  <c r="AA42" i="5"/>
  <c r="AA53" i="5"/>
  <c r="AA35" i="5"/>
  <c r="AA39" i="5"/>
  <c r="AA43" i="5"/>
  <c r="AA36" i="5"/>
  <c r="AA79" i="5"/>
  <c r="AA40" i="5"/>
  <c r="AA41" i="5"/>
  <c r="AA38" i="5"/>
  <c r="AA58" i="5"/>
  <c r="AA46" i="5"/>
  <c r="AA44" i="5"/>
  <c r="AA48" i="5"/>
  <c r="AA57" i="5"/>
  <c r="U151" i="5"/>
  <c r="U152" i="5"/>
  <c r="U155" i="5"/>
  <c r="U150" i="5"/>
  <c r="U154" i="5"/>
  <c r="U156" i="5"/>
  <c r="U153" i="5"/>
  <c r="U144" i="5"/>
  <c r="U140" i="5"/>
  <c r="U139" i="5"/>
  <c r="U145" i="5"/>
  <c r="U149" i="5"/>
  <c r="U147" i="5"/>
  <c r="U146" i="5"/>
  <c r="U129" i="5"/>
  <c r="U126" i="5"/>
  <c r="U120" i="5"/>
  <c r="U142" i="5"/>
  <c r="U135" i="5"/>
  <c r="U115" i="5"/>
  <c r="U127" i="5"/>
  <c r="U116" i="5"/>
  <c r="U110" i="5"/>
  <c r="U112" i="5"/>
  <c r="U143" i="5"/>
  <c r="U134" i="5"/>
  <c r="U138" i="5"/>
  <c r="U109" i="5"/>
  <c r="U137" i="5"/>
  <c r="U130" i="5"/>
  <c r="U122" i="5"/>
  <c r="U111" i="5"/>
  <c r="U113" i="5"/>
  <c r="U106" i="5"/>
  <c r="U85" i="5"/>
  <c r="U105" i="5"/>
  <c r="U132" i="5"/>
  <c r="U128" i="5"/>
  <c r="U124" i="5"/>
  <c r="U121" i="5"/>
  <c r="U74" i="5"/>
  <c r="U97" i="5"/>
  <c r="U141" i="5"/>
  <c r="U125" i="5"/>
  <c r="U123" i="5"/>
  <c r="U117" i="5"/>
  <c r="U114" i="5"/>
  <c r="U107" i="5"/>
  <c r="U84" i="5"/>
  <c r="U136" i="5"/>
  <c r="U131" i="5"/>
  <c r="U87" i="5"/>
  <c r="U99" i="5"/>
  <c r="U70" i="5"/>
  <c r="U91" i="5"/>
  <c r="U119" i="5"/>
  <c r="U100" i="5"/>
  <c r="U75" i="5"/>
  <c r="U69" i="5"/>
  <c r="U98" i="5"/>
  <c r="U92" i="5"/>
  <c r="U83" i="5"/>
  <c r="U54" i="5"/>
  <c r="U55" i="5"/>
  <c r="U94" i="5"/>
  <c r="U71" i="5"/>
  <c r="U81" i="5"/>
  <c r="U79" i="5"/>
  <c r="U80" i="5"/>
  <c r="U50" i="5"/>
  <c r="U108" i="5"/>
  <c r="U104" i="5"/>
  <c r="U86" i="5"/>
  <c r="U68" i="5"/>
  <c r="U77" i="5"/>
  <c r="U88" i="5"/>
  <c r="U73" i="5"/>
  <c r="U49" i="5"/>
  <c r="U58" i="5"/>
  <c r="U133" i="5"/>
  <c r="U118" i="5"/>
  <c r="U72" i="5"/>
  <c r="U90" i="5"/>
  <c r="U103" i="5"/>
  <c r="U93" i="5"/>
  <c r="U89" i="5"/>
  <c r="U96" i="5"/>
  <c r="U76" i="5"/>
  <c r="U59" i="5"/>
  <c r="U46" i="5"/>
  <c r="U102" i="5"/>
  <c r="U101" i="5"/>
  <c r="U95" i="5"/>
  <c r="U82" i="5"/>
  <c r="U57" i="5"/>
  <c r="U47" i="5"/>
  <c r="U43" i="5"/>
  <c r="U44" i="5"/>
  <c r="U35" i="5"/>
  <c r="U38" i="5"/>
  <c r="U39" i="5"/>
  <c r="U37" i="5"/>
  <c r="U40" i="5"/>
  <c r="U48" i="5"/>
  <c r="U45" i="5"/>
  <c r="U56" i="5"/>
  <c r="U42" i="5"/>
  <c r="U41" i="5"/>
  <c r="U78" i="5"/>
  <c r="U36" i="5"/>
  <c r="U53" i="5"/>
  <c r="U52" i="5"/>
  <c r="M154" i="5"/>
  <c r="M150" i="5"/>
  <c r="M153" i="5"/>
  <c r="M155" i="5"/>
  <c r="M149" i="5"/>
  <c r="M156" i="5"/>
  <c r="M151" i="5"/>
  <c r="M152" i="5"/>
  <c r="M138" i="5"/>
  <c r="M140" i="5"/>
  <c r="M147" i="5"/>
  <c r="M145" i="5"/>
  <c r="M133" i="5"/>
  <c r="M141" i="5"/>
  <c r="M134" i="5"/>
  <c r="M126" i="5"/>
  <c r="M124" i="5"/>
  <c r="M122" i="5"/>
  <c r="M144" i="5"/>
  <c r="M135" i="5"/>
  <c r="M131" i="5"/>
  <c r="M116" i="5"/>
  <c r="M114" i="5"/>
  <c r="M115" i="5"/>
  <c r="M137" i="5"/>
  <c r="M118" i="5"/>
  <c r="M112" i="5"/>
  <c r="M139" i="5"/>
  <c r="M130" i="5"/>
  <c r="M129" i="5"/>
  <c r="M119" i="5"/>
  <c r="M123" i="5"/>
  <c r="M109" i="5"/>
  <c r="M132" i="5"/>
  <c r="M125" i="5"/>
  <c r="M117" i="5"/>
  <c r="M110" i="5"/>
  <c r="M100" i="5"/>
  <c r="M72" i="5"/>
  <c r="M75" i="5"/>
  <c r="M89" i="5"/>
  <c r="M91" i="5"/>
  <c r="M142" i="5"/>
  <c r="M136" i="5"/>
  <c r="M113" i="5"/>
  <c r="M108" i="5"/>
  <c r="M96" i="5"/>
  <c r="M99" i="5"/>
  <c r="M101" i="5"/>
  <c r="M88" i="5"/>
  <c r="M86" i="5"/>
  <c r="M121" i="5"/>
  <c r="M120" i="5"/>
  <c r="M102" i="5"/>
  <c r="M95" i="5"/>
  <c r="M70" i="5"/>
  <c r="M94" i="5"/>
  <c r="M143" i="5"/>
  <c r="M111" i="5"/>
  <c r="M105" i="5"/>
  <c r="M93" i="5"/>
  <c r="M107" i="5"/>
  <c r="M90" i="5"/>
  <c r="M104" i="5"/>
  <c r="M87" i="5"/>
  <c r="M73" i="5"/>
  <c r="M103" i="5"/>
  <c r="M92" i="5"/>
  <c r="M78" i="5"/>
  <c r="M81" i="5"/>
  <c r="M77" i="5"/>
  <c r="M57" i="5"/>
  <c r="M128" i="5"/>
  <c r="M68" i="5"/>
  <c r="M85" i="5"/>
  <c r="M71" i="5"/>
  <c r="M76" i="5"/>
  <c r="M43" i="5"/>
  <c r="M80" i="5"/>
  <c r="M54" i="5"/>
  <c r="M146" i="5"/>
  <c r="M56" i="5"/>
  <c r="M82" i="5"/>
  <c r="M59" i="5"/>
  <c r="M127" i="5"/>
  <c r="M106" i="5"/>
  <c r="M84" i="5"/>
  <c r="M98" i="5"/>
  <c r="M58" i="5"/>
  <c r="M48" i="5"/>
  <c r="M97" i="5"/>
  <c r="M74" i="5"/>
  <c r="M69" i="5"/>
  <c r="M49" i="5"/>
  <c r="M180" i="5"/>
  <c r="M36" i="5"/>
  <c r="M37" i="5"/>
  <c r="M83" i="5"/>
  <c r="M44" i="5"/>
  <c r="M42" i="5"/>
  <c r="M45" i="5"/>
  <c r="M53" i="5"/>
  <c r="M35" i="5"/>
  <c r="M79" i="5"/>
  <c r="M50" i="5"/>
  <c r="M38" i="5"/>
  <c r="M47" i="5"/>
  <c r="M41" i="5"/>
  <c r="M39" i="5"/>
  <c r="M55" i="5"/>
  <c r="M40" i="5"/>
  <c r="M46" i="5"/>
  <c r="M52" i="5"/>
  <c r="G152" i="5"/>
  <c r="G153" i="5"/>
  <c r="G154" i="5"/>
  <c r="G150" i="5"/>
  <c r="G151" i="5"/>
  <c r="G156" i="5"/>
  <c r="G155" i="5"/>
  <c r="G142" i="5"/>
  <c r="G135" i="5"/>
  <c r="G141" i="5"/>
  <c r="G132" i="5"/>
  <c r="G149" i="5"/>
  <c r="G144" i="5"/>
  <c r="G147" i="5"/>
  <c r="G137" i="5"/>
  <c r="G128" i="5"/>
  <c r="G145" i="5"/>
  <c r="G143" i="5"/>
  <c r="G134" i="5"/>
  <c r="G139" i="5"/>
  <c r="G116" i="5"/>
  <c r="G146" i="5"/>
  <c r="G133" i="5"/>
  <c r="G136" i="5"/>
  <c r="G125" i="5"/>
  <c r="G131" i="5"/>
  <c r="G109" i="5"/>
  <c r="G105" i="5"/>
  <c r="G120" i="5"/>
  <c r="G108" i="5"/>
  <c r="G124" i="5"/>
  <c r="G123" i="5"/>
  <c r="G93" i="5"/>
  <c r="G119" i="5"/>
  <c r="G121" i="5"/>
  <c r="G113" i="5"/>
  <c r="G55" i="5"/>
  <c r="G110" i="5"/>
  <c r="G106" i="5"/>
  <c r="G75" i="5"/>
  <c r="G104" i="5"/>
  <c r="G140" i="5"/>
  <c r="G138" i="5"/>
  <c r="G130" i="5"/>
  <c r="G117" i="5"/>
  <c r="G111" i="5"/>
  <c r="G71" i="5"/>
  <c r="G94" i="5"/>
  <c r="G74" i="5"/>
  <c r="G86" i="5"/>
  <c r="G79" i="5"/>
  <c r="G122" i="5"/>
  <c r="G68" i="5"/>
  <c r="G127" i="5"/>
  <c r="G129" i="5"/>
  <c r="G112" i="5"/>
  <c r="G70" i="5"/>
  <c r="G72" i="5"/>
  <c r="G73" i="5"/>
  <c r="G43" i="5"/>
  <c r="G45" i="5"/>
  <c r="G126" i="5"/>
  <c r="G115" i="5"/>
  <c r="G97" i="5"/>
  <c r="G95" i="5"/>
  <c r="G98" i="5"/>
  <c r="G107" i="5"/>
  <c r="G44" i="5"/>
  <c r="G118" i="5"/>
  <c r="G92" i="5"/>
  <c r="G87" i="5"/>
  <c r="G99" i="5"/>
  <c r="G101" i="5"/>
  <c r="G81" i="5"/>
  <c r="G49" i="5"/>
  <c r="G58" i="5"/>
  <c r="G96" i="5"/>
  <c r="G102" i="5"/>
  <c r="G85" i="5"/>
  <c r="G83" i="5"/>
  <c r="G76" i="5"/>
  <c r="G82" i="5"/>
  <c r="G56" i="5"/>
  <c r="G48" i="5"/>
  <c r="G114" i="5"/>
  <c r="G84" i="5"/>
  <c r="G89" i="5"/>
  <c r="G91" i="5"/>
  <c r="G47" i="5"/>
  <c r="G100" i="5"/>
  <c r="G90" i="5"/>
  <c r="G88" i="5"/>
  <c r="G69" i="5"/>
  <c r="G103" i="5"/>
  <c r="G80" i="5"/>
  <c r="G77" i="5"/>
  <c r="G78" i="5"/>
  <c r="G50" i="5"/>
  <c r="G54" i="5"/>
  <c r="G42" i="5"/>
  <c r="G36" i="5"/>
  <c r="G40" i="5"/>
  <c r="G46" i="5"/>
  <c r="G38" i="5"/>
  <c r="G39" i="5"/>
  <c r="G53" i="5"/>
  <c r="G41" i="5"/>
  <c r="G57" i="5"/>
  <c r="G59" i="5"/>
  <c r="G37" i="5"/>
  <c r="G52" i="5"/>
  <c r="G35" i="5"/>
  <c r="AI32" i="5"/>
  <c r="O104" i="5"/>
  <c r="O154" i="5"/>
  <c r="O151" i="5"/>
  <c r="O150" i="5"/>
  <c r="O153" i="5"/>
  <c r="O155" i="5"/>
  <c r="O152" i="5"/>
  <c r="O156" i="5"/>
  <c r="O149" i="5"/>
  <c r="O140" i="5"/>
  <c r="O141" i="5"/>
  <c r="O133" i="5"/>
  <c r="O134" i="5"/>
  <c r="O142" i="5"/>
  <c r="O143" i="5"/>
  <c r="O147" i="5"/>
  <c r="O145" i="5"/>
  <c r="O138" i="5"/>
  <c r="O137" i="5"/>
  <c r="O132" i="5"/>
  <c r="O135" i="5"/>
  <c r="O123" i="5"/>
  <c r="O146" i="5"/>
  <c r="O144" i="5"/>
  <c r="O124" i="5"/>
  <c r="O127" i="5"/>
  <c r="O119" i="5"/>
  <c r="O129" i="5"/>
  <c r="O100" i="5"/>
  <c r="O122" i="5"/>
  <c r="O112" i="5"/>
  <c r="O110" i="5"/>
  <c r="O126" i="5"/>
  <c r="O118" i="5"/>
  <c r="O115" i="5"/>
  <c r="O109" i="5"/>
  <c r="O113" i="5"/>
  <c r="O84" i="5"/>
  <c r="O125" i="5"/>
  <c r="O120" i="5"/>
  <c r="O108" i="5"/>
  <c r="O73" i="5"/>
  <c r="O87" i="5"/>
  <c r="O95" i="5"/>
  <c r="O136" i="5"/>
  <c r="O128" i="5"/>
  <c r="O130" i="5"/>
  <c r="O117" i="5"/>
  <c r="O131" i="5"/>
  <c r="O69" i="5"/>
  <c r="O74" i="5"/>
  <c r="O94" i="5"/>
  <c r="O103" i="5"/>
  <c r="O85" i="5"/>
  <c r="O101" i="5"/>
  <c r="O99" i="5"/>
  <c r="O139" i="5"/>
  <c r="O116" i="5"/>
  <c r="O68" i="5"/>
  <c r="O75" i="5"/>
  <c r="O106" i="5"/>
  <c r="O72" i="5"/>
  <c r="O57" i="5"/>
  <c r="O58" i="5"/>
  <c r="O107" i="5"/>
  <c r="O92" i="5"/>
  <c r="O98" i="5"/>
  <c r="O89" i="5"/>
  <c r="O76" i="5"/>
  <c r="O49" i="5"/>
  <c r="O121" i="5"/>
  <c r="O97" i="5"/>
  <c r="O82" i="5"/>
  <c r="O77" i="5"/>
  <c r="O56" i="5"/>
  <c r="O54" i="5"/>
  <c r="O59" i="5"/>
  <c r="O88" i="5"/>
  <c r="O102" i="5"/>
  <c r="O96" i="5"/>
  <c r="O81" i="5"/>
  <c r="O105" i="5"/>
  <c r="O91" i="5"/>
  <c r="O70" i="5"/>
  <c r="O71" i="5"/>
  <c r="O93" i="5"/>
  <c r="O78" i="5"/>
  <c r="O79" i="5"/>
  <c r="O44" i="5"/>
  <c r="O111" i="5"/>
  <c r="O114" i="5"/>
  <c r="O90" i="5"/>
  <c r="O86" i="5"/>
  <c r="O83" i="5"/>
  <c r="O80" i="5"/>
  <c r="O40" i="5"/>
  <c r="O48" i="5"/>
  <c r="O42" i="5"/>
  <c r="O50" i="5"/>
  <c r="O45" i="5"/>
  <c r="O41" i="5"/>
  <c r="O36" i="5"/>
  <c r="O37" i="5"/>
  <c r="O35" i="5"/>
  <c r="O55" i="5"/>
  <c r="O38" i="5"/>
  <c r="O46" i="5"/>
  <c r="O47" i="5"/>
  <c r="O39" i="5"/>
  <c r="O43" i="5"/>
  <c r="O53" i="5"/>
  <c r="O52" i="5"/>
  <c r="W156" i="5"/>
  <c r="W153" i="5"/>
  <c r="W155" i="5"/>
  <c r="W151" i="5"/>
  <c r="W154" i="5"/>
  <c r="W152" i="5"/>
  <c r="W150" i="5"/>
  <c r="W132" i="5"/>
  <c r="W146" i="5"/>
  <c r="W143" i="5"/>
  <c r="W144" i="5"/>
  <c r="W149" i="5"/>
  <c r="W147" i="5"/>
  <c r="W133" i="5"/>
  <c r="W138" i="5"/>
  <c r="W127" i="5"/>
  <c r="W55" i="5"/>
  <c r="W142" i="5"/>
  <c r="W141" i="5"/>
  <c r="W124" i="5"/>
  <c r="W126" i="5"/>
  <c r="W122" i="5"/>
  <c r="W140" i="5"/>
  <c r="W145" i="5"/>
  <c r="W120" i="5"/>
  <c r="W117" i="5"/>
  <c r="W118" i="5"/>
  <c r="W112" i="5"/>
  <c r="W71" i="5"/>
  <c r="W134" i="5"/>
  <c r="W129" i="5"/>
  <c r="W113" i="5"/>
  <c r="W115" i="5"/>
  <c r="W102" i="5"/>
  <c r="W136" i="5"/>
  <c r="W139" i="5"/>
  <c r="W125" i="5"/>
  <c r="W131" i="5"/>
  <c r="W94" i="5"/>
  <c r="W123" i="5"/>
  <c r="W100" i="5"/>
  <c r="W105" i="5"/>
  <c r="W88" i="5"/>
  <c r="W74" i="5"/>
  <c r="W93" i="5"/>
  <c r="W116" i="5"/>
  <c r="W108" i="5"/>
  <c r="W84" i="5"/>
  <c r="W92" i="5"/>
  <c r="W70" i="5"/>
  <c r="W137" i="5"/>
  <c r="W73" i="5"/>
  <c r="W86" i="5"/>
  <c r="W78" i="5"/>
  <c r="W114" i="5"/>
  <c r="W110" i="5"/>
  <c r="W99" i="5"/>
  <c r="W98" i="5"/>
  <c r="W106" i="5"/>
  <c r="W77" i="5"/>
  <c r="W128" i="5"/>
  <c r="W104" i="5"/>
  <c r="W69" i="5"/>
  <c r="W101" i="5"/>
  <c r="W107" i="5"/>
  <c r="W56" i="5"/>
  <c r="W135" i="5"/>
  <c r="W119" i="5"/>
  <c r="W109" i="5"/>
  <c r="W95" i="5"/>
  <c r="W82" i="5"/>
  <c r="W54" i="5"/>
  <c r="W50" i="5"/>
  <c r="W130" i="5"/>
  <c r="W91" i="5"/>
  <c r="W72" i="5"/>
  <c r="W90" i="5"/>
  <c r="W97" i="5"/>
  <c r="W121" i="5"/>
  <c r="W85" i="5"/>
  <c r="W68" i="5"/>
  <c r="W103" i="5"/>
  <c r="W75" i="5"/>
  <c r="W96" i="5"/>
  <c r="W83" i="5"/>
  <c r="W80" i="5"/>
  <c r="W76" i="5"/>
  <c r="W81" i="5"/>
  <c r="W58" i="5"/>
  <c r="W111" i="5"/>
  <c r="W87" i="5"/>
  <c r="W89" i="5"/>
  <c r="W45" i="5"/>
  <c r="W49" i="5"/>
  <c r="W48" i="5"/>
  <c r="W35" i="5"/>
  <c r="W57" i="5"/>
  <c r="W42" i="5"/>
  <c r="W46" i="5"/>
  <c r="W41" i="5"/>
  <c r="W40" i="5"/>
  <c r="W38" i="5"/>
  <c r="W37" i="5"/>
  <c r="W79" i="5"/>
  <c r="W44" i="5"/>
  <c r="W47" i="5"/>
  <c r="W59" i="5"/>
  <c r="W36" i="5"/>
  <c r="W39" i="5"/>
  <c r="W53" i="5"/>
  <c r="W43" i="5"/>
  <c r="W52" i="5"/>
  <c r="Y156" i="5"/>
  <c r="Y151" i="5"/>
  <c r="Y152" i="5"/>
  <c r="Y147" i="5"/>
  <c r="Y150" i="5"/>
  <c r="Y146" i="5"/>
  <c r="Y145" i="5"/>
  <c r="Y153" i="5"/>
  <c r="Y137" i="5"/>
  <c r="Y155" i="5"/>
  <c r="Y154" i="5"/>
  <c r="Y140" i="5"/>
  <c r="Y133" i="5"/>
  <c r="Y132" i="5"/>
  <c r="Y134" i="5"/>
  <c r="Y123" i="5"/>
  <c r="Y149" i="5"/>
  <c r="Y141" i="5"/>
  <c r="Y128" i="5"/>
  <c r="Y84" i="5"/>
  <c r="Y143" i="5"/>
  <c r="Y135" i="5"/>
  <c r="Y116" i="5"/>
  <c r="Y122" i="5"/>
  <c r="Y142" i="5"/>
  <c r="Y124" i="5"/>
  <c r="Y130" i="5"/>
  <c r="Y58" i="5"/>
  <c r="Y144" i="5"/>
  <c r="Y136" i="5"/>
  <c r="Y139" i="5"/>
  <c r="Y125" i="5"/>
  <c r="Y119" i="5"/>
  <c r="Y120" i="5"/>
  <c r="Y115" i="5"/>
  <c r="Y113" i="5"/>
  <c r="Y100" i="5"/>
  <c r="Y93" i="5"/>
  <c r="Y91" i="5"/>
  <c r="Y69" i="5"/>
  <c r="Y97" i="5"/>
  <c r="Y108" i="5"/>
  <c r="Y110" i="5"/>
  <c r="Y68" i="5"/>
  <c r="Y138" i="5"/>
  <c r="Y131" i="5"/>
  <c r="Y127" i="5"/>
  <c r="Y118" i="5"/>
  <c r="Y121" i="5"/>
  <c r="Y95" i="5"/>
  <c r="Y94" i="5"/>
  <c r="Y112" i="5"/>
  <c r="Y92" i="5"/>
  <c r="Y75" i="5"/>
  <c r="Y80" i="5"/>
  <c r="Y111" i="5"/>
  <c r="Y103" i="5"/>
  <c r="Y72" i="5"/>
  <c r="Y37" i="5"/>
  <c r="Y96" i="5"/>
  <c r="Y101" i="5"/>
  <c r="Y102" i="5"/>
  <c r="Y71" i="5"/>
  <c r="Y106" i="5"/>
  <c r="Y82" i="5"/>
  <c r="Y76" i="5"/>
  <c r="Y56" i="5"/>
  <c r="Y59" i="5"/>
  <c r="Y50" i="5"/>
  <c r="Y44" i="5"/>
  <c r="Y129" i="5"/>
  <c r="Y117" i="5"/>
  <c r="Y89" i="5"/>
  <c r="Y107" i="5"/>
  <c r="Y104" i="5"/>
  <c r="Y98" i="5"/>
  <c r="Y85" i="5"/>
  <c r="Y126" i="5"/>
  <c r="Y88" i="5"/>
  <c r="Y105" i="5"/>
  <c r="Y90" i="5"/>
  <c r="Y86" i="5"/>
  <c r="Y54" i="5"/>
  <c r="Y109" i="5"/>
  <c r="Y87" i="5"/>
  <c r="Y74" i="5"/>
  <c r="Y81" i="5"/>
  <c r="Y55" i="5"/>
  <c r="Y57" i="5"/>
  <c r="Y52" i="5"/>
  <c r="Y114" i="5"/>
  <c r="Y99" i="5"/>
  <c r="Y70" i="5"/>
  <c r="Y73" i="5"/>
  <c r="Y79" i="5"/>
  <c r="Y83" i="5"/>
  <c r="Y78" i="5"/>
  <c r="Y43" i="5"/>
  <c r="Y77" i="5"/>
  <c r="Y47" i="5"/>
  <c r="Y39" i="5"/>
  <c r="Y46" i="5"/>
  <c r="Y40" i="5"/>
  <c r="Y41" i="5"/>
  <c r="Y45" i="5"/>
  <c r="Y42" i="5"/>
  <c r="Y49" i="5"/>
  <c r="Y35" i="5"/>
  <c r="Y38" i="5"/>
  <c r="Y53" i="5"/>
  <c r="Y48" i="5"/>
  <c r="Y36" i="5"/>
  <c r="Q147" i="5"/>
  <c r="Q129" i="5"/>
  <c r="Q110" i="5"/>
  <c r="Q89" i="5"/>
  <c r="Q73" i="5"/>
  <c r="Q87" i="5"/>
  <c r="Q81" i="5"/>
  <c r="Q48" i="5"/>
  <c r="Q41" i="5"/>
  <c r="Q152" i="5"/>
  <c r="Q143" i="5"/>
  <c r="Q135" i="5"/>
  <c r="Q136" i="5"/>
  <c r="Q131" i="5"/>
  <c r="Q119" i="5"/>
  <c r="Q122" i="5"/>
  <c r="Q86" i="5"/>
  <c r="Q94" i="5"/>
  <c r="Q82" i="5"/>
  <c r="Q37" i="5"/>
  <c r="Q156" i="5"/>
  <c r="Q142" i="5"/>
  <c r="Q127" i="5"/>
  <c r="Q120" i="5"/>
  <c r="Q114" i="5"/>
  <c r="Q106" i="5"/>
  <c r="Q83" i="5"/>
  <c r="Q38" i="5"/>
  <c r="Q39" i="5"/>
  <c r="Q146" i="5"/>
  <c r="Q145" i="5"/>
  <c r="Q134" i="5"/>
  <c r="Q130" i="5"/>
  <c r="Q123" i="5"/>
  <c r="Q72" i="5"/>
  <c r="Q75" i="5"/>
  <c r="Q85" i="5"/>
  <c r="Q96" i="5"/>
  <c r="Q99" i="5"/>
  <c r="Q69" i="5"/>
  <c r="Q77" i="5"/>
  <c r="Q139" i="5"/>
  <c r="Q137" i="5"/>
  <c r="Q125" i="5"/>
  <c r="Q117" i="5"/>
  <c r="Q115" i="5"/>
  <c r="Q109" i="5"/>
  <c r="Q95" i="5"/>
  <c r="Q91" i="5"/>
  <c r="Q71" i="5"/>
  <c r="Q74" i="5"/>
  <c r="Q93" i="5"/>
  <c r="Q78" i="5"/>
  <c r="Q58" i="5"/>
  <c r="Q40" i="5"/>
  <c r="Q150" i="5"/>
  <c r="Q155" i="5"/>
  <c r="Q141" i="5"/>
  <c r="Q138" i="5"/>
  <c r="Q126" i="5"/>
  <c r="Q111" i="5"/>
  <c r="Q121" i="5"/>
  <c r="Q113" i="5"/>
  <c r="Q97" i="5"/>
  <c r="Q90" i="5"/>
  <c r="Q70" i="5"/>
  <c r="Q102" i="5"/>
  <c r="Q79" i="5"/>
  <c r="Q59" i="5"/>
  <c r="Q42" i="5"/>
  <c r="Q153" i="5"/>
  <c r="Q154" i="5"/>
  <c r="Q144" i="5"/>
  <c r="Q133" i="5"/>
  <c r="Q88" i="5"/>
  <c r="Q105" i="5"/>
  <c r="Q103" i="5"/>
  <c r="Q101" i="5"/>
  <c r="Q80" i="5"/>
  <c r="Q151" i="5"/>
  <c r="Q128" i="5"/>
  <c r="Q118" i="5"/>
  <c r="Q112" i="5"/>
  <c r="Q98" i="5"/>
  <c r="Q104" i="5"/>
  <c r="Q107" i="5"/>
  <c r="Q49" i="5"/>
  <c r="Q84" i="5"/>
  <c r="Q57" i="5"/>
  <c r="Q47" i="5"/>
  <c r="Q56" i="5"/>
  <c r="Q108" i="5"/>
  <c r="Q54" i="5"/>
  <c r="Q36" i="5"/>
  <c r="Q55" i="5"/>
  <c r="Q44" i="5"/>
  <c r="Q124" i="5"/>
  <c r="Q76" i="5"/>
  <c r="Q50" i="5"/>
  <c r="Q92" i="5"/>
  <c r="Q46" i="5"/>
  <c r="Q116" i="5"/>
  <c r="Q149" i="5"/>
  <c r="Q140" i="5"/>
  <c r="Q132" i="5"/>
  <c r="Q45" i="5"/>
  <c r="Q68" i="5"/>
  <c r="Q100" i="5"/>
  <c r="Q53" i="5"/>
  <c r="Q35" i="5"/>
  <c r="Q43" i="5"/>
  <c r="Q52" i="5"/>
  <c r="I156" i="5"/>
  <c r="I154" i="5"/>
  <c r="I141" i="5"/>
  <c r="I150" i="5"/>
  <c r="I151" i="5"/>
  <c r="I153" i="5"/>
  <c r="I58" i="5"/>
  <c r="I146" i="5"/>
  <c r="I142" i="5"/>
  <c r="I149" i="5"/>
  <c r="I145" i="5"/>
  <c r="I147" i="5"/>
  <c r="I152" i="5"/>
  <c r="I143" i="5"/>
  <c r="I144" i="5"/>
  <c r="I134" i="5"/>
  <c r="I135" i="5"/>
  <c r="I126" i="5"/>
  <c r="I124" i="5"/>
  <c r="I128" i="5"/>
  <c r="I127" i="5"/>
  <c r="I140" i="5"/>
  <c r="I155" i="5"/>
  <c r="I113" i="5"/>
  <c r="I100" i="5"/>
  <c r="I101" i="5"/>
  <c r="I133" i="5"/>
  <c r="I136" i="5"/>
  <c r="I125" i="5"/>
  <c r="I116" i="5"/>
  <c r="I109" i="5"/>
  <c r="I114" i="5"/>
  <c r="I111" i="5"/>
  <c r="I86" i="5"/>
  <c r="I131" i="5"/>
  <c r="I117" i="5"/>
  <c r="I118" i="5"/>
  <c r="I121" i="5"/>
  <c r="I112" i="5"/>
  <c r="I108" i="5"/>
  <c r="I107" i="5"/>
  <c r="I119" i="5"/>
  <c r="I120" i="5"/>
  <c r="I106" i="5"/>
  <c r="I68" i="5"/>
  <c r="I92" i="5"/>
  <c r="I138" i="5"/>
  <c r="I122" i="5"/>
  <c r="I130" i="5"/>
  <c r="I99" i="5"/>
  <c r="I72" i="5"/>
  <c r="I77" i="5"/>
  <c r="I132" i="5"/>
  <c r="I123" i="5"/>
  <c r="I90" i="5"/>
  <c r="I93" i="5"/>
  <c r="I89" i="5"/>
  <c r="I82" i="5"/>
  <c r="I83" i="5"/>
  <c r="I78" i="5"/>
  <c r="I76" i="5"/>
  <c r="I55" i="5"/>
  <c r="I46" i="5"/>
  <c r="I73" i="5"/>
  <c r="I98" i="5"/>
  <c r="I102" i="5"/>
  <c r="I105" i="5"/>
  <c r="I45" i="5"/>
  <c r="I36" i="5"/>
  <c r="I69" i="5"/>
  <c r="I70" i="5"/>
  <c r="I81" i="5"/>
  <c r="I43" i="5"/>
  <c r="I44" i="5"/>
  <c r="I139" i="5"/>
  <c r="I115" i="5"/>
  <c r="I84" i="5"/>
  <c r="I96" i="5"/>
  <c r="I95" i="5"/>
  <c r="I87" i="5"/>
  <c r="I94" i="5"/>
  <c r="I91" i="5"/>
  <c r="I71" i="5"/>
  <c r="I80" i="5"/>
  <c r="I57" i="5"/>
  <c r="I137" i="5"/>
  <c r="I129" i="5"/>
  <c r="I110" i="5"/>
  <c r="I103" i="5"/>
  <c r="I75" i="5"/>
  <c r="I85" i="5"/>
  <c r="I53" i="5"/>
  <c r="I56" i="5"/>
  <c r="I50" i="5"/>
  <c r="I104" i="5"/>
  <c r="I97" i="5"/>
  <c r="I88" i="5"/>
  <c r="I74" i="5"/>
  <c r="I79" i="5"/>
  <c r="I54" i="5"/>
  <c r="I52" i="5"/>
  <c r="I49" i="5"/>
  <c r="I41" i="5"/>
  <c r="I48" i="5"/>
  <c r="I40" i="5"/>
  <c r="I39" i="5"/>
  <c r="I47" i="5"/>
  <c r="I37" i="5"/>
  <c r="I38" i="5"/>
  <c r="I59" i="5"/>
  <c r="I35" i="5"/>
  <c r="I42" i="5"/>
  <c r="AH71" i="5"/>
  <c r="AH123" i="5"/>
  <c r="AH126" i="5"/>
  <c r="AH89" i="5"/>
  <c r="AH119" i="5"/>
  <c r="AH111" i="5"/>
  <c r="AH130" i="5"/>
  <c r="AH135" i="5"/>
  <c r="AH87" i="5"/>
  <c r="AH117" i="5"/>
  <c r="AH104" i="5"/>
  <c r="AH150" i="5"/>
  <c r="AH83" i="5"/>
  <c r="AH152" i="5"/>
  <c r="AH98" i="5"/>
  <c r="AH128" i="5"/>
  <c r="AH120" i="5"/>
  <c r="AH156" i="5"/>
  <c r="AH144" i="5"/>
  <c r="AH136" i="5"/>
  <c r="AH121" i="5"/>
  <c r="AH113" i="5"/>
  <c r="AH96" i="5"/>
  <c r="AH75" i="5"/>
  <c r="AH154" i="5"/>
  <c r="AH129" i="5"/>
  <c r="AH153" i="5"/>
  <c r="AH122" i="5"/>
  <c r="AH82" i="5"/>
  <c r="AH73" i="5"/>
  <c r="AH109" i="5"/>
  <c r="AH155" i="5"/>
  <c r="AH93" i="5"/>
  <c r="AH78" i="5"/>
  <c r="AH131" i="5"/>
  <c r="AH139" i="5"/>
  <c r="AH95" i="5"/>
  <c r="AH106" i="5"/>
  <c r="AH86" i="5"/>
  <c r="AH118" i="5"/>
  <c r="AH70" i="5"/>
  <c r="AH80" i="5"/>
  <c r="AH32" i="5"/>
  <c r="AH72" i="5"/>
  <c r="AH115" i="5"/>
  <c r="AH97" i="5"/>
  <c r="AH127" i="5"/>
  <c r="AH90" i="5"/>
  <c r="AH91" i="5"/>
  <c r="AH103" i="5"/>
  <c r="AH88" i="5"/>
  <c r="AH133" i="5"/>
  <c r="AH134" i="5"/>
  <c r="AH81" i="5"/>
  <c r="AH125" i="5"/>
  <c r="AH74" i="5"/>
  <c r="AH99" i="5"/>
  <c r="AH69" i="5"/>
  <c r="AH112" i="5"/>
  <c r="AH142" i="5"/>
  <c r="AH138" i="5"/>
  <c r="AH143" i="5"/>
  <c r="AH101" i="5"/>
  <c r="AH94" i="5"/>
  <c r="AH114" i="5"/>
  <c r="AH151" i="5"/>
  <c r="AH107" i="5"/>
  <c r="AH110" i="5"/>
  <c r="AH102" i="5"/>
  <c r="AH79" i="5"/>
  <c r="AH146" i="5"/>
  <c r="AH147" i="5"/>
  <c r="AH105" i="5"/>
  <c r="AH108" i="5"/>
  <c r="AH145" i="5"/>
  <c r="AH85" i="5"/>
  <c r="AH137" i="5"/>
  <c r="AH77" i="5"/>
  <c r="AH68" i="5"/>
  <c r="AH100" i="5"/>
  <c r="AH92" i="5"/>
  <c r="AH149" i="5"/>
  <c r="AH116" i="5"/>
  <c r="AH141" i="5"/>
  <c r="AH124" i="5"/>
  <c r="AH84" i="5"/>
  <c r="AH140" i="5"/>
  <c r="AH76" i="5"/>
  <c r="AH132" i="5"/>
  <c r="AH52" i="5"/>
  <c r="AJ386" i="5" l="1"/>
  <c r="AJ396" i="5"/>
  <c r="AJ392" i="5"/>
  <c r="AJ391" i="5"/>
  <c r="AJ393" i="5"/>
  <c r="AJ385" i="5"/>
  <c r="AJ397" i="5"/>
  <c r="AJ389" i="5"/>
  <c r="AJ395" i="5"/>
  <c r="AJ387" i="5"/>
  <c r="AJ390" i="5"/>
  <c r="AJ388" i="5"/>
  <c r="AJ394" i="5"/>
  <c r="AC396" i="5"/>
  <c r="AC386" i="5"/>
  <c r="AC395" i="5"/>
  <c r="AC390" i="5"/>
  <c r="AC392" i="5"/>
  <c r="AC393" i="5"/>
  <c r="AC385" i="5"/>
  <c r="AC397" i="5"/>
  <c r="AC388" i="5"/>
  <c r="AC394" i="5"/>
  <c r="AC387" i="5"/>
  <c r="AC391" i="5"/>
  <c r="AC389" i="5"/>
  <c r="AG178" i="5"/>
  <c r="AH178" i="5" s="1"/>
  <c r="AG384" i="5"/>
  <c r="AH384" i="5" s="1"/>
  <c r="AJ209" i="5"/>
  <c r="AJ226" i="5"/>
  <c r="AJ212" i="5"/>
  <c r="AJ206" i="5"/>
  <c r="AJ207" i="5"/>
  <c r="AJ222" i="5"/>
  <c r="AJ221" i="5"/>
  <c r="AJ217" i="5"/>
  <c r="AJ211" i="5"/>
  <c r="AJ227" i="5"/>
  <c r="AJ233" i="5"/>
  <c r="AJ232" i="5"/>
  <c r="AJ216" i="5"/>
  <c r="AJ253" i="5"/>
  <c r="AJ257" i="5"/>
  <c r="AJ252" i="5"/>
  <c r="AJ266" i="5"/>
  <c r="AJ249" i="5"/>
  <c r="AJ263" i="5"/>
  <c r="AJ255" i="5"/>
  <c r="AJ265" i="5"/>
  <c r="AJ258" i="5"/>
  <c r="AJ264" i="5"/>
  <c r="AJ214" i="5"/>
  <c r="AJ247" i="5"/>
  <c r="AJ262" i="5"/>
  <c r="AJ251" i="5"/>
  <c r="AJ250" i="5"/>
  <c r="AJ248" i="5"/>
  <c r="AJ261" i="5"/>
  <c r="AJ246" i="5"/>
  <c r="AJ259" i="5"/>
  <c r="AJ260" i="5"/>
  <c r="AJ254" i="5"/>
  <c r="AJ273" i="5"/>
  <c r="AJ271" i="5"/>
  <c r="AJ278" i="5"/>
  <c r="AJ219" i="5"/>
  <c r="AJ274" i="5"/>
  <c r="AJ269" i="5"/>
  <c r="AJ277" i="5"/>
  <c r="AJ272" i="5"/>
  <c r="AJ256" i="5"/>
  <c r="AJ275" i="5"/>
  <c r="AJ276" i="5"/>
  <c r="AJ245" i="5"/>
  <c r="AJ270" i="5"/>
  <c r="AJ208" i="5"/>
  <c r="AJ224" i="5"/>
  <c r="AJ213" i="5"/>
  <c r="AJ229" i="5"/>
  <c r="AJ205" i="5"/>
  <c r="AJ235" i="5"/>
  <c r="AJ218" i="5"/>
  <c r="AJ215" i="5"/>
  <c r="AJ223" i="5"/>
  <c r="AJ220" i="5"/>
  <c r="AJ228" i="5"/>
  <c r="AJ234" i="5"/>
  <c r="AJ225" i="5"/>
  <c r="AJ231" i="5"/>
  <c r="AJ185" i="5"/>
  <c r="AJ188" i="5"/>
  <c r="AJ181" i="5"/>
  <c r="AJ175" i="5"/>
  <c r="AJ167" i="5"/>
  <c r="AJ194" i="5"/>
  <c r="AJ47" i="5"/>
  <c r="AJ199" i="5"/>
  <c r="AJ176" i="5"/>
  <c r="AJ198" i="5"/>
  <c r="AJ170" i="5"/>
  <c r="AJ182" i="5"/>
  <c r="AJ193" i="5"/>
  <c r="AJ184" i="5"/>
  <c r="AJ162" i="5"/>
  <c r="AJ189" i="5"/>
  <c r="AJ166" i="5"/>
  <c r="AJ39" i="5"/>
  <c r="AJ192" i="5"/>
  <c r="AJ171" i="5"/>
  <c r="AJ164" i="5"/>
  <c r="AJ160" i="5"/>
  <c r="AJ44" i="5"/>
  <c r="AJ48" i="5"/>
  <c r="AJ159" i="5"/>
  <c r="AJ196" i="5"/>
  <c r="AJ183" i="5"/>
  <c r="AJ165" i="5"/>
  <c r="AJ195" i="5"/>
  <c r="AJ169" i="5"/>
  <c r="AJ172" i="5"/>
  <c r="AJ191" i="5"/>
  <c r="AJ49" i="5"/>
  <c r="AI158" i="5"/>
  <c r="AJ163" i="5"/>
  <c r="AJ173" i="5"/>
  <c r="AJ45" i="5"/>
  <c r="AJ161" i="5"/>
  <c r="AJ180" i="5"/>
  <c r="AJ177" i="5"/>
  <c r="AJ168" i="5"/>
  <c r="AJ50" i="5"/>
  <c r="AJ46" i="5"/>
  <c r="AJ37" i="5"/>
  <c r="AJ190" i="5"/>
  <c r="AJ40" i="5"/>
  <c r="AJ42" i="5"/>
  <c r="AJ38" i="5"/>
  <c r="AJ41" i="5"/>
  <c r="AJ174" i="5"/>
  <c r="AJ36" i="5"/>
  <c r="AJ43" i="5"/>
  <c r="AJ200" i="5"/>
  <c r="AJ35" i="5"/>
  <c r="AJ201" i="5"/>
  <c r="AJ187" i="5"/>
  <c r="AJ197" i="5"/>
  <c r="AC232" i="5"/>
  <c r="AC233" i="5"/>
  <c r="AC226" i="5"/>
  <c r="AC227" i="5"/>
  <c r="AC222" i="5"/>
  <c r="AC221" i="5"/>
  <c r="AC216" i="5"/>
  <c r="AC217" i="5"/>
  <c r="AC211" i="5"/>
  <c r="AC212" i="5"/>
  <c r="AC206" i="5"/>
  <c r="AC207" i="5"/>
  <c r="AC161" i="5"/>
  <c r="AC172" i="5"/>
  <c r="AC170" i="5"/>
  <c r="AC159" i="5"/>
  <c r="AC166" i="5"/>
  <c r="AC165" i="5"/>
  <c r="AC171" i="5"/>
  <c r="AC162" i="5"/>
  <c r="AC173" i="5"/>
  <c r="AC174" i="5"/>
  <c r="AC164" i="5"/>
  <c r="AC167" i="5"/>
  <c r="AC169" i="5"/>
  <c r="AC163" i="5"/>
  <c r="AC160" i="5"/>
  <c r="AC175" i="5"/>
  <c r="AC176" i="5"/>
  <c r="AC177" i="5"/>
  <c r="AC168" i="5"/>
  <c r="AB178" i="5"/>
  <c r="AC178" i="5" s="1"/>
  <c r="E178" i="5"/>
  <c r="AC198" i="5"/>
  <c r="AC199" i="5"/>
  <c r="AC201" i="5"/>
  <c r="AC193" i="5"/>
  <c r="AC188" i="5"/>
  <c r="AC194" i="5"/>
  <c r="AC189" i="5"/>
  <c r="AC185" i="5"/>
  <c r="AC182" i="5"/>
  <c r="AC181" i="5"/>
  <c r="AC183" i="5"/>
  <c r="AC184" i="5"/>
  <c r="AB158" i="5"/>
  <c r="AG157" i="5"/>
  <c r="AC186" i="5"/>
  <c r="AC267" i="5"/>
  <c r="AC51" i="5"/>
  <c r="AC34" i="5"/>
  <c r="AJ34" i="5"/>
  <c r="AC376" i="5"/>
  <c r="AC375" i="5"/>
  <c r="AC374" i="5"/>
  <c r="AC373" i="5"/>
  <c r="AJ374" i="5"/>
  <c r="AJ375" i="5"/>
  <c r="AJ373" i="5"/>
  <c r="AJ376" i="5"/>
  <c r="AC363" i="5"/>
  <c r="AC361" i="5"/>
  <c r="AC364" i="5"/>
  <c r="AC362" i="5"/>
  <c r="AJ362" i="5"/>
  <c r="AJ361" i="5"/>
  <c r="AJ363" i="5"/>
  <c r="AJ364" i="5"/>
  <c r="AC350" i="5"/>
  <c r="AC351" i="5"/>
  <c r="AC353" i="5"/>
  <c r="AC352" i="5"/>
  <c r="AJ351" i="5"/>
  <c r="AJ353" i="5"/>
  <c r="AJ352" i="5"/>
  <c r="AJ350" i="5"/>
  <c r="AC341" i="5"/>
  <c r="AC342" i="5"/>
  <c r="AC339" i="5"/>
  <c r="AC340" i="5"/>
  <c r="AJ340" i="5"/>
  <c r="AJ339" i="5"/>
  <c r="AJ341" i="5"/>
  <c r="AJ342" i="5"/>
  <c r="AC331" i="5"/>
  <c r="AC329" i="5"/>
  <c r="AC328" i="5"/>
  <c r="AC330" i="5"/>
  <c r="AJ329" i="5"/>
  <c r="AJ331" i="5"/>
  <c r="AJ328" i="5"/>
  <c r="AJ330" i="5"/>
  <c r="AC319" i="5"/>
  <c r="AC320" i="5"/>
  <c r="AC317" i="5"/>
  <c r="AC318" i="5"/>
  <c r="AJ318" i="5"/>
  <c r="AJ320" i="5"/>
  <c r="AJ317" i="5"/>
  <c r="AJ319" i="5"/>
  <c r="AC306" i="5"/>
  <c r="AC308" i="5"/>
  <c r="AC309" i="5"/>
  <c r="AC307" i="5"/>
  <c r="AJ307" i="5"/>
  <c r="AJ306" i="5"/>
  <c r="AJ308" i="5"/>
  <c r="AJ309" i="5"/>
  <c r="AC297" i="5"/>
  <c r="AC295" i="5"/>
  <c r="AC298" i="5"/>
  <c r="AC296" i="5"/>
  <c r="AJ296" i="5"/>
  <c r="AJ295" i="5"/>
  <c r="AJ297" i="5"/>
  <c r="AJ298" i="5"/>
  <c r="AC285" i="5"/>
  <c r="AC286" i="5"/>
  <c r="AC284" i="5"/>
  <c r="AC287" i="5"/>
  <c r="AJ285" i="5"/>
  <c r="AJ286" i="5"/>
  <c r="AJ284" i="5"/>
  <c r="AJ287" i="5"/>
  <c r="AC275" i="5"/>
  <c r="AC274" i="5"/>
  <c r="AC273" i="5"/>
  <c r="AC276" i="5"/>
  <c r="AC262" i="5"/>
  <c r="AC252" i="5"/>
  <c r="AC250" i="5"/>
  <c r="AC251" i="5"/>
  <c r="AC253" i="5"/>
  <c r="AC261" i="5"/>
  <c r="AC264" i="5"/>
  <c r="AC263" i="5"/>
  <c r="AC282" i="5"/>
  <c r="AC283" i="5"/>
  <c r="AC280" i="5"/>
  <c r="AC289" i="5"/>
  <c r="AC288" i="5"/>
  <c r="AC281" i="5"/>
  <c r="AJ283" i="5"/>
  <c r="AJ281" i="5"/>
  <c r="AJ282" i="5"/>
  <c r="AJ67" i="5"/>
  <c r="AJ62" i="5"/>
  <c r="AJ65" i="5"/>
  <c r="AJ289" i="5"/>
  <c r="AJ288" i="5"/>
  <c r="AJ66" i="5"/>
  <c r="AJ64" i="5"/>
  <c r="AJ61" i="5"/>
  <c r="AJ280" i="5"/>
  <c r="AJ63" i="5"/>
  <c r="AJ60" i="5"/>
  <c r="AC65" i="5"/>
  <c r="AC61" i="5"/>
  <c r="AC64" i="5"/>
  <c r="AC67" i="5"/>
  <c r="AC62" i="5"/>
  <c r="AC66" i="5"/>
  <c r="AC63" i="5"/>
  <c r="AC60" i="5"/>
  <c r="AC195" i="5"/>
  <c r="AC196" i="5"/>
  <c r="AC192" i="5"/>
  <c r="AJ370" i="5"/>
  <c r="AJ371" i="5"/>
  <c r="AC370" i="5"/>
  <c r="AC371" i="5"/>
  <c r="AC358" i="5"/>
  <c r="AC359" i="5"/>
  <c r="AJ359" i="5"/>
  <c r="AJ358" i="5"/>
  <c r="AC347" i="5"/>
  <c r="AC348" i="5"/>
  <c r="AJ347" i="5"/>
  <c r="AJ348" i="5"/>
  <c r="AC336" i="5"/>
  <c r="AC337" i="5"/>
  <c r="AJ337" i="5"/>
  <c r="AJ336" i="5"/>
  <c r="AC325" i="5"/>
  <c r="AC326" i="5"/>
  <c r="AJ326" i="5"/>
  <c r="AJ325" i="5"/>
  <c r="AC315" i="5"/>
  <c r="AC314" i="5"/>
  <c r="AJ314" i="5"/>
  <c r="AJ315" i="5"/>
  <c r="AC304" i="5"/>
  <c r="AC303" i="5"/>
  <c r="AJ303" i="5"/>
  <c r="AJ304" i="5"/>
  <c r="AC300" i="5"/>
  <c r="AC292" i="5"/>
  <c r="AC293" i="5"/>
  <c r="AC294" i="5"/>
  <c r="AC299" i="5"/>
  <c r="AJ292" i="5"/>
  <c r="AJ293" i="5"/>
  <c r="AC270" i="5"/>
  <c r="AC271" i="5"/>
  <c r="AC258" i="5"/>
  <c r="AC259" i="5"/>
  <c r="AC247" i="5"/>
  <c r="AC248" i="5"/>
  <c r="AJ332" i="5"/>
  <c r="AJ311" i="5"/>
  <c r="AJ203" i="5"/>
  <c r="AJ310" i="5"/>
  <c r="AJ313" i="5"/>
  <c r="AJ372" i="5"/>
  <c r="AJ369" i="5"/>
  <c r="AJ321" i="5"/>
  <c r="AJ378" i="5"/>
  <c r="AJ377" i="5"/>
  <c r="AJ305" i="5"/>
  <c r="AJ58" i="5"/>
  <c r="AJ322" i="5"/>
  <c r="AJ316" i="5"/>
  <c r="AJ299" i="5"/>
  <c r="AJ302" i="5"/>
  <c r="AJ291" i="5"/>
  <c r="AJ300" i="5"/>
  <c r="AJ204" i="5"/>
  <c r="AJ324" i="5"/>
  <c r="AJ333" i="5"/>
  <c r="AJ327" i="5"/>
  <c r="AJ294" i="5"/>
  <c r="AJ202" i="5"/>
  <c r="AJ301" i="5"/>
  <c r="AJ210" i="5"/>
  <c r="AJ323" i="5"/>
  <c r="AJ290" i="5"/>
  <c r="AJ312" i="5"/>
  <c r="AJ368" i="5"/>
  <c r="AJ360" i="5"/>
  <c r="AJ346" i="5"/>
  <c r="AJ365" i="5"/>
  <c r="AJ354" i="5"/>
  <c r="AJ357" i="5"/>
  <c r="AJ338" i="5"/>
  <c r="AJ366" i="5"/>
  <c r="AJ349" i="5"/>
  <c r="AJ335" i="5"/>
  <c r="AJ343" i="5"/>
  <c r="AJ344" i="5"/>
  <c r="AJ355" i="5"/>
  <c r="AJ356" i="5"/>
  <c r="AJ345" i="5"/>
  <c r="AJ334" i="5"/>
  <c r="AJ55" i="5"/>
  <c r="AJ53" i="5"/>
  <c r="AJ59" i="5"/>
  <c r="AJ57" i="5"/>
  <c r="AJ54" i="5"/>
  <c r="AJ56" i="5"/>
  <c r="AC327" i="5"/>
  <c r="AC265" i="5"/>
  <c r="AC357" i="5"/>
  <c r="AC332" i="5"/>
  <c r="AC360" i="5"/>
  <c r="AC223" i="5"/>
  <c r="AC302" i="5"/>
  <c r="AC377" i="5"/>
  <c r="AC224" i="5"/>
  <c r="AC218" i="5"/>
  <c r="AC266" i="5"/>
  <c r="AC313" i="5"/>
  <c r="AC257" i="5"/>
  <c r="AC335" i="5"/>
  <c r="AC229" i="5"/>
  <c r="AC228" i="5"/>
  <c r="AC301" i="5"/>
  <c r="AC344" i="5"/>
  <c r="AC346" i="5"/>
  <c r="AC311" i="5"/>
  <c r="AC260" i="5"/>
  <c r="AC209" i="5"/>
  <c r="AC190" i="5"/>
  <c r="AC366" i="5"/>
  <c r="AC365" i="5"/>
  <c r="AC333" i="5"/>
  <c r="AC322" i="5"/>
  <c r="AC355" i="5"/>
  <c r="AC354" i="5"/>
  <c r="AC372" i="5"/>
  <c r="AC203" i="5"/>
  <c r="AC305" i="5"/>
  <c r="AC210" i="5"/>
  <c r="AC334" i="5"/>
  <c r="AC321" i="5"/>
  <c r="AC368" i="5"/>
  <c r="AC310" i="5"/>
  <c r="AC200" i="5"/>
  <c r="AC312" i="5"/>
  <c r="AC356" i="5"/>
  <c r="AC214" i="5"/>
  <c r="AC219" i="5"/>
  <c r="AC290" i="5"/>
  <c r="AC338" i="5"/>
  <c r="AC316" i="5"/>
  <c r="AC208" i="5"/>
  <c r="AC234" i="5"/>
  <c r="AC378" i="5"/>
  <c r="AC324" i="5"/>
  <c r="AC349" i="5"/>
  <c r="AC191" i="5"/>
  <c r="AC291" i="5"/>
  <c r="AC343" i="5"/>
  <c r="AC204" i="5"/>
  <c r="AC220" i="5"/>
  <c r="AC235" i="5"/>
  <c r="AC213" i="5"/>
  <c r="AC369" i="5"/>
  <c r="AC197" i="5"/>
  <c r="AC345" i="5"/>
  <c r="AC323" i="5"/>
  <c r="AC215" i="5"/>
  <c r="AC272" i="5"/>
  <c r="AC269" i="5"/>
  <c r="AC277" i="5"/>
  <c r="AC278" i="5"/>
  <c r="AC249" i="5"/>
  <c r="AC254" i="5"/>
  <c r="AC246" i="5"/>
  <c r="AC255" i="5"/>
  <c r="M158" i="5"/>
  <c r="W158" i="5"/>
  <c r="S158" i="5"/>
  <c r="AA158" i="5"/>
  <c r="AC87" i="5"/>
  <c r="AC117" i="5"/>
  <c r="AC130" i="5"/>
  <c r="AC81" i="5"/>
  <c r="AC144" i="5"/>
  <c r="AC98" i="5"/>
  <c r="AC118" i="5"/>
  <c r="AC73" i="5"/>
  <c r="AC90" i="5"/>
  <c r="AC125" i="5"/>
  <c r="AC89" i="5"/>
  <c r="AC143" i="5"/>
  <c r="AC48" i="5"/>
  <c r="AC134" i="5"/>
  <c r="AC142" i="5"/>
  <c r="AC78" i="5"/>
  <c r="AC154" i="5"/>
  <c r="AC113" i="5"/>
  <c r="AC136" i="5"/>
  <c r="AC103" i="5"/>
  <c r="AC40" i="5"/>
  <c r="AC137" i="5"/>
  <c r="AC95" i="5"/>
  <c r="AC145" i="5"/>
  <c r="AC79" i="5"/>
  <c r="AC121" i="5"/>
  <c r="AC115" i="5"/>
  <c r="AC70" i="5"/>
  <c r="AC38" i="5"/>
  <c r="AC127" i="5"/>
  <c r="AC152" i="5"/>
  <c r="AC107" i="5"/>
  <c r="AC46" i="5"/>
  <c r="AC141" i="5"/>
  <c r="AC99" i="5"/>
  <c r="AC150" i="5"/>
  <c r="AC129" i="5"/>
  <c r="AC156" i="5"/>
  <c r="AC96" i="5"/>
  <c r="AC106" i="5"/>
  <c r="AC39" i="5"/>
  <c r="AC135" i="5"/>
  <c r="AC151" i="5"/>
  <c r="AC111" i="5"/>
  <c r="AC74" i="5"/>
  <c r="AC32" i="5"/>
  <c r="AC93" i="5"/>
  <c r="AC140" i="5"/>
  <c r="AC41" i="5"/>
  <c r="AC147" i="5"/>
  <c r="AC86" i="5"/>
  <c r="AC88" i="5"/>
  <c r="AC101" i="5"/>
  <c r="AC153" i="5"/>
  <c r="AC47" i="5"/>
  <c r="AC119" i="5"/>
  <c r="AC85" i="5"/>
  <c r="AC49" i="5"/>
  <c r="AC123" i="5"/>
  <c r="AC59" i="5"/>
  <c r="AC155" i="5"/>
  <c r="AC42" i="5"/>
  <c r="AC109" i="5"/>
  <c r="AC69" i="5"/>
  <c r="AC202" i="5"/>
  <c r="AC58" i="5"/>
  <c r="AC131" i="5"/>
  <c r="AC110" i="5"/>
  <c r="AC57" i="5"/>
  <c r="AC128" i="5"/>
  <c r="AC75" i="5"/>
  <c r="AC139" i="5"/>
  <c r="AC102" i="5"/>
  <c r="AC133" i="5"/>
  <c r="AC97" i="5"/>
  <c r="AC112" i="5"/>
  <c r="AC77" i="5"/>
  <c r="AC83" i="5"/>
  <c r="AC120" i="5"/>
  <c r="AC80" i="5"/>
  <c r="AC126" i="5"/>
  <c r="AC91" i="5"/>
  <c r="AC116" i="5"/>
  <c r="AC108" i="5"/>
  <c r="AC114" i="5"/>
  <c r="AC82" i="5"/>
  <c r="AC94" i="5"/>
  <c r="AC71" i="5"/>
  <c r="AC205" i="5"/>
  <c r="AC104" i="5"/>
  <c r="AC122" i="5"/>
  <c r="AC72" i="5"/>
  <c r="AC37" i="5"/>
  <c r="AC138" i="5"/>
  <c r="AC68" i="5"/>
  <c r="AC146" i="5"/>
  <c r="AC100" i="5"/>
  <c r="AC44" i="5"/>
  <c r="AC105" i="5"/>
  <c r="AC50" i="5"/>
  <c r="AC124" i="5"/>
  <c r="AC231" i="5"/>
  <c r="AC76" i="5"/>
  <c r="AC132" i="5"/>
  <c r="AC92" i="5"/>
  <c r="AC54" i="5"/>
  <c r="AC36" i="5"/>
  <c r="AC56" i="5"/>
  <c r="AC225" i="5"/>
  <c r="AC55" i="5"/>
  <c r="AC149" i="5"/>
  <c r="AC84" i="5"/>
  <c r="AC45" i="5"/>
  <c r="AC43" i="5"/>
  <c r="AC35" i="5"/>
  <c r="AC53" i="5"/>
  <c r="AC52" i="5"/>
  <c r="Y158" i="5"/>
  <c r="AJ32" i="5"/>
  <c r="AJ145" i="5"/>
  <c r="AJ152" i="5"/>
  <c r="AJ156" i="5"/>
  <c r="AJ71" i="5"/>
  <c r="AJ142" i="5"/>
  <c r="AJ134" i="5"/>
  <c r="AJ107" i="5"/>
  <c r="AJ109" i="5"/>
  <c r="AJ99" i="5"/>
  <c r="AJ132" i="5"/>
  <c r="AJ101" i="5"/>
  <c r="AJ154" i="5"/>
  <c r="AJ83" i="5"/>
  <c r="AJ130" i="5"/>
  <c r="AJ104" i="5"/>
  <c r="AJ78" i="5"/>
  <c r="AJ79" i="5"/>
  <c r="AJ143" i="5"/>
  <c r="AJ126" i="5"/>
  <c r="AJ118" i="5"/>
  <c r="AJ110" i="5"/>
  <c r="AJ105" i="5"/>
  <c r="AJ102" i="5"/>
  <c r="AJ139" i="5"/>
  <c r="AJ113" i="5"/>
  <c r="AJ86" i="5"/>
  <c r="AJ87" i="5"/>
  <c r="AJ151" i="5"/>
  <c r="AJ135" i="5"/>
  <c r="AJ127" i="5"/>
  <c r="AJ119" i="5"/>
  <c r="AJ149" i="5"/>
  <c r="AJ117" i="5"/>
  <c r="AJ111" i="5"/>
  <c r="AJ84" i="5"/>
  <c r="AJ147" i="5"/>
  <c r="AJ122" i="5"/>
  <c r="AJ95" i="5"/>
  <c r="AJ92" i="5"/>
  <c r="AJ144" i="5"/>
  <c r="AJ136" i="5"/>
  <c r="AJ128" i="5"/>
  <c r="AJ116" i="5"/>
  <c r="AJ121" i="5"/>
  <c r="AJ120" i="5"/>
  <c r="AJ93" i="5"/>
  <c r="AJ155" i="5"/>
  <c r="AJ72" i="5"/>
  <c r="AJ73" i="5"/>
  <c r="AJ76" i="5"/>
  <c r="AJ81" i="5"/>
  <c r="AJ131" i="5"/>
  <c r="AJ129" i="5"/>
  <c r="AJ70" i="5"/>
  <c r="AJ77" i="5"/>
  <c r="AJ141" i="5"/>
  <c r="AJ106" i="5"/>
  <c r="AJ88" i="5"/>
  <c r="AJ89" i="5"/>
  <c r="AJ153" i="5"/>
  <c r="AJ100" i="5"/>
  <c r="AJ133" i="5"/>
  <c r="AJ138" i="5"/>
  <c r="AJ103" i="5"/>
  <c r="AJ85" i="5"/>
  <c r="AJ114" i="5"/>
  <c r="AJ115" i="5"/>
  <c r="AJ97" i="5"/>
  <c r="AJ98" i="5"/>
  <c r="AJ82" i="5"/>
  <c r="AJ80" i="5"/>
  <c r="AJ137" i="5"/>
  <c r="AJ146" i="5"/>
  <c r="AJ112" i="5"/>
  <c r="AJ94" i="5"/>
  <c r="AJ123" i="5"/>
  <c r="AJ125" i="5"/>
  <c r="AJ69" i="5"/>
  <c r="AJ74" i="5"/>
  <c r="AJ91" i="5"/>
  <c r="AJ75" i="5"/>
  <c r="AJ90" i="5"/>
  <c r="AJ52" i="5"/>
  <c r="AJ96" i="5"/>
  <c r="AJ150" i="5"/>
  <c r="AJ108" i="5"/>
  <c r="AJ140" i="5"/>
  <c r="AJ124" i="5"/>
  <c r="AJ68" i="5"/>
  <c r="K158" i="5"/>
  <c r="O158" i="5"/>
  <c r="U158" i="5"/>
  <c r="E187" i="5"/>
  <c r="AC187" i="5"/>
  <c r="AB157" i="5" l="1"/>
  <c r="AB384" i="5"/>
  <c r="AC384" i="5" s="1"/>
  <c r="AI178" i="5"/>
  <c r="AJ178" i="5" s="1"/>
  <c r="AI384" i="5"/>
  <c r="AJ384" i="5" s="1"/>
  <c r="AH157" i="5"/>
  <c r="AI157" i="5"/>
  <c r="AH158" i="5"/>
  <c r="I158" i="5"/>
  <c r="Q158" i="5"/>
  <c r="G158" i="5"/>
  <c r="AJ157" i="5" l="1"/>
  <c r="AJ158" i="5"/>
  <c r="E158" i="5" l="1"/>
  <c r="AC180" i="5" l="1"/>
  <c r="AC158" i="5" l="1"/>
  <c r="AC157" i="5"/>
  <c r="AK32" i="5" l="1"/>
  <c r="AL396" i="5" l="1"/>
  <c r="AL386" i="5"/>
  <c r="AL387" i="5"/>
  <c r="AL391" i="5"/>
  <c r="AL394" i="5"/>
  <c r="AL388" i="5"/>
  <c r="AL390" i="5"/>
  <c r="AL395" i="5"/>
  <c r="AL393" i="5"/>
  <c r="AL397" i="5"/>
  <c r="AL385" i="5"/>
  <c r="AL392" i="5"/>
  <c r="AL389" i="5"/>
  <c r="AL217" i="5"/>
  <c r="AL212" i="5"/>
  <c r="AL226" i="5"/>
  <c r="AL227" i="5"/>
  <c r="AL206" i="5"/>
  <c r="AL233" i="5"/>
  <c r="AL221" i="5"/>
  <c r="AL211" i="5"/>
  <c r="AL222" i="5"/>
  <c r="AL209" i="5"/>
  <c r="AL216" i="5"/>
  <c r="AL207" i="5"/>
  <c r="AL232" i="5"/>
  <c r="AL265" i="5"/>
  <c r="AL254" i="5"/>
  <c r="AL247" i="5"/>
  <c r="AL253" i="5"/>
  <c r="AL260" i="5"/>
  <c r="AL266" i="5"/>
  <c r="AL262" i="5"/>
  <c r="AL249" i="5"/>
  <c r="AL263" i="5"/>
  <c r="AL258" i="5"/>
  <c r="AL264" i="5"/>
  <c r="AL261" i="5"/>
  <c r="AL257" i="5"/>
  <c r="AL246" i="5"/>
  <c r="AL250" i="5"/>
  <c r="AL251" i="5"/>
  <c r="AL252" i="5"/>
  <c r="AL214" i="5"/>
  <c r="AL255" i="5"/>
  <c r="AL248" i="5"/>
  <c r="AL259" i="5"/>
  <c r="AL275" i="5"/>
  <c r="AL276" i="5"/>
  <c r="AL273" i="5"/>
  <c r="AL277" i="5"/>
  <c r="AL274" i="5"/>
  <c r="AL270" i="5"/>
  <c r="AL269" i="5"/>
  <c r="AL256" i="5"/>
  <c r="AL278" i="5"/>
  <c r="AL219" i="5"/>
  <c r="AL271" i="5"/>
  <c r="AL245" i="5"/>
  <c r="AL272" i="5"/>
  <c r="AL208" i="5"/>
  <c r="AL224" i="5"/>
  <c r="AL205" i="5"/>
  <c r="AL229" i="5"/>
  <c r="AL213" i="5"/>
  <c r="AL218" i="5"/>
  <c r="AL235" i="5"/>
  <c r="AL223" i="5"/>
  <c r="AL215" i="5"/>
  <c r="AL220" i="5"/>
  <c r="AL228" i="5"/>
  <c r="AL225" i="5"/>
  <c r="AL234" i="5"/>
  <c r="AL231" i="5"/>
  <c r="AL194" i="5"/>
  <c r="AL185" i="5"/>
  <c r="AL181" i="5"/>
  <c r="AL199" i="5"/>
  <c r="AL183" i="5"/>
  <c r="AL159" i="5"/>
  <c r="AL198" i="5"/>
  <c r="AL172" i="5"/>
  <c r="AL164" i="5"/>
  <c r="AL182" i="5"/>
  <c r="AL192" i="5"/>
  <c r="AL38" i="5"/>
  <c r="AL193" i="5"/>
  <c r="AL175" i="5"/>
  <c r="AL168" i="5"/>
  <c r="AL189" i="5"/>
  <c r="AL188" i="5"/>
  <c r="AL163" i="5"/>
  <c r="AL167" i="5"/>
  <c r="AL39" i="5"/>
  <c r="AL49" i="5"/>
  <c r="AL171" i="5"/>
  <c r="AL35" i="5"/>
  <c r="AL36" i="5"/>
  <c r="AL191" i="5"/>
  <c r="AL50" i="5"/>
  <c r="AL47" i="5"/>
  <c r="AL187" i="5"/>
  <c r="AL166" i="5"/>
  <c r="AL162" i="5"/>
  <c r="AL170" i="5"/>
  <c r="AL190" i="5"/>
  <c r="AL176" i="5"/>
  <c r="AL195" i="5"/>
  <c r="AL174" i="5"/>
  <c r="AL48" i="5"/>
  <c r="AL165" i="5"/>
  <c r="AL44" i="5"/>
  <c r="AL161" i="5"/>
  <c r="AL42" i="5"/>
  <c r="AL177" i="5"/>
  <c r="AL169" i="5"/>
  <c r="AL45" i="5"/>
  <c r="AL46" i="5"/>
  <c r="AL40" i="5"/>
  <c r="AL184" i="5"/>
  <c r="AL196" i="5"/>
  <c r="AL160" i="5"/>
  <c r="AL37" i="5"/>
  <c r="AL173" i="5"/>
  <c r="AL41" i="5"/>
  <c r="AL201" i="5"/>
  <c r="AL200" i="5"/>
  <c r="AL43" i="5"/>
  <c r="AL197" i="5"/>
  <c r="AK158" i="5"/>
  <c r="AL180" i="5"/>
  <c r="AL34" i="5"/>
  <c r="AL374" i="5"/>
  <c r="AL375" i="5"/>
  <c r="AL373" i="5"/>
  <c r="AL376" i="5"/>
  <c r="AL362" i="5"/>
  <c r="AL364" i="5"/>
  <c r="AL361" i="5"/>
  <c r="AL363" i="5"/>
  <c r="AL353" i="5"/>
  <c r="AL351" i="5"/>
  <c r="AL350" i="5"/>
  <c r="AL352" i="5"/>
  <c r="AL342" i="5"/>
  <c r="AL339" i="5"/>
  <c r="AL341" i="5"/>
  <c r="AL340" i="5"/>
  <c r="AL330" i="5"/>
  <c r="AL331" i="5"/>
  <c r="AL328" i="5"/>
  <c r="AL329" i="5"/>
  <c r="AL317" i="5"/>
  <c r="AL320" i="5"/>
  <c r="AL318" i="5"/>
  <c r="AL319" i="5"/>
  <c r="AL308" i="5"/>
  <c r="AL309" i="5"/>
  <c r="AL307" i="5"/>
  <c r="AL306" i="5"/>
  <c r="AL295" i="5"/>
  <c r="AL296" i="5"/>
  <c r="AL298" i="5"/>
  <c r="AL297" i="5"/>
  <c r="AL284" i="5"/>
  <c r="AL285" i="5"/>
  <c r="AL286" i="5"/>
  <c r="AL287" i="5"/>
  <c r="AL281" i="5"/>
  <c r="AL283" i="5"/>
  <c r="AL66" i="5"/>
  <c r="AL282" i="5"/>
  <c r="AL62" i="5"/>
  <c r="AL65" i="5"/>
  <c r="AL64" i="5"/>
  <c r="AL63" i="5"/>
  <c r="AL289" i="5"/>
  <c r="AL67" i="5"/>
  <c r="AL61" i="5"/>
  <c r="AL288" i="5"/>
  <c r="AL280" i="5"/>
  <c r="AL60" i="5"/>
  <c r="AL371" i="5"/>
  <c r="AL370" i="5"/>
  <c r="AL358" i="5"/>
  <c r="AL359" i="5"/>
  <c r="AL348" i="5"/>
  <c r="AL347" i="5"/>
  <c r="AL337" i="5"/>
  <c r="AL336" i="5"/>
  <c r="AL325" i="5"/>
  <c r="AL326" i="5"/>
  <c r="AL314" i="5"/>
  <c r="AL315" i="5"/>
  <c r="AL304" i="5"/>
  <c r="AL303" i="5"/>
  <c r="AL292" i="5"/>
  <c r="AL293" i="5"/>
  <c r="AL310" i="5"/>
  <c r="AL322" i="5"/>
  <c r="AL300" i="5"/>
  <c r="AL58" i="5"/>
  <c r="AL369" i="5"/>
  <c r="AL316" i="5"/>
  <c r="AL203" i="5"/>
  <c r="AL311" i="5"/>
  <c r="AL377" i="5"/>
  <c r="AL324" i="5"/>
  <c r="AL333" i="5"/>
  <c r="AL313" i="5"/>
  <c r="AL302" i="5"/>
  <c r="AL294" i="5"/>
  <c r="AL321" i="5"/>
  <c r="AL291" i="5"/>
  <c r="AL305" i="5"/>
  <c r="AL204" i="5"/>
  <c r="AL372" i="5"/>
  <c r="AL327" i="5"/>
  <c r="AL299" i="5"/>
  <c r="AL378" i="5"/>
  <c r="AL332" i="5"/>
  <c r="AL301" i="5"/>
  <c r="AL290" i="5"/>
  <c r="AL368" i="5"/>
  <c r="AL202" i="5"/>
  <c r="AL323" i="5"/>
  <c r="AL210" i="5"/>
  <c r="AL312" i="5"/>
  <c r="AL360" i="5"/>
  <c r="AL346" i="5"/>
  <c r="AL365" i="5"/>
  <c r="AL354" i="5"/>
  <c r="AL357" i="5"/>
  <c r="AL343" i="5"/>
  <c r="AL338" i="5"/>
  <c r="AL366" i="5"/>
  <c r="AL344" i="5"/>
  <c r="AL335" i="5"/>
  <c r="AL349" i="5"/>
  <c r="AL355" i="5"/>
  <c r="AL334" i="5"/>
  <c r="AL345" i="5"/>
  <c r="AL356" i="5"/>
  <c r="AL54" i="5"/>
  <c r="AL57" i="5"/>
  <c r="AL59" i="5"/>
  <c r="AL53" i="5"/>
  <c r="AL56" i="5"/>
  <c r="AL55" i="5"/>
  <c r="AL91" i="5"/>
  <c r="AL154" i="5"/>
  <c r="AL97" i="5"/>
  <c r="AL100" i="5"/>
  <c r="AL98" i="5"/>
  <c r="AL105" i="5"/>
  <c r="AL119" i="5"/>
  <c r="AL92" i="5"/>
  <c r="AL113" i="5"/>
  <c r="AL77" i="5"/>
  <c r="AL87" i="5"/>
  <c r="AL153" i="5"/>
  <c r="AL142" i="5"/>
  <c r="AL118" i="5"/>
  <c r="AL134" i="5"/>
  <c r="AL72" i="5"/>
  <c r="AL110" i="5"/>
  <c r="AL107" i="5"/>
  <c r="AL88" i="5"/>
  <c r="AL84" i="5"/>
  <c r="AL147" i="5"/>
  <c r="AL83" i="5"/>
  <c r="AL52" i="5"/>
  <c r="AL149" i="5"/>
  <c r="AL138" i="5"/>
  <c r="AL79" i="5"/>
  <c r="AL116" i="5"/>
  <c r="AL120" i="5"/>
  <c r="AL80" i="5"/>
  <c r="AL32" i="5"/>
  <c r="AL103" i="5"/>
  <c r="AL111" i="5"/>
  <c r="AL140" i="5"/>
  <c r="AL152" i="5"/>
  <c r="AL150" i="5"/>
  <c r="AL144" i="5"/>
  <c r="AL127" i="5"/>
  <c r="AL121" i="5"/>
  <c r="AL68" i="5"/>
  <c r="AL155" i="5"/>
  <c r="AL85" i="5"/>
  <c r="AL108" i="5"/>
  <c r="AL90" i="5"/>
  <c r="AL145" i="5"/>
  <c r="AL76" i="5"/>
  <c r="AL122" i="5"/>
  <c r="AL124" i="5"/>
  <c r="AL73" i="5"/>
  <c r="AL130" i="5"/>
  <c r="AL81" i="5"/>
  <c r="AL128" i="5"/>
  <c r="AL95" i="5"/>
  <c r="AL133" i="5"/>
  <c r="AL156" i="5"/>
  <c r="AL131" i="5"/>
  <c r="AL70" i="5"/>
  <c r="AL106" i="5"/>
  <c r="AL132" i="5"/>
  <c r="AL143" i="5"/>
  <c r="AL123" i="5"/>
  <c r="AL75" i="5"/>
  <c r="AL126" i="5"/>
  <c r="AL115" i="5"/>
  <c r="AL109" i="5"/>
  <c r="AL69" i="5"/>
  <c r="AL141" i="5"/>
  <c r="AL136" i="5"/>
  <c r="AL139" i="5"/>
  <c r="AL129" i="5"/>
  <c r="AL102" i="5"/>
  <c r="AL101" i="5"/>
  <c r="AL112" i="5"/>
  <c r="AL114" i="5"/>
  <c r="AL96" i="5"/>
  <c r="AL137" i="5"/>
  <c r="AL104" i="5"/>
  <c r="AL151" i="5"/>
  <c r="AL99" i="5"/>
  <c r="AL86" i="5"/>
  <c r="AL94" i="5"/>
  <c r="AL78" i="5"/>
  <c r="AL125" i="5"/>
  <c r="AL135" i="5"/>
  <c r="AL74" i="5"/>
  <c r="AL89" i="5"/>
  <c r="AL117" i="5"/>
  <c r="AL82" i="5"/>
  <c r="AL71" i="5"/>
  <c r="AL146" i="5"/>
  <c r="AL93" i="5"/>
  <c r="AK178" i="5" l="1"/>
  <c r="AL178" i="5" s="1"/>
  <c r="AK384" i="5"/>
  <c r="AL384" i="5" s="1"/>
  <c r="AK157" i="5"/>
  <c r="AL157" i="5" l="1"/>
  <c r="AL158" i="5"/>
  <c r="G279" i="5" l="1"/>
  <c r="E279" i="5" l="1"/>
  <c r="I279" i="5" l="1"/>
  <c r="K279" i="5" l="1"/>
  <c r="M279" i="5"/>
  <c r="O279" i="5" l="1"/>
  <c r="Q279" i="5" l="1"/>
  <c r="S279" i="5" l="1"/>
  <c r="U279" i="5"/>
  <c r="W279" i="5"/>
  <c r="Y279" i="5" l="1"/>
  <c r="AA279" i="5"/>
  <c r="AC279" i="5" l="1"/>
  <c r="AF279" i="5" l="1"/>
  <c r="AH279" i="5" l="1"/>
  <c r="AJ279" i="5" l="1"/>
  <c r="AL279" i="5" l="1"/>
  <c r="E383" i="5"/>
  <c r="E245" i="5"/>
  <c r="G245" i="5" l="1"/>
  <c r="G383" i="5" l="1"/>
  <c r="I383" i="5"/>
  <c r="I245" i="5"/>
  <c r="K245" i="5"/>
  <c r="M245" i="5"/>
  <c r="M383" i="5"/>
  <c r="K383" i="5" l="1"/>
  <c r="O245" i="5"/>
  <c r="Q245" i="5"/>
  <c r="Q383" i="5"/>
  <c r="O383" i="5" l="1"/>
  <c r="S245" i="5"/>
  <c r="S383" i="5"/>
  <c r="U245" i="5"/>
  <c r="U383" i="5" l="1"/>
  <c r="W245" i="5"/>
  <c r="W383" i="5"/>
  <c r="Y245" i="5" l="1"/>
  <c r="Y383" i="5" l="1"/>
  <c r="AA245" i="5"/>
  <c r="AA383" i="5"/>
  <c r="AC383" i="5" l="1"/>
  <c r="AC245" i="5"/>
  <c r="AF245" i="5" l="1"/>
  <c r="AF383" i="5"/>
  <c r="AH383" i="5" l="1"/>
  <c r="AJ383" i="5" l="1"/>
  <c r="AL383" i="5" l="1"/>
  <c r="D33" i="5" l="1"/>
  <c r="E33" i="5" s="1"/>
  <c r="D244" i="5"/>
  <c r="E244" i="5" s="1"/>
  <c r="E256" i="5"/>
  <c r="G256" i="5" l="1"/>
  <c r="I256" i="5" l="1"/>
  <c r="K256" i="5" l="1"/>
  <c r="M256" i="5" l="1"/>
  <c r="O256" i="5" l="1"/>
  <c r="Q256" i="5" l="1"/>
  <c r="S256" i="5"/>
  <c r="U256" i="5"/>
  <c r="W256" i="5"/>
  <c r="Y256" i="5"/>
  <c r="AA256" i="5"/>
  <c r="AC256" i="5"/>
  <c r="AF256" i="5" l="1"/>
  <c r="G268" i="5" l="1"/>
  <c r="F244" i="5"/>
  <c r="G244" i="5" s="1"/>
  <c r="I268" i="5"/>
  <c r="H244" i="5"/>
  <c r="I244" i="5" s="1"/>
  <c r="F33" i="5" l="1"/>
  <c r="G33" i="5" s="1"/>
  <c r="H33" i="5"/>
  <c r="I33" i="5" s="1"/>
  <c r="K268" i="5"/>
  <c r="J244" i="5"/>
  <c r="K244" i="5" s="1"/>
  <c r="J33" i="5" l="1"/>
  <c r="K33" i="5" s="1"/>
  <c r="M268" i="5"/>
  <c r="L244" i="5"/>
  <c r="M244" i="5" s="1"/>
  <c r="L33" i="5"/>
  <c r="M33" i="5" s="1"/>
  <c r="N33" i="5" l="1"/>
  <c r="O33" i="5" s="1"/>
  <c r="N244" i="5"/>
  <c r="O244" i="5" s="1"/>
  <c r="O268" i="5"/>
  <c r="P33" i="5" l="1"/>
  <c r="Q33" i="5" s="1"/>
  <c r="P244" i="5"/>
  <c r="Q244" i="5" s="1"/>
  <c r="Q268" i="5"/>
  <c r="R244" i="5"/>
  <c r="S244" i="5" s="1"/>
  <c r="S268" i="5"/>
  <c r="R33" i="5" l="1"/>
  <c r="S33" i="5" s="1"/>
  <c r="U268" i="5"/>
  <c r="T244" i="5"/>
  <c r="U244" i="5" s="1"/>
  <c r="T33" i="5" l="1"/>
  <c r="U33" i="5" s="1"/>
  <c r="W268" i="5"/>
  <c r="V244" i="5"/>
  <c r="W244" i="5" s="1"/>
  <c r="V33" i="5"/>
  <c r="W33" i="5" s="1"/>
  <c r="Y268" i="5"/>
  <c r="X244" i="5"/>
  <c r="Y244" i="5" s="1"/>
  <c r="AA268" i="5"/>
  <c r="Z244" i="5"/>
  <c r="AA244" i="5" s="1"/>
  <c r="Z33" i="5"/>
  <c r="AA33" i="5" s="1"/>
  <c r="X33" i="5" l="1"/>
  <c r="Y33" i="5" s="1"/>
  <c r="AB33" i="5" l="1"/>
  <c r="AC33" i="5" s="1"/>
  <c r="AC268" i="5"/>
  <c r="AB244" i="5"/>
  <c r="AC244" i="5" l="1"/>
  <c r="AE244" i="5" l="1"/>
  <c r="AF268" i="5"/>
  <c r="AE33" i="5"/>
  <c r="AF33" i="5" s="1"/>
  <c r="AF244" i="5" l="1"/>
  <c r="AG244" i="5" l="1"/>
  <c r="AH268" i="5"/>
  <c r="AH244" i="5" l="1"/>
  <c r="AG33" i="5"/>
  <c r="AH33" i="5" s="1"/>
  <c r="AI33" i="5" l="1"/>
  <c r="AJ33" i="5" s="1"/>
  <c r="AI244" i="5"/>
  <c r="AJ268" i="5"/>
  <c r="AJ244" i="5" l="1"/>
  <c r="AL268" i="5" l="1"/>
  <c r="AK244" i="5"/>
  <c r="AL244" i="5" l="1"/>
  <c r="AK33" i="5"/>
  <c r="AL33" i="5" s="1"/>
</calcChain>
</file>

<file path=xl/sharedStrings.xml><?xml version="1.0" encoding="utf-8"?>
<sst xmlns="http://schemas.openxmlformats.org/spreadsheetml/2006/main" count="1417" uniqueCount="222">
  <si>
    <t>Đầu tư ban đầu</t>
  </si>
  <si>
    <t>Tổng ngân sách đầu tư, trước khi hoạt động chính thức</t>
  </si>
  <si>
    <t>No</t>
  </si>
  <si>
    <t>STT</t>
  </si>
  <si>
    <t>Chức danh</t>
  </si>
  <si>
    <t>Lương tháng 13</t>
  </si>
  <si>
    <t>Notes</t>
  </si>
  <si>
    <t>Cộng</t>
  </si>
  <si>
    <t>VND</t>
  </si>
  <si>
    <t>Total</t>
  </si>
  <si>
    <t>V</t>
  </si>
  <si>
    <t>I</t>
  </si>
  <si>
    <t>II</t>
  </si>
  <si>
    <t>IV</t>
  </si>
  <si>
    <t>%</t>
  </si>
  <si>
    <t>VI</t>
  </si>
  <si>
    <t>SALES MIX</t>
  </si>
  <si>
    <t>TOTAL</t>
  </si>
  <si>
    <t>Capital Expenditure</t>
  </si>
  <si>
    <t>SALES PLANNING</t>
  </si>
  <si>
    <t>NỘI DUNG</t>
  </si>
  <si>
    <t>DES</t>
  </si>
  <si>
    <t>SHEET</t>
  </si>
  <si>
    <t>III</t>
  </si>
  <si>
    <t>c</t>
  </si>
  <si>
    <t>Address:</t>
  </si>
  <si>
    <t>Brand :</t>
  </si>
  <si>
    <t>Company :</t>
  </si>
  <si>
    <t>Ghi chú
(Notes)</t>
  </si>
  <si>
    <t>Website công ty</t>
  </si>
  <si>
    <t>Jan</t>
  </si>
  <si>
    <t>Feb</t>
  </si>
  <si>
    <t>Mar</t>
  </si>
  <si>
    <t>Apr</t>
  </si>
  <si>
    <t>May</t>
  </si>
  <si>
    <t>June</t>
  </si>
  <si>
    <t>July</t>
  </si>
  <si>
    <t>August</t>
  </si>
  <si>
    <t>Sep</t>
  </si>
  <si>
    <t>Dec</t>
  </si>
  <si>
    <t>Nov</t>
  </si>
  <si>
    <t>Oct</t>
  </si>
  <si>
    <t>Tổng doanh thu</t>
  </si>
  <si>
    <t>Cost Of Sold</t>
  </si>
  <si>
    <t>Tỷ trọng</t>
  </si>
  <si>
    <t>Cộng 5 năm</t>
  </si>
  <si>
    <t>Thuê văn phòng</t>
  </si>
  <si>
    <t xml:space="preserve">Bàn </t>
  </si>
  <si>
    <t>Ghế</t>
  </si>
  <si>
    <t>Tủ hồ sơ</t>
  </si>
  <si>
    <t>Két sắt</t>
  </si>
  <si>
    <t>CEO</t>
  </si>
  <si>
    <t>COO</t>
  </si>
  <si>
    <t>CMO</t>
  </si>
  <si>
    <t>Admin</t>
  </si>
  <si>
    <t>Legal</t>
  </si>
  <si>
    <t>CA</t>
  </si>
  <si>
    <t>Giám đốc điều hành</t>
  </si>
  <si>
    <t>Phó Giám Đốc Điều Hành</t>
  </si>
  <si>
    <t>Giám Đốc Marketing</t>
  </si>
  <si>
    <t>Nhân viên hành chính</t>
  </si>
  <si>
    <t>Nhân viên pháp lý</t>
  </si>
  <si>
    <t>Kế toán trưởng</t>
  </si>
  <si>
    <t>TỔNG CỘNG</t>
  </si>
  <si>
    <t>NĂM 2025</t>
  </si>
  <si>
    <t xml:space="preserve">VỊ TRÍ </t>
  </si>
  <si>
    <t>CHỨC DANH</t>
  </si>
  <si>
    <t>Year End Party</t>
  </si>
  <si>
    <t>Phụ cấp tiền ăn trưa</t>
  </si>
  <si>
    <t>Phụ cấp tiền xăng xe, di chuyển</t>
  </si>
  <si>
    <t>Phụ cấp tiền tiếp khách</t>
  </si>
  <si>
    <t>Phụ cấp trách nhiệm</t>
  </si>
  <si>
    <t>Quà Tết</t>
  </si>
  <si>
    <t>Thưởng doanh số</t>
  </si>
  <si>
    <t>Chi phí đào tạo</t>
  </si>
  <si>
    <t>CCO</t>
  </si>
  <si>
    <t>Giám Đốc Kinh Doanh</t>
  </si>
  <si>
    <t>Mức đóng</t>
  </si>
  <si>
    <t>Định mức chi phí / 1 ngày công (sử dụng tính giá thành dự án )</t>
  </si>
  <si>
    <t>Lương KPI</t>
  </si>
  <si>
    <t>Mức lương đóng BHXH 1 tháng</t>
  </si>
  <si>
    <t>Chi phí tuyển dụng 1 tháng</t>
  </si>
  <si>
    <t>Số ngày công tiêu chuẩn</t>
  </si>
  <si>
    <t>Lương / 1 ngày công lý thuyết</t>
  </si>
  <si>
    <t>ĐỊNH MỨC</t>
  </si>
  <si>
    <t xml:space="preserve">Lương cơ bản </t>
  </si>
  <si>
    <t>KẾ HOẠCH CHI PHÍ</t>
  </si>
  <si>
    <t>KẾ HOẠCH NHÂN SỰ - HEADCOUNT</t>
  </si>
  <si>
    <t>Nội dung chi phí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</si>
  <si>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</si>
  <si>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</si>
  <si>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</si>
  <si>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</si>
  <si>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</si>
  <si>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</si>
  <si>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</si>
  <si>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</si>
  <si>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</si>
  <si>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</si>
  <si>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</si>
  <si>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</si>
  <si>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Doanh thu</t>
  </si>
  <si>
    <t>BỘ PHẬN QUẢN LÝ CHUNG</t>
  </si>
  <si>
    <t>BỘ PHẬN DỰ ÁN</t>
  </si>
  <si>
    <t>Chi phí đồng phục</t>
  </si>
  <si>
    <t>Cộng 2025</t>
  </si>
  <si>
    <t>Source code HUB</t>
  </si>
  <si>
    <t>Thời gian khấu hao
Depreciation( months)</t>
  </si>
  <si>
    <t>Số lượng</t>
  </si>
  <si>
    <t>Đơn giá</t>
  </si>
  <si>
    <t>Trang thiết bị làm việc</t>
  </si>
  <si>
    <t>Đơn Giá thuê 1 tháng</t>
  </si>
  <si>
    <t>Máy scan</t>
  </si>
  <si>
    <t>Máy in laser</t>
  </si>
  <si>
    <t>Dự phòng phát sinh</t>
  </si>
  <si>
    <t>Bình nước nóng lạnh</t>
  </si>
  <si>
    <t>Thời gian thực hiện</t>
  </si>
  <si>
    <t>15/2/2025</t>
  </si>
  <si>
    <t>Bao gồm trong văn phòng cho thuê</t>
  </si>
  <si>
    <t>Phụ cấp cho NV sử dụng laptop cá nhân</t>
  </si>
  <si>
    <t>Tính vào COS của Saas</t>
  </si>
  <si>
    <t>15/4/2025</t>
  </si>
  <si>
    <t>Break-even point</t>
  </si>
  <si>
    <t>Dev</t>
  </si>
  <si>
    <t>Technical Architect</t>
  </si>
  <si>
    <t>Developer</t>
  </si>
  <si>
    <t>BỘ R&amp;D</t>
  </si>
  <si>
    <t>BA Intern</t>
  </si>
  <si>
    <t>Designer</t>
  </si>
  <si>
    <t>Giám đốc kỹ thuật</t>
  </si>
  <si>
    <t>Trưởng phòng UX/UI</t>
  </si>
  <si>
    <t>Trưởng phòng QC</t>
  </si>
  <si>
    <t>Trưởng phòng BA</t>
  </si>
  <si>
    <t>2025 (Build sản phẩm)</t>
  </si>
  <si>
    <t>DỰNG LẠI VÀ FIXBUG ECO-HUB</t>
  </si>
  <si>
    <t>XÂY DỰNG SẢN PHẨM ECO-EDU</t>
  </si>
  <si>
    <t>BỘ PHẬN MARKETING</t>
  </si>
  <si>
    <t>Designer Manager (Cần tuyển)</t>
  </si>
  <si>
    <t>Intern Social (Cần tuyển)</t>
  </si>
  <si>
    <t>Junior Dev</t>
  </si>
  <si>
    <t>Năm 2025</t>
  </si>
  <si>
    <t>Năm 2026</t>
  </si>
  <si>
    <t>Năm 2027</t>
  </si>
  <si>
    <t>Năm 2028</t>
  </si>
  <si>
    <t>Năm 2029</t>
  </si>
  <si>
    <t>DA Intern</t>
  </si>
  <si>
    <t>2026 (Build sản phẩm)</t>
  </si>
  <si>
    <t>2027 (Go Global + Bán Saas)</t>
  </si>
  <si>
    <t>2028 (Go Global + Bán Saas)</t>
  </si>
  <si>
    <t>2029 (Xây ecommerce + Bán Saas)</t>
  </si>
  <si>
    <t>Intern Content (Cần tuyển)</t>
  </si>
  <si>
    <t>Senior Marketing (Cần tuyển)</t>
  </si>
  <si>
    <t>Trưởng phòng DA</t>
  </si>
  <si>
    <t>Devops Manager</t>
  </si>
  <si>
    <t>BA intern</t>
  </si>
  <si>
    <t>Sản phẩm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</si>
  <si>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</si>
  <si>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</si>
  <si>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</si>
  <si>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</si>
  <si>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</si>
  <si>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</si>
  <si>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</si>
  <si>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</si>
  <si>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</si>
  <si>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</si>
  <si>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KHÁCH HÀNG</t>
  </si>
  <si>
    <t>Tháng 1</t>
  </si>
  <si>
    <t>Tháng 2</t>
  </si>
  <si>
    <t>-</t>
  </si>
  <si>
    <t>BỘ PHẬN TRIỂN KHAI DỰ ÁN</t>
  </si>
  <si>
    <t>BỘ PHẬN PHÁT TRIỂN SẢN PHẨM</t>
  </si>
  <si>
    <t>Máy tính cho team phát triển sản phẩm</t>
  </si>
  <si>
    <t>Máy tính cho CEO,CCO,COO,CMO,CTO</t>
  </si>
  <si>
    <t>Khác</t>
  </si>
  <si>
    <t>Khấu hao 
(Depreciation) VND</t>
  </si>
  <si>
    <t>Màn hình chiếu</t>
  </si>
  <si>
    <t>CÔNG TY…</t>
  </si>
  <si>
    <t>Dòng sản phẩm 1</t>
  </si>
  <si>
    <t>Dòng sản phẩm 2</t>
  </si>
  <si>
    <t>Dòng sản phẩm 3</t>
  </si>
  <si>
    <t>Dòng sản phẩm 4</t>
  </si>
  <si>
    <t>Dòng sản phẩm 5</t>
  </si>
  <si>
    <t>Dòng sản phẩm 6</t>
  </si>
  <si>
    <t>Dòng sản phẩm 7</t>
  </si>
  <si>
    <t>Dòng sản phẩm 8</t>
  </si>
  <si>
    <t>Dòng sản phẩm 9</t>
  </si>
  <si>
    <t>Khách hàng 1</t>
  </si>
  <si>
    <t>Khách hàng 2</t>
  </si>
  <si>
    <t>Khách hàng 3</t>
  </si>
  <si>
    <t>Khách hàng 4</t>
  </si>
  <si>
    <t>Khách hàng 5</t>
  </si>
  <si>
    <t>Khách hàng 6</t>
  </si>
  <si>
    <t>Khách hàng 7</t>
  </si>
  <si>
    <t>Khách hàng 8</t>
  </si>
  <si>
    <t>Khách hàng 9</t>
  </si>
  <si>
    <t>Khách hàng 10</t>
  </si>
  <si>
    <t>Khách hàng 11</t>
  </si>
  <si>
    <t>Manager 1</t>
  </si>
  <si>
    <t>Staff 1</t>
  </si>
  <si>
    <t>Manager 3</t>
  </si>
  <si>
    <t>Director 1</t>
  </si>
  <si>
    <t>Manager 2</t>
  </si>
  <si>
    <t>Staff 2</t>
  </si>
  <si>
    <t>Staff 3</t>
  </si>
  <si>
    <t>Staff 4</t>
  </si>
  <si>
    <t>Manager 4</t>
  </si>
  <si>
    <t>Staff 5</t>
  </si>
  <si>
    <t>Manager 5</t>
  </si>
  <si>
    <t>Staff 6</t>
  </si>
  <si>
    <t>staff 5</t>
  </si>
  <si>
    <t>staff 6</t>
  </si>
  <si>
    <t>Công cụ làm việc ( Máy tính, bàn ghế làm việc)</t>
  </si>
  <si>
    <t>Văn phòng phẩm</t>
  </si>
  <si>
    <t>BH 24/24</t>
  </si>
  <si>
    <t>Quà Sinh nhật</t>
  </si>
  <si>
    <t>Team Building</t>
  </si>
  <si>
    <t>Phụ cấp tiền điện thoại</t>
  </si>
  <si>
    <t>Chi phí BHXH,BHYT,BHTN công ty chi trả</t>
  </si>
  <si>
    <t>Chênh lệch</t>
  </si>
  <si>
    <t>Quà sinh nhật</t>
  </si>
  <si>
    <t>Team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</si>
</sst>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b/>
      <sz val="24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40C28"/>
      <name val="Arial"/>
      <family val="2"/>
    </font>
    <font>
      <b/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81B3A"/>
      <name val="Segoe UI"/>
      <family val="2"/>
    </font>
    <font>
      <sz val="12"/>
      <color rgb="FF373C4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44546A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22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/>
      <diagonal/>
    </border>
  </borders>
  <cellStyleXfs count="8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0" fontId="25" fillId="0" borderId="0"/>
  </cellStyleXfs>
  <cellXfs count="27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0" fontId="1" fillId="0" borderId="3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1" xfId="2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164" fontId="0" fillId="0" borderId="0" xfId="0" applyNumberFormat="1"/>
    <xf numFmtId="9" fontId="0" fillId="0" borderId="0" xfId="3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0" fontId="1" fillId="0" borderId="1" xfId="3" applyNumberFormat="1" applyFont="1" applyBorder="1"/>
    <xf numFmtId="164" fontId="0" fillId="0" borderId="0" xfId="2" applyNumberFormat="1" applyFont="1"/>
    <xf numFmtId="0" fontId="9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/>
    </xf>
    <xf numFmtId="0" fontId="10" fillId="0" borderId="0" xfId="0" applyFont="1"/>
    <xf numFmtId="0" fontId="14" fillId="0" borderId="0" xfId="6"/>
    <xf numFmtId="9" fontId="1" fillId="0" borderId="1" xfId="0" applyNumberFormat="1" applyFont="1" applyBorder="1" applyAlignment="1">
      <alignment vertical="center"/>
    </xf>
    <xf numFmtId="164" fontId="0" fillId="0" borderId="6" xfId="2" applyNumberFormat="1" applyFont="1" applyBorder="1"/>
    <xf numFmtId="164" fontId="0" fillId="0" borderId="5" xfId="2" applyNumberFormat="1" applyFont="1" applyBorder="1"/>
    <xf numFmtId="0" fontId="0" fillId="0" borderId="9" xfId="0" applyBorder="1" applyAlignment="1">
      <alignment wrapText="1"/>
    </xf>
    <xf numFmtId="0" fontId="0" fillId="0" borderId="10" xfId="0" applyBorder="1"/>
    <xf numFmtId="164" fontId="0" fillId="0" borderId="8" xfId="0" applyNumberFormat="1" applyBorder="1"/>
    <xf numFmtId="0" fontId="0" fillId="0" borderId="11" xfId="0" applyBorder="1"/>
    <xf numFmtId="0" fontId="11" fillId="0" borderId="0" xfId="0" applyFont="1"/>
    <xf numFmtId="10" fontId="1" fillId="0" borderId="1" xfId="0" applyNumberFormat="1" applyFont="1" applyBorder="1" applyAlignment="1">
      <alignment vertical="center"/>
    </xf>
    <xf numFmtId="9" fontId="1" fillId="0" borderId="1" xfId="3" applyFont="1" applyBorder="1" applyAlignment="1">
      <alignment horizontal="center" vertical="center"/>
    </xf>
    <xf numFmtId="0" fontId="14" fillId="0" borderId="1" xfId="6" quotePrefix="1" applyBorder="1" applyAlignment="1">
      <alignment horizontal="center"/>
    </xf>
    <xf numFmtId="0" fontId="16" fillId="0" borderId="1" xfId="6" quotePrefix="1" applyFont="1" applyBorder="1" applyAlignment="1">
      <alignment horizontal="center"/>
    </xf>
    <xf numFmtId="10" fontId="10" fillId="0" borderId="0" xfId="0" applyNumberFormat="1" applyFont="1"/>
    <xf numFmtId="10" fontId="10" fillId="0" borderId="0" xfId="3" applyNumberFormat="1" applyFont="1"/>
    <xf numFmtId="0" fontId="17" fillId="0" borderId="0" xfId="0" applyFont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164" fontId="0" fillId="0" borderId="15" xfId="2" applyNumberFormat="1" applyFont="1" applyBorder="1"/>
    <xf numFmtId="0" fontId="0" fillId="0" borderId="15" xfId="0" applyBorder="1"/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164" fontId="1" fillId="2" borderId="5" xfId="2" applyNumberFormat="1" applyFont="1" applyFill="1" applyBorder="1" applyAlignment="1">
      <alignment vertical="center" wrapText="1"/>
    </xf>
    <xf numFmtId="164" fontId="0" fillId="0" borderId="7" xfId="2" applyNumberFormat="1" applyFont="1" applyBorder="1"/>
    <xf numFmtId="0" fontId="1" fillId="0" borderId="3" xfId="0" applyFont="1" applyBorder="1" applyAlignment="1">
      <alignment horizontal="center" vertical="center"/>
    </xf>
    <xf numFmtId="0" fontId="3" fillId="4" borderId="17" xfId="1" applyFont="1" applyFill="1" applyBorder="1" applyAlignment="1">
      <alignment vertical="center"/>
    </xf>
    <xf numFmtId="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9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6" applyFont="1" applyBorder="1" applyAlignment="1">
      <alignment vertical="center"/>
    </xf>
    <xf numFmtId="9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0" fontId="1" fillId="0" borderId="4" xfId="3" applyNumberFormat="1" applyFont="1" applyBorder="1"/>
    <xf numFmtId="10" fontId="1" fillId="0" borderId="5" xfId="3" applyNumberFormat="1" applyFont="1" applyBorder="1"/>
    <xf numFmtId="10" fontId="1" fillId="0" borderId="7" xfId="3" applyNumberFormat="1" applyFont="1" applyBorder="1"/>
    <xf numFmtId="10" fontId="0" fillId="0" borderId="5" xfId="0" applyNumberForma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20" fillId="5" borderId="0" xfId="0" applyFont="1" applyFill="1" applyAlignment="1">
      <alignment horizontal="center"/>
    </xf>
    <xf numFmtId="0" fontId="19" fillId="5" borderId="0" xfId="0" applyFont="1" applyFill="1"/>
    <xf numFmtId="0" fontId="0" fillId="5" borderId="0" xfId="0" applyFill="1"/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0" fontId="0" fillId="0" borderId="0" xfId="0" applyNumberFormat="1"/>
    <xf numFmtId="10" fontId="1" fillId="0" borderId="0" xfId="0" applyNumberFormat="1" applyFont="1"/>
    <xf numFmtId="0" fontId="1" fillId="0" borderId="13" xfId="0" applyFont="1" applyBorder="1" applyAlignment="1">
      <alignment horizontal="center" vertical="center"/>
    </xf>
    <xf numFmtId="10" fontId="0" fillId="0" borderId="14" xfId="0" applyNumberForma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1" fillId="0" borderId="1" xfId="3" applyNumberFormat="1" applyFont="1" applyBorder="1" applyAlignment="1">
      <alignment horizontal="center" vertical="center"/>
    </xf>
    <xf numFmtId="0" fontId="2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64" fontId="1" fillId="0" borderId="11" xfId="2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4" fillId="0" borderId="11" xfId="2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10" fontId="1" fillId="0" borderId="11" xfId="0" applyNumberFormat="1" applyFont="1" applyBorder="1" applyAlignment="1">
      <alignment horizontal="center" vertical="center"/>
    </xf>
    <xf numFmtId="10" fontId="4" fillId="0" borderId="11" xfId="3" applyNumberFormat="1" applyFont="1" applyBorder="1" applyAlignment="1">
      <alignment horizontal="center" vertical="center"/>
    </xf>
    <xf numFmtId="10" fontId="1" fillId="0" borderId="11" xfId="3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43" fontId="1" fillId="0" borderId="11" xfId="2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0" fillId="0" borderId="5" xfId="2" applyNumberFormat="1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164" fontId="0" fillId="0" borderId="9" xfId="2" applyNumberFormat="1" applyFont="1" applyBorder="1" applyAlignment="1">
      <alignment horizontal="center" vertical="center"/>
    </xf>
    <xf numFmtId="164" fontId="0" fillId="0" borderId="9" xfId="2" applyNumberFormat="1" applyFont="1" applyBorder="1" applyAlignment="1">
      <alignment vertical="center"/>
    </xf>
    <xf numFmtId="164" fontId="1" fillId="0" borderId="5" xfId="2" applyNumberFormat="1" applyFont="1" applyBorder="1" applyAlignment="1">
      <alignment wrapText="1"/>
    </xf>
    <xf numFmtId="164" fontId="4" fillId="0" borderId="5" xfId="2" applyNumberFormat="1" applyFont="1" applyBorder="1" applyAlignment="1">
      <alignment wrapText="1"/>
    </xf>
    <xf numFmtId="164" fontId="0" fillId="0" borderId="10" xfId="2" applyNumberFormat="1" applyFont="1" applyBorder="1"/>
    <xf numFmtId="14" fontId="4" fillId="0" borderId="5" xfId="2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1" fillId="0" borderId="9" xfId="2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164" fontId="1" fillId="2" borderId="5" xfId="2" applyNumberFormat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164" fontId="1" fillId="0" borderId="5" xfId="2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6" applyFont="1" applyBorder="1" applyAlignment="1">
      <alignment horizontal="center" vertical="center"/>
    </xf>
    <xf numFmtId="0" fontId="23" fillId="0" borderId="0" xfId="0" applyFont="1"/>
    <xf numFmtId="0" fontId="1" fillId="7" borderId="11" xfId="0" applyFont="1" applyFill="1" applyBorder="1" applyAlignment="1">
      <alignment horizontal="center" vertical="center"/>
    </xf>
    <xf numFmtId="164" fontId="1" fillId="7" borderId="11" xfId="2" applyNumberFormat="1" applyFont="1" applyFill="1" applyBorder="1" applyAlignment="1">
      <alignment horizontal="center" vertical="center"/>
    </xf>
    <xf numFmtId="10" fontId="1" fillId="7" borderId="11" xfId="3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0" fontId="1" fillId="0" borderId="11" xfId="3" applyNumberFormat="1" applyFont="1" applyFill="1" applyBorder="1" applyAlignment="1">
      <alignment horizontal="center" vertical="center"/>
    </xf>
    <xf numFmtId="164" fontId="1" fillId="0" borderId="11" xfId="2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0" fillId="0" borderId="30" xfId="0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9" borderId="29" xfId="0" applyFill="1" applyBorder="1" applyAlignment="1">
      <alignment horizontal="right" wrapText="1"/>
    </xf>
    <xf numFmtId="0" fontId="0" fillId="9" borderId="29" xfId="0" applyFill="1" applyBorder="1" applyAlignment="1">
      <alignment wrapText="1"/>
    </xf>
    <xf numFmtId="0" fontId="1" fillId="10" borderId="30" xfId="0" applyFont="1" applyFill="1" applyBorder="1" applyAlignment="1">
      <alignment horizontal="center" wrapText="1"/>
    </xf>
    <xf numFmtId="0" fontId="0" fillId="10" borderId="29" xfId="0" applyFill="1" applyBorder="1" applyAlignment="1">
      <alignment wrapText="1"/>
    </xf>
    <xf numFmtId="0" fontId="24" fillId="0" borderId="29" xfId="0" applyFont="1" applyBorder="1" applyAlignment="1">
      <alignment wrapText="1"/>
    </xf>
    <xf numFmtId="0" fontId="13" fillId="10" borderId="29" xfId="0" applyFont="1" applyFill="1" applyBorder="1" applyAlignment="1">
      <alignment wrapText="1"/>
    </xf>
    <xf numFmtId="0" fontId="0" fillId="0" borderId="29" xfId="0" applyBorder="1" applyAlignment="1">
      <alignment horizontal="right" wrapText="1"/>
    </xf>
    <xf numFmtId="0" fontId="2" fillId="0" borderId="30" xfId="0" applyFont="1" applyBorder="1" applyAlignment="1">
      <alignment horizontal="center" wrapText="1"/>
    </xf>
    <xf numFmtId="0" fontId="2" fillId="0" borderId="29" xfId="0" applyFont="1" applyBorder="1" applyAlignment="1">
      <alignment wrapText="1"/>
    </xf>
    <xf numFmtId="0" fontId="2" fillId="0" borderId="29" xfId="0" applyFont="1" applyBorder="1" applyAlignment="1">
      <alignment horizontal="right" wrapText="1"/>
    </xf>
    <xf numFmtId="0" fontId="1" fillId="10" borderId="23" xfId="0" applyFont="1" applyFill="1" applyBorder="1" applyAlignment="1">
      <alignment horizontal="center" wrapText="1"/>
    </xf>
    <xf numFmtId="0" fontId="0" fillId="10" borderId="26" xfId="0" applyFill="1" applyBorder="1" applyAlignment="1">
      <alignment wrapText="1"/>
    </xf>
    <xf numFmtId="0" fontId="13" fillId="10" borderId="26" xfId="0" applyFont="1" applyFill="1" applyBorder="1" applyAlignment="1">
      <alignment wrapText="1"/>
    </xf>
    <xf numFmtId="0" fontId="13" fillId="0" borderId="23" xfId="0" applyFont="1" applyBorder="1" applyAlignment="1">
      <alignment horizontal="center" wrapText="1"/>
    </xf>
    <xf numFmtId="0" fontId="0" fillId="0" borderId="26" xfId="0" applyBorder="1" applyAlignment="1">
      <alignment wrapText="1"/>
    </xf>
    <xf numFmtId="0" fontId="13" fillId="0" borderId="26" xfId="0" applyFont="1" applyBorder="1" applyAlignment="1">
      <alignment wrapText="1"/>
    </xf>
    <xf numFmtId="0" fontId="1" fillId="0" borderId="29" xfId="0" applyFont="1" applyBorder="1" applyAlignment="1">
      <alignment horizontal="center" vertical="center" wrapText="1"/>
    </xf>
    <xf numFmtId="0" fontId="0" fillId="8" borderId="26" xfId="0" applyFill="1" applyBorder="1" applyAlignment="1">
      <alignment wrapText="1"/>
    </xf>
    <xf numFmtId="164" fontId="0" fillId="0" borderId="5" xfId="2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7" xfId="2" applyNumberFormat="1" applyFont="1" applyFill="1" applyBorder="1" applyAlignment="1">
      <alignment horizontal="center"/>
    </xf>
    <xf numFmtId="0" fontId="13" fillId="10" borderId="23" xfId="0" applyFont="1" applyFill="1" applyBorder="1" applyAlignment="1">
      <alignment horizontal="center" wrapText="1"/>
    </xf>
    <xf numFmtId="0" fontId="13" fillId="8" borderId="23" xfId="0" applyFont="1" applyFill="1" applyBorder="1" applyAlignment="1">
      <alignment horizontal="center" wrapText="1"/>
    </xf>
    <xf numFmtId="0" fontId="13" fillId="8" borderId="26" xfId="0" applyFont="1" applyFill="1" applyBorder="1" applyAlignment="1">
      <alignment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43" fontId="24" fillId="0" borderId="29" xfId="2" applyFont="1" applyBorder="1" applyAlignment="1">
      <alignment wrapText="1"/>
    </xf>
    <xf numFmtId="0" fontId="0" fillId="0" borderId="5" xfId="0" applyBorder="1" applyAlignment="1">
      <alignment horizontal="left"/>
    </xf>
    <xf numFmtId="164" fontId="0" fillId="0" borderId="5" xfId="2" applyNumberFormat="1" applyFont="1" applyFill="1" applyBorder="1" applyAlignment="1">
      <alignment wrapText="1"/>
    </xf>
    <xf numFmtId="9" fontId="4" fillId="0" borderId="11" xfId="3" applyFont="1" applyBorder="1" applyAlignment="1">
      <alignment horizontal="center" vertical="center"/>
    </xf>
    <xf numFmtId="14" fontId="4" fillId="0" borderId="7" xfId="2" applyNumberFormat="1" applyFont="1" applyBorder="1" applyAlignment="1">
      <alignment horizontal="center" wrapText="1"/>
    </xf>
    <xf numFmtId="164" fontId="0" fillId="0" borderId="36" xfId="2" applyNumberFormat="1" applyFont="1" applyBorder="1"/>
    <xf numFmtId="9" fontId="4" fillId="0" borderId="36" xfId="3" applyFont="1" applyBorder="1" applyAlignment="1">
      <alignment wrapText="1"/>
    </xf>
    <xf numFmtId="164" fontId="10" fillId="0" borderId="36" xfId="3" applyNumberFormat="1" applyFont="1" applyBorder="1" applyAlignment="1">
      <alignment wrapText="1"/>
    </xf>
    <xf numFmtId="164" fontId="1" fillId="0" borderId="36" xfId="0" applyNumberFormat="1" applyFont="1" applyBorder="1"/>
    <xf numFmtId="0" fontId="4" fillId="0" borderId="36" xfId="0" applyFont="1" applyBorder="1" applyAlignment="1">
      <alignment wrapText="1"/>
    </xf>
    <xf numFmtId="164" fontId="21" fillId="0" borderId="36" xfId="0" applyNumberFormat="1" applyFont="1" applyBorder="1"/>
    <xf numFmtId="0" fontId="0" fillId="0" borderId="36" xfId="0" applyBorder="1"/>
    <xf numFmtId="0" fontId="26" fillId="0" borderId="38" xfId="0" applyFont="1" applyBorder="1"/>
    <xf numFmtId="0" fontId="0" fillId="0" borderId="36" xfId="0" applyBorder="1" applyAlignment="1">
      <alignment horizontal="center"/>
    </xf>
    <xf numFmtId="164" fontId="0" fillId="0" borderId="7" xfId="2" applyNumberFormat="1" applyFont="1" applyFill="1" applyBorder="1" applyAlignment="1">
      <alignment wrapText="1"/>
    </xf>
    <xf numFmtId="10" fontId="1" fillId="7" borderId="11" xfId="0" applyNumberFormat="1" applyFont="1" applyFill="1" applyBorder="1" applyAlignment="1">
      <alignment horizontal="center" vertical="center"/>
    </xf>
    <xf numFmtId="164" fontId="4" fillId="0" borderId="11" xfId="2" applyNumberFormat="1" applyFont="1" applyFill="1" applyBorder="1" applyAlignment="1">
      <alignment horizontal="center" vertical="center"/>
    </xf>
    <xf numFmtId="10" fontId="4" fillId="0" borderId="11" xfId="3" applyNumberFormat="1" applyFont="1" applyFill="1" applyBorder="1" applyAlignment="1">
      <alignment horizontal="center" vertical="center"/>
    </xf>
    <xf numFmtId="43" fontId="1" fillId="0" borderId="11" xfId="2" applyFont="1" applyFill="1" applyBorder="1" applyAlignment="1">
      <alignment horizontal="center" vertical="center"/>
    </xf>
    <xf numFmtId="9" fontId="1" fillId="7" borderId="11" xfId="3" applyFont="1" applyFill="1" applyBorder="1" applyAlignment="1">
      <alignment horizontal="center" vertical="center"/>
    </xf>
    <xf numFmtId="164" fontId="1" fillId="0" borderId="5" xfId="2" applyNumberFormat="1" applyFont="1" applyBorder="1" applyAlignment="1">
      <alignment horizontal="center" vertical="center"/>
    </xf>
    <xf numFmtId="9" fontId="1" fillId="0" borderId="5" xfId="3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40" xfId="0" applyNumberFormat="1" applyFont="1" applyBorder="1" applyAlignment="1">
      <alignment horizontal="center" vertical="center"/>
    </xf>
    <xf numFmtId="0" fontId="0" fillId="0" borderId="43" xfId="0" applyBorder="1"/>
    <xf numFmtId="0" fontId="0" fillId="0" borderId="44" xfId="0" applyBorder="1"/>
    <xf numFmtId="0" fontId="4" fillId="0" borderId="43" xfId="6" applyFont="1" applyBorder="1" applyAlignment="1">
      <alignment horizontal="center"/>
    </xf>
    <xf numFmtId="164" fontId="0" fillId="0" borderId="44" xfId="2" applyNumberFormat="1" applyFont="1" applyBorder="1"/>
    <xf numFmtId="10" fontId="0" fillId="0" borderId="44" xfId="3" applyNumberFormat="1" applyFont="1" applyBorder="1"/>
    <xf numFmtId="164" fontId="0" fillId="0" borderId="44" xfId="2" applyNumberFormat="1" applyFont="1" applyBorder="1" applyAlignment="1">
      <alignment horizontal="right"/>
    </xf>
    <xf numFmtId="0" fontId="4" fillId="0" borderId="43" xfId="0" applyFont="1" applyBorder="1" applyAlignment="1">
      <alignment horizontal="center"/>
    </xf>
    <xf numFmtId="0" fontId="4" fillId="0" borderId="45" xfId="6" applyFont="1" applyBorder="1" applyAlignment="1">
      <alignment horizontal="center"/>
    </xf>
    <xf numFmtId="164" fontId="0" fillId="0" borderId="46" xfId="2" applyNumberFormat="1" applyFont="1" applyBorder="1"/>
    <xf numFmtId="10" fontId="0" fillId="0" borderId="46" xfId="3" applyNumberFormat="1" applyFont="1" applyBorder="1"/>
    <xf numFmtId="164" fontId="0" fillId="0" borderId="46" xfId="2" applyNumberFormat="1" applyFont="1" applyBorder="1" applyAlignment="1">
      <alignment horizontal="right"/>
    </xf>
    <xf numFmtId="0" fontId="1" fillId="0" borderId="44" xfId="0" applyFont="1" applyBorder="1"/>
    <xf numFmtId="164" fontId="1" fillId="0" borderId="44" xfId="0" applyNumberFormat="1" applyFont="1" applyBorder="1" applyAlignment="1">
      <alignment horizontal="right"/>
    </xf>
    <xf numFmtId="9" fontId="1" fillId="0" borderId="44" xfId="3" applyFont="1" applyFill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9" fontId="1" fillId="0" borderId="16" xfId="3" applyFont="1" applyFill="1" applyBorder="1" applyAlignment="1">
      <alignment horizontal="right"/>
    </xf>
    <xf numFmtId="164" fontId="1" fillId="0" borderId="1" xfId="2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0" fillId="0" borderId="41" xfId="0" applyBorder="1"/>
    <xf numFmtId="0" fontId="10" fillId="0" borderId="42" xfId="0" applyFont="1" applyBorder="1"/>
    <xf numFmtId="164" fontId="21" fillId="0" borderId="42" xfId="2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14" fontId="1" fillId="0" borderId="1" xfId="2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11" xfId="0" applyBorder="1" applyAlignment="1">
      <alignment horizontal="left" vertical="center" wrapText="1"/>
    </xf>
    <xf numFmtId="164" fontId="0" fillId="0" borderId="11" xfId="2" applyNumberFormat="1" applyFont="1" applyBorder="1" applyAlignment="1">
      <alignment horizontal="center" vertical="center"/>
    </xf>
    <xf numFmtId="10" fontId="0" fillId="0" borderId="11" xfId="3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9" fillId="0" borderId="3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0" fillId="0" borderId="47" xfId="0" applyBorder="1"/>
    <xf numFmtId="43" fontId="0" fillId="0" borderId="1" xfId="2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4" xfId="0" applyBorder="1"/>
    <xf numFmtId="43" fontId="0" fillId="0" borderId="12" xfId="2" applyFont="1" applyBorder="1"/>
    <xf numFmtId="0" fontId="1" fillId="0" borderId="4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4" fillId="0" borderId="9" xfId="2" applyNumberFormat="1" applyFont="1" applyBorder="1" applyAlignment="1">
      <alignment horizontal="center" vertical="center" wrapText="1"/>
    </xf>
    <xf numFmtId="164" fontId="4" fillId="0" borderId="11" xfId="2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/>
    </xf>
    <xf numFmtId="0" fontId="28" fillId="0" borderId="39" xfId="0" applyFont="1" applyBorder="1" applyAlignment="1">
      <alignment vertical="center"/>
    </xf>
    <xf numFmtId="3" fontId="27" fillId="0" borderId="3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7" fillId="0" borderId="3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8">
    <cellStyle name="Comma" xfId="2" builtinId="3"/>
    <cellStyle name="Hyperlink" xfId="6" builtinId="8"/>
    <cellStyle name="Normal" xfId="0" builtinId="0"/>
    <cellStyle name="Normal 2" xfId="1" xr:uid="{7E78ADF2-1755-4ABB-9A3A-63D181FADA3B}"/>
    <cellStyle name="Normal 3" xfId="5" xr:uid="{DF404230-0E10-4A6F-9302-79EEF43954C1}"/>
    <cellStyle name="Normal 4" xfId="7" xr:uid="{5FAF69C0-F6AF-45DC-BA98-D929BB023896}"/>
    <cellStyle name="Percent" xfId="3" builtinId="5"/>
    <cellStyle name="Percent 3" xfId="4" xr:uid="{DED14B26-0F03-4CFA-8ED3-6B31C44D1B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47FD-8ABB-4B75-8503-1FDF9EE83EDA}">
  <dimension ref="A4:D24"/>
  <sheetViews>
    <sheetView showGridLines="0" workbookViewId="0">
      <selection activeCell="C13" sqref="C13"/>
    </sheetView>
  </sheetViews>
  <sheetFormatPr defaultRowHeight="14.25" x14ac:dyDescent="0.45"/>
  <cols>
    <col min="2" max="2" width="25.19921875" customWidth="1"/>
    <col min="3" max="3" width="41.1328125" customWidth="1"/>
    <col min="4" max="4" width="33.19921875" style="3" customWidth="1"/>
  </cols>
  <sheetData>
    <row r="4" spans="1:4" ht="22.05" customHeight="1" x14ac:dyDescent="0.55000000000000004">
      <c r="A4" s="27" t="s">
        <v>2</v>
      </c>
      <c r="B4" s="27" t="s">
        <v>21</v>
      </c>
      <c r="C4" s="27" t="s">
        <v>20</v>
      </c>
      <c r="D4" s="27" t="s">
        <v>22</v>
      </c>
    </row>
    <row r="5" spans="1:4" ht="22.05" customHeight="1" x14ac:dyDescent="0.55000000000000004">
      <c r="A5" s="27"/>
      <c r="B5" s="27"/>
      <c r="C5" s="27"/>
      <c r="D5" s="27"/>
    </row>
    <row r="6" spans="1:4" ht="22.05" customHeight="1" x14ac:dyDescent="0.45">
      <c r="A6" s="14" t="s">
        <v>11</v>
      </c>
      <c r="B6" s="13"/>
      <c r="C6" s="13"/>
      <c r="D6" s="41"/>
    </row>
    <row r="7" spans="1:4" ht="22.05" customHeight="1" x14ac:dyDescent="0.45">
      <c r="A7" s="14" t="s">
        <v>12</v>
      </c>
      <c r="B7" s="13"/>
      <c r="C7" s="13"/>
      <c r="D7" s="40"/>
    </row>
    <row r="8" spans="1:4" ht="22.05" customHeight="1" x14ac:dyDescent="0.45">
      <c r="A8" s="8">
        <v>1</v>
      </c>
      <c r="B8" s="5"/>
      <c r="C8" s="5"/>
      <c r="D8" s="40"/>
    </row>
    <row r="9" spans="1:4" ht="22.05" customHeight="1" x14ac:dyDescent="0.45">
      <c r="A9" s="8">
        <v>2</v>
      </c>
      <c r="B9" s="5"/>
      <c r="C9" s="5"/>
      <c r="D9" s="40"/>
    </row>
    <row r="10" spans="1:4" ht="22.05" customHeight="1" x14ac:dyDescent="0.45">
      <c r="A10" s="8">
        <v>3</v>
      </c>
      <c r="B10" s="5"/>
      <c r="C10" s="5"/>
      <c r="D10" s="40"/>
    </row>
    <row r="11" spans="1:4" ht="22.05" customHeight="1" x14ac:dyDescent="0.45">
      <c r="A11" s="8">
        <v>4</v>
      </c>
      <c r="B11" s="5"/>
      <c r="C11" s="5"/>
      <c r="D11" s="40"/>
    </row>
    <row r="12" spans="1:4" ht="22.05" customHeight="1" x14ac:dyDescent="0.45">
      <c r="A12" s="8">
        <v>5</v>
      </c>
      <c r="B12" s="5"/>
      <c r="C12" s="5"/>
      <c r="D12" s="40"/>
    </row>
    <row r="13" spans="1:4" ht="22.05" customHeight="1" x14ac:dyDescent="0.45">
      <c r="A13" s="14" t="s">
        <v>23</v>
      </c>
      <c r="B13" s="13"/>
      <c r="C13" s="13"/>
      <c r="D13" s="40"/>
    </row>
    <row r="14" spans="1:4" ht="22.05" customHeight="1" x14ac:dyDescent="0.45">
      <c r="A14" s="14">
        <v>1</v>
      </c>
      <c r="B14" s="13"/>
      <c r="C14" s="5"/>
      <c r="D14" s="40"/>
    </row>
    <row r="15" spans="1:4" ht="22.05" customHeight="1" x14ac:dyDescent="0.45">
      <c r="A15" s="14">
        <v>2</v>
      </c>
      <c r="B15" s="13"/>
      <c r="C15" s="5"/>
      <c r="D15" s="40"/>
    </row>
    <row r="16" spans="1:4" ht="22.05" customHeight="1" x14ac:dyDescent="0.45">
      <c r="A16" s="14">
        <v>3</v>
      </c>
      <c r="B16" s="13"/>
      <c r="C16" s="5"/>
      <c r="D16" s="40"/>
    </row>
    <row r="17" spans="1:4" ht="22.05" customHeight="1" x14ac:dyDescent="0.45">
      <c r="A17" s="14">
        <v>4</v>
      </c>
      <c r="B17" s="13"/>
      <c r="C17" s="5"/>
      <c r="D17" s="40"/>
    </row>
    <row r="18" spans="1:4" ht="22.05" customHeight="1" x14ac:dyDescent="0.45">
      <c r="A18" s="14">
        <v>5</v>
      </c>
      <c r="B18" s="13"/>
      <c r="C18" s="5"/>
      <c r="D18" s="40"/>
    </row>
    <row r="19" spans="1:4" ht="22.05" customHeight="1" x14ac:dyDescent="0.45">
      <c r="A19" s="14" t="s">
        <v>13</v>
      </c>
      <c r="B19" s="13"/>
      <c r="C19" s="13"/>
      <c r="D19" s="8"/>
    </row>
    <row r="20" spans="1:4" ht="22.05" customHeight="1" x14ac:dyDescent="0.45">
      <c r="A20" s="14">
        <v>1</v>
      </c>
      <c r="B20" s="13"/>
      <c r="C20" s="5"/>
      <c r="D20" s="40"/>
    </row>
    <row r="21" spans="1:4" ht="22.05" customHeight="1" x14ac:dyDescent="0.45">
      <c r="A21" s="14">
        <v>2</v>
      </c>
      <c r="B21" s="13"/>
      <c r="C21" s="5"/>
      <c r="D21" s="40"/>
    </row>
    <row r="22" spans="1:4" ht="22.05" customHeight="1" x14ac:dyDescent="0.45">
      <c r="A22" s="14">
        <v>3</v>
      </c>
      <c r="B22" s="13"/>
      <c r="C22" s="5"/>
      <c r="D22" s="40"/>
    </row>
    <row r="23" spans="1:4" ht="22.05" customHeight="1" x14ac:dyDescent="0.45">
      <c r="A23" s="14">
        <v>4</v>
      </c>
      <c r="B23" s="13"/>
      <c r="C23" s="5"/>
      <c r="D23" s="40"/>
    </row>
    <row r="24" spans="1:4" ht="22.05" customHeight="1" x14ac:dyDescent="0.45">
      <c r="A24" s="14">
        <v>5</v>
      </c>
      <c r="B24" s="13"/>
      <c r="C24" s="5"/>
      <c r="D24" s="4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0E41-A79E-402D-9B6A-C3C4A9F09D96}">
  <sheetPr>
    <tabColor theme="9" tint="-0.499984740745262"/>
    <pageSetUpPr fitToPage="1"/>
  </sheetPr>
  <dimension ref="A1:AQ32"/>
  <sheetViews>
    <sheetView showGridLines="0" topLeftCell="B1" workbookViewId="0">
      <pane xSplit="2" ySplit="3" topLeftCell="D22" activePane="bottomRight" state="frozen"/>
      <selection activeCell="B1" sqref="B1"/>
      <selection pane="topRight" activeCell="C1" sqref="C1"/>
      <selection pane="bottomLeft" activeCell="B5" sqref="B5"/>
      <selection pane="bottomRight" activeCell="E11" sqref="E11"/>
    </sheetView>
  </sheetViews>
  <sheetFormatPr defaultRowHeight="14.25" outlineLevelCol="1" x14ac:dyDescent="0.45"/>
  <cols>
    <col min="1" max="1" width="16.53125" hidden="1" customWidth="1"/>
    <col min="2" max="2" width="6.86328125" customWidth="1"/>
    <col min="3" max="3" width="33.796875" customWidth="1"/>
    <col min="4" max="4" width="16.53125" customWidth="1"/>
    <col min="5" max="5" width="10.33203125" customWidth="1"/>
    <col min="6" max="6" width="15.86328125" style="48" customWidth="1"/>
    <col min="7" max="7" width="11.86328125" customWidth="1"/>
    <col min="8" max="8" width="15.33203125" customWidth="1"/>
    <col min="9" max="9" width="13.19921875" customWidth="1"/>
    <col min="10" max="10" width="16.1328125" bestFit="1" customWidth="1"/>
    <col min="11" max="11" width="13.19921875" customWidth="1"/>
    <col min="12" max="12" width="15.6640625" customWidth="1"/>
    <col min="13" max="13" width="12.53125" customWidth="1"/>
    <col min="14" max="14" width="17.19921875" bestFit="1" customWidth="1"/>
    <col min="15" max="15" width="12.86328125" customWidth="1"/>
    <col min="16" max="16" width="12.6640625" customWidth="1"/>
    <col min="17" max="17" width="14.86328125" customWidth="1"/>
    <col min="18" max="19" width="14.1328125" hidden="1" customWidth="1" outlineLevel="1"/>
    <col min="20" max="21" width="13.796875" hidden="1" customWidth="1" outlineLevel="1"/>
    <col min="22" max="23" width="15.796875" hidden="1" customWidth="1" outlineLevel="1"/>
    <col min="24" max="41" width="14.6640625" hidden="1" customWidth="1" outlineLevel="1"/>
    <col min="42" max="42" width="15.1328125" hidden="1" customWidth="1" outlineLevel="1"/>
    <col min="43" max="43" width="8.86328125" collapsed="1"/>
  </cols>
  <sheetData>
    <row r="1" spans="1:42" ht="30.75" x14ac:dyDescent="0.9">
      <c r="C1" s="25" t="str">
        <f>'0.General information'!C1:C1</f>
        <v>CÔNG TY…</v>
      </c>
      <c r="D1" s="25"/>
      <c r="E1" s="25"/>
      <c r="F1" s="222" t="s">
        <v>19</v>
      </c>
      <c r="G1" s="26"/>
      <c r="H1" s="26"/>
      <c r="I1" s="26"/>
      <c r="J1" s="26"/>
      <c r="K1" s="26"/>
      <c r="L1" s="26"/>
      <c r="M1" s="26"/>
      <c r="N1" s="26"/>
      <c r="O1" s="26"/>
      <c r="R1" s="272">
        <v>2025</v>
      </c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</row>
    <row r="2" spans="1:42" ht="22.25" customHeight="1" x14ac:dyDescent="0.45">
      <c r="B2" s="263" t="s">
        <v>3</v>
      </c>
      <c r="C2" s="266" t="s">
        <v>155</v>
      </c>
      <c r="D2" s="269" t="s">
        <v>45</v>
      </c>
      <c r="E2" s="269"/>
      <c r="F2" s="269">
        <v>2025</v>
      </c>
      <c r="G2" s="269"/>
      <c r="H2" s="269">
        <v>2026</v>
      </c>
      <c r="I2" s="269"/>
      <c r="J2" s="269">
        <v>2027</v>
      </c>
      <c r="K2" s="269"/>
      <c r="L2" s="269">
        <v>2028</v>
      </c>
      <c r="M2" s="269"/>
      <c r="N2" s="269">
        <v>2029</v>
      </c>
      <c r="O2" s="269"/>
      <c r="R2" s="270" t="s">
        <v>30</v>
      </c>
      <c r="S2" s="271"/>
      <c r="T2" s="270" t="s">
        <v>31</v>
      </c>
      <c r="U2" s="271"/>
      <c r="V2" s="270" t="s">
        <v>32</v>
      </c>
      <c r="W2" s="271"/>
      <c r="X2" s="270" t="s">
        <v>33</v>
      </c>
      <c r="Y2" s="271"/>
      <c r="Z2" s="270" t="s">
        <v>34</v>
      </c>
      <c r="AA2" s="271"/>
      <c r="AB2" s="270" t="s">
        <v>35</v>
      </c>
      <c r="AC2" s="271"/>
      <c r="AD2" s="270" t="s">
        <v>36</v>
      </c>
      <c r="AE2" s="271"/>
      <c r="AF2" s="270" t="s">
        <v>37</v>
      </c>
      <c r="AG2" s="271"/>
      <c r="AH2" s="270" t="s">
        <v>38</v>
      </c>
      <c r="AI2" s="271"/>
      <c r="AJ2" s="270" t="s">
        <v>41</v>
      </c>
      <c r="AK2" s="271"/>
      <c r="AL2" s="270" t="s">
        <v>40</v>
      </c>
      <c r="AM2" s="271"/>
      <c r="AN2" s="270" t="s">
        <v>39</v>
      </c>
      <c r="AO2" s="271"/>
      <c r="AP2" s="273" t="s">
        <v>9</v>
      </c>
    </row>
    <row r="3" spans="1:42" ht="37.25" customHeight="1" x14ac:dyDescent="0.45">
      <c r="B3" s="264"/>
      <c r="C3" s="267"/>
      <c r="D3" s="55" t="s">
        <v>8</v>
      </c>
      <c r="E3" s="55" t="s">
        <v>44</v>
      </c>
      <c r="F3" s="55" t="s">
        <v>8</v>
      </c>
      <c r="G3" s="55" t="s">
        <v>44</v>
      </c>
      <c r="H3" s="55" t="s">
        <v>8</v>
      </c>
      <c r="I3" s="55" t="s">
        <v>44</v>
      </c>
      <c r="J3" s="55" t="s">
        <v>8</v>
      </c>
      <c r="K3" s="55" t="s">
        <v>44</v>
      </c>
      <c r="L3" s="55" t="s">
        <v>8</v>
      </c>
      <c r="M3" s="55" t="s">
        <v>44</v>
      </c>
      <c r="N3" s="55" t="s">
        <v>8</v>
      </c>
      <c r="O3" s="55" t="s">
        <v>44</v>
      </c>
      <c r="R3" s="99" t="s">
        <v>8</v>
      </c>
      <c r="S3" s="99" t="s">
        <v>44</v>
      </c>
      <c r="T3" s="99" t="s">
        <v>8</v>
      </c>
      <c r="U3" s="99" t="s">
        <v>44</v>
      </c>
      <c r="V3" s="99" t="s">
        <v>8</v>
      </c>
      <c r="W3" s="99" t="s">
        <v>44</v>
      </c>
      <c r="X3" s="99" t="s">
        <v>8</v>
      </c>
      <c r="Y3" s="99" t="s">
        <v>44</v>
      </c>
      <c r="Z3" s="99" t="s">
        <v>8</v>
      </c>
      <c r="AA3" s="99" t="s">
        <v>44</v>
      </c>
      <c r="AB3" s="99" t="s">
        <v>8</v>
      </c>
      <c r="AC3" s="99" t="s">
        <v>44</v>
      </c>
      <c r="AD3" s="99" t="s">
        <v>8</v>
      </c>
      <c r="AE3" s="99" t="s">
        <v>44</v>
      </c>
      <c r="AF3" s="99" t="s">
        <v>8</v>
      </c>
      <c r="AG3" s="99" t="s">
        <v>44</v>
      </c>
      <c r="AH3" s="99" t="s">
        <v>8</v>
      </c>
      <c r="AI3" s="99" t="s">
        <v>44</v>
      </c>
      <c r="AJ3" s="99" t="s">
        <v>8</v>
      </c>
      <c r="AK3" s="99" t="s">
        <v>44</v>
      </c>
      <c r="AL3" s="99" t="s">
        <v>8</v>
      </c>
      <c r="AM3" s="99" t="s">
        <v>44</v>
      </c>
      <c r="AN3" s="99" t="s">
        <v>8</v>
      </c>
      <c r="AO3" s="99" t="s">
        <v>44</v>
      </c>
      <c r="AP3" s="273"/>
    </row>
    <row r="4" spans="1:42" ht="24.6" customHeight="1" x14ac:dyDescent="0.45">
      <c r="B4" s="217"/>
      <c r="C4" s="218" t="s">
        <v>122</v>
      </c>
      <c r="D4" s="219"/>
      <c r="E4" s="220"/>
      <c r="F4" s="219"/>
      <c r="G4" s="220"/>
      <c r="H4" s="219"/>
      <c r="I4" s="220"/>
      <c r="J4" s="219"/>
      <c r="K4" s="220"/>
      <c r="L4" s="219"/>
      <c r="M4" s="220"/>
      <c r="N4" s="219"/>
      <c r="O4" s="220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7"/>
    </row>
    <row r="5" spans="1:42" ht="22.05" customHeight="1" x14ac:dyDescent="0.45">
      <c r="B5" s="199"/>
      <c r="C5" s="210" t="s">
        <v>42</v>
      </c>
      <c r="D5" s="211">
        <f t="shared" ref="D5:D14" si="0">F5+H5+J5+L5+N5</f>
        <v>86624704000</v>
      </c>
      <c r="E5" s="212">
        <f t="shared" ref="E5:E14" si="1">D5/D$5</f>
        <v>1</v>
      </c>
      <c r="F5" s="211">
        <f>SUM(F6:F14)</f>
        <v>5176000000</v>
      </c>
      <c r="G5" s="212">
        <f t="shared" ref="G5:G14" si="2">F5/F$5</f>
        <v>1</v>
      </c>
      <c r="H5" s="211">
        <f>SUM(H6:H14)</f>
        <v>8776800000</v>
      </c>
      <c r="I5" s="212">
        <f t="shared" ref="I5:I14" si="3">H5/H$5</f>
        <v>1</v>
      </c>
      <c r="J5" s="211">
        <f>SUM(J6:J14)</f>
        <v>15798240000</v>
      </c>
      <c r="K5" s="212">
        <f t="shared" ref="K5:K14" si="4">J5/J$5</f>
        <v>1</v>
      </c>
      <c r="L5" s="211">
        <f>SUM(L6:L14)</f>
        <v>23697360000</v>
      </c>
      <c r="M5" s="212">
        <f t="shared" ref="M5:M14" si="5">L5/L$5</f>
        <v>1</v>
      </c>
      <c r="N5" s="211">
        <f>SUM(N6:N14)</f>
        <v>33176304000</v>
      </c>
      <c r="O5" s="212">
        <f t="shared" ref="O5:O14" si="6">N5/N$5</f>
        <v>1</v>
      </c>
      <c r="R5" s="213">
        <f>SUM(R6:R14)</f>
        <v>0</v>
      </c>
      <c r="S5" s="214">
        <f t="shared" ref="S5:S14" si="7">IFERROR(R5/R$5,0)</f>
        <v>0</v>
      </c>
      <c r="T5" s="215">
        <f>SUM(T6:T15)</f>
        <v>40000000</v>
      </c>
      <c r="U5" s="214">
        <f t="shared" ref="U5:U14" si="8">IFERROR(T5/T$5,0)</f>
        <v>1</v>
      </c>
      <c r="V5" s="215">
        <f>SUM(V6:V15)</f>
        <v>180000000</v>
      </c>
      <c r="W5" s="214">
        <f t="shared" ref="W5:W14" si="9">IFERROR(V5/V$5,0)</f>
        <v>1</v>
      </c>
      <c r="X5" s="215">
        <f>SUM(X6:X15)</f>
        <v>690000000</v>
      </c>
      <c r="Y5" s="214">
        <f t="shared" ref="Y5:Y14" si="10">IFERROR(X5/X$5,0)</f>
        <v>1</v>
      </c>
      <c r="Z5" s="215">
        <f>SUM(Z6:Z15)</f>
        <v>360000000</v>
      </c>
      <c r="AA5" s="214">
        <f t="shared" ref="AA5:AA14" si="11">IFERROR(Z5/Z$5,0)</f>
        <v>1</v>
      </c>
      <c r="AB5" s="215">
        <f>SUM(AB6:AB15)</f>
        <v>590200000</v>
      </c>
      <c r="AC5" s="214">
        <f t="shared" ref="AC5:AC14" si="12">IFERROR(AB5/AB$5,0)</f>
        <v>1</v>
      </c>
      <c r="AD5" s="215">
        <f>SUM(AD6:AD15)</f>
        <v>724000000</v>
      </c>
      <c r="AE5" s="214">
        <f t="shared" ref="AE5:AE14" si="13">IFERROR(AD5/AD$5,0)</f>
        <v>1</v>
      </c>
      <c r="AF5" s="215">
        <f>SUM(AF6:AF15)</f>
        <v>250000000</v>
      </c>
      <c r="AG5" s="214">
        <f t="shared" ref="AG5:AG14" si="14">IFERROR(AF5/AF$5,0)</f>
        <v>1</v>
      </c>
      <c r="AH5" s="215">
        <f>SUM(AH6:AH15)</f>
        <v>350000000</v>
      </c>
      <c r="AI5" s="214">
        <f t="shared" ref="AI5:AI14" si="15">IFERROR(AH5/AH$5,0)</f>
        <v>1</v>
      </c>
      <c r="AJ5" s="215">
        <f>SUM(AJ6:AJ15)</f>
        <v>210000000</v>
      </c>
      <c r="AK5" s="214">
        <f t="shared" ref="AK5:AK14" si="16">IFERROR(AJ5/AJ$5,0)</f>
        <v>1</v>
      </c>
      <c r="AL5" s="215">
        <f>SUM(AL6:AL15)</f>
        <v>190000000</v>
      </c>
      <c r="AM5" s="214">
        <f t="shared" ref="AM5:AM14" si="17">IFERROR(AL5/AL$5,0)</f>
        <v>1</v>
      </c>
      <c r="AN5" s="215">
        <f>SUM(AN6:AN15)</f>
        <v>1591800000</v>
      </c>
      <c r="AO5" s="214">
        <f t="shared" ref="AO5:AO14" si="18">IFERROR(AN5/AN$5,0)</f>
        <v>1</v>
      </c>
      <c r="AP5" s="215">
        <f>SUM(AP6:AP15)</f>
        <v>5176000000</v>
      </c>
    </row>
    <row r="6" spans="1:42" ht="22.05" customHeight="1" x14ac:dyDescent="0.45">
      <c r="A6" s="29"/>
      <c r="B6" s="201">
        <v>1</v>
      </c>
      <c r="C6" s="200" t="str">
        <f>'6.COS planning'!C6</f>
        <v>Dòng sản phẩm 1</v>
      </c>
      <c r="D6" s="202">
        <f t="shared" si="0"/>
        <v>7053273600</v>
      </c>
      <c r="E6" s="203">
        <f t="shared" si="1"/>
        <v>8.1423350087291499E-2</v>
      </c>
      <c r="F6" s="204">
        <f>AP6</f>
        <v>398400000</v>
      </c>
      <c r="G6" s="203">
        <f t="shared" si="2"/>
        <v>7.6970633693972182E-2</v>
      </c>
      <c r="H6" s="202">
        <f t="shared" ref="H6:H13" si="19">F6*1.8</f>
        <v>717120000</v>
      </c>
      <c r="I6" s="203">
        <f t="shared" si="3"/>
        <v>8.1706316652994257E-2</v>
      </c>
      <c r="J6" s="202">
        <f t="shared" ref="J6:J13" si="20">H6*1.8</f>
        <v>1290816000</v>
      </c>
      <c r="K6" s="203">
        <f t="shared" si="4"/>
        <v>8.1706316652994257E-2</v>
      </c>
      <c r="L6" s="202">
        <f>J6*1.5</f>
        <v>1936224000</v>
      </c>
      <c r="M6" s="203">
        <f t="shared" si="5"/>
        <v>8.1706316652994257E-2</v>
      </c>
      <c r="N6" s="202">
        <f>L6*1.4</f>
        <v>2710713600</v>
      </c>
      <c r="O6" s="203">
        <f t="shared" si="6"/>
        <v>8.1706316652994257E-2</v>
      </c>
      <c r="S6" s="20">
        <f t="shared" si="7"/>
        <v>0</v>
      </c>
      <c r="U6" s="20">
        <f t="shared" si="8"/>
        <v>0</v>
      </c>
      <c r="V6" s="24">
        <v>0</v>
      </c>
      <c r="W6" s="20">
        <f t="shared" si="9"/>
        <v>0</v>
      </c>
      <c r="X6" s="24">
        <v>68400000</v>
      </c>
      <c r="Y6" s="20">
        <f t="shared" si="10"/>
        <v>9.913043478260869E-2</v>
      </c>
      <c r="Z6" s="24">
        <v>14400000</v>
      </c>
      <c r="AA6" s="20">
        <f t="shared" si="11"/>
        <v>0.04</v>
      </c>
      <c r="AB6" s="24">
        <v>32400000</v>
      </c>
      <c r="AC6" s="20">
        <f t="shared" si="12"/>
        <v>5.4896645205015249E-2</v>
      </c>
      <c r="AD6" s="24">
        <v>68400000</v>
      </c>
      <c r="AE6" s="20">
        <f t="shared" si="13"/>
        <v>9.4475138121546967E-2</v>
      </c>
      <c r="AF6" s="24">
        <v>14400000</v>
      </c>
      <c r="AG6" s="20">
        <f t="shared" si="14"/>
        <v>5.7599999999999998E-2</v>
      </c>
      <c r="AH6" s="24">
        <v>14400000</v>
      </c>
      <c r="AI6" s="20">
        <f t="shared" si="15"/>
        <v>4.1142857142857141E-2</v>
      </c>
      <c r="AJ6" s="24">
        <v>14400000</v>
      </c>
      <c r="AK6" s="20">
        <f t="shared" si="16"/>
        <v>6.8571428571428575E-2</v>
      </c>
      <c r="AL6" s="24">
        <v>21600000</v>
      </c>
      <c r="AM6" s="20">
        <f t="shared" si="17"/>
        <v>0.11368421052631579</v>
      </c>
      <c r="AN6" s="24">
        <v>150000000</v>
      </c>
      <c r="AO6" s="20">
        <f t="shared" si="18"/>
        <v>9.4232943837165475E-2</v>
      </c>
      <c r="AP6" s="24">
        <f t="shared" ref="AP6:AP15" si="21">AN6+AL6+AJ6+AH6+AF6+AD6+AB6+Z6+X6+V6+T6+R6</f>
        <v>398400000</v>
      </c>
    </row>
    <row r="7" spans="1:42" ht="22.05" customHeight="1" x14ac:dyDescent="0.45">
      <c r="B7" s="205">
        <v>2</v>
      </c>
      <c r="C7" s="200" t="str">
        <f>'6.COS planning'!C7</f>
        <v>Dòng sản phẩm 2</v>
      </c>
      <c r="D7" s="202">
        <f t="shared" si="0"/>
        <v>13518774400</v>
      </c>
      <c r="E7" s="203">
        <f t="shared" si="1"/>
        <v>0.15606142100064205</v>
      </c>
      <c r="F7" s="204">
        <f t="shared" ref="F6:F12" si="22">AP7</f>
        <v>763600000</v>
      </c>
      <c r="G7" s="203">
        <f t="shared" si="2"/>
        <v>0.14752704791344667</v>
      </c>
      <c r="H7" s="202">
        <f t="shared" si="19"/>
        <v>1374480000</v>
      </c>
      <c r="I7" s="203">
        <f t="shared" si="3"/>
        <v>0.15660377358490565</v>
      </c>
      <c r="J7" s="202">
        <f t="shared" si="20"/>
        <v>2474064000</v>
      </c>
      <c r="K7" s="203">
        <f t="shared" si="4"/>
        <v>0.15660377358490565</v>
      </c>
      <c r="L7" s="202">
        <f>J7*1.5</f>
        <v>3711096000</v>
      </c>
      <c r="M7" s="203">
        <f t="shared" si="5"/>
        <v>0.15660377358490565</v>
      </c>
      <c r="N7" s="202">
        <f>L7*1.4</f>
        <v>5195534400</v>
      </c>
      <c r="O7" s="203">
        <f t="shared" si="6"/>
        <v>0.15660377358490565</v>
      </c>
      <c r="S7" s="20">
        <f t="shared" si="7"/>
        <v>0</v>
      </c>
      <c r="U7" s="20">
        <f t="shared" si="8"/>
        <v>0</v>
      </c>
      <c r="V7" s="24">
        <v>0</v>
      </c>
      <c r="W7" s="20">
        <f t="shared" si="9"/>
        <v>0</v>
      </c>
      <c r="X7" s="24">
        <v>131100000</v>
      </c>
      <c r="Y7" s="20">
        <f t="shared" si="10"/>
        <v>0.19</v>
      </c>
      <c r="Z7" s="24">
        <v>27600000</v>
      </c>
      <c r="AA7" s="20">
        <f t="shared" si="11"/>
        <v>7.6666666666666661E-2</v>
      </c>
      <c r="AB7" s="24">
        <v>62100000</v>
      </c>
      <c r="AC7" s="20">
        <f t="shared" si="12"/>
        <v>0.10521856997627922</v>
      </c>
      <c r="AD7" s="24">
        <v>131100000</v>
      </c>
      <c r="AE7" s="20">
        <f t="shared" si="13"/>
        <v>0.18107734806629835</v>
      </c>
      <c r="AF7" s="24">
        <v>27600000</v>
      </c>
      <c r="AG7" s="20">
        <f t="shared" si="14"/>
        <v>0.1104</v>
      </c>
      <c r="AH7" s="24">
        <v>27600000</v>
      </c>
      <c r="AI7" s="20">
        <f t="shared" si="15"/>
        <v>7.8857142857142862E-2</v>
      </c>
      <c r="AJ7" s="24">
        <v>27600000</v>
      </c>
      <c r="AK7" s="20">
        <f t="shared" si="16"/>
        <v>0.13142857142857142</v>
      </c>
      <c r="AL7" s="24">
        <v>41400000</v>
      </c>
      <c r="AM7" s="20">
        <f t="shared" si="17"/>
        <v>0.21789473684210525</v>
      </c>
      <c r="AN7" s="24">
        <v>287500000</v>
      </c>
      <c r="AO7" s="20">
        <f t="shared" si="18"/>
        <v>0.18061314235456716</v>
      </c>
      <c r="AP7" s="24">
        <f t="shared" si="21"/>
        <v>763600000</v>
      </c>
    </row>
    <row r="8" spans="1:42" ht="22.05" customHeight="1" x14ac:dyDescent="0.45">
      <c r="B8" s="201">
        <v>3</v>
      </c>
      <c r="C8" s="200" t="str">
        <f>'6.COS planning'!C8</f>
        <v>Dòng sản phẩm 3</v>
      </c>
      <c r="D8" s="202">
        <f t="shared" si="0"/>
        <v>33573865600</v>
      </c>
      <c r="E8" s="203">
        <f t="shared" si="1"/>
        <v>0.38757841642956725</v>
      </c>
      <c r="F8" s="204">
        <f t="shared" si="22"/>
        <v>1896400000</v>
      </c>
      <c r="G8" s="203">
        <f t="shared" si="2"/>
        <v>0.36638330757341575</v>
      </c>
      <c r="H8" s="202">
        <f t="shared" si="19"/>
        <v>3413520000</v>
      </c>
      <c r="I8" s="203">
        <f t="shared" si="3"/>
        <v>0.38892534864643152</v>
      </c>
      <c r="J8" s="202">
        <f t="shared" si="20"/>
        <v>6144336000</v>
      </c>
      <c r="K8" s="203">
        <f t="shared" si="4"/>
        <v>0.38892534864643152</v>
      </c>
      <c r="L8" s="202">
        <f>J8*1.5</f>
        <v>9216504000</v>
      </c>
      <c r="M8" s="203">
        <f t="shared" si="5"/>
        <v>0.38892534864643152</v>
      </c>
      <c r="N8" s="202">
        <f>L8*1.4</f>
        <v>12903105600</v>
      </c>
      <c r="O8" s="203">
        <f t="shared" si="6"/>
        <v>0.38892534864643152</v>
      </c>
      <c r="S8" s="20">
        <f t="shared" si="7"/>
        <v>0</v>
      </c>
      <c r="U8" s="20">
        <f t="shared" si="8"/>
        <v>0</v>
      </c>
      <c r="V8" s="24">
        <v>180000000</v>
      </c>
      <c r="W8" s="20">
        <f t="shared" si="9"/>
        <v>1</v>
      </c>
      <c r="X8" s="24">
        <v>273900000</v>
      </c>
      <c r="Y8" s="20">
        <f t="shared" si="10"/>
        <v>0.39695652173913043</v>
      </c>
      <c r="Z8" s="24">
        <v>272400000</v>
      </c>
      <c r="AA8" s="20">
        <f t="shared" si="11"/>
        <v>0.75666666666666671</v>
      </c>
      <c r="AB8" s="24">
        <v>192900000</v>
      </c>
      <c r="AC8" s="20">
        <f t="shared" si="12"/>
        <v>0.32683835987800747</v>
      </c>
      <c r="AD8" s="24">
        <v>273900000</v>
      </c>
      <c r="AE8" s="20">
        <f t="shared" si="13"/>
        <v>0.37831491712707183</v>
      </c>
      <c r="AF8" s="24">
        <v>152400000</v>
      </c>
      <c r="AG8" s="20">
        <f t="shared" si="14"/>
        <v>0.60960000000000003</v>
      </c>
      <c r="AH8" s="24">
        <v>132400000</v>
      </c>
      <c r="AI8" s="20">
        <f t="shared" si="15"/>
        <v>0.37828571428571428</v>
      </c>
      <c r="AJ8" s="24">
        <v>32400000.000000004</v>
      </c>
      <c r="AK8" s="20">
        <f t="shared" si="16"/>
        <v>0.1542857142857143</v>
      </c>
      <c r="AL8" s="24">
        <v>48600000.000000007</v>
      </c>
      <c r="AM8" s="20">
        <f t="shared" si="17"/>
        <v>0.25578947368421057</v>
      </c>
      <c r="AN8" s="24">
        <v>337500000</v>
      </c>
      <c r="AO8" s="20">
        <f t="shared" si="18"/>
        <v>0.2120241236336223</v>
      </c>
      <c r="AP8" s="24">
        <f t="shared" si="21"/>
        <v>1896400000</v>
      </c>
    </row>
    <row r="9" spans="1:42" ht="22.05" customHeight="1" x14ac:dyDescent="0.45">
      <c r="B9" s="205">
        <v>4</v>
      </c>
      <c r="C9" s="200" t="str">
        <f>'6.COS planning'!C9</f>
        <v>Dòng sản phẩm 4</v>
      </c>
      <c r="D9" s="202">
        <f t="shared" si="0"/>
        <v>12357392000</v>
      </c>
      <c r="E9" s="203">
        <f t="shared" si="1"/>
        <v>0.14265436335574666</v>
      </c>
      <c r="F9" s="204">
        <f t="shared" si="22"/>
        <v>698000000</v>
      </c>
      <c r="G9" s="203">
        <f t="shared" si="2"/>
        <v>0.1348531684698609</v>
      </c>
      <c r="H9" s="202">
        <f t="shared" si="19"/>
        <v>1256400000</v>
      </c>
      <c r="I9" s="203">
        <f t="shared" si="3"/>
        <v>0.1431501230516817</v>
      </c>
      <c r="J9" s="202">
        <f t="shared" si="20"/>
        <v>2261520000</v>
      </c>
      <c r="K9" s="203">
        <f t="shared" si="4"/>
        <v>0.1431501230516817</v>
      </c>
      <c r="L9" s="202">
        <f>J9*1.5</f>
        <v>3392280000</v>
      </c>
      <c r="M9" s="203">
        <f t="shared" si="5"/>
        <v>0.1431501230516817</v>
      </c>
      <c r="N9" s="202">
        <f>L9*1.4</f>
        <v>4749192000</v>
      </c>
      <c r="O9" s="203">
        <f t="shared" si="6"/>
        <v>0.1431501230516817</v>
      </c>
      <c r="S9" s="20">
        <f t="shared" si="7"/>
        <v>0</v>
      </c>
      <c r="U9" s="20">
        <f t="shared" si="8"/>
        <v>0</v>
      </c>
      <c r="V9" s="24">
        <v>0</v>
      </c>
      <c r="W9" s="20">
        <f t="shared" si="9"/>
        <v>0</v>
      </c>
      <c r="X9" s="24">
        <v>85500000</v>
      </c>
      <c r="Y9" s="20">
        <f t="shared" si="10"/>
        <v>0.12391304347826088</v>
      </c>
      <c r="Z9" s="24">
        <v>18000000</v>
      </c>
      <c r="AA9" s="20">
        <f t="shared" si="11"/>
        <v>0.05</v>
      </c>
      <c r="AB9" s="24">
        <v>40500000</v>
      </c>
      <c r="AC9" s="20">
        <f t="shared" si="12"/>
        <v>6.8620806506269061E-2</v>
      </c>
      <c r="AD9" s="24">
        <v>85500000</v>
      </c>
      <c r="AE9" s="20">
        <f t="shared" si="13"/>
        <v>0.11809392265193371</v>
      </c>
      <c r="AF9" s="24">
        <v>18000000</v>
      </c>
      <c r="AG9" s="20">
        <f t="shared" si="14"/>
        <v>7.1999999999999995E-2</v>
      </c>
      <c r="AH9" s="24">
        <v>138000000</v>
      </c>
      <c r="AI9" s="20">
        <f t="shared" si="15"/>
        <v>0.39428571428571429</v>
      </c>
      <c r="AJ9" s="24">
        <v>98000000</v>
      </c>
      <c r="AK9" s="20">
        <f t="shared" si="16"/>
        <v>0.46666666666666667</v>
      </c>
      <c r="AL9" s="24">
        <v>27000000</v>
      </c>
      <c r="AM9" s="20">
        <f t="shared" si="17"/>
        <v>0.14210526315789473</v>
      </c>
      <c r="AN9" s="24">
        <v>187500000</v>
      </c>
      <c r="AO9" s="20">
        <f t="shared" si="18"/>
        <v>0.11779117979645684</v>
      </c>
      <c r="AP9" s="24">
        <f t="shared" si="21"/>
        <v>698000000</v>
      </c>
    </row>
    <row r="10" spans="1:42" ht="22.05" customHeight="1" x14ac:dyDescent="0.45">
      <c r="B10" s="201">
        <v>5</v>
      </c>
      <c r="C10" s="200" t="str">
        <f>'6.COS planning'!C10</f>
        <v>Dòng sản phẩm 5</v>
      </c>
      <c r="D10" s="202">
        <f t="shared" si="0"/>
        <v>0</v>
      </c>
      <c r="E10" s="203">
        <f t="shared" si="1"/>
        <v>0</v>
      </c>
      <c r="F10" s="204">
        <f t="shared" si="22"/>
        <v>0</v>
      </c>
      <c r="G10" s="203">
        <f t="shared" si="2"/>
        <v>0</v>
      </c>
      <c r="H10" s="202">
        <f t="shared" si="19"/>
        <v>0</v>
      </c>
      <c r="I10" s="203">
        <f t="shared" si="3"/>
        <v>0</v>
      </c>
      <c r="J10" s="202">
        <f t="shared" si="20"/>
        <v>0</v>
      </c>
      <c r="K10" s="203">
        <f t="shared" si="4"/>
        <v>0</v>
      </c>
      <c r="L10" s="202">
        <f>J10*1.7</f>
        <v>0</v>
      </c>
      <c r="M10" s="203">
        <f t="shared" si="5"/>
        <v>0</v>
      </c>
      <c r="N10" s="202">
        <f>L10*1.5</f>
        <v>0</v>
      </c>
      <c r="O10" s="203">
        <f t="shared" si="6"/>
        <v>0</v>
      </c>
      <c r="S10" s="20">
        <f t="shared" si="7"/>
        <v>0</v>
      </c>
      <c r="U10" s="20">
        <f t="shared" si="8"/>
        <v>0</v>
      </c>
      <c r="V10" s="24">
        <v>0</v>
      </c>
      <c r="W10" s="20">
        <f t="shared" si="9"/>
        <v>0</v>
      </c>
      <c r="X10" s="24">
        <v>0</v>
      </c>
      <c r="Y10" s="20">
        <f t="shared" si="10"/>
        <v>0</v>
      </c>
      <c r="Z10" s="24">
        <v>0</v>
      </c>
      <c r="AA10" s="20">
        <f t="shared" si="11"/>
        <v>0</v>
      </c>
      <c r="AB10" s="24">
        <v>0</v>
      </c>
      <c r="AC10" s="20">
        <f t="shared" si="12"/>
        <v>0</v>
      </c>
      <c r="AD10" s="24">
        <v>0</v>
      </c>
      <c r="AE10" s="20">
        <f t="shared" si="13"/>
        <v>0</v>
      </c>
      <c r="AF10" s="24">
        <v>0</v>
      </c>
      <c r="AG10" s="20">
        <f t="shared" si="14"/>
        <v>0</v>
      </c>
      <c r="AH10" s="24">
        <v>0</v>
      </c>
      <c r="AI10" s="20">
        <f t="shared" si="15"/>
        <v>0</v>
      </c>
      <c r="AJ10" s="24">
        <v>0</v>
      </c>
      <c r="AK10" s="20">
        <f t="shared" si="16"/>
        <v>0</v>
      </c>
      <c r="AL10" s="24">
        <v>0</v>
      </c>
      <c r="AM10" s="20">
        <f t="shared" si="17"/>
        <v>0</v>
      </c>
      <c r="AN10" s="24">
        <v>0</v>
      </c>
      <c r="AO10" s="20">
        <f t="shared" si="18"/>
        <v>0</v>
      </c>
      <c r="AP10" s="24">
        <f t="shared" si="21"/>
        <v>0</v>
      </c>
    </row>
    <row r="11" spans="1:42" ht="22.05" customHeight="1" x14ac:dyDescent="0.45">
      <c r="B11" s="205">
        <v>6</v>
      </c>
      <c r="C11" s="200" t="str">
        <f>'6.COS planning'!C11</f>
        <v>Dòng sản phẩm 6</v>
      </c>
      <c r="D11" s="202">
        <f t="shared" si="0"/>
        <v>14577473600</v>
      </c>
      <c r="E11" s="203">
        <f t="shared" si="1"/>
        <v>0.1682830985488851</v>
      </c>
      <c r="F11" s="204">
        <f t="shared" si="22"/>
        <v>823400000</v>
      </c>
      <c r="G11" s="203">
        <f t="shared" si="2"/>
        <v>0.15908037094281299</v>
      </c>
      <c r="H11" s="202">
        <f t="shared" si="19"/>
        <v>1482120000</v>
      </c>
      <c r="I11" s="203">
        <f t="shared" si="3"/>
        <v>0.16886792452830188</v>
      </c>
      <c r="J11" s="202">
        <f t="shared" si="20"/>
        <v>2667816000</v>
      </c>
      <c r="K11" s="203">
        <f t="shared" si="4"/>
        <v>0.16886792452830188</v>
      </c>
      <c r="L11" s="202">
        <f>J11*1.5</f>
        <v>4001724000</v>
      </c>
      <c r="M11" s="203">
        <f t="shared" si="5"/>
        <v>0.16886792452830188</v>
      </c>
      <c r="N11" s="202">
        <f>L11*1.4</f>
        <v>5602413600</v>
      </c>
      <c r="O11" s="203">
        <f t="shared" si="6"/>
        <v>0.16886792452830188</v>
      </c>
      <c r="S11" s="20">
        <f t="shared" si="7"/>
        <v>0</v>
      </c>
      <c r="U11" s="20">
        <f t="shared" si="8"/>
        <v>0</v>
      </c>
      <c r="V11" s="24">
        <v>0</v>
      </c>
      <c r="W11" s="20">
        <f t="shared" si="9"/>
        <v>0</v>
      </c>
      <c r="X11" s="24">
        <v>131100000</v>
      </c>
      <c r="Y11" s="20">
        <f t="shared" si="10"/>
        <v>0.19</v>
      </c>
      <c r="Z11" s="24">
        <v>27600000</v>
      </c>
      <c r="AA11" s="20">
        <f t="shared" si="11"/>
        <v>7.6666666666666661E-2</v>
      </c>
      <c r="AB11" s="24">
        <v>62100000</v>
      </c>
      <c r="AC11" s="20">
        <f t="shared" si="12"/>
        <v>0.10521856997627922</v>
      </c>
      <c r="AD11" s="24">
        <v>141100000</v>
      </c>
      <c r="AE11" s="20">
        <f t="shared" si="13"/>
        <v>0.19488950276243094</v>
      </c>
      <c r="AF11" s="24">
        <v>37600000</v>
      </c>
      <c r="AG11" s="20">
        <f t="shared" si="14"/>
        <v>0.15040000000000001</v>
      </c>
      <c r="AH11" s="24">
        <v>37600000</v>
      </c>
      <c r="AI11" s="20">
        <f t="shared" si="15"/>
        <v>0.10742857142857143</v>
      </c>
      <c r="AJ11" s="24">
        <v>37600000</v>
      </c>
      <c r="AK11" s="20">
        <f t="shared" si="16"/>
        <v>0.17904761904761904</v>
      </c>
      <c r="AL11" s="24">
        <v>51400000</v>
      </c>
      <c r="AM11" s="20">
        <f t="shared" si="17"/>
        <v>0.27052631578947367</v>
      </c>
      <c r="AN11" s="24">
        <v>297300000</v>
      </c>
      <c r="AO11" s="20">
        <f t="shared" si="18"/>
        <v>0.18676969468526197</v>
      </c>
      <c r="AP11" s="24">
        <f t="shared" si="21"/>
        <v>823400000</v>
      </c>
    </row>
    <row r="12" spans="1:42" ht="22.05" customHeight="1" x14ac:dyDescent="0.45">
      <c r="B12" s="201">
        <v>7</v>
      </c>
      <c r="C12" s="200" t="str">
        <f>'6.COS planning'!C12</f>
        <v>Dòng sản phẩm 7</v>
      </c>
      <c r="D12" s="202">
        <f t="shared" si="0"/>
        <v>3544340800</v>
      </c>
      <c r="E12" s="203">
        <f t="shared" si="1"/>
        <v>4.0916050922378912E-2</v>
      </c>
      <c r="F12" s="204">
        <f t="shared" si="22"/>
        <v>200200000</v>
      </c>
      <c r="G12" s="203">
        <f t="shared" si="2"/>
        <v>3.8678516228748065E-2</v>
      </c>
      <c r="H12" s="202">
        <f t="shared" si="19"/>
        <v>360360000</v>
      </c>
      <c r="I12" s="203">
        <f t="shared" si="3"/>
        <v>4.1058244462674323E-2</v>
      </c>
      <c r="J12" s="202">
        <f t="shared" si="20"/>
        <v>648648000</v>
      </c>
      <c r="K12" s="203">
        <f t="shared" si="4"/>
        <v>4.1058244462674323E-2</v>
      </c>
      <c r="L12" s="202">
        <f>J12*1.5</f>
        <v>972972000</v>
      </c>
      <c r="M12" s="203">
        <f t="shared" si="5"/>
        <v>4.1058244462674323E-2</v>
      </c>
      <c r="N12" s="202">
        <f>L12*1.4</f>
        <v>1362160800</v>
      </c>
      <c r="O12" s="203">
        <f t="shared" si="6"/>
        <v>4.1058244462674323E-2</v>
      </c>
      <c r="S12" s="20">
        <f t="shared" si="7"/>
        <v>0</v>
      </c>
      <c r="U12" s="20">
        <f t="shared" si="8"/>
        <v>0</v>
      </c>
      <c r="V12" s="24">
        <v>0</v>
      </c>
      <c r="W12" s="20">
        <f t="shared" si="9"/>
        <v>0</v>
      </c>
      <c r="X12" s="24">
        <v>0</v>
      </c>
      <c r="Y12" s="20">
        <f t="shared" si="10"/>
        <v>0</v>
      </c>
      <c r="Z12" s="24">
        <v>0</v>
      </c>
      <c r="AA12" s="20">
        <f t="shared" si="11"/>
        <v>0</v>
      </c>
      <c r="AB12" s="24">
        <v>200200000</v>
      </c>
      <c r="AC12" s="20">
        <f t="shared" si="12"/>
        <v>0.33920704845814981</v>
      </c>
      <c r="AD12" s="24">
        <v>0</v>
      </c>
      <c r="AE12" s="20">
        <f t="shared" si="13"/>
        <v>0</v>
      </c>
      <c r="AF12" s="24">
        <v>0</v>
      </c>
      <c r="AG12" s="20">
        <f t="shared" si="14"/>
        <v>0</v>
      </c>
      <c r="AH12" s="24">
        <v>0</v>
      </c>
      <c r="AI12" s="20">
        <f t="shared" si="15"/>
        <v>0</v>
      </c>
      <c r="AJ12" s="24">
        <v>0</v>
      </c>
      <c r="AK12" s="20">
        <f t="shared" si="16"/>
        <v>0</v>
      </c>
      <c r="AL12" s="24">
        <v>0</v>
      </c>
      <c r="AM12" s="20">
        <f t="shared" si="17"/>
        <v>0</v>
      </c>
      <c r="AN12" s="24">
        <v>0</v>
      </c>
      <c r="AO12" s="20">
        <f t="shared" si="18"/>
        <v>0</v>
      </c>
      <c r="AP12" s="24">
        <f t="shared" si="21"/>
        <v>200200000</v>
      </c>
    </row>
    <row r="13" spans="1:42" ht="22.05" customHeight="1" x14ac:dyDescent="0.45">
      <c r="B13" s="205">
        <v>8</v>
      </c>
      <c r="C13" s="229" t="str">
        <f>'6.COS planning'!C13</f>
        <v>Dòng sản phẩm 8</v>
      </c>
      <c r="D13" s="202">
        <f t="shared" si="0"/>
        <v>1699584000</v>
      </c>
      <c r="E13" s="203">
        <f t="shared" si="1"/>
        <v>1.9620084358383492E-2</v>
      </c>
      <c r="F13" s="204">
        <v>96000000</v>
      </c>
      <c r="G13" s="203">
        <f t="shared" si="2"/>
        <v>1.8547140649149921E-2</v>
      </c>
      <c r="H13" s="202">
        <f t="shared" si="19"/>
        <v>172800000</v>
      </c>
      <c r="I13" s="203">
        <f t="shared" si="3"/>
        <v>1.9688269073010665E-2</v>
      </c>
      <c r="J13" s="202">
        <f t="shared" si="20"/>
        <v>311040000</v>
      </c>
      <c r="K13" s="203">
        <f t="shared" si="4"/>
        <v>1.9688269073010665E-2</v>
      </c>
      <c r="L13" s="202">
        <f>J13*1.5</f>
        <v>466560000</v>
      </c>
      <c r="M13" s="203">
        <f t="shared" si="5"/>
        <v>1.9688269073010665E-2</v>
      </c>
      <c r="N13" s="202">
        <f>L13*1.4</f>
        <v>653184000</v>
      </c>
      <c r="O13" s="203">
        <f t="shared" si="6"/>
        <v>1.9688269073010665E-2</v>
      </c>
      <c r="R13" s="24"/>
      <c r="S13" s="20">
        <f t="shared" si="7"/>
        <v>0</v>
      </c>
      <c r="T13" s="24">
        <v>40000000</v>
      </c>
      <c r="U13" s="20">
        <f t="shared" si="8"/>
        <v>1</v>
      </c>
      <c r="V13" s="24">
        <v>0</v>
      </c>
      <c r="W13" s="20">
        <f t="shared" si="9"/>
        <v>0</v>
      </c>
      <c r="X13" s="24">
        <v>0</v>
      </c>
      <c r="Y13" s="20">
        <f t="shared" si="10"/>
        <v>0</v>
      </c>
      <c r="Z13" s="24">
        <v>0</v>
      </c>
      <c r="AA13" s="20">
        <f t="shared" si="11"/>
        <v>0</v>
      </c>
      <c r="AB13" s="24">
        <v>0</v>
      </c>
      <c r="AC13" s="20">
        <f t="shared" si="12"/>
        <v>0</v>
      </c>
      <c r="AD13" s="24">
        <v>24000000</v>
      </c>
      <c r="AE13" s="20">
        <f t="shared" si="13"/>
        <v>3.3149171270718231E-2</v>
      </c>
      <c r="AF13" s="24">
        <v>0</v>
      </c>
      <c r="AG13" s="20">
        <f t="shared" si="14"/>
        <v>0</v>
      </c>
      <c r="AH13" s="24">
        <v>0</v>
      </c>
      <c r="AI13" s="20">
        <f t="shared" si="15"/>
        <v>0</v>
      </c>
      <c r="AJ13" s="24">
        <v>0</v>
      </c>
      <c r="AK13" s="20">
        <f t="shared" si="16"/>
        <v>0</v>
      </c>
      <c r="AL13" s="24">
        <v>0</v>
      </c>
      <c r="AM13" s="20">
        <f t="shared" si="17"/>
        <v>0</v>
      </c>
      <c r="AN13" s="24">
        <v>32000000</v>
      </c>
      <c r="AO13" s="20">
        <f t="shared" si="18"/>
        <v>2.0103028018595301E-2</v>
      </c>
      <c r="AP13" s="24">
        <f t="shared" si="21"/>
        <v>96000000</v>
      </c>
    </row>
    <row r="14" spans="1:42" ht="22.05" customHeight="1" x14ac:dyDescent="0.45">
      <c r="B14" s="206">
        <v>9</v>
      </c>
      <c r="C14" s="5" t="str">
        <f>'6.COS planning'!C14</f>
        <v>Dòng sản phẩm 9</v>
      </c>
      <c r="D14" s="207">
        <f t="shared" si="0"/>
        <v>300000000</v>
      </c>
      <c r="E14" s="208">
        <f t="shared" si="1"/>
        <v>3.4632152971050844E-3</v>
      </c>
      <c r="F14" s="209">
        <f>AP14</f>
        <v>300000000</v>
      </c>
      <c r="G14" s="208">
        <f t="shared" si="2"/>
        <v>5.7959814528593508E-2</v>
      </c>
      <c r="H14" s="207"/>
      <c r="I14" s="208">
        <f t="shared" si="3"/>
        <v>0</v>
      </c>
      <c r="J14" s="207"/>
      <c r="K14" s="208">
        <f t="shared" si="4"/>
        <v>0</v>
      </c>
      <c r="L14" s="207"/>
      <c r="M14" s="208">
        <f t="shared" si="5"/>
        <v>0</v>
      </c>
      <c r="N14" s="207"/>
      <c r="O14" s="208">
        <f t="shared" si="6"/>
        <v>0</v>
      </c>
      <c r="S14" s="20">
        <f t="shared" si="7"/>
        <v>0</v>
      </c>
      <c r="U14" s="20">
        <f t="shared" si="8"/>
        <v>0</v>
      </c>
      <c r="V14" s="24">
        <v>0</v>
      </c>
      <c r="W14" s="20">
        <f t="shared" si="9"/>
        <v>0</v>
      </c>
      <c r="X14" s="24">
        <v>0</v>
      </c>
      <c r="Y14" s="20">
        <f t="shared" si="10"/>
        <v>0</v>
      </c>
      <c r="Z14" s="24">
        <v>0</v>
      </c>
      <c r="AA14" s="20">
        <f t="shared" si="11"/>
        <v>0</v>
      </c>
      <c r="AB14" s="24">
        <v>0</v>
      </c>
      <c r="AC14" s="20">
        <f t="shared" si="12"/>
        <v>0</v>
      </c>
      <c r="AD14" s="24">
        <v>0</v>
      </c>
      <c r="AE14" s="20">
        <f t="shared" si="13"/>
        <v>0</v>
      </c>
      <c r="AF14" s="24">
        <v>0</v>
      </c>
      <c r="AG14" s="20">
        <f t="shared" si="14"/>
        <v>0</v>
      </c>
      <c r="AH14" s="24">
        <v>0</v>
      </c>
      <c r="AI14" s="20">
        <f t="shared" si="15"/>
        <v>0</v>
      </c>
      <c r="AJ14" s="24">
        <v>0</v>
      </c>
      <c r="AK14" s="20">
        <f t="shared" si="16"/>
        <v>0</v>
      </c>
      <c r="AL14" s="24">
        <v>0</v>
      </c>
      <c r="AM14" s="20">
        <f t="shared" si="17"/>
        <v>0</v>
      </c>
      <c r="AN14" s="24">
        <v>300000000</v>
      </c>
      <c r="AO14" s="20">
        <f t="shared" si="18"/>
        <v>0.18846588767433095</v>
      </c>
      <c r="AP14" s="24">
        <f t="shared" si="21"/>
        <v>300000000</v>
      </c>
    </row>
    <row r="15" spans="1:42" x14ac:dyDescent="0.45">
      <c r="AP15" s="24">
        <f t="shared" si="21"/>
        <v>0</v>
      </c>
    </row>
    <row r="18" spans="2:17" ht="28.5" x14ac:dyDescent="0.85">
      <c r="C18" s="216" t="s">
        <v>64</v>
      </c>
    </row>
    <row r="19" spans="2:17" ht="22.05" customHeight="1" x14ac:dyDescent="0.45">
      <c r="B19" s="263" t="s">
        <v>3</v>
      </c>
      <c r="C19" s="263" t="s">
        <v>166</v>
      </c>
      <c r="D19" s="268" t="s">
        <v>140</v>
      </c>
      <c r="E19" s="268"/>
      <c r="F19" s="265" t="s">
        <v>167</v>
      </c>
      <c r="G19" s="265" t="s">
        <v>168</v>
      </c>
      <c r="H19" s="265" t="s">
        <v>156</v>
      </c>
      <c r="I19" s="265" t="s">
        <v>157</v>
      </c>
      <c r="J19" s="265" t="s">
        <v>158</v>
      </c>
      <c r="K19" s="265" t="s">
        <v>159</v>
      </c>
      <c r="L19" s="265" t="s">
        <v>160</v>
      </c>
      <c r="M19" s="265" t="s">
        <v>161</v>
      </c>
      <c r="N19" s="265" t="s">
        <v>162</v>
      </c>
      <c r="O19" s="265" t="s">
        <v>163</v>
      </c>
      <c r="P19" s="265" t="s">
        <v>164</v>
      </c>
      <c r="Q19" s="265" t="s">
        <v>165</v>
      </c>
    </row>
    <row r="20" spans="2:17" ht="22.05" customHeight="1" x14ac:dyDescent="0.45">
      <c r="B20" s="264"/>
      <c r="C20" s="264"/>
      <c r="D20" s="227" t="s">
        <v>8</v>
      </c>
      <c r="E20" s="228" t="s">
        <v>44</v>
      </c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</row>
    <row r="21" spans="2:17" ht="25.05" customHeight="1" x14ac:dyDescent="0.45">
      <c r="B21" s="185"/>
      <c r="C21" s="2" t="s">
        <v>7</v>
      </c>
      <c r="D21" s="182">
        <f>SUM(D22:D32)</f>
        <v>5176000000</v>
      </c>
      <c r="E21" s="183"/>
      <c r="F21" s="184"/>
      <c r="G21" s="182">
        <f>SUM(G22:G32)</f>
        <v>40000000</v>
      </c>
      <c r="H21" s="182">
        <v>180000000</v>
      </c>
      <c r="I21" s="182">
        <v>690000000</v>
      </c>
      <c r="J21" s="182">
        <v>360000000</v>
      </c>
      <c r="K21" s="182">
        <v>590200000</v>
      </c>
      <c r="L21" s="182">
        <v>724000000</v>
      </c>
      <c r="M21" s="182">
        <v>250000000</v>
      </c>
      <c r="N21" s="182">
        <v>350000000</v>
      </c>
      <c r="O21" s="182">
        <v>210000000</v>
      </c>
      <c r="P21" s="182">
        <v>190000000</v>
      </c>
      <c r="Q21" s="182">
        <v>1591800000</v>
      </c>
    </row>
    <row r="22" spans="2:17" ht="25.05" customHeight="1" x14ac:dyDescent="0.45">
      <c r="B22" s="187">
        <v>1</v>
      </c>
      <c r="C22" s="186" t="s">
        <v>187</v>
      </c>
      <c r="D22" s="179">
        <f>SUM(F22:Q22)</f>
        <v>1240000000</v>
      </c>
      <c r="E22" s="180">
        <f t="shared" ref="E22:E32" si="23">D22/D$21</f>
        <v>0.23956723338485317</v>
      </c>
      <c r="F22" s="181"/>
      <c r="G22" s="179">
        <v>40000000</v>
      </c>
      <c r="H22" s="179">
        <v>180000000</v>
      </c>
      <c r="I22" s="179">
        <v>120000000</v>
      </c>
      <c r="J22" s="179">
        <v>240000000</v>
      </c>
      <c r="K22" s="179">
        <v>120000000</v>
      </c>
      <c r="L22" s="179">
        <v>120000000</v>
      </c>
      <c r="M22" s="179">
        <v>120000000</v>
      </c>
      <c r="N22" s="179">
        <v>220000000</v>
      </c>
      <c r="O22" s="179">
        <v>80000000</v>
      </c>
      <c r="P22" s="179">
        <v>0</v>
      </c>
      <c r="Q22" s="179">
        <v>0</v>
      </c>
    </row>
    <row r="23" spans="2:17" ht="25.05" customHeight="1" x14ac:dyDescent="0.45">
      <c r="B23" s="187">
        <v>2</v>
      </c>
      <c r="C23" s="186" t="s">
        <v>188</v>
      </c>
      <c r="D23" s="179">
        <v>450000000</v>
      </c>
      <c r="E23" s="180">
        <f t="shared" si="23"/>
        <v>8.6939721792890265E-2</v>
      </c>
      <c r="F23" s="181"/>
      <c r="G23" s="185"/>
      <c r="H23" s="179">
        <v>0</v>
      </c>
      <c r="I23" s="179">
        <v>450000000</v>
      </c>
      <c r="J23" s="179">
        <v>0</v>
      </c>
      <c r="K23" s="179">
        <v>0</v>
      </c>
      <c r="L23" s="179">
        <v>0</v>
      </c>
      <c r="M23" s="179">
        <v>0</v>
      </c>
      <c r="N23" s="179">
        <v>0</v>
      </c>
      <c r="O23" s="179">
        <v>0</v>
      </c>
      <c r="P23" s="179">
        <v>0</v>
      </c>
      <c r="Q23" s="179">
        <v>0</v>
      </c>
    </row>
    <row r="24" spans="2:17" ht="25.05" customHeight="1" x14ac:dyDescent="0.45">
      <c r="B24" s="187">
        <v>3</v>
      </c>
      <c r="C24" s="186" t="s">
        <v>189</v>
      </c>
      <c r="D24" s="179">
        <v>1000000000</v>
      </c>
      <c r="E24" s="180">
        <f t="shared" si="23"/>
        <v>0.19319938176197837</v>
      </c>
      <c r="F24" s="181"/>
      <c r="G24" s="185"/>
      <c r="H24" s="179">
        <v>0</v>
      </c>
      <c r="I24" s="179">
        <v>120000000</v>
      </c>
      <c r="J24" s="179">
        <v>120000000</v>
      </c>
      <c r="K24" s="179">
        <v>120000000</v>
      </c>
      <c r="L24" s="179">
        <v>120000000</v>
      </c>
      <c r="M24" s="179">
        <v>120000000</v>
      </c>
      <c r="N24" s="179">
        <v>120000000</v>
      </c>
      <c r="O24" s="179">
        <v>120000000</v>
      </c>
      <c r="P24" s="179">
        <v>120000000</v>
      </c>
      <c r="Q24" s="179">
        <v>40000000</v>
      </c>
    </row>
    <row r="25" spans="2:17" ht="25.05" customHeight="1" x14ac:dyDescent="0.45">
      <c r="B25" s="187">
        <v>4</v>
      </c>
      <c r="C25" s="186" t="s">
        <v>190</v>
      </c>
      <c r="D25" s="179">
        <v>350000000</v>
      </c>
      <c r="E25" s="180">
        <f t="shared" si="23"/>
        <v>6.7619783616692422E-2</v>
      </c>
      <c r="F25" s="181"/>
      <c r="G25" s="185"/>
      <c r="H25" s="179">
        <v>0</v>
      </c>
      <c r="I25" s="179">
        <v>0</v>
      </c>
      <c r="J25" s="179">
        <v>0</v>
      </c>
      <c r="K25" s="179">
        <v>150000000</v>
      </c>
      <c r="L25" s="179">
        <v>0</v>
      </c>
      <c r="M25" s="179">
        <v>0</v>
      </c>
      <c r="N25" s="179">
        <v>0</v>
      </c>
      <c r="O25" s="179">
        <v>0</v>
      </c>
      <c r="P25" s="179">
        <v>0</v>
      </c>
      <c r="Q25" s="179">
        <v>200000000</v>
      </c>
    </row>
    <row r="26" spans="2:17" ht="25.05" customHeight="1" x14ac:dyDescent="0.45">
      <c r="B26" s="187">
        <v>5</v>
      </c>
      <c r="C26" s="186" t="s">
        <v>191</v>
      </c>
      <c r="D26" s="179">
        <v>0</v>
      </c>
      <c r="E26" s="180">
        <f t="shared" si="23"/>
        <v>0</v>
      </c>
      <c r="F26" s="181"/>
      <c r="G26" s="185"/>
      <c r="H26" s="179">
        <v>0</v>
      </c>
      <c r="I26" s="179">
        <v>0</v>
      </c>
      <c r="J26" s="179">
        <v>0</v>
      </c>
      <c r="K26" s="179">
        <v>0</v>
      </c>
      <c r="L26" s="179">
        <v>0</v>
      </c>
      <c r="M26" s="179">
        <v>0</v>
      </c>
      <c r="N26" s="179">
        <v>0</v>
      </c>
      <c r="O26" s="179">
        <v>0</v>
      </c>
      <c r="P26" s="179">
        <v>0</v>
      </c>
      <c r="Q26" s="179">
        <v>0</v>
      </c>
    </row>
    <row r="27" spans="2:17" ht="25.05" customHeight="1" x14ac:dyDescent="0.45">
      <c r="B27" s="187">
        <v>6</v>
      </c>
      <c r="C27" s="186" t="s">
        <v>192</v>
      </c>
      <c r="D27" s="179">
        <v>260000000</v>
      </c>
      <c r="E27" s="180">
        <f t="shared" si="23"/>
        <v>5.0231839258114377E-2</v>
      </c>
      <c r="F27" s="181"/>
      <c r="G27" s="185"/>
      <c r="H27" s="179">
        <v>0</v>
      </c>
      <c r="I27" s="179">
        <v>0</v>
      </c>
      <c r="J27" s="179">
        <v>0</v>
      </c>
      <c r="K27" s="179">
        <v>200200000</v>
      </c>
      <c r="L27" s="179">
        <v>10000000</v>
      </c>
      <c r="M27" s="179">
        <v>10000000</v>
      </c>
      <c r="N27" s="179">
        <v>10000000</v>
      </c>
      <c r="O27" s="179">
        <v>10000000</v>
      </c>
      <c r="P27" s="179">
        <v>10000000</v>
      </c>
      <c r="Q27" s="179">
        <v>9800000</v>
      </c>
    </row>
    <row r="28" spans="2:17" ht="25.05" customHeight="1" x14ac:dyDescent="0.45">
      <c r="B28" s="187">
        <v>7</v>
      </c>
      <c r="C28" s="186" t="s">
        <v>193</v>
      </c>
      <c r="D28" s="179">
        <v>1106000000</v>
      </c>
      <c r="E28" s="180">
        <f t="shared" si="23"/>
        <v>0.21367851622874806</v>
      </c>
      <c r="F28" s="181"/>
      <c r="G28" s="185"/>
      <c r="H28" s="179">
        <v>0</v>
      </c>
      <c r="I28" s="179">
        <v>0</v>
      </c>
      <c r="J28" s="179">
        <v>0</v>
      </c>
      <c r="K28" s="179">
        <v>0</v>
      </c>
      <c r="L28" s="179">
        <v>474000000</v>
      </c>
      <c r="M28" s="179">
        <v>0</v>
      </c>
      <c r="N28" s="179">
        <v>0</v>
      </c>
      <c r="O28" s="179">
        <v>0</v>
      </c>
      <c r="P28" s="179">
        <v>0</v>
      </c>
      <c r="Q28" s="179">
        <v>632000000</v>
      </c>
    </row>
    <row r="29" spans="2:17" ht="25.05" customHeight="1" x14ac:dyDescent="0.45">
      <c r="B29" s="187">
        <v>8</v>
      </c>
      <c r="C29" s="186" t="s">
        <v>194</v>
      </c>
      <c r="D29" s="179">
        <v>120000000</v>
      </c>
      <c r="E29" s="180">
        <f t="shared" si="23"/>
        <v>2.3183925811437404E-2</v>
      </c>
      <c r="F29" s="181"/>
      <c r="G29" s="185"/>
      <c r="H29" s="179">
        <v>0</v>
      </c>
      <c r="I29" s="179">
        <v>0</v>
      </c>
      <c r="J29" s="179">
        <v>0</v>
      </c>
      <c r="K29" s="179">
        <v>0</v>
      </c>
      <c r="L29" s="179">
        <v>0</v>
      </c>
      <c r="M29" s="179">
        <v>0</v>
      </c>
      <c r="N29" s="179">
        <v>0</v>
      </c>
      <c r="O29" s="179">
        <v>0</v>
      </c>
      <c r="P29" s="179">
        <v>60000000</v>
      </c>
      <c r="Q29" s="179">
        <v>60000000</v>
      </c>
    </row>
    <row r="30" spans="2:17" ht="25.05" customHeight="1" x14ac:dyDescent="0.45">
      <c r="B30" s="187">
        <v>9</v>
      </c>
      <c r="C30" s="186" t="s">
        <v>195</v>
      </c>
      <c r="D30" s="179">
        <v>300000000</v>
      </c>
      <c r="E30" s="180">
        <f t="shared" si="23"/>
        <v>5.7959814528593508E-2</v>
      </c>
      <c r="F30" s="181"/>
      <c r="G30" s="185"/>
      <c r="H30" s="179">
        <v>0</v>
      </c>
      <c r="I30" s="179">
        <v>0</v>
      </c>
      <c r="J30" s="179">
        <v>0</v>
      </c>
      <c r="K30" s="179">
        <v>0</v>
      </c>
      <c r="L30" s="179">
        <v>0</v>
      </c>
      <c r="M30" s="179">
        <v>0</v>
      </c>
      <c r="N30" s="179">
        <v>0</v>
      </c>
      <c r="O30" s="179">
        <v>0</v>
      </c>
      <c r="P30" s="179">
        <v>0</v>
      </c>
      <c r="Q30" s="179">
        <v>300000000</v>
      </c>
    </row>
    <row r="31" spans="2:17" ht="25.05" customHeight="1" x14ac:dyDescent="0.45">
      <c r="B31" s="187">
        <v>10</v>
      </c>
      <c r="C31" s="186" t="s">
        <v>196</v>
      </c>
      <c r="D31" s="179">
        <v>50000000</v>
      </c>
      <c r="E31" s="180">
        <f t="shared" si="23"/>
        <v>9.6599690880989179E-3</v>
      </c>
      <c r="F31" s="181"/>
      <c r="G31" s="185"/>
      <c r="H31" s="179">
        <v>0</v>
      </c>
      <c r="I31" s="179">
        <v>0</v>
      </c>
      <c r="J31" s="179">
        <v>0</v>
      </c>
      <c r="K31" s="179">
        <v>0</v>
      </c>
      <c r="L31" s="179">
        <v>0</v>
      </c>
      <c r="M31" s="179">
        <v>0</v>
      </c>
      <c r="N31" s="179">
        <v>0</v>
      </c>
      <c r="O31" s="179">
        <v>0</v>
      </c>
      <c r="P31" s="179">
        <v>0</v>
      </c>
      <c r="Q31" s="179">
        <v>50000000</v>
      </c>
    </row>
    <row r="32" spans="2:17" ht="25.05" customHeight="1" x14ac:dyDescent="0.45">
      <c r="B32" s="187">
        <v>11</v>
      </c>
      <c r="C32" s="186" t="s">
        <v>197</v>
      </c>
      <c r="D32" s="179">
        <v>300000000</v>
      </c>
      <c r="E32" s="180">
        <f t="shared" si="23"/>
        <v>5.7959814528593508E-2</v>
      </c>
      <c r="F32" s="181"/>
      <c r="G32" s="185"/>
      <c r="H32" s="179">
        <v>0</v>
      </c>
      <c r="I32" s="179">
        <v>0</v>
      </c>
      <c r="J32" s="179">
        <v>0</v>
      </c>
      <c r="K32" s="179">
        <v>0</v>
      </c>
      <c r="L32" s="179">
        <v>0</v>
      </c>
      <c r="M32" s="179">
        <v>0</v>
      </c>
      <c r="N32" s="179">
        <v>0</v>
      </c>
      <c r="O32" s="179">
        <v>0</v>
      </c>
      <c r="P32" s="179">
        <v>0</v>
      </c>
      <c r="Q32" s="179">
        <v>300000000</v>
      </c>
    </row>
  </sheetData>
  <mergeCells count="37">
    <mergeCell ref="AF2:AG2"/>
    <mergeCell ref="AH2:AI2"/>
    <mergeCell ref="AJ2:AK2"/>
    <mergeCell ref="R1:AP1"/>
    <mergeCell ref="AP2:AP3"/>
    <mergeCell ref="R2:S2"/>
    <mergeCell ref="T2:U2"/>
    <mergeCell ref="V2:W2"/>
    <mergeCell ref="X2:Y2"/>
    <mergeCell ref="Z2:AA2"/>
    <mergeCell ref="AL2:AM2"/>
    <mergeCell ref="AN2:AO2"/>
    <mergeCell ref="AB2:AC2"/>
    <mergeCell ref="N2:O2"/>
    <mergeCell ref="H2:I2"/>
    <mergeCell ref="J2:K2"/>
    <mergeCell ref="L2:M2"/>
    <mergeCell ref="AD2:AE2"/>
    <mergeCell ref="O19:O20"/>
    <mergeCell ref="P19:P20"/>
    <mergeCell ref="Q19:Q20"/>
    <mergeCell ref="M19:M20"/>
    <mergeCell ref="N19:N20"/>
    <mergeCell ref="B19:B20"/>
    <mergeCell ref="B2:B3"/>
    <mergeCell ref="J19:J20"/>
    <mergeCell ref="K19:K20"/>
    <mergeCell ref="L19:L20"/>
    <mergeCell ref="C2:C3"/>
    <mergeCell ref="C19:C20"/>
    <mergeCell ref="D19:E19"/>
    <mergeCell ref="F19:F20"/>
    <mergeCell ref="G19:G20"/>
    <mergeCell ref="H19:H20"/>
    <mergeCell ref="I19:I20"/>
    <mergeCell ref="D2:E2"/>
    <mergeCell ref="F2:G2"/>
  </mergeCells>
  <phoneticPr fontId="5" type="noConversion"/>
  <pageMargins left="0.5" right="0.17" top="0.42" bottom="0.75" header="0.3" footer="0.3"/>
  <pageSetup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B1DE-B71D-42D8-BC18-96DE913B87D5}">
  <sheetPr>
    <tabColor theme="9" tint="-0.499984740745262"/>
  </sheetPr>
  <dimension ref="B1:O30"/>
  <sheetViews>
    <sheetView showGridLines="0" workbookViewId="0">
      <selection activeCell="D29" sqref="D29"/>
    </sheetView>
  </sheetViews>
  <sheetFormatPr defaultRowHeight="14.25" x14ac:dyDescent="0.45"/>
  <cols>
    <col min="2" max="2" width="17.19921875" customWidth="1"/>
    <col min="3" max="3" width="33.33203125" customWidth="1"/>
    <col min="4" max="4" width="14" customWidth="1"/>
    <col min="5" max="5" width="0" hidden="1" customWidth="1"/>
    <col min="6" max="6" width="11.46484375" customWidth="1"/>
    <col min="7" max="7" width="0" hidden="1" customWidth="1"/>
    <col min="8" max="8" width="8.86328125" customWidth="1"/>
    <col min="9" max="9" width="0" hidden="1" customWidth="1"/>
    <col min="10" max="10" width="11.1328125" customWidth="1"/>
    <col min="11" max="11" width="11.1328125" hidden="1" customWidth="1"/>
    <col min="12" max="12" width="11.6640625" customWidth="1"/>
    <col min="13" max="13" width="24.19921875" customWidth="1"/>
    <col min="15" max="15" width="16.1328125" bestFit="1" customWidth="1"/>
  </cols>
  <sheetData>
    <row r="1" spans="2:15" x14ac:dyDescent="0.45">
      <c r="B1" t="s">
        <v>24</v>
      </c>
    </row>
    <row r="2" spans="2:15" ht="23.25" x14ac:dyDescent="0.7">
      <c r="C2" s="25" t="str">
        <f>'5.Sales planning'!C1</f>
        <v>CÔNG TY…</v>
      </c>
    </row>
    <row r="3" spans="2:15" ht="13.25" customHeight="1" x14ac:dyDescent="0.45"/>
    <row r="4" spans="2:15" ht="31.8" customHeight="1" x14ac:dyDescent="0.45">
      <c r="C4" s="7" t="s">
        <v>16</v>
      </c>
      <c r="D4" s="7">
        <v>2025</v>
      </c>
      <c r="E4" s="7"/>
      <c r="F4" s="7">
        <v>2026</v>
      </c>
      <c r="G4" s="7"/>
      <c r="H4" s="7">
        <v>2027</v>
      </c>
      <c r="I4" s="7"/>
      <c r="J4" s="7">
        <v>2028</v>
      </c>
      <c r="K4" s="7"/>
      <c r="L4" s="7">
        <v>2029</v>
      </c>
      <c r="M4" s="21" t="s">
        <v>6</v>
      </c>
      <c r="O4" s="44"/>
    </row>
    <row r="5" spans="2:15" ht="22.05" customHeight="1" x14ac:dyDescent="0.45">
      <c r="C5" s="134" t="s">
        <v>17</v>
      </c>
      <c r="D5" s="30">
        <f>SUM(D6:D15)</f>
        <v>1</v>
      </c>
      <c r="E5" s="30"/>
      <c r="F5" s="30">
        <f>SUM(F6:F15)</f>
        <v>1</v>
      </c>
      <c r="G5" s="30"/>
      <c r="H5" s="30">
        <f>SUM(H6:H15)</f>
        <v>1</v>
      </c>
      <c r="I5" s="30"/>
      <c r="J5" s="30">
        <f>SUM(J6:J15)</f>
        <v>1</v>
      </c>
      <c r="K5" s="30"/>
      <c r="L5" s="30">
        <f>SUM(L6:L15)</f>
        <v>1</v>
      </c>
      <c r="M5" s="6"/>
      <c r="O5" s="42"/>
    </row>
    <row r="6" spans="2:15" ht="22.05" customHeight="1" x14ac:dyDescent="0.45">
      <c r="C6" s="60" t="s">
        <v>178</v>
      </c>
      <c r="D6" s="71">
        <f>'5.Sales planning'!G6</f>
        <v>7.6970633693972182E-2</v>
      </c>
      <c r="E6" s="61"/>
      <c r="F6" s="71">
        <f>'5.Sales planning'!I6</f>
        <v>8.1706316652994257E-2</v>
      </c>
      <c r="G6" s="61"/>
      <c r="H6" s="71">
        <f>'5.Sales planning'!K6</f>
        <v>8.1706316652994257E-2</v>
      </c>
      <c r="I6" s="61"/>
      <c r="J6" s="71">
        <f>'5.Sales planning'!M6</f>
        <v>8.1706316652994257E-2</v>
      </c>
      <c r="K6" s="61"/>
      <c r="L6" s="71">
        <f>'5.Sales planning'!O6</f>
        <v>8.1706316652994257E-2</v>
      </c>
      <c r="M6" s="62"/>
      <c r="O6" s="43"/>
    </row>
    <row r="7" spans="2:15" ht="22.05" customHeight="1" x14ac:dyDescent="0.45">
      <c r="C7" s="60" t="s">
        <v>179</v>
      </c>
      <c r="D7" s="71">
        <f>'5.Sales planning'!G7</f>
        <v>0.14752704791344667</v>
      </c>
      <c r="E7" s="63"/>
      <c r="F7" s="71">
        <f>'5.Sales planning'!I7</f>
        <v>0.15660377358490565</v>
      </c>
      <c r="G7" s="63"/>
      <c r="H7" s="71">
        <f>'5.Sales planning'!K7</f>
        <v>0.15660377358490565</v>
      </c>
      <c r="I7" s="63"/>
      <c r="J7" s="71">
        <f>'5.Sales planning'!M7</f>
        <v>0.15660377358490565</v>
      </c>
      <c r="K7" s="63"/>
      <c r="L7" s="71">
        <f>'5.Sales planning'!O7</f>
        <v>0.15660377358490565</v>
      </c>
      <c r="M7" s="64"/>
      <c r="O7" s="43"/>
    </row>
    <row r="8" spans="2:15" ht="22.05" customHeight="1" x14ac:dyDescent="0.45">
      <c r="C8" s="60" t="s">
        <v>180</v>
      </c>
      <c r="D8" s="71">
        <f>'5.Sales planning'!G8</f>
        <v>0.36638330757341575</v>
      </c>
      <c r="E8" s="63"/>
      <c r="F8" s="71">
        <f>'5.Sales planning'!I8</f>
        <v>0.38892534864643152</v>
      </c>
      <c r="G8" s="63"/>
      <c r="H8" s="71">
        <f>'5.Sales planning'!K8</f>
        <v>0.38892534864643152</v>
      </c>
      <c r="I8" s="63"/>
      <c r="J8" s="71">
        <f>'5.Sales planning'!M8</f>
        <v>0.38892534864643152</v>
      </c>
      <c r="K8" s="63"/>
      <c r="L8" s="71">
        <f>'5.Sales planning'!O8</f>
        <v>0.38892534864643152</v>
      </c>
      <c r="M8" s="64"/>
      <c r="O8" s="43"/>
    </row>
    <row r="9" spans="2:15" ht="22.05" customHeight="1" x14ac:dyDescent="0.45">
      <c r="C9" s="60" t="s">
        <v>181</v>
      </c>
      <c r="D9" s="71">
        <f>'5.Sales planning'!G9</f>
        <v>0.1348531684698609</v>
      </c>
      <c r="E9" s="63"/>
      <c r="F9" s="71">
        <f>'5.Sales planning'!I9</f>
        <v>0.1431501230516817</v>
      </c>
      <c r="G9" s="63"/>
      <c r="H9" s="71">
        <f>'5.Sales planning'!K9</f>
        <v>0.1431501230516817</v>
      </c>
      <c r="I9" s="63"/>
      <c r="J9" s="71">
        <f>'5.Sales planning'!M9</f>
        <v>0.1431501230516817</v>
      </c>
      <c r="K9" s="63"/>
      <c r="L9" s="71">
        <f>'5.Sales planning'!O9</f>
        <v>0.1431501230516817</v>
      </c>
      <c r="M9" s="64"/>
      <c r="O9" s="43"/>
    </row>
    <row r="10" spans="2:15" ht="22.05" customHeight="1" x14ac:dyDescent="0.45">
      <c r="C10" s="60" t="s">
        <v>182</v>
      </c>
      <c r="D10" s="71">
        <f>'5.Sales planning'!G10</f>
        <v>0</v>
      </c>
      <c r="E10" s="63"/>
      <c r="F10" s="71">
        <f>'5.Sales planning'!I10</f>
        <v>0</v>
      </c>
      <c r="G10" s="63"/>
      <c r="H10" s="71">
        <f>'5.Sales planning'!K10</f>
        <v>0</v>
      </c>
      <c r="I10" s="63"/>
      <c r="J10" s="71">
        <f>'5.Sales planning'!M10</f>
        <v>0</v>
      </c>
      <c r="K10" s="63"/>
      <c r="L10" s="71">
        <f>'5.Sales planning'!O10</f>
        <v>0</v>
      </c>
      <c r="M10" s="64"/>
      <c r="O10" s="43"/>
    </row>
    <row r="11" spans="2:15" ht="22.05" customHeight="1" x14ac:dyDescent="0.45">
      <c r="C11" s="60" t="s">
        <v>183</v>
      </c>
      <c r="D11" s="71">
        <f>'5.Sales planning'!G11</f>
        <v>0.15908037094281299</v>
      </c>
      <c r="E11" s="63"/>
      <c r="F11" s="71">
        <f>'5.Sales planning'!I11</f>
        <v>0.16886792452830188</v>
      </c>
      <c r="G11" s="63"/>
      <c r="H11" s="71">
        <f>'5.Sales planning'!K11</f>
        <v>0.16886792452830188</v>
      </c>
      <c r="I11" s="63"/>
      <c r="J11" s="71">
        <f>'5.Sales planning'!M11</f>
        <v>0.16886792452830188</v>
      </c>
      <c r="K11" s="63"/>
      <c r="L11" s="71">
        <f>'5.Sales planning'!O11</f>
        <v>0.16886792452830188</v>
      </c>
      <c r="M11" s="64"/>
      <c r="O11" s="43"/>
    </row>
    <row r="12" spans="2:15" ht="22.05" customHeight="1" x14ac:dyDescent="0.45">
      <c r="C12" s="60" t="s">
        <v>184</v>
      </c>
      <c r="D12" s="71">
        <f>'5.Sales planning'!G12</f>
        <v>3.8678516228748065E-2</v>
      </c>
      <c r="E12" s="63"/>
      <c r="F12" s="71">
        <f>'5.Sales planning'!I12</f>
        <v>4.1058244462674323E-2</v>
      </c>
      <c r="G12" s="63"/>
      <c r="H12" s="71">
        <f>'5.Sales planning'!K12</f>
        <v>4.1058244462674323E-2</v>
      </c>
      <c r="I12" s="63"/>
      <c r="J12" s="71">
        <f>'5.Sales planning'!M12</f>
        <v>4.1058244462674323E-2</v>
      </c>
      <c r="K12" s="63"/>
      <c r="L12" s="71">
        <f>'5.Sales planning'!O12</f>
        <v>4.1058244462674323E-2</v>
      </c>
      <c r="M12" s="64"/>
      <c r="O12" s="43"/>
    </row>
    <row r="13" spans="2:15" ht="22.05" customHeight="1" x14ac:dyDescent="0.45">
      <c r="C13" s="60" t="s">
        <v>185</v>
      </c>
      <c r="D13" s="71">
        <f>'5.Sales planning'!G13</f>
        <v>1.8547140649149921E-2</v>
      </c>
      <c r="E13" s="63"/>
      <c r="F13" s="71">
        <f>'5.Sales planning'!I13</f>
        <v>1.9688269073010665E-2</v>
      </c>
      <c r="G13" s="63"/>
      <c r="H13" s="71">
        <f>'5.Sales planning'!K13</f>
        <v>1.9688269073010665E-2</v>
      </c>
      <c r="I13" s="63"/>
      <c r="J13" s="71">
        <f>'5.Sales planning'!M13</f>
        <v>1.9688269073010665E-2</v>
      </c>
      <c r="K13" s="63"/>
      <c r="L13" s="71">
        <f>'5.Sales planning'!O13</f>
        <v>1.9688269073010665E-2</v>
      </c>
      <c r="M13" s="64"/>
      <c r="O13" s="43"/>
    </row>
    <row r="14" spans="2:15" ht="22.05" customHeight="1" x14ac:dyDescent="0.45">
      <c r="C14" s="60" t="s">
        <v>186</v>
      </c>
      <c r="D14" s="71">
        <f>'5.Sales planning'!G14</f>
        <v>5.7959814528593508E-2</v>
      </c>
      <c r="E14" s="63"/>
      <c r="F14" s="71">
        <f>'5.Sales planning'!I14</f>
        <v>0</v>
      </c>
      <c r="G14" s="63"/>
      <c r="H14" s="71">
        <f>'5.Sales planning'!K14</f>
        <v>0</v>
      </c>
      <c r="I14" s="63"/>
      <c r="J14" s="71">
        <f>'5.Sales planning'!M14</f>
        <v>0</v>
      </c>
      <c r="K14" s="63"/>
      <c r="L14" s="71">
        <f>'5.Sales planning'!O14</f>
        <v>0</v>
      </c>
      <c r="M14" s="64"/>
      <c r="O14" s="43"/>
    </row>
    <row r="15" spans="2:15" ht="22.05" customHeight="1" x14ac:dyDescent="0.45"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7"/>
      <c r="O15" s="43"/>
    </row>
    <row r="19" spans="3:15" ht="43.8" customHeight="1" x14ac:dyDescent="0.45">
      <c r="C19" s="7" t="s">
        <v>43</v>
      </c>
      <c r="D19" s="7">
        <f>D4</f>
        <v>2025</v>
      </c>
      <c r="E19" s="7"/>
      <c r="F19" s="7">
        <f>F4</f>
        <v>2026</v>
      </c>
      <c r="G19" s="7"/>
      <c r="H19" s="7">
        <f>H4</f>
        <v>2027</v>
      </c>
      <c r="I19" s="7"/>
      <c r="J19" s="7">
        <f>J4</f>
        <v>2028</v>
      </c>
      <c r="K19" s="7"/>
      <c r="L19" s="7">
        <v>2029</v>
      </c>
      <c r="M19" s="21" t="s">
        <v>6</v>
      </c>
      <c r="O19" s="44"/>
    </row>
    <row r="20" spans="3:15" ht="24.6" customHeight="1" x14ac:dyDescent="0.45">
      <c r="C20" s="134" t="s">
        <v>17</v>
      </c>
      <c r="D20" s="23">
        <f>SUMPRODUCT(D6:D14,D21:D29)</f>
        <v>0.4331163060278207</v>
      </c>
      <c r="E20" s="23"/>
      <c r="F20" s="23">
        <f>SUMPRODUCT(F6:F14,F21:F29)</f>
        <v>0.42284864643150122</v>
      </c>
      <c r="G20" s="23"/>
      <c r="H20" s="23">
        <f>SUMPRODUCT(H6:H14,H21:H29)</f>
        <v>0.42284864643150122</v>
      </c>
      <c r="I20" s="23"/>
      <c r="J20" s="23">
        <f>SUMPRODUCT(J6:J14,J21:J29)</f>
        <v>0.42284864643150122</v>
      </c>
      <c r="K20" s="23"/>
      <c r="L20" s="23">
        <f>SUMPRODUCT(L6:L14,L21:L29)</f>
        <v>0.42284864643150122</v>
      </c>
      <c r="M20" s="13"/>
      <c r="O20" s="42"/>
    </row>
    <row r="21" spans="3:15" ht="22.05" customHeight="1" x14ac:dyDescent="0.45">
      <c r="C21" s="60" t="str">
        <f>C6</f>
        <v>Dòng sản phẩm 1</v>
      </c>
      <c r="D21" s="68">
        <v>0.8</v>
      </c>
      <c r="E21" s="68"/>
      <c r="F21" s="68">
        <v>0.8</v>
      </c>
      <c r="G21" s="68"/>
      <c r="H21" s="68">
        <v>0.8</v>
      </c>
      <c r="I21" s="68"/>
      <c r="J21" s="68">
        <v>0.8</v>
      </c>
      <c r="K21" s="68"/>
      <c r="L21" s="68">
        <v>0.8</v>
      </c>
      <c r="M21" s="68"/>
      <c r="O21" s="43"/>
    </row>
    <row r="22" spans="3:15" ht="22.05" customHeight="1" x14ac:dyDescent="0.45">
      <c r="C22" s="60" t="str">
        <f t="shared" ref="C22:C29" si="0">C7</f>
        <v>Dòng sản phẩm 2</v>
      </c>
      <c r="D22" s="69">
        <v>0.6</v>
      </c>
      <c r="E22" s="69"/>
      <c r="F22" s="69">
        <v>0.6</v>
      </c>
      <c r="G22" s="69"/>
      <c r="H22" s="69">
        <f t="shared" ref="H22:H26" si="1">F22</f>
        <v>0.6</v>
      </c>
      <c r="I22" s="69"/>
      <c r="J22" s="69">
        <f t="shared" ref="J22:J26" si="2">H22</f>
        <v>0.6</v>
      </c>
      <c r="K22" s="68"/>
      <c r="L22" s="69">
        <f t="shared" ref="L22:L26" si="3">J22</f>
        <v>0.6</v>
      </c>
      <c r="M22" s="69"/>
      <c r="O22" s="43"/>
    </row>
    <row r="23" spans="3:15" ht="22.05" customHeight="1" x14ac:dyDescent="0.45">
      <c r="C23" s="60" t="str">
        <f t="shared" si="0"/>
        <v>Dòng sản phẩm 3</v>
      </c>
      <c r="D23" s="69">
        <v>0.15</v>
      </c>
      <c r="E23" s="69">
        <v>0.6</v>
      </c>
      <c r="F23" s="69">
        <v>0.15</v>
      </c>
      <c r="G23" s="69">
        <v>0.15</v>
      </c>
      <c r="H23" s="69">
        <v>0.15</v>
      </c>
      <c r="I23" s="69">
        <v>0.15</v>
      </c>
      <c r="J23" s="69">
        <v>0.15</v>
      </c>
      <c r="K23" s="69">
        <v>0.15</v>
      </c>
      <c r="L23" s="69">
        <v>0.15</v>
      </c>
      <c r="M23" s="69"/>
      <c r="N23" s="28"/>
      <c r="O23" s="43"/>
    </row>
    <row r="24" spans="3:15" ht="22.05" customHeight="1" x14ac:dyDescent="0.45">
      <c r="C24" s="60" t="str">
        <f t="shared" si="0"/>
        <v>Dòng sản phẩm 4</v>
      </c>
      <c r="D24" s="69">
        <v>0.6</v>
      </c>
      <c r="E24" s="69">
        <v>0.6</v>
      </c>
      <c r="F24" s="69">
        <v>0.6</v>
      </c>
      <c r="G24" s="69">
        <v>0.6</v>
      </c>
      <c r="H24" s="69">
        <v>0.6</v>
      </c>
      <c r="I24" s="69">
        <v>0.6</v>
      </c>
      <c r="J24" s="69">
        <v>0.6</v>
      </c>
      <c r="K24" s="69">
        <v>0.6</v>
      </c>
      <c r="L24" s="69">
        <v>0.6</v>
      </c>
      <c r="M24" s="69"/>
      <c r="N24" s="28"/>
    </row>
    <row r="25" spans="3:15" ht="22.05" customHeight="1" x14ac:dyDescent="0.45">
      <c r="C25" s="60" t="str">
        <f t="shared" si="0"/>
        <v>Dòng sản phẩm 5</v>
      </c>
      <c r="D25" s="69">
        <v>0.2</v>
      </c>
      <c r="E25" s="69"/>
      <c r="F25" s="69">
        <v>0.2</v>
      </c>
      <c r="G25" s="69"/>
      <c r="H25" s="69">
        <f t="shared" ref="H25" si="4">F25</f>
        <v>0.2</v>
      </c>
      <c r="I25" s="69"/>
      <c r="J25" s="69">
        <f t="shared" ref="J25" si="5">H25</f>
        <v>0.2</v>
      </c>
      <c r="K25" s="68"/>
      <c r="L25" s="69">
        <f t="shared" ref="L25" si="6">J25</f>
        <v>0.2</v>
      </c>
      <c r="M25" s="69"/>
    </row>
    <row r="26" spans="3:15" ht="22.05" customHeight="1" x14ac:dyDescent="0.45">
      <c r="C26" s="60" t="str">
        <f t="shared" si="0"/>
        <v>Dòng sản phẩm 6</v>
      </c>
      <c r="D26" s="69">
        <v>0.6</v>
      </c>
      <c r="E26" s="69"/>
      <c r="F26" s="69">
        <v>0.6</v>
      </c>
      <c r="G26" s="69"/>
      <c r="H26" s="69">
        <f t="shared" si="1"/>
        <v>0.6</v>
      </c>
      <c r="I26" s="69"/>
      <c r="J26" s="69">
        <f t="shared" si="2"/>
        <v>0.6</v>
      </c>
      <c r="K26" s="68"/>
      <c r="L26" s="69">
        <f t="shared" si="3"/>
        <v>0.6</v>
      </c>
      <c r="M26" s="69"/>
    </row>
    <row r="27" spans="3:15" ht="22.05" customHeight="1" x14ac:dyDescent="0.45">
      <c r="C27" s="60" t="str">
        <f t="shared" si="0"/>
        <v>Dòng sản phẩm 7</v>
      </c>
      <c r="D27" s="69">
        <v>0.15</v>
      </c>
      <c r="E27" s="69">
        <v>0.6</v>
      </c>
      <c r="F27" s="69">
        <v>0.15</v>
      </c>
      <c r="G27" s="69">
        <v>0.15</v>
      </c>
      <c r="H27" s="69">
        <v>0.15</v>
      </c>
      <c r="I27" s="69">
        <v>0.15</v>
      </c>
      <c r="J27" s="69">
        <v>0.15</v>
      </c>
      <c r="K27" s="69">
        <v>0.15</v>
      </c>
      <c r="L27" s="69">
        <v>0.15</v>
      </c>
      <c r="M27" s="69"/>
      <c r="N27" s="28"/>
    </row>
    <row r="28" spans="3:15" ht="22.05" customHeight="1" x14ac:dyDescent="0.45">
      <c r="C28" s="60" t="str">
        <f t="shared" si="0"/>
        <v>Dòng sản phẩm 8</v>
      </c>
      <c r="D28" s="69">
        <v>0.6</v>
      </c>
      <c r="E28" s="69">
        <v>0.6</v>
      </c>
      <c r="F28" s="69">
        <v>0.6</v>
      </c>
      <c r="G28" s="69">
        <v>0.6</v>
      </c>
      <c r="H28" s="69">
        <v>0.6</v>
      </c>
      <c r="I28" s="69">
        <v>0.6</v>
      </c>
      <c r="J28" s="69">
        <v>0.6</v>
      </c>
      <c r="K28" s="69">
        <v>0.6</v>
      </c>
      <c r="L28" s="69">
        <v>0.6</v>
      </c>
      <c r="M28" s="69"/>
    </row>
    <row r="29" spans="3:15" ht="22.05" customHeight="1" x14ac:dyDescent="0.45">
      <c r="C29" s="60" t="str">
        <f t="shared" si="0"/>
        <v>Dòng sản phẩm 9</v>
      </c>
      <c r="D29" s="69">
        <v>0.6</v>
      </c>
      <c r="E29" s="69">
        <v>0.6</v>
      </c>
      <c r="F29" s="69">
        <v>0.6</v>
      </c>
      <c r="G29" s="69">
        <v>0.6</v>
      </c>
      <c r="H29" s="69">
        <v>0.6</v>
      </c>
      <c r="I29" s="69">
        <v>0.6</v>
      </c>
      <c r="J29" s="69">
        <v>0.6</v>
      </c>
      <c r="K29" s="69">
        <v>0.6</v>
      </c>
      <c r="L29" s="69">
        <v>0.6</v>
      </c>
      <c r="M29" s="69"/>
    </row>
    <row r="30" spans="3:15" ht="22.05" customHeight="1" x14ac:dyDescent="0.45">
      <c r="C30" s="65"/>
      <c r="D30" s="70"/>
      <c r="E30" s="70"/>
      <c r="F30" s="70"/>
      <c r="G30" s="70"/>
      <c r="H30" s="70"/>
      <c r="I30" s="70"/>
      <c r="J30" s="70"/>
      <c r="K30" s="70"/>
      <c r="L30" s="70"/>
      <c r="M30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554F-C92F-424E-8EC5-D2CD2B70F8B1}">
  <sheetPr>
    <tabColor theme="5" tint="-0.249977111117893"/>
  </sheetPr>
  <dimension ref="B1:C3"/>
  <sheetViews>
    <sheetView showGridLines="0" workbookViewId="0">
      <pane ySplit="4" topLeftCell="A5" activePane="bottomLeft" state="frozen"/>
      <selection pane="bottomLeft" activeCell="E12" sqref="E12"/>
    </sheetView>
  </sheetViews>
  <sheetFormatPr defaultRowHeight="14.25" x14ac:dyDescent="0.45"/>
  <cols>
    <col min="2" max="2" width="22" customWidth="1"/>
    <col min="3" max="3" width="23.86328125" customWidth="1"/>
    <col min="4" max="4" width="10" customWidth="1"/>
    <col min="5" max="5" width="12.6640625" bestFit="1" customWidth="1"/>
  </cols>
  <sheetData>
    <row r="1" spans="2:3" s="37" customFormat="1" ht="22.05" customHeight="1" x14ac:dyDescent="0.55000000000000004">
      <c r="B1" s="27" t="s">
        <v>27</v>
      </c>
      <c r="C1" s="226" t="s">
        <v>177</v>
      </c>
    </row>
    <row r="2" spans="2:3" s="37" customFormat="1" ht="22.05" customHeight="1" x14ac:dyDescent="0.55000000000000004">
      <c r="B2" s="27" t="s">
        <v>26</v>
      </c>
      <c r="C2" s="226"/>
    </row>
    <row r="3" spans="2:3" s="37" customFormat="1" ht="22.05" customHeight="1" x14ac:dyDescent="0.55000000000000004">
      <c r="B3" s="27" t="s">
        <v>25</v>
      </c>
      <c r="C3" s="2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8F6B-1AD8-454E-BD13-27568166E6CA}">
  <sheetPr>
    <tabColor theme="9" tint="-0.499984740745262"/>
  </sheetPr>
  <dimension ref="C1:P32"/>
  <sheetViews>
    <sheetView showGridLines="0" workbookViewId="0">
      <selection activeCell="D12" sqref="D12:D13"/>
    </sheetView>
  </sheetViews>
  <sheetFormatPr defaultRowHeight="14.25" x14ac:dyDescent="0.45"/>
  <cols>
    <col min="1" max="1" width="5" customWidth="1"/>
    <col min="2" max="2" width="5.86328125" customWidth="1"/>
    <col min="4" max="4" width="35" customWidth="1"/>
  </cols>
  <sheetData>
    <row r="1" spans="3:16" ht="27.6" customHeight="1" thickBot="1" x14ac:dyDescent="0.5">
      <c r="C1" s="236" t="s">
        <v>3</v>
      </c>
      <c r="D1" s="236" t="s">
        <v>4</v>
      </c>
      <c r="E1" s="238" t="s">
        <v>133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40"/>
    </row>
    <row r="2" spans="3:16" ht="25.8" customHeight="1" thickBot="1" x14ac:dyDescent="0.5">
      <c r="C2" s="237"/>
      <c r="D2" s="237"/>
      <c r="E2" s="161" t="s">
        <v>89</v>
      </c>
      <c r="F2" s="161" t="s">
        <v>90</v>
      </c>
      <c r="G2" s="161" t="s">
        <v>91</v>
      </c>
      <c r="H2" s="161" t="s">
        <v>92</v>
      </c>
      <c r="I2" s="161" t="s">
        <v>93</v>
      </c>
      <c r="J2" s="161" t="s">
        <v>94</v>
      </c>
      <c r="K2" s="161" t="s">
        <v>95</v>
      </c>
      <c r="L2" s="161" t="s">
        <v>96</v>
      </c>
      <c r="M2" s="161" t="s">
        <v>97</v>
      </c>
      <c r="N2" s="161" t="s">
        <v>98</v>
      </c>
      <c r="O2" s="161" t="s">
        <v>99</v>
      </c>
      <c r="P2" s="161" t="s">
        <v>100</v>
      </c>
    </row>
    <row r="3" spans="3:16" ht="16.149999999999999" thickBot="1" x14ac:dyDescent="0.55000000000000004">
      <c r="C3" s="158" t="s">
        <v>15</v>
      </c>
      <c r="D3" s="160" t="s">
        <v>136</v>
      </c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3:16" ht="16.149999999999999" thickBot="1" x14ac:dyDescent="0.55000000000000004">
      <c r="C4" s="152">
        <v>1</v>
      </c>
      <c r="D4" s="153" t="s">
        <v>137</v>
      </c>
      <c r="E4" s="144"/>
      <c r="F4" s="144"/>
      <c r="G4" s="154">
        <v>1</v>
      </c>
      <c r="H4" s="154">
        <v>1</v>
      </c>
      <c r="I4" s="154">
        <v>1</v>
      </c>
      <c r="J4" s="154">
        <v>1</v>
      </c>
      <c r="K4" s="154">
        <v>1</v>
      </c>
      <c r="L4" s="154">
        <v>1</v>
      </c>
      <c r="M4" s="154">
        <v>1</v>
      </c>
      <c r="N4" s="154">
        <v>1</v>
      </c>
      <c r="O4" s="154">
        <v>1</v>
      </c>
      <c r="P4" s="154">
        <v>1</v>
      </c>
    </row>
    <row r="5" spans="3:16" ht="16.149999999999999" thickBot="1" x14ac:dyDescent="0.55000000000000004">
      <c r="C5" s="152">
        <v>2</v>
      </c>
      <c r="D5" s="153" t="s">
        <v>138</v>
      </c>
      <c r="E5" s="144"/>
      <c r="F5" s="144"/>
      <c r="G5" s="154">
        <v>1</v>
      </c>
      <c r="H5" s="154">
        <v>1</v>
      </c>
      <c r="I5" s="154">
        <v>1</v>
      </c>
      <c r="J5" s="154">
        <v>1</v>
      </c>
      <c r="K5" s="154">
        <v>1</v>
      </c>
      <c r="L5" s="154">
        <v>1</v>
      </c>
      <c r="M5" s="154">
        <v>1</v>
      </c>
      <c r="N5" s="154">
        <v>1</v>
      </c>
      <c r="O5" s="154">
        <v>1</v>
      </c>
      <c r="P5" s="154">
        <v>1</v>
      </c>
    </row>
    <row r="6" spans="3:16" ht="14.65" thickBot="1" x14ac:dyDescent="0.5">
      <c r="C6" s="236" t="s">
        <v>3</v>
      </c>
      <c r="D6" s="241" t="s">
        <v>4</v>
      </c>
      <c r="E6" s="238" t="s">
        <v>146</v>
      </c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40"/>
    </row>
    <row r="7" spans="3:16" ht="14.65" thickBot="1" x14ac:dyDescent="0.5">
      <c r="C7" s="237"/>
      <c r="D7" s="242"/>
      <c r="E7" s="142" t="s">
        <v>89</v>
      </c>
      <c r="F7" s="142" t="s">
        <v>90</v>
      </c>
      <c r="G7" s="142" t="s">
        <v>91</v>
      </c>
      <c r="H7" s="142" t="s">
        <v>92</v>
      </c>
      <c r="I7" s="142" t="s">
        <v>93</v>
      </c>
      <c r="J7" s="142" t="s">
        <v>94</v>
      </c>
      <c r="K7" s="142" t="s">
        <v>95</v>
      </c>
      <c r="L7" s="142" t="s">
        <v>96</v>
      </c>
      <c r="M7" s="142" t="s">
        <v>97</v>
      </c>
      <c r="N7" s="142" t="s">
        <v>98</v>
      </c>
      <c r="O7" s="142" t="s">
        <v>99</v>
      </c>
      <c r="P7" s="142" t="s">
        <v>100</v>
      </c>
    </row>
    <row r="8" spans="3:16" ht="16.149999999999999" thickBot="1" x14ac:dyDescent="0.55000000000000004">
      <c r="C8" s="167" t="s">
        <v>15</v>
      </c>
      <c r="D8" s="157" t="s">
        <v>136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</row>
    <row r="9" spans="3:16" ht="16.149999999999999" thickBot="1" x14ac:dyDescent="0.55000000000000004">
      <c r="C9" s="152">
        <v>1</v>
      </c>
      <c r="D9" s="153" t="s">
        <v>137</v>
      </c>
      <c r="E9" s="154">
        <v>1</v>
      </c>
      <c r="F9" s="154">
        <v>1</v>
      </c>
      <c r="G9" s="154">
        <v>1</v>
      </c>
      <c r="H9" s="154">
        <v>1</v>
      </c>
      <c r="I9" s="154">
        <v>1</v>
      </c>
      <c r="J9" s="154">
        <v>1</v>
      </c>
      <c r="K9" s="154">
        <v>1</v>
      </c>
      <c r="L9" s="154">
        <v>1</v>
      </c>
      <c r="M9" s="154">
        <v>1</v>
      </c>
      <c r="N9" s="154">
        <v>1</v>
      </c>
      <c r="O9" s="154">
        <v>1</v>
      </c>
      <c r="P9" s="154">
        <v>1</v>
      </c>
    </row>
    <row r="10" spans="3:16" ht="16.149999999999999" thickBot="1" x14ac:dyDescent="0.55000000000000004">
      <c r="C10" s="152">
        <v>2</v>
      </c>
      <c r="D10" s="153" t="s">
        <v>138</v>
      </c>
      <c r="E10" s="154">
        <v>1</v>
      </c>
      <c r="F10" s="154">
        <v>1</v>
      </c>
      <c r="G10" s="154">
        <v>1</v>
      </c>
      <c r="H10" s="154">
        <v>1</v>
      </c>
      <c r="I10" s="154">
        <v>1</v>
      </c>
      <c r="J10" s="154">
        <v>1</v>
      </c>
      <c r="K10" s="154">
        <v>1</v>
      </c>
      <c r="L10" s="154">
        <v>1</v>
      </c>
      <c r="M10" s="154">
        <v>1</v>
      </c>
      <c r="N10" s="154">
        <v>1</v>
      </c>
      <c r="O10" s="154">
        <v>1</v>
      </c>
      <c r="P10" s="154">
        <v>1</v>
      </c>
    </row>
    <row r="11" spans="3:16" ht="16.149999999999999" thickBot="1" x14ac:dyDescent="0.55000000000000004">
      <c r="C11" s="152">
        <v>3</v>
      </c>
      <c r="D11" s="153" t="s">
        <v>150</v>
      </c>
      <c r="E11" s="154">
        <v>1</v>
      </c>
      <c r="F11" s="154">
        <v>1</v>
      </c>
      <c r="G11" s="154">
        <v>1</v>
      </c>
      <c r="H11" s="154">
        <v>1</v>
      </c>
      <c r="I11" s="154">
        <v>1</v>
      </c>
      <c r="J11" s="154">
        <v>1</v>
      </c>
      <c r="K11" s="154">
        <v>1</v>
      </c>
      <c r="L11" s="154">
        <v>1</v>
      </c>
      <c r="M11" s="154">
        <v>1</v>
      </c>
      <c r="N11" s="154">
        <v>1</v>
      </c>
      <c r="O11" s="154">
        <v>1</v>
      </c>
      <c r="P11" s="154">
        <v>1</v>
      </c>
    </row>
    <row r="12" spans="3:16" ht="14.65" thickBot="1" x14ac:dyDescent="0.5">
      <c r="C12" s="236" t="s">
        <v>3</v>
      </c>
      <c r="D12" s="241" t="s">
        <v>4</v>
      </c>
      <c r="E12" s="238" t="s">
        <v>147</v>
      </c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40"/>
    </row>
    <row r="13" spans="3:16" ht="14.65" thickBot="1" x14ac:dyDescent="0.5">
      <c r="C13" s="237"/>
      <c r="D13" s="242"/>
      <c r="E13" s="142" t="s">
        <v>89</v>
      </c>
      <c r="F13" s="142" t="s">
        <v>90</v>
      </c>
      <c r="G13" s="142" t="s">
        <v>91</v>
      </c>
      <c r="H13" s="142" t="s">
        <v>92</v>
      </c>
      <c r="I13" s="142" t="s">
        <v>93</v>
      </c>
      <c r="J13" s="142" t="s">
        <v>94</v>
      </c>
      <c r="K13" s="142" t="s">
        <v>95</v>
      </c>
      <c r="L13" s="142" t="s">
        <v>96</v>
      </c>
      <c r="M13" s="142" t="s">
        <v>97</v>
      </c>
      <c r="N13" s="142" t="s">
        <v>98</v>
      </c>
      <c r="O13" s="142" t="s">
        <v>99</v>
      </c>
      <c r="P13" s="142" t="s">
        <v>100</v>
      </c>
    </row>
    <row r="14" spans="3:16" ht="16.149999999999999" thickBot="1" x14ac:dyDescent="0.55000000000000004">
      <c r="C14" s="168" t="s">
        <v>15</v>
      </c>
      <c r="D14" s="169" t="s">
        <v>136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</row>
    <row r="15" spans="3:16" ht="16.149999999999999" thickBot="1" x14ac:dyDescent="0.55000000000000004">
      <c r="C15" s="152">
        <v>1</v>
      </c>
      <c r="D15" s="153" t="s">
        <v>137</v>
      </c>
      <c r="E15" s="154">
        <v>1</v>
      </c>
      <c r="F15" s="154">
        <v>1</v>
      </c>
      <c r="G15" s="154">
        <v>1</v>
      </c>
      <c r="H15" s="154">
        <v>1</v>
      </c>
      <c r="I15" s="154">
        <v>1</v>
      </c>
      <c r="J15" s="154">
        <v>1</v>
      </c>
      <c r="K15" s="154">
        <v>1</v>
      </c>
      <c r="L15" s="154">
        <v>1</v>
      </c>
      <c r="M15" s="154">
        <v>1</v>
      </c>
      <c r="N15" s="154">
        <v>1</v>
      </c>
      <c r="O15" s="154">
        <v>1</v>
      </c>
      <c r="P15" s="154">
        <v>1</v>
      </c>
    </row>
    <row r="16" spans="3:16" ht="16.149999999999999" thickBot="1" x14ac:dyDescent="0.55000000000000004">
      <c r="C16" s="152">
        <v>2</v>
      </c>
      <c r="D16" s="153" t="s">
        <v>138</v>
      </c>
      <c r="E16" s="154">
        <v>1</v>
      </c>
      <c r="F16" s="154">
        <v>1</v>
      </c>
      <c r="G16" s="154">
        <v>1</v>
      </c>
      <c r="H16" s="154">
        <v>1</v>
      </c>
      <c r="I16" s="154">
        <v>1</v>
      </c>
      <c r="J16" s="154">
        <v>1</v>
      </c>
      <c r="K16" s="154">
        <v>1</v>
      </c>
      <c r="L16" s="154">
        <v>1</v>
      </c>
      <c r="M16" s="154">
        <v>1</v>
      </c>
      <c r="N16" s="154">
        <v>1</v>
      </c>
      <c r="O16" s="154">
        <v>1</v>
      </c>
      <c r="P16" s="154">
        <v>1</v>
      </c>
    </row>
    <row r="17" spans="3:16" ht="16.149999999999999" thickBot="1" x14ac:dyDescent="0.55000000000000004">
      <c r="C17" s="152">
        <v>3</v>
      </c>
      <c r="D17" s="153" t="s">
        <v>150</v>
      </c>
      <c r="E17" s="154">
        <v>1</v>
      </c>
      <c r="F17" s="154">
        <v>1</v>
      </c>
      <c r="G17" s="154">
        <v>1</v>
      </c>
      <c r="H17" s="154">
        <v>1</v>
      </c>
      <c r="I17" s="154">
        <v>1</v>
      </c>
      <c r="J17" s="154">
        <v>1</v>
      </c>
      <c r="K17" s="154">
        <v>1</v>
      </c>
      <c r="L17" s="154">
        <v>1</v>
      </c>
      <c r="M17" s="154">
        <v>1</v>
      </c>
      <c r="N17" s="154">
        <v>1</v>
      </c>
      <c r="O17" s="154">
        <v>1</v>
      </c>
      <c r="P17" s="154">
        <v>1</v>
      </c>
    </row>
    <row r="18" spans="3:16" ht="14.65" thickBot="1" x14ac:dyDescent="0.5">
      <c r="C18" s="143">
        <v>4</v>
      </c>
      <c r="D18" s="144" t="s">
        <v>151</v>
      </c>
      <c r="E18" s="151">
        <v>2</v>
      </c>
      <c r="F18" s="151">
        <v>2</v>
      </c>
      <c r="G18" s="151">
        <v>2</v>
      </c>
      <c r="H18" s="151">
        <v>2</v>
      </c>
      <c r="I18" s="151">
        <v>2</v>
      </c>
      <c r="J18" s="151">
        <v>2</v>
      </c>
      <c r="K18" s="151">
        <v>2</v>
      </c>
      <c r="L18" s="151">
        <v>2</v>
      </c>
      <c r="M18" s="151">
        <v>2</v>
      </c>
      <c r="N18" s="151">
        <v>2</v>
      </c>
      <c r="O18" s="151">
        <v>2</v>
      </c>
      <c r="P18" s="151">
        <v>2</v>
      </c>
    </row>
    <row r="19" spans="3:16" ht="14.65" thickBot="1" x14ac:dyDescent="0.5">
      <c r="C19" s="236" t="s">
        <v>3</v>
      </c>
      <c r="D19" s="241" t="s">
        <v>4</v>
      </c>
      <c r="E19" s="238" t="s">
        <v>148</v>
      </c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40"/>
    </row>
    <row r="20" spans="3:16" ht="14.65" thickBot="1" x14ac:dyDescent="0.5">
      <c r="C20" s="237"/>
      <c r="D20" s="242"/>
      <c r="E20" s="142" t="s">
        <v>89</v>
      </c>
      <c r="F20" s="142" t="s">
        <v>90</v>
      </c>
      <c r="G20" s="142" t="s">
        <v>91</v>
      </c>
      <c r="H20" s="142" t="s">
        <v>92</v>
      </c>
      <c r="I20" s="142" t="s">
        <v>93</v>
      </c>
      <c r="J20" s="142" t="s">
        <v>94</v>
      </c>
      <c r="K20" s="142" t="s">
        <v>95</v>
      </c>
      <c r="L20" s="142" t="s">
        <v>96</v>
      </c>
      <c r="M20" s="142" t="s">
        <v>97</v>
      </c>
      <c r="N20" s="142" t="s">
        <v>98</v>
      </c>
      <c r="O20" s="142" t="s">
        <v>99</v>
      </c>
      <c r="P20" s="142" t="s">
        <v>100</v>
      </c>
    </row>
    <row r="21" spans="3:16" ht="16.149999999999999" thickBot="1" x14ac:dyDescent="0.55000000000000004">
      <c r="C21" s="168" t="s">
        <v>15</v>
      </c>
      <c r="D21" s="169" t="s">
        <v>136</v>
      </c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</row>
    <row r="22" spans="3:16" ht="16.149999999999999" thickBot="1" x14ac:dyDescent="0.55000000000000004">
      <c r="C22" s="152">
        <v>1</v>
      </c>
      <c r="D22" s="153" t="s">
        <v>137</v>
      </c>
      <c r="E22" s="154">
        <v>1</v>
      </c>
      <c r="F22" s="154">
        <v>1</v>
      </c>
      <c r="G22" s="154">
        <v>1</v>
      </c>
      <c r="H22" s="154">
        <v>1</v>
      </c>
      <c r="I22" s="154">
        <v>1</v>
      </c>
      <c r="J22" s="154">
        <v>1</v>
      </c>
      <c r="K22" s="154">
        <v>1</v>
      </c>
      <c r="L22" s="154">
        <v>1</v>
      </c>
      <c r="M22" s="154">
        <v>1</v>
      </c>
      <c r="N22" s="154">
        <v>1</v>
      </c>
      <c r="O22" s="154">
        <v>1</v>
      </c>
      <c r="P22" s="154">
        <v>1</v>
      </c>
    </row>
    <row r="23" spans="3:16" ht="16.149999999999999" thickBot="1" x14ac:dyDescent="0.55000000000000004">
      <c r="C23" s="152">
        <v>2</v>
      </c>
      <c r="D23" s="153" t="s">
        <v>138</v>
      </c>
      <c r="E23" s="154">
        <v>2</v>
      </c>
      <c r="F23" s="154">
        <v>2</v>
      </c>
      <c r="G23" s="154">
        <v>2</v>
      </c>
      <c r="H23" s="154">
        <v>2</v>
      </c>
      <c r="I23" s="154">
        <v>2</v>
      </c>
      <c r="J23" s="154">
        <v>2</v>
      </c>
      <c r="K23" s="154">
        <v>2</v>
      </c>
      <c r="L23" s="154">
        <v>2</v>
      </c>
      <c r="M23" s="154">
        <v>2</v>
      </c>
      <c r="N23" s="154">
        <v>2</v>
      </c>
      <c r="O23" s="154">
        <v>2</v>
      </c>
      <c r="P23" s="154">
        <v>2</v>
      </c>
    </row>
    <row r="24" spans="3:16" ht="16.149999999999999" thickBot="1" x14ac:dyDescent="0.55000000000000004">
      <c r="C24" s="152">
        <v>3</v>
      </c>
      <c r="D24" s="153" t="s">
        <v>150</v>
      </c>
      <c r="E24" s="154">
        <v>2</v>
      </c>
      <c r="F24" s="154">
        <v>2</v>
      </c>
      <c r="G24" s="154">
        <v>2</v>
      </c>
      <c r="H24" s="154">
        <v>2</v>
      </c>
      <c r="I24" s="154">
        <v>2</v>
      </c>
      <c r="J24" s="154">
        <v>2</v>
      </c>
      <c r="K24" s="154">
        <v>2</v>
      </c>
      <c r="L24" s="154">
        <v>2</v>
      </c>
      <c r="M24" s="154">
        <v>2</v>
      </c>
      <c r="N24" s="154">
        <v>2</v>
      </c>
      <c r="O24" s="154">
        <v>2</v>
      </c>
      <c r="P24" s="154">
        <v>2</v>
      </c>
    </row>
    <row r="25" spans="3:16" ht="14.65" thickBot="1" x14ac:dyDescent="0.5">
      <c r="C25" s="143">
        <v>4</v>
      </c>
      <c r="D25" s="144" t="s">
        <v>151</v>
      </c>
      <c r="E25" s="151">
        <v>4</v>
      </c>
      <c r="F25" s="151">
        <v>4</v>
      </c>
      <c r="G25" s="151">
        <v>4</v>
      </c>
      <c r="H25" s="151">
        <v>4</v>
      </c>
      <c r="I25" s="151">
        <v>4</v>
      </c>
      <c r="J25" s="151">
        <v>4</v>
      </c>
      <c r="K25" s="151">
        <v>4</v>
      </c>
      <c r="L25" s="151">
        <v>4</v>
      </c>
      <c r="M25" s="151">
        <v>4</v>
      </c>
      <c r="N25" s="151">
        <v>4</v>
      </c>
      <c r="O25" s="151">
        <v>4</v>
      </c>
      <c r="P25" s="151">
        <v>4</v>
      </c>
    </row>
    <row r="26" spans="3:16" ht="14.65" thickBot="1" x14ac:dyDescent="0.5">
      <c r="C26" s="236" t="s">
        <v>3</v>
      </c>
      <c r="D26" s="241" t="s">
        <v>4</v>
      </c>
      <c r="E26" s="238" t="s">
        <v>149</v>
      </c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40"/>
    </row>
    <row r="27" spans="3:16" ht="14.65" thickBot="1" x14ac:dyDescent="0.5">
      <c r="C27" s="237"/>
      <c r="D27" s="242"/>
      <c r="E27" s="142" t="s">
        <v>89</v>
      </c>
      <c r="F27" s="142" t="s">
        <v>90</v>
      </c>
      <c r="G27" s="142" t="s">
        <v>91</v>
      </c>
      <c r="H27" s="142" t="s">
        <v>92</v>
      </c>
      <c r="I27" s="142" t="s">
        <v>93</v>
      </c>
      <c r="J27" s="142" t="s">
        <v>94</v>
      </c>
      <c r="K27" s="142" t="s">
        <v>95</v>
      </c>
      <c r="L27" s="142" t="s">
        <v>96</v>
      </c>
      <c r="M27" s="142" t="s">
        <v>97</v>
      </c>
      <c r="N27" s="142" t="s">
        <v>98</v>
      </c>
      <c r="O27" s="142" t="s">
        <v>99</v>
      </c>
      <c r="P27" s="142" t="s">
        <v>100</v>
      </c>
    </row>
    <row r="28" spans="3:16" ht="16.149999999999999" thickBot="1" x14ac:dyDescent="0.55000000000000004">
      <c r="C28" s="168" t="s">
        <v>15</v>
      </c>
      <c r="D28" s="169" t="s">
        <v>136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</row>
    <row r="29" spans="3:16" ht="16.149999999999999" thickBot="1" x14ac:dyDescent="0.55000000000000004">
      <c r="C29" s="152">
        <v>1</v>
      </c>
      <c r="D29" s="153" t="s">
        <v>137</v>
      </c>
      <c r="E29" s="154">
        <v>1</v>
      </c>
      <c r="F29" s="154">
        <v>1</v>
      </c>
      <c r="G29" s="154">
        <v>1</v>
      </c>
      <c r="H29" s="154">
        <v>1</v>
      </c>
      <c r="I29" s="154">
        <v>1</v>
      </c>
      <c r="J29" s="154">
        <v>1</v>
      </c>
      <c r="K29" s="154">
        <v>1</v>
      </c>
      <c r="L29" s="154">
        <v>1</v>
      </c>
      <c r="M29" s="154">
        <v>1</v>
      </c>
      <c r="N29" s="154">
        <v>1</v>
      </c>
      <c r="O29" s="154">
        <v>1</v>
      </c>
      <c r="P29" s="154">
        <v>1</v>
      </c>
    </row>
    <row r="30" spans="3:16" ht="16.149999999999999" thickBot="1" x14ac:dyDescent="0.55000000000000004">
      <c r="C30" s="152">
        <v>2</v>
      </c>
      <c r="D30" s="153" t="s">
        <v>138</v>
      </c>
      <c r="E30" s="154">
        <v>2</v>
      </c>
      <c r="F30" s="154">
        <v>2</v>
      </c>
      <c r="G30" s="154">
        <v>2</v>
      </c>
      <c r="H30" s="154">
        <v>2</v>
      </c>
      <c r="I30" s="154">
        <v>2</v>
      </c>
      <c r="J30" s="154">
        <v>2</v>
      </c>
      <c r="K30" s="154">
        <v>2</v>
      </c>
      <c r="L30" s="154">
        <v>2</v>
      </c>
      <c r="M30" s="154">
        <v>2</v>
      </c>
      <c r="N30" s="154">
        <v>2</v>
      </c>
      <c r="O30" s="154">
        <v>2</v>
      </c>
      <c r="P30" s="154">
        <v>2</v>
      </c>
    </row>
    <row r="31" spans="3:16" ht="16.149999999999999" thickBot="1" x14ac:dyDescent="0.55000000000000004">
      <c r="C31" s="152">
        <v>3</v>
      </c>
      <c r="D31" s="153" t="s">
        <v>150</v>
      </c>
      <c r="E31" s="154">
        <v>2</v>
      </c>
      <c r="F31" s="154">
        <v>2</v>
      </c>
      <c r="G31" s="154">
        <v>2</v>
      </c>
      <c r="H31" s="154">
        <v>2</v>
      </c>
      <c r="I31" s="154">
        <v>2</v>
      </c>
      <c r="J31" s="154">
        <v>2</v>
      </c>
      <c r="K31" s="154">
        <v>2</v>
      </c>
      <c r="L31" s="154">
        <v>2</v>
      </c>
      <c r="M31" s="154">
        <v>2</v>
      </c>
      <c r="N31" s="154">
        <v>2</v>
      </c>
      <c r="O31" s="154">
        <v>2</v>
      </c>
      <c r="P31" s="154">
        <v>2</v>
      </c>
    </row>
    <row r="32" spans="3:16" ht="14.65" thickBot="1" x14ac:dyDescent="0.5">
      <c r="C32" s="143">
        <v>4</v>
      </c>
      <c r="D32" s="144" t="s">
        <v>151</v>
      </c>
      <c r="E32" s="151">
        <v>4</v>
      </c>
      <c r="F32" s="151">
        <v>4</v>
      </c>
      <c r="G32" s="151">
        <v>4</v>
      </c>
      <c r="H32" s="151">
        <v>4</v>
      </c>
      <c r="I32" s="151">
        <v>4</v>
      </c>
      <c r="J32" s="151">
        <v>4</v>
      </c>
      <c r="K32" s="151">
        <v>4</v>
      </c>
      <c r="L32" s="151">
        <v>4</v>
      </c>
      <c r="M32" s="151">
        <v>4</v>
      </c>
      <c r="N32" s="151">
        <v>4</v>
      </c>
      <c r="O32" s="151">
        <v>4</v>
      </c>
      <c r="P32" s="151">
        <v>4</v>
      </c>
    </row>
  </sheetData>
  <mergeCells count="15">
    <mergeCell ref="C1:C2"/>
    <mergeCell ref="D1:D2"/>
    <mergeCell ref="E1:P1"/>
    <mergeCell ref="C26:C27"/>
    <mergeCell ref="D26:D27"/>
    <mergeCell ref="E26:P26"/>
    <mergeCell ref="C19:C20"/>
    <mergeCell ref="D19:D20"/>
    <mergeCell ref="E19:P19"/>
    <mergeCell ref="C12:C13"/>
    <mergeCell ref="D12:D13"/>
    <mergeCell ref="E12:P12"/>
    <mergeCell ref="C6:C7"/>
    <mergeCell ref="D6:D7"/>
    <mergeCell ref="E6:P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BFADC-D9B7-4009-A8A2-5CCA6571F623}">
  <sheetPr>
    <tabColor theme="9" tint="-0.499984740745262"/>
  </sheetPr>
  <dimension ref="A1:P33"/>
  <sheetViews>
    <sheetView showGridLines="0" workbookViewId="0">
      <selection activeCell="C1" sqref="C1:C2"/>
    </sheetView>
  </sheetViews>
  <sheetFormatPr defaultRowHeight="14.25" x14ac:dyDescent="0.45"/>
  <cols>
    <col min="1" max="1" width="16.19921875" customWidth="1"/>
    <col min="4" max="4" width="37.53125" customWidth="1"/>
  </cols>
  <sheetData>
    <row r="1" spans="1:16" ht="14.65" thickBot="1" x14ac:dyDescent="0.5">
      <c r="C1" s="236" t="s">
        <v>3</v>
      </c>
      <c r="D1" s="241" t="s">
        <v>4</v>
      </c>
      <c r="E1" s="238" t="s">
        <v>133</v>
      </c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40"/>
    </row>
    <row r="2" spans="1:16" ht="14.65" thickBot="1" x14ac:dyDescent="0.5">
      <c r="C2" s="237"/>
      <c r="D2" s="242"/>
      <c r="E2" s="142" t="s">
        <v>89</v>
      </c>
      <c r="F2" s="142" t="s">
        <v>90</v>
      </c>
      <c r="G2" s="142" t="s">
        <v>91</v>
      </c>
      <c r="H2" s="142" t="s">
        <v>92</v>
      </c>
      <c r="I2" s="142" t="s">
        <v>93</v>
      </c>
      <c r="J2" s="142" t="s">
        <v>94</v>
      </c>
      <c r="K2" s="142" t="s">
        <v>95</v>
      </c>
      <c r="L2" s="142" t="s">
        <v>96</v>
      </c>
      <c r="M2" s="142" t="s">
        <v>97</v>
      </c>
      <c r="N2" s="142" t="s">
        <v>98</v>
      </c>
      <c r="O2" s="142" t="s">
        <v>99</v>
      </c>
      <c r="P2" s="142" t="s">
        <v>100</v>
      </c>
    </row>
    <row r="3" spans="1:16" ht="22.05" customHeight="1" thickBot="1" x14ac:dyDescent="0.55000000000000004">
      <c r="C3" s="155" t="s">
        <v>10</v>
      </c>
      <c r="D3" s="157" t="s">
        <v>135</v>
      </c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</row>
    <row r="4" spans="1:16" ht="14.65" thickBot="1" x14ac:dyDescent="0.5">
      <c r="A4" s="1" t="str">
        <f>B4&amp;D4</f>
        <v>2025Dev</v>
      </c>
      <c r="B4">
        <v>2025</v>
      </c>
      <c r="C4" s="143">
        <v>1</v>
      </c>
      <c r="D4" s="175" t="s">
        <v>123</v>
      </c>
      <c r="E4" s="144"/>
      <c r="F4" s="144"/>
      <c r="G4" s="144"/>
      <c r="H4" s="151">
        <v>2</v>
      </c>
      <c r="I4" s="151">
        <v>2</v>
      </c>
      <c r="J4" s="151">
        <v>2</v>
      </c>
      <c r="K4" s="151">
        <v>2</v>
      </c>
      <c r="L4" s="151">
        <v>2</v>
      </c>
      <c r="M4" s="151">
        <v>2</v>
      </c>
      <c r="N4" s="151">
        <v>2</v>
      </c>
      <c r="O4" s="151">
        <v>2</v>
      </c>
      <c r="P4" s="151">
        <v>2</v>
      </c>
    </row>
    <row r="5" spans="1:16" ht="14.65" thickBot="1" x14ac:dyDescent="0.5">
      <c r="A5" s="1" t="str">
        <f t="shared" ref="A5:A33" si="0">B5&amp;D5</f>
        <v>2025Junior Dev</v>
      </c>
      <c r="B5">
        <v>2025</v>
      </c>
      <c r="C5" s="143">
        <v>2</v>
      </c>
      <c r="D5" s="175" t="s">
        <v>139</v>
      </c>
      <c r="E5" s="144"/>
      <c r="F5" s="144"/>
      <c r="G5" s="144"/>
      <c r="H5" s="144"/>
      <c r="I5" s="144"/>
      <c r="J5" s="144"/>
      <c r="K5" s="144"/>
      <c r="L5" s="151">
        <v>2</v>
      </c>
      <c r="M5" s="151">
        <v>2</v>
      </c>
      <c r="N5" s="151">
        <v>2</v>
      </c>
      <c r="O5" s="151">
        <v>2</v>
      </c>
      <c r="P5" s="151">
        <v>2</v>
      </c>
    </row>
    <row r="6" spans="1:16" ht="16.149999999999999" thickBot="1" x14ac:dyDescent="0.55000000000000004">
      <c r="A6" s="1" t="str">
        <f t="shared" si="0"/>
        <v>2025BA intern</v>
      </c>
      <c r="B6">
        <v>2025</v>
      </c>
      <c r="C6" s="143">
        <v>3</v>
      </c>
      <c r="D6" s="149" t="s">
        <v>154</v>
      </c>
      <c r="E6" s="144"/>
      <c r="F6" s="144"/>
      <c r="G6" s="144"/>
      <c r="H6" s="151">
        <v>4</v>
      </c>
      <c r="I6" s="151">
        <v>4</v>
      </c>
      <c r="J6" s="151">
        <v>2</v>
      </c>
      <c r="K6" s="151">
        <v>2</v>
      </c>
      <c r="L6" s="151">
        <v>2</v>
      </c>
      <c r="M6" s="151">
        <v>2</v>
      </c>
      <c r="N6" s="151">
        <v>2</v>
      </c>
      <c r="O6" s="151">
        <v>2</v>
      </c>
      <c r="P6" s="151">
        <v>2</v>
      </c>
    </row>
    <row r="7" spans="1:16" ht="14.65" thickBot="1" x14ac:dyDescent="0.5">
      <c r="A7" s="1" t="str">
        <f t="shared" si="0"/>
        <v>Chức danh</v>
      </c>
      <c r="C7" s="236" t="s">
        <v>3</v>
      </c>
      <c r="D7" s="241" t="s">
        <v>4</v>
      </c>
      <c r="E7" s="238" t="s">
        <v>146</v>
      </c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40"/>
    </row>
    <row r="8" spans="1:16" ht="14.65" thickBot="1" x14ac:dyDescent="0.5">
      <c r="A8" s="1" t="str">
        <f t="shared" si="0"/>
        <v/>
      </c>
      <c r="C8" s="237"/>
      <c r="D8" s="242"/>
      <c r="E8" s="142" t="s">
        <v>89</v>
      </c>
      <c r="F8" s="142" t="s">
        <v>90</v>
      </c>
      <c r="G8" s="142" t="s">
        <v>91</v>
      </c>
      <c r="H8" s="142" t="s">
        <v>92</v>
      </c>
      <c r="I8" s="142" t="s">
        <v>93</v>
      </c>
      <c r="J8" s="142" t="s">
        <v>94</v>
      </c>
      <c r="K8" s="142" t="s">
        <v>95</v>
      </c>
      <c r="L8" s="142" t="s">
        <v>96</v>
      </c>
      <c r="M8" s="142" t="s">
        <v>97</v>
      </c>
      <c r="N8" s="142" t="s">
        <v>98</v>
      </c>
      <c r="O8" s="142" t="s">
        <v>99</v>
      </c>
      <c r="P8" s="142" t="s">
        <v>100</v>
      </c>
    </row>
    <row r="9" spans="1:16" ht="29.25" thickBot="1" x14ac:dyDescent="0.55000000000000004">
      <c r="A9" s="1" t="str">
        <f t="shared" si="0"/>
        <v>XÂY DỰNG SẢN PHẨM ECO-EDU</v>
      </c>
      <c r="C9" s="155" t="s">
        <v>10</v>
      </c>
      <c r="D9" s="157" t="s">
        <v>135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</row>
    <row r="10" spans="1:16" ht="14.65" thickBot="1" x14ac:dyDescent="0.5">
      <c r="A10" s="1" t="str">
        <f t="shared" si="0"/>
        <v>2026Dev</v>
      </c>
      <c r="B10">
        <v>2026</v>
      </c>
      <c r="C10" s="143">
        <v>1</v>
      </c>
      <c r="D10" s="175" t="s">
        <v>123</v>
      </c>
      <c r="E10" s="145">
        <v>2</v>
      </c>
      <c r="F10" s="145">
        <v>2</v>
      </c>
      <c r="G10" s="145">
        <v>2</v>
      </c>
      <c r="H10" s="145">
        <v>2</v>
      </c>
      <c r="I10" s="145">
        <v>2</v>
      </c>
      <c r="J10" s="145">
        <v>2</v>
      </c>
      <c r="K10" s="145">
        <v>2</v>
      </c>
      <c r="L10" s="145">
        <v>2</v>
      </c>
      <c r="M10" s="145">
        <v>2</v>
      </c>
      <c r="N10" s="145">
        <v>2</v>
      </c>
      <c r="O10" s="145">
        <v>2</v>
      </c>
      <c r="P10" s="151">
        <v>2</v>
      </c>
    </row>
    <row r="11" spans="1:16" ht="14.65" thickBot="1" x14ac:dyDescent="0.5">
      <c r="A11" s="1" t="str">
        <f t="shared" si="0"/>
        <v>2026Junior Dev</v>
      </c>
      <c r="B11">
        <v>2026</v>
      </c>
      <c r="C11" s="143">
        <v>2</v>
      </c>
      <c r="D11" s="175" t="s">
        <v>139</v>
      </c>
      <c r="E11" s="145">
        <v>2</v>
      </c>
      <c r="F11" s="145">
        <v>2</v>
      </c>
      <c r="G11" s="145">
        <v>2</v>
      </c>
      <c r="H11" s="145">
        <v>2</v>
      </c>
      <c r="I11" s="145">
        <v>2</v>
      </c>
      <c r="J11" s="145">
        <v>2</v>
      </c>
      <c r="K11" s="145">
        <v>2</v>
      </c>
      <c r="L11" s="145">
        <v>2</v>
      </c>
      <c r="M11" s="145">
        <v>2</v>
      </c>
      <c r="N11" s="145">
        <v>2</v>
      </c>
      <c r="O11" s="145">
        <v>2</v>
      </c>
      <c r="P11" s="151">
        <v>2</v>
      </c>
    </row>
    <row r="12" spans="1:16" ht="16.149999999999999" thickBot="1" x14ac:dyDescent="0.55000000000000004">
      <c r="A12" s="1" t="str">
        <f t="shared" si="0"/>
        <v>2026BA intern</v>
      </c>
      <c r="B12">
        <v>2026</v>
      </c>
      <c r="C12" s="143">
        <v>3</v>
      </c>
      <c r="D12" s="149" t="s">
        <v>154</v>
      </c>
      <c r="E12" s="145">
        <v>2</v>
      </c>
      <c r="F12" s="145">
        <v>2</v>
      </c>
      <c r="G12" s="145">
        <v>2</v>
      </c>
      <c r="H12" s="145">
        <v>2</v>
      </c>
      <c r="I12" s="145">
        <v>2</v>
      </c>
      <c r="J12" s="145">
        <v>2</v>
      </c>
      <c r="K12" s="145">
        <v>2</v>
      </c>
      <c r="L12" s="145">
        <v>2</v>
      </c>
      <c r="M12" s="145">
        <v>2</v>
      </c>
      <c r="N12" s="145">
        <v>2</v>
      </c>
      <c r="O12" s="145">
        <v>2</v>
      </c>
      <c r="P12" s="151">
        <v>2</v>
      </c>
    </row>
    <row r="13" spans="1:16" ht="14.65" thickBot="1" x14ac:dyDescent="0.5">
      <c r="A13" s="1" t="str">
        <f t="shared" si="0"/>
        <v>Chức danh</v>
      </c>
      <c r="C13" s="236" t="s">
        <v>3</v>
      </c>
      <c r="D13" s="241" t="s">
        <v>4</v>
      </c>
      <c r="E13" s="238" t="s">
        <v>147</v>
      </c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40"/>
    </row>
    <row r="14" spans="1:16" ht="14.65" thickBot="1" x14ac:dyDescent="0.5">
      <c r="A14" s="1" t="str">
        <f t="shared" si="0"/>
        <v/>
      </c>
      <c r="C14" s="237"/>
      <c r="D14" s="242"/>
      <c r="E14" s="142" t="s">
        <v>89</v>
      </c>
      <c r="F14" s="142" t="s">
        <v>90</v>
      </c>
      <c r="G14" s="142" t="s">
        <v>91</v>
      </c>
      <c r="H14" s="142" t="s">
        <v>92</v>
      </c>
      <c r="I14" s="142" t="s">
        <v>93</v>
      </c>
      <c r="J14" s="142" t="s">
        <v>94</v>
      </c>
      <c r="K14" s="142" t="s">
        <v>95</v>
      </c>
      <c r="L14" s="142" t="s">
        <v>96</v>
      </c>
      <c r="M14" s="142" t="s">
        <v>97</v>
      </c>
      <c r="N14" s="142" t="s">
        <v>98</v>
      </c>
      <c r="O14" s="142" t="s">
        <v>99</v>
      </c>
      <c r="P14" s="142" t="s">
        <v>100</v>
      </c>
    </row>
    <row r="15" spans="1:16" ht="29.25" thickBot="1" x14ac:dyDescent="0.55000000000000004">
      <c r="A15" s="1" t="str">
        <f t="shared" si="0"/>
        <v>XÂY DỰNG SẢN PHẨM ECO-EDU</v>
      </c>
      <c r="C15" s="155" t="s">
        <v>10</v>
      </c>
      <c r="D15" s="157" t="s">
        <v>135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</row>
    <row r="16" spans="1:16" ht="14.65" thickBot="1" x14ac:dyDescent="0.5">
      <c r="A16" s="1" t="str">
        <f t="shared" si="0"/>
        <v>2027Dev</v>
      </c>
      <c r="B16">
        <v>2027</v>
      </c>
      <c r="C16" s="143">
        <v>1</v>
      </c>
      <c r="D16" s="175" t="s">
        <v>123</v>
      </c>
      <c r="E16" s="145">
        <v>2</v>
      </c>
      <c r="F16" s="145">
        <v>2</v>
      </c>
      <c r="G16" s="145">
        <v>2</v>
      </c>
      <c r="H16" s="145">
        <v>2</v>
      </c>
      <c r="I16" s="145">
        <v>2</v>
      </c>
      <c r="J16" s="145">
        <v>2</v>
      </c>
      <c r="K16" s="145">
        <v>2</v>
      </c>
      <c r="L16" s="145">
        <v>2</v>
      </c>
      <c r="M16" s="145">
        <v>2</v>
      </c>
      <c r="N16" s="145">
        <v>2</v>
      </c>
      <c r="O16" s="145">
        <v>2</v>
      </c>
      <c r="P16" s="151">
        <v>2</v>
      </c>
    </row>
    <row r="17" spans="1:16" ht="14.65" thickBot="1" x14ac:dyDescent="0.5">
      <c r="A17" s="1" t="str">
        <f t="shared" si="0"/>
        <v>2027Junior Dev</v>
      </c>
      <c r="B17">
        <v>2027</v>
      </c>
      <c r="C17" s="143">
        <v>2</v>
      </c>
      <c r="D17" s="175" t="s">
        <v>139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4"/>
    </row>
    <row r="18" spans="1:16" ht="16.149999999999999" thickBot="1" x14ac:dyDescent="0.55000000000000004">
      <c r="A18" s="1" t="str">
        <f t="shared" si="0"/>
        <v>2027BA intern</v>
      </c>
      <c r="B18">
        <v>2027</v>
      </c>
      <c r="C18" s="143">
        <v>3</v>
      </c>
      <c r="D18" s="149" t="s">
        <v>154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4"/>
    </row>
    <row r="19" spans="1:16" ht="16.149999999999999" thickBot="1" x14ac:dyDescent="0.55000000000000004">
      <c r="A19" s="1" t="str">
        <f t="shared" si="0"/>
        <v>2027DA Intern</v>
      </c>
      <c r="B19">
        <v>2027</v>
      </c>
      <c r="C19" s="143">
        <v>4</v>
      </c>
      <c r="D19" s="149" t="s">
        <v>145</v>
      </c>
      <c r="E19" s="145">
        <v>4</v>
      </c>
      <c r="F19" s="145">
        <v>4</v>
      </c>
      <c r="G19" s="145">
        <v>4</v>
      </c>
      <c r="H19" s="145">
        <v>4</v>
      </c>
      <c r="I19" s="145">
        <v>4</v>
      </c>
      <c r="J19" s="145">
        <v>4</v>
      </c>
      <c r="K19" s="145">
        <v>4</v>
      </c>
      <c r="L19" s="145">
        <v>4</v>
      </c>
      <c r="M19" s="145">
        <v>4</v>
      </c>
      <c r="N19" s="145">
        <v>4</v>
      </c>
      <c r="O19" s="145">
        <v>4</v>
      </c>
      <c r="P19" s="145">
        <v>4</v>
      </c>
    </row>
    <row r="20" spans="1:16" ht="14.65" thickBot="1" x14ac:dyDescent="0.5">
      <c r="A20" s="1" t="str">
        <f t="shared" si="0"/>
        <v>Chức danh</v>
      </c>
      <c r="C20" s="236" t="s">
        <v>3</v>
      </c>
      <c r="D20" s="241" t="s">
        <v>4</v>
      </c>
      <c r="E20" s="238" t="s">
        <v>148</v>
      </c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40"/>
    </row>
    <row r="21" spans="1:16" ht="14.65" thickBot="1" x14ac:dyDescent="0.5">
      <c r="A21" s="1" t="str">
        <f t="shared" si="0"/>
        <v/>
      </c>
      <c r="C21" s="237"/>
      <c r="D21" s="242"/>
      <c r="E21" s="142" t="s">
        <v>89</v>
      </c>
      <c r="F21" s="142" t="s">
        <v>90</v>
      </c>
      <c r="G21" s="142" t="s">
        <v>91</v>
      </c>
      <c r="H21" s="142" t="s">
        <v>92</v>
      </c>
      <c r="I21" s="142" t="s">
        <v>93</v>
      </c>
      <c r="J21" s="142" t="s">
        <v>94</v>
      </c>
      <c r="K21" s="142" t="s">
        <v>95</v>
      </c>
      <c r="L21" s="142" t="s">
        <v>96</v>
      </c>
      <c r="M21" s="142" t="s">
        <v>97</v>
      </c>
      <c r="N21" s="142" t="s">
        <v>98</v>
      </c>
      <c r="O21" s="142" t="s">
        <v>99</v>
      </c>
      <c r="P21" s="142" t="s">
        <v>100</v>
      </c>
    </row>
    <row r="22" spans="1:16" ht="29.25" thickBot="1" x14ac:dyDescent="0.55000000000000004">
      <c r="A22" s="1" t="str">
        <f t="shared" si="0"/>
        <v>XÂY DỰNG SẢN PHẨM ECO-EDU</v>
      </c>
      <c r="C22" s="155" t="s">
        <v>10</v>
      </c>
      <c r="D22" s="157" t="s">
        <v>135</v>
      </c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</row>
    <row r="23" spans="1:16" ht="14.65" thickBot="1" x14ac:dyDescent="0.5">
      <c r="A23" s="1" t="str">
        <f t="shared" si="0"/>
        <v>2028Dev</v>
      </c>
      <c r="B23">
        <v>2028</v>
      </c>
      <c r="C23" s="143">
        <v>1</v>
      </c>
      <c r="D23" s="175" t="s">
        <v>123</v>
      </c>
      <c r="E23" s="145">
        <v>2</v>
      </c>
      <c r="F23" s="145">
        <v>2</v>
      </c>
      <c r="G23" s="145">
        <v>2</v>
      </c>
      <c r="H23" s="145">
        <v>2</v>
      </c>
      <c r="I23" s="145">
        <v>2</v>
      </c>
      <c r="J23" s="145">
        <v>2</v>
      </c>
      <c r="K23" s="145">
        <v>2</v>
      </c>
      <c r="L23" s="145">
        <v>2</v>
      </c>
      <c r="M23" s="145">
        <v>2</v>
      </c>
      <c r="N23" s="145">
        <v>2</v>
      </c>
      <c r="O23" s="145">
        <v>2</v>
      </c>
      <c r="P23" s="151">
        <v>2</v>
      </c>
    </row>
    <row r="24" spans="1:16" ht="14.65" thickBot="1" x14ac:dyDescent="0.5">
      <c r="A24" s="1" t="str">
        <f t="shared" si="0"/>
        <v>2028Junior Dev</v>
      </c>
      <c r="B24">
        <v>2028</v>
      </c>
      <c r="C24" s="143">
        <v>2</v>
      </c>
      <c r="D24" s="175" t="s">
        <v>139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4"/>
    </row>
    <row r="25" spans="1:16" ht="16.149999999999999" thickBot="1" x14ac:dyDescent="0.55000000000000004">
      <c r="A25" s="1" t="str">
        <f t="shared" si="0"/>
        <v>2028BA intern</v>
      </c>
      <c r="B25">
        <v>2028</v>
      </c>
      <c r="C25" s="143">
        <v>3</v>
      </c>
      <c r="D25" s="149" t="s">
        <v>154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4"/>
    </row>
    <row r="26" spans="1:16" ht="16.149999999999999" thickBot="1" x14ac:dyDescent="0.55000000000000004">
      <c r="A26" s="1" t="str">
        <f t="shared" si="0"/>
        <v>2028DA Intern</v>
      </c>
      <c r="B26">
        <v>2028</v>
      </c>
      <c r="C26" s="143">
        <v>4</v>
      </c>
      <c r="D26" s="149" t="s">
        <v>145</v>
      </c>
      <c r="E26" s="145">
        <v>4</v>
      </c>
      <c r="F26" s="145">
        <v>4</v>
      </c>
      <c r="G26" s="145">
        <v>4</v>
      </c>
      <c r="H26" s="145">
        <v>4</v>
      </c>
      <c r="I26" s="145">
        <v>4</v>
      </c>
      <c r="J26" s="145">
        <v>4</v>
      </c>
      <c r="K26" s="145">
        <v>4</v>
      </c>
      <c r="L26" s="145">
        <v>4</v>
      </c>
      <c r="M26" s="145">
        <v>4</v>
      </c>
      <c r="N26" s="145">
        <v>4</v>
      </c>
      <c r="O26" s="145">
        <v>4</v>
      </c>
      <c r="P26" s="145">
        <v>4</v>
      </c>
    </row>
    <row r="27" spans="1:16" ht="14.65" thickBot="1" x14ac:dyDescent="0.5">
      <c r="A27" s="1" t="str">
        <f t="shared" si="0"/>
        <v>Chức danh</v>
      </c>
      <c r="C27" s="236" t="s">
        <v>3</v>
      </c>
      <c r="D27" s="241" t="s">
        <v>4</v>
      </c>
      <c r="E27" s="238" t="s">
        <v>149</v>
      </c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40"/>
    </row>
    <row r="28" spans="1:16" ht="14.65" thickBot="1" x14ac:dyDescent="0.5">
      <c r="A28" s="1" t="str">
        <f t="shared" si="0"/>
        <v/>
      </c>
      <c r="C28" s="237"/>
      <c r="D28" s="242"/>
      <c r="E28" s="142" t="s">
        <v>89</v>
      </c>
      <c r="F28" s="142" t="s">
        <v>90</v>
      </c>
      <c r="G28" s="142" t="s">
        <v>91</v>
      </c>
      <c r="H28" s="142" t="s">
        <v>92</v>
      </c>
      <c r="I28" s="142" t="s">
        <v>93</v>
      </c>
      <c r="J28" s="142" t="s">
        <v>94</v>
      </c>
      <c r="K28" s="142" t="s">
        <v>95</v>
      </c>
      <c r="L28" s="142" t="s">
        <v>96</v>
      </c>
      <c r="M28" s="142" t="s">
        <v>97</v>
      </c>
      <c r="N28" s="142" t="s">
        <v>98</v>
      </c>
      <c r="O28" s="142" t="s">
        <v>99</v>
      </c>
      <c r="P28" s="142" t="s">
        <v>100</v>
      </c>
    </row>
    <row r="29" spans="1:16" ht="29.25" thickBot="1" x14ac:dyDescent="0.55000000000000004">
      <c r="A29" s="1" t="str">
        <f t="shared" si="0"/>
        <v>DỰNG LẠI VÀ FIXBUG ECO-HUB</v>
      </c>
      <c r="C29" s="155" t="s">
        <v>13</v>
      </c>
      <c r="D29" s="157" t="s">
        <v>134</v>
      </c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</row>
    <row r="30" spans="1:16" ht="14.65" thickBot="1" x14ac:dyDescent="0.5">
      <c r="A30" s="1" t="str">
        <f t="shared" si="0"/>
        <v>2029Dev</v>
      </c>
      <c r="B30">
        <v>2029</v>
      </c>
      <c r="C30" s="143">
        <v>1</v>
      </c>
      <c r="D30" s="175" t="s">
        <v>123</v>
      </c>
      <c r="E30" s="145">
        <v>2</v>
      </c>
      <c r="F30" s="145">
        <v>2</v>
      </c>
      <c r="G30" s="145">
        <v>2</v>
      </c>
      <c r="H30" s="145">
        <v>2</v>
      </c>
      <c r="I30" s="145">
        <v>2</v>
      </c>
      <c r="J30" s="145">
        <v>2</v>
      </c>
      <c r="K30" s="145">
        <v>2</v>
      </c>
      <c r="L30" s="145">
        <v>2</v>
      </c>
      <c r="M30" s="145">
        <v>2</v>
      </c>
      <c r="N30" s="145">
        <v>2</v>
      </c>
      <c r="O30" s="145">
        <v>2</v>
      </c>
      <c r="P30" s="151">
        <v>2</v>
      </c>
    </row>
    <row r="31" spans="1:16" ht="14.65" thickBot="1" x14ac:dyDescent="0.5">
      <c r="A31" s="1" t="str">
        <f t="shared" si="0"/>
        <v>2029Junior Dev</v>
      </c>
      <c r="B31">
        <v>2029</v>
      </c>
      <c r="C31" s="143">
        <v>2</v>
      </c>
      <c r="D31" s="175" t="s">
        <v>139</v>
      </c>
      <c r="E31" s="145">
        <v>2</v>
      </c>
      <c r="F31" s="145">
        <v>2</v>
      </c>
      <c r="G31" s="145">
        <v>2</v>
      </c>
      <c r="H31" s="145">
        <v>2</v>
      </c>
      <c r="I31" s="145">
        <v>2</v>
      </c>
      <c r="J31" s="145">
        <v>2</v>
      </c>
      <c r="K31" s="145">
        <v>2</v>
      </c>
      <c r="L31" s="145">
        <v>2</v>
      </c>
      <c r="M31" s="145">
        <v>2</v>
      </c>
      <c r="N31" s="145">
        <v>2</v>
      </c>
      <c r="O31" s="145">
        <v>2</v>
      </c>
      <c r="P31" s="145">
        <v>2</v>
      </c>
    </row>
    <row r="32" spans="1:16" ht="16.149999999999999" thickBot="1" x14ac:dyDescent="0.55000000000000004">
      <c r="A32" s="1" t="str">
        <f t="shared" si="0"/>
        <v>2029BA intern</v>
      </c>
      <c r="B32">
        <v>2029</v>
      </c>
      <c r="C32" s="143">
        <v>3</v>
      </c>
      <c r="D32" s="149" t="s">
        <v>154</v>
      </c>
      <c r="E32" s="145">
        <v>4</v>
      </c>
      <c r="F32" s="145">
        <v>4</v>
      </c>
      <c r="G32" s="145">
        <v>4</v>
      </c>
      <c r="H32" s="145">
        <v>4</v>
      </c>
      <c r="I32" s="145">
        <v>4</v>
      </c>
      <c r="J32" s="145">
        <v>4</v>
      </c>
      <c r="K32" s="145">
        <v>4</v>
      </c>
      <c r="L32" s="145">
        <v>4</v>
      </c>
      <c r="M32" s="145">
        <v>4</v>
      </c>
      <c r="N32" s="145">
        <v>4</v>
      </c>
      <c r="O32" s="145">
        <v>4</v>
      </c>
      <c r="P32" s="145">
        <v>4</v>
      </c>
    </row>
    <row r="33" spans="1:16" ht="16.149999999999999" thickBot="1" x14ac:dyDescent="0.55000000000000004">
      <c r="A33" s="1" t="str">
        <f t="shared" si="0"/>
        <v>2029DA Intern</v>
      </c>
      <c r="B33">
        <v>2029</v>
      </c>
      <c r="C33" s="143">
        <v>4</v>
      </c>
      <c r="D33" s="149" t="s">
        <v>145</v>
      </c>
      <c r="E33" s="145">
        <v>4</v>
      </c>
      <c r="F33" s="145">
        <v>4</v>
      </c>
      <c r="G33" s="145">
        <v>4</v>
      </c>
      <c r="H33" s="145">
        <v>4</v>
      </c>
      <c r="I33" s="145">
        <v>4</v>
      </c>
      <c r="J33" s="145">
        <v>4</v>
      </c>
      <c r="K33" s="145">
        <v>4</v>
      </c>
      <c r="L33" s="145">
        <v>4</v>
      </c>
      <c r="M33" s="145">
        <v>4</v>
      </c>
      <c r="N33" s="145">
        <v>4</v>
      </c>
      <c r="O33" s="145">
        <v>4</v>
      </c>
      <c r="P33" s="145">
        <v>4</v>
      </c>
    </row>
  </sheetData>
  <mergeCells count="15">
    <mergeCell ref="C27:C28"/>
    <mergeCell ref="D27:D28"/>
    <mergeCell ref="E27:P27"/>
    <mergeCell ref="C13:C14"/>
    <mergeCell ref="D13:D14"/>
    <mergeCell ref="E13:P13"/>
    <mergeCell ref="C20:C21"/>
    <mergeCell ref="D20:D21"/>
    <mergeCell ref="E20:P20"/>
    <mergeCell ref="C1:C2"/>
    <mergeCell ref="D1:D2"/>
    <mergeCell ref="E1:P1"/>
    <mergeCell ref="C7:C8"/>
    <mergeCell ref="D7:D8"/>
    <mergeCell ref="E7:P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2E80-33EA-41F7-B6B3-D0E6BF2841AE}">
  <sheetPr>
    <tabColor theme="9" tint="-0.499984740745262"/>
  </sheetPr>
  <dimension ref="A1:Q33"/>
  <sheetViews>
    <sheetView showGridLines="0" workbookViewId="0">
      <selection sqref="A1:A1048576"/>
    </sheetView>
  </sheetViews>
  <sheetFormatPr defaultRowHeight="14.25" x14ac:dyDescent="0.45"/>
  <cols>
    <col min="1" max="1" width="8.86328125" customWidth="1"/>
    <col min="2" max="2" width="9.796875" style="3" customWidth="1"/>
    <col min="3" max="3" width="12.33203125" customWidth="1"/>
    <col min="4" max="4" width="36.53125" customWidth="1"/>
    <col min="5" max="5" width="19.46484375" customWidth="1"/>
  </cols>
  <sheetData>
    <row r="1" spans="1:17" ht="14.65" thickBot="1" x14ac:dyDescent="0.5">
      <c r="C1" s="236" t="s">
        <v>3</v>
      </c>
      <c r="D1" s="236" t="s">
        <v>4</v>
      </c>
      <c r="E1" s="170"/>
      <c r="F1" s="238" t="s">
        <v>133</v>
      </c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0"/>
    </row>
    <row r="2" spans="1:17" ht="14.65" thickBot="1" x14ac:dyDescent="0.5">
      <c r="C2" s="237"/>
      <c r="D2" s="237"/>
      <c r="E2" s="171"/>
      <c r="F2" s="142" t="s">
        <v>89</v>
      </c>
      <c r="G2" s="142" t="s">
        <v>90</v>
      </c>
      <c r="H2" s="142" t="s">
        <v>91</v>
      </c>
      <c r="I2" s="142" t="s">
        <v>92</v>
      </c>
      <c r="J2" s="142" t="s">
        <v>93</v>
      </c>
      <c r="K2" s="142" t="s">
        <v>94</v>
      </c>
      <c r="L2" s="142" t="s">
        <v>95</v>
      </c>
      <c r="M2" s="142" t="s">
        <v>96</v>
      </c>
      <c r="N2" s="142" t="s">
        <v>97</v>
      </c>
      <c r="O2" s="142" t="s">
        <v>98</v>
      </c>
      <c r="P2" s="142" t="s">
        <v>99</v>
      </c>
      <c r="Q2" s="142" t="s">
        <v>100</v>
      </c>
    </row>
    <row r="3" spans="1:17" ht="16.149999999999999" thickBot="1" x14ac:dyDescent="0.55000000000000004">
      <c r="C3" s="147" t="s">
        <v>13</v>
      </c>
      <c r="D3" s="150" t="s">
        <v>134</v>
      </c>
      <c r="E3" s="150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ht="16.149999999999999" thickBot="1" x14ac:dyDescent="0.55000000000000004">
      <c r="A4" t="str">
        <f>B4&amp;D4</f>
        <v>2025Dev</v>
      </c>
      <c r="B4" s="3">
        <v>2025</v>
      </c>
      <c r="C4" s="143">
        <v>1</v>
      </c>
      <c r="D4" s="175" t="s">
        <v>123</v>
      </c>
      <c r="E4" s="174">
        <f>SUM(F4:Q4)/12</f>
        <v>1.6666666666666667</v>
      </c>
      <c r="F4" s="144"/>
      <c r="G4" s="144"/>
      <c r="H4" s="151">
        <v>2</v>
      </c>
      <c r="I4" s="151">
        <v>2</v>
      </c>
      <c r="J4" s="151">
        <v>2</v>
      </c>
      <c r="K4" s="151">
        <v>2</v>
      </c>
      <c r="L4" s="151">
        <v>2</v>
      </c>
      <c r="M4" s="151">
        <v>2</v>
      </c>
      <c r="N4" s="151">
        <v>2</v>
      </c>
      <c r="O4" s="151">
        <v>2</v>
      </c>
      <c r="P4" s="151">
        <v>2</v>
      </c>
      <c r="Q4" s="151">
        <v>2</v>
      </c>
    </row>
    <row r="5" spans="1:17" ht="16.149999999999999" thickBot="1" x14ac:dyDescent="0.55000000000000004">
      <c r="A5" t="str">
        <f t="shared" ref="A5:A33" si="0">B5&amp;D5</f>
        <v>2025Junior Dev</v>
      </c>
      <c r="B5" s="3">
        <v>2025</v>
      </c>
      <c r="C5" s="143">
        <v>2</v>
      </c>
      <c r="D5" s="175" t="s">
        <v>139</v>
      </c>
      <c r="E5" s="174">
        <f t="shared" ref="E5:E6" si="1">SUM(F5:Q5)/12</f>
        <v>1.1666666666666667</v>
      </c>
      <c r="F5" s="144"/>
      <c r="G5" s="144"/>
      <c r="H5" s="144"/>
      <c r="I5" s="144"/>
      <c r="J5" s="144"/>
      <c r="K5" s="151">
        <v>2</v>
      </c>
      <c r="L5" s="151">
        <v>2</v>
      </c>
      <c r="M5" s="151">
        <v>2</v>
      </c>
      <c r="N5" s="151">
        <v>2</v>
      </c>
      <c r="O5" s="151">
        <v>2</v>
      </c>
      <c r="P5" s="151">
        <v>2</v>
      </c>
      <c r="Q5" s="151">
        <v>2</v>
      </c>
    </row>
    <row r="6" spans="1:17" ht="16.149999999999999" thickBot="1" x14ac:dyDescent="0.55000000000000004">
      <c r="A6" t="str">
        <f t="shared" si="0"/>
        <v>2025BA intern</v>
      </c>
      <c r="B6" s="3">
        <v>2025</v>
      </c>
      <c r="C6" s="143">
        <v>3</v>
      </c>
      <c r="D6" s="149" t="s">
        <v>154</v>
      </c>
      <c r="E6" s="174">
        <f t="shared" si="1"/>
        <v>1.8333333333333333</v>
      </c>
      <c r="F6" s="144"/>
      <c r="G6" s="144"/>
      <c r="H6" s="144"/>
      <c r="I6" s="151">
        <v>4</v>
      </c>
      <c r="J6" s="151">
        <v>4</v>
      </c>
      <c r="K6" s="151">
        <v>2</v>
      </c>
      <c r="L6" s="151">
        <v>2</v>
      </c>
      <c r="M6" s="151">
        <v>2</v>
      </c>
      <c r="N6" s="151">
        <v>2</v>
      </c>
      <c r="O6" s="151">
        <v>2</v>
      </c>
      <c r="P6" s="151">
        <v>2</v>
      </c>
      <c r="Q6" s="151">
        <v>2</v>
      </c>
    </row>
    <row r="7" spans="1:17" ht="14.65" thickBot="1" x14ac:dyDescent="0.5">
      <c r="A7" t="str">
        <f t="shared" si="0"/>
        <v>Chức danh</v>
      </c>
      <c r="C7" s="236" t="s">
        <v>3</v>
      </c>
      <c r="D7" s="241" t="s">
        <v>4</v>
      </c>
      <c r="E7" s="172"/>
      <c r="F7" s="238" t="s">
        <v>146</v>
      </c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40"/>
    </row>
    <row r="8" spans="1:17" ht="14.65" thickBot="1" x14ac:dyDescent="0.5">
      <c r="A8" t="str">
        <f t="shared" si="0"/>
        <v/>
      </c>
      <c r="C8" s="237"/>
      <c r="D8" s="242"/>
      <c r="E8" s="173"/>
      <c r="F8" s="142" t="s">
        <v>89</v>
      </c>
      <c r="G8" s="142" t="s">
        <v>90</v>
      </c>
      <c r="H8" s="142" t="s">
        <v>91</v>
      </c>
      <c r="I8" s="142" t="s">
        <v>92</v>
      </c>
      <c r="J8" s="142" t="s">
        <v>93</v>
      </c>
      <c r="K8" s="142" t="s">
        <v>94</v>
      </c>
      <c r="L8" s="142" t="s">
        <v>95</v>
      </c>
      <c r="M8" s="142" t="s">
        <v>96</v>
      </c>
      <c r="N8" s="142" t="s">
        <v>97</v>
      </c>
      <c r="O8" s="142" t="s">
        <v>98</v>
      </c>
      <c r="P8" s="142" t="s">
        <v>99</v>
      </c>
      <c r="Q8" s="142" t="s">
        <v>100</v>
      </c>
    </row>
    <row r="9" spans="1:17" ht="16.149999999999999" thickBot="1" x14ac:dyDescent="0.55000000000000004">
      <c r="A9" t="str">
        <f t="shared" si="0"/>
        <v>DỰNG LẠI VÀ FIXBUG ECO-HUB</v>
      </c>
      <c r="C9" s="155" t="s">
        <v>13</v>
      </c>
      <c r="D9" s="157" t="s">
        <v>134</v>
      </c>
      <c r="E9" s="157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</row>
    <row r="10" spans="1:17" ht="16.149999999999999" thickBot="1" x14ac:dyDescent="0.55000000000000004">
      <c r="A10" t="str">
        <f t="shared" si="0"/>
        <v>2026Dev</v>
      </c>
      <c r="B10" s="3">
        <v>2026</v>
      </c>
      <c r="C10" s="143">
        <v>1</v>
      </c>
      <c r="D10" s="175" t="s">
        <v>123</v>
      </c>
      <c r="E10" s="174">
        <f t="shared" ref="E10:E12" si="2">SUM(F10:Q10)/12</f>
        <v>2</v>
      </c>
      <c r="F10" s="145">
        <v>2</v>
      </c>
      <c r="G10" s="145">
        <v>2</v>
      </c>
      <c r="H10" s="145">
        <v>2</v>
      </c>
      <c r="I10" s="145">
        <v>2</v>
      </c>
      <c r="J10" s="145">
        <v>2</v>
      </c>
      <c r="K10" s="145">
        <v>2</v>
      </c>
      <c r="L10" s="145">
        <v>2</v>
      </c>
      <c r="M10" s="145">
        <v>2</v>
      </c>
      <c r="N10" s="145">
        <v>2</v>
      </c>
      <c r="O10" s="145">
        <v>2</v>
      </c>
      <c r="P10" s="145">
        <v>2</v>
      </c>
      <c r="Q10" s="151">
        <v>2</v>
      </c>
    </row>
    <row r="11" spans="1:17" ht="16.149999999999999" thickBot="1" x14ac:dyDescent="0.55000000000000004">
      <c r="A11" t="str">
        <f t="shared" si="0"/>
        <v>2026Junior Dev</v>
      </c>
      <c r="B11" s="3">
        <v>2026</v>
      </c>
      <c r="C11" s="143">
        <v>2</v>
      </c>
      <c r="D11" s="175" t="s">
        <v>139</v>
      </c>
      <c r="E11" s="174">
        <f t="shared" si="2"/>
        <v>2</v>
      </c>
      <c r="F11" s="145">
        <v>2</v>
      </c>
      <c r="G11" s="145">
        <v>2</v>
      </c>
      <c r="H11" s="145">
        <v>2</v>
      </c>
      <c r="I11" s="145">
        <v>2</v>
      </c>
      <c r="J11" s="145">
        <v>2</v>
      </c>
      <c r="K11" s="145">
        <v>2</v>
      </c>
      <c r="L11" s="145">
        <v>2</v>
      </c>
      <c r="M11" s="145">
        <v>2</v>
      </c>
      <c r="N11" s="145">
        <v>2</v>
      </c>
      <c r="O11" s="145">
        <v>2</v>
      </c>
      <c r="P11" s="145">
        <v>2</v>
      </c>
      <c r="Q11" s="151">
        <v>2</v>
      </c>
    </row>
    <row r="12" spans="1:17" ht="16.149999999999999" thickBot="1" x14ac:dyDescent="0.55000000000000004">
      <c r="A12" t="str">
        <f t="shared" si="0"/>
        <v>2026BA intern</v>
      </c>
      <c r="B12" s="3">
        <v>2026</v>
      </c>
      <c r="C12" s="143">
        <v>3</v>
      </c>
      <c r="D12" s="149" t="s">
        <v>154</v>
      </c>
      <c r="E12" s="174">
        <f t="shared" si="2"/>
        <v>2</v>
      </c>
      <c r="F12" s="145">
        <v>2</v>
      </c>
      <c r="G12" s="145">
        <v>2</v>
      </c>
      <c r="H12" s="145">
        <v>2</v>
      </c>
      <c r="I12" s="145">
        <v>2</v>
      </c>
      <c r="J12" s="145">
        <v>2</v>
      </c>
      <c r="K12" s="145">
        <v>2</v>
      </c>
      <c r="L12" s="145">
        <v>2</v>
      </c>
      <c r="M12" s="145">
        <v>2</v>
      </c>
      <c r="N12" s="145">
        <v>2</v>
      </c>
      <c r="O12" s="145">
        <v>2</v>
      </c>
      <c r="P12" s="145">
        <v>2</v>
      </c>
      <c r="Q12" s="151">
        <v>2</v>
      </c>
    </row>
    <row r="13" spans="1:17" ht="14.65" thickBot="1" x14ac:dyDescent="0.5">
      <c r="A13" t="str">
        <f t="shared" si="0"/>
        <v>Chức danh</v>
      </c>
      <c r="C13" s="236" t="s">
        <v>3</v>
      </c>
      <c r="D13" s="241" t="s">
        <v>4</v>
      </c>
      <c r="E13" s="172"/>
      <c r="F13" s="238" t="s">
        <v>147</v>
      </c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40"/>
    </row>
    <row r="14" spans="1:17" ht="14.65" thickBot="1" x14ac:dyDescent="0.5">
      <c r="A14" t="str">
        <f t="shared" si="0"/>
        <v/>
      </c>
      <c r="C14" s="237"/>
      <c r="D14" s="242"/>
      <c r="E14" s="173"/>
      <c r="F14" s="142" t="s">
        <v>89</v>
      </c>
      <c r="G14" s="142" t="s">
        <v>90</v>
      </c>
      <c r="H14" s="142" t="s">
        <v>91</v>
      </c>
      <c r="I14" s="142" t="s">
        <v>92</v>
      </c>
      <c r="J14" s="142" t="s">
        <v>93</v>
      </c>
      <c r="K14" s="142" t="s">
        <v>94</v>
      </c>
      <c r="L14" s="142" t="s">
        <v>95</v>
      </c>
      <c r="M14" s="142" t="s">
        <v>96</v>
      </c>
      <c r="N14" s="142" t="s">
        <v>97</v>
      </c>
      <c r="O14" s="142" t="s">
        <v>98</v>
      </c>
      <c r="P14" s="142" t="s">
        <v>99</v>
      </c>
      <c r="Q14" s="142" t="s">
        <v>100</v>
      </c>
    </row>
    <row r="15" spans="1:17" ht="16.149999999999999" thickBot="1" x14ac:dyDescent="0.55000000000000004">
      <c r="A15" t="str">
        <f t="shared" si="0"/>
        <v>DỰNG LẠI VÀ FIXBUG ECO-HUB</v>
      </c>
      <c r="C15" s="155" t="s">
        <v>13</v>
      </c>
      <c r="D15" s="157" t="s">
        <v>134</v>
      </c>
      <c r="E15" s="157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</row>
    <row r="16" spans="1:17" ht="16.149999999999999" thickBot="1" x14ac:dyDescent="0.55000000000000004">
      <c r="A16" t="str">
        <f t="shared" si="0"/>
        <v>2027Dev</v>
      </c>
      <c r="B16" s="3">
        <v>2027</v>
      </c>
      <c r="C16" s="143">
        <v>1</v>
      </c>
      <c r="D16" s="175" t="s">
        <v>123</v>
      </c>
      <c r="E16" s="174">
        <f t="shared" ref="E16:E19" si="3">SUM(F16:Q16)/12</f>
        <v>2</v>
      </c>
      <c r="F16" s="145">
        <v>2</v>
      </c>
      <c r="G16" s="145">
        <v>2</v>
      </c>
      <c r="H16" s="145">
        <v>2</v>
      </c>
      <c r="I16" s="145">
        <v>2</v>
      </c>
      <c r="J16" s="145">
        <v>2</v>
      </c>
      <c r="K16" s="145">
        <v>2</v>
      </c>
      <c r="L16" s="145">
        <v>2</v>
      </c>
      <c r="M16" s="145">
        <v>2</v>
      </c>
      <c r="N16" s="145">
        <v>2</v>
      </c>
      <c r="O16" s="145">
        <v>2</v>
      </c>
      <c r="P16" s="145">
        <v>2</v>
      </c>
      <c r="Q16" s="151">
        <v>2</v>
      </c>
    </row>
    <row r="17" spans="1:17" ht="16.149999999999999" thickBot="1" x14ac:dyDescent="0.55000000000000004">
      <c r="A17" t="str">
        <f t="shared" si="0"/>
        <v>2027Junior Dev</v>
      </c>
      <c r="B17" s="3">
        <v>2027</v>
      </c>
      <c r="C17" s="143">
        <v>2</v>
      </c>
      <c r="D17" s="175" t="s">
        <v>139</v>
      </c>
      <c r="E17" s="174">
        <f t="shared" si="3"/>
        <v>0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4"/>
    </row>
    <row r="18" spans="1:17" ht="16.149999999999999" thickBot="1" x14ac:dyDescent="0.55000000000000004">
      <c r="A18" t="str">
        <f t="shared" si="0"/>
        <v>2027BA intern</v>
      </c>
      <c r="B18" s="3">
        <v>2027</v>
      </c>
      <c r="C18" s="143">
        <v>3</v>
      </c>
      <c r="D18" s="149" t="s">
        <v>154</v>
      </c>
      <c r="E18" s="174">
        <f t="shared" si="3"/>
        <v>0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4"/>
    </row>
    <row r="19" spans="1:17" ht="16.149999999999999" thickBot="1" x14ac:dyDescent="0.55000000000000004">
      <c r="A19" t="str">
        <f t="shared" si="0"/>
        <v>2027DA Intern</v>
      </c>
      <c r="B19" s="3">
        <v>2027</v>
      </c>
      <c r="C19" s="143">
        <v>4</v>
      </c>
      <c r="D19" s="149" t="s">
        <v>145</v>
      </c>
      <c r="E19" s="174">
        <f t="shared" si="3"/>
        <v>4</v>
      </c>
      <c r="F19" s="145">
        <v>4</v>
      </c>
      <c r="G19" s="145">
        <v>4</v>
      </c>
      <c r="H19" s="145">
        <v>4</v>
      </c>
      <c r="I19" s="145">
        <v>4</v>
      </c>
      <c r="J19" s="145">
        <v>4</v>
      </c>
      <c r="K19" s="145">
        <v>4</v>
      </c>
      <c r="L19" s="145">
        <v>4</v>
      </c>
      <c r="M19" s="145">
        <v>4</v>
      </c>
      <c r="N19" s="145">
        <v>4</v>
      </c>
      <c r="O19" s="145">
        <v>4</v>
      </c>
      <c r="P19" s="145">
        <v>4</v>
      </c>
      <c r="Q19" s="145">
        <v>4</v>
      </c>
    </row>
    <row r="20" spans="1:17" ht="14.65" thickBot="1" x14ac:dyDescent="0.5">
      <c r="A20" t="str">
        <f t="shared" si="0"/>
        <v>Chức danh</v>
      </c>
      <c r="C20" s="236" t="s">
        <v>3</v>
      </c>
      <c r="D20" s="241" t="s">
        <v>4</v>
      </c>
      <c r="E20" s="172"/>
      <c r="F20" s="238" t="s">
        <v>148</v>
      </c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40"/>
    </row>
    <row r="21" spans="1:17" ht="14.65" thickBot="1" x14ac:dyDescent="0.5">
      <c r="A21" t="str">
        <f t="shared" si="0"/>
        <v/>
      </c>
      <c r="C21" s="237"/>
      <c r="D21" s="242"/>
      <c r="E21" s="173"/>
      <c r="F21" s="142" t="s">
        <v>89</v>
      </c>
      <c r="G21" s="142" t="s">
        <v>90</v>
      </c>
      <c r="H21" s="142" t="s">
        <v>91</v>
      </c>
      <c r="I21" s="142" t="s">
        <v>92</v>
      </c>
      <c r="J21" s="142" t="s">
        <v>93</v>
      </c>
      <c r="K21" s="142" t="s">
        <v>94</v>
      </c>
      <c r="L21" s="142" t="s">
        <v>95</v>
      </c>
      <c r="M21" s="142" t="s">
        <v>96</v>
      </c>
      <c r="N21" s="142" t="s">
        <v>97</v>
      </c>
      <c r="O21" s="142" t="s">
        <v>98</v>
      </c>
      <c r="P21" s="142" t="s">
        <v>99</v>
      </c>
      <c r="Q21" s="142" t="s">
        <v>100</v>
      </c>
    </row>
    <row r="22" spans="1:17" ht="16.149999999999999" thickBot="1" x14ac:dyDescent="0.55000000000000004">
      <c r="A22" t="str">
        <f t="shared" si="0"/>
        <v>DỰNG LẠI VÀ FIXBUG ECO-HUB</v>
      </c>
      <c r="C22" s="155" t="s">
        <v>13</v>
      </c>
      <c r="D22" s="157" t="s">
        <v>134</v>
      </c>
      <c r="E22" s="157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</row>
    <row r="23" spans="1:17" ht="16.149999999999999" thickBot="1" x14ac:dyDescent="0.55000000000000004">
      <c r="A23" t="str">
        <f t="shared" si="0"/>
        <v>2028Dev</v>
      </c>
      <c r="B23" s="3">
        <v>2028</v>
      </c>
      <c r="C23" s="143">
        <v>1</v>
      </c>
      <c r="D23" s="175" t="s">
        <v>123</v>
      </c>
      <c r="E23" s="174">
        <f t="shared" ref="E23:E26" si="4">SUM(F23:Q23)/12</f>
        <v>2</v>
      </c>
      <c r="F23" s="145">
        <v>2</v>
      </c>
      <c r="G23" s="145">
        <v>2</v>
      </c>
      <c r="H23" s="145">
        <v>2</v>
      </c>
      <c r="I23" s="145">
        <v>2</v>
      </c>
      <c r="J23" s="145">
        <v>2</v>
      </c>
      <c r="K23" s="145">
        <v>2</v>
      </c>
      <c r="L23" s="145">
        <v>2</v>
      </c>
      <c r="M23" s="145">
        <v>2</v>
      </c>
      <c r="N23" s="145">
        <v>2</v>
      </c>
      <c r="O23" s="145">
        <v>2</v>
      </c>
      <c r="P23" s="145">
        <v>2</v>
      </c>
      <c r="Q23" s="151">
        <v>2</v>
      </c>
    </row>
    <row r="24" spans="1:17" ht="16.149999999999999" thickBot="1" x14ac:dyDescent="0.55000000000000004">
      <c r="A24" t="str">
        <f t="shared" si="0"/>
        <v>2028Junior Dev</v>
      </c>
      <c r="B24" s="3">
        <v>2028</v>
      </c>
      <c r="C24" s="143">
        <v>2</v>
      </c>
      <c r="D24" s="175" t="s">
        <v>139</v>
      </c>
      <c r="E24" s="174">
        <f t="shared" si="4"/>
        <v>0</v>
      </c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4"/>
    </row>
    <row r="25" spans="1:17" ht="16.149999999999999" thickBot="1" x14ac:dyDescent="0.55000000000000004">
      <c r="A25" t="str">
        <f t="shared" si="0"/>
        <v>2028BA intern</v>
      </c>
      <c r="B25" s="3">
        <v>2028</v>
      </c>
      <c r="C25" s="143">
        <v>3</v>
      </c>
      <c r="D25" s="149" t="s">
        <v>154</v>
      </c>
      <c r="E25" s="174">
        <f t="shared" si="4"/>
        <v>0</v>
      </c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4"/>
    </row>
    <row r="26" spans="1:17" ht="16.149999999999999" thickBot="1" x14ac:dyDescent="0.55000000000000004">
      <c r="A26" t="str">
        <f t="shared" si="0"/>
        <v>2028DA Intern</v>
      </c>
      <c r="B26" s="3">
        <v>2028</v>
      </c>
      <c r="C26" s="143">
        <v>4</v>
      </c>
      <c r="D26" s="149" t="s">
        <v>145</v>
      </c>
      <c r="E26" s="174">
        <f t="shared" si="4"/>
        <v>4</v>
      </c>
      <c r="F26" s="145">
        <v>4</v>
      </c>
      <c r="G26" s="145">
        <v>4</v>
      </c>
      <c r="H26" s="145">
        <v>4</v>
      </c>
      <c r="I26" s="145">
        <v>4</v>
      </c>
      <c r="J26" s="145">
        <v>4</v>
      </c>
      <c r="K26" s="145">
        <v>4</v>
      </c>
      <c r="L26" s="145">
        <v>4</v>
      </c>
      <c r="M26" s="145">
        <v>4</v>
      </c>
      <c r="N26" s="145">
        <v>4</v>
      </c>
      <c r="O26" s="145">
        <v>4</v>
      </c>
      <c r="P26" s="145">
        <v>4</v>
      </c>
      <c r="Q26" s="145">
        <v>4</v>
      </c>
    </row>
    <row r="27" spans="1:17" ht="14.65" thickBot="1" x14ac:dyDescent="0.5">
      <c r="A27" t="str">
        <f t="shared" si="0"/>
        <v>Chức danh</v>
      </c>
      <c r="C27" s="236" t="s">
        <v>3</v>
      </c>
      <c r="D27" s="241" t="s">
        <v>4</v>
      </c>
      <c r="E27" s="172"/>
      <c r="F27" s="238" t="s">
        <v>149</v>
      </c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40"/>
    </row>
    <row r="28" spans="1:17" ht="14.65" thickBot="1" x14ac:dyDescent="0.5">
      <c r="A28" t="str">
        <f t="shared" si="0"/>
        <v/>
      </c>
      <c r="C28" s="237"/>
      <c r="D28" s="242"/>
      <c r="E28" s="173"/>
      <c r="F28" s="142" t="s">
        <v>89</v>
      </c>
      <c r="G28" s="142" t="s">
        <v>90</v>
      </c>
      <c r="H28" s="142" t="s">
        <v>91</v>
      </c>
      <c r="I28" s="142" t="s">
        <v>92</v>
      </c>
      <c r="J28" s="142" t="s">
        <v>93</v>
      </c>
      <c r="K28" s="142" t="s">
        <v>94</v>
      </c>
      <c r="L28" s="142" t="s">
        <v>95</v>
      </c>
      <c r="M28" s="142" t="s">
        <v>96</v>
      </c>
      <c r="N28" s="142" t="s">
        <v>97</v>
      </c>
      <c r="O28" s="142" t="s">
        <v>98</v>
      </c>
      <c r="P28" s="142" t="s">
        <v>99</v>
      </c>
      <c r="Q28" s="142" t="s">
        <v>100</v>
      </c>
    </row>
    <row r="29" spans="1:17" ht="16.149999999999999" thickBot="1" x14ac:dyDescent="0.55000000000000004">
      <c r="A29" t="str">
        <f t="shared" si="0"/>
        <v>DỰNG LẠI VÀ FIXBUG ECO-HUB</v>
      </c>
      <c r="C29" s="155" t="s">
        <v>13</v>
      </c>
      <c r="D29" s="157" t="s">
        <v>134</v>
      </c>
      <c r="E29" s="157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</row>
    <row r="30" spans="1:17" ht="16.149999999999999" thickBot="1" x14ac:dyDescent="0.55000000000000004">
      <c r="A30" t="str">
        <f t="shared" si="0"/>
        <v>2029Dev</v>
      </c>
      <c r="B30" s="3">
        <v>2029</v>
      </c>
      <c r="C30" s="143">
        <v>1</v>
      </c>
      <c r="D30" s="175" t="s">
        <v>123</v>
      </c>
      <c r="E30" s="174">
        <f t="shared" ref="E30:E33" si="5">SUM(F30:Q30)/12</f>
        <v>2</v>
      </c>
      <c r="F30" s="145">
        <v>2</v>
      </c>
      <c r="G30" s="145">
        <v>2</v>
      </c>
      <c r="H30" s="145">
        <v>2</v>
      </c>
      <c r="I30" s="145">
        <v>2</v>
      </c>
      <c r="J30" s="145">
        <v>2</v>
      </c>
      <c r="K30" s="145">
        <v>2</v>
      </c>
      <c r="L30" s="145">
        <v>2</v>
      </c>
      <c r="M30" s="145">
        <v>2</v>
      </c>
      <c r="N30" s="145">
        <v>2</v>
      </c>
      <c r="O30" s="145">
        <v>2</v>
      </c>
      <c r="P30" s="145">
        <v>2</v>
      </c>
      <c r="Q30" s="151">
        <v>2</v>
      </c>
    </row>
    <row r="31" spans="1:17" ht="16.149999999999999" thickBot="1" x14ac:dyDescent="0.55000000000000004">
      <c r="A31" t="str">
        <f t="shared" si="0"/>
        <v>2029Junior Dev</v>
      </c>
      <c r="B31" s="3">
        <v>2029</v>
      </c>
      <c r="C31" s="143">
        <v>2</v>
      </c>
      <c r="D31" s="175" t="s">
        <v>139</v>
      </c>
      <c r="E31" s="174">
        <f t="shared" si="5"/>
        <v>2</v>
      </c>
      <c r="F31" s="145">
        <v>2</v>
      </c>
      <c r="G31" s="145">
        <v>2</v>
      </c>
      <c r="H31" s="145">
        <v>2</v>
      </c>
      <c r="I31" s="145">
        <v>2</v>
      </c>
      <c r="J31" s="145">
        <v>2</v>
      </c>
      <c r="K31" s="145">
        <v>2</v>
      </c>
      <c r="L31" s="145">
        <v>2</v>
      </c>
      <c r="M31" s="145">
        <v>2</v>
      </c>
      <c r="N31" s="145">
        <v>2</v>
      </c>
      <c r="O31" s="145">
        <v>2</v>
      </c>
      <c r="P31" s="145">
        <v>2</v>
      </c>
      <c r="Q31" s="145">
        <v>2</v>
      </c>
    </row>
    <row r="32" spans="1:17" ht="16.149999999999999" thickBot="1" x14ac:dyDescent="0.55000000000000004">
      <c r="A32" t="str">
        <f t="shared" si="0"/>
        <v>2029BA intern</v>
      </c>
      <c r="B32" s="3">
        <v>2029</v>
      </c>
      <c r="C32" s="143">
        <v>3</v>
      </c>
      <c r="D32" s="149" t="s">
        <v>154</v>
      </c>
      <c r="E32" s="174">
        <f t="shared" si="5"/>
        <v>4</v>
      </c>
      <c r="F32" s="145">
        <v>4</v>
      </c>
      <c r="G32" s="145">
        <v>4</v>
      </c>
      <c r="H32" s="145">
        <v>4</v>
      </c>
      <c r="I32" s="145">
        <v>4</v>
      </c>
      <c r="J32" s="145">
        <v>4</v>
      </c>
      <c r="K32" s="145">
        <v>4</v>
      </c>
      <c r="L32" s="145">
        <v>4</v>
      </c>
      <c r="M32" s="145">
        <v>4</v>
      </c>
      <c r="N32" s="145">
        <v>4</v>
      </c>
      <c r="O32" s="145">
        <v>4</v>
      </c>
      <c r="P32" s="145">
        <v>4</v>
      </c>
      <c r="Q32" s="145">
        <v>4</v>
      </c>
    </row>
    <row r="33" spans="1:17" ht="16.149999999999999" thickBot="1" x14ac:dyDescent="0.55000000000000004">
      <c r="A33" t="str">
        <f t="shared" si="0"/>
        <v>2029DA Intern</v>
      </c>
      <c r="B33" s="3">
        <v>2029</v>
      </c>
      <c r="C33" s="143">
        <v>4</v>
      </c>
      <c r="D33" s="149" t="s">
        <v>145</v>
      </c>
      <c r="E33" s="174">
        <f t="shared" si="5"/>
        <v>4</v>
      </c>
      <c r="F33" s="145">
        <v>4</v>
      </c>
      <c r="G33" s="145">
        <v>4</v>
      </c>
      <c r="H33" s="145">
        <v>4</v>
      </c>
      <c r="I33" s="145">
        <v>4</v>
      </c>
      <c r="J33" s="145">
        <v>4</v>
      </c>
      <c r="K33" s="145">
        <v>4</v>
      </c>
      <c r="L33" s="145">
        <v>4</v>
      </c>
      <c r="M33" s="145">
        <v>4</v>
      </c>
      <c r="N33" s="145">
        <v>4</v>
      </c>
      <c r="O33" s="145">
        <v>4</v>
      </c>
      <c r="P33" s="145">
        <v>4</v>
      </c>
      <c r="Q33" s="145">
        <v>4</v>
      </c>
    </row>
  </sheetData>
  <mergeCells count="15">
    <mergeCell ref="C27:C28"/>
    <mergeCell ref="D27:D28"/>
    <mergeCell ref="F27:Q27"/>
    <mergeCell ref="C13:C14"/>
    <mergeCell ref="D13:D14"/>
    <mergeCell ref="F13:Q13"/>
    <mergeCell ref="C20:C21"/>
    <mergeCell ref="D20:D21"/>
    <mergeCell ref="F20:Q20"/>
    <mergeCell ref="C1:C2"/>
    <mergeCell ref="D1:D2"/>
    <mergeCell ref="F1:Q1"/>
    <mergeCell ref="C7:C8"/>
    <mergeCell ref="D7:D8"/>
    <mergeCell ref="F7:Q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D3D4-FB41-45AC-8272-5A587B06B840}">
  <sheetPr>
    <tabColor theme="9" tint="-0.499984740745262"/>
    <pageSetUpPr fitToPage="1"/>
  </sheetPr>
  <dimension ref="A2:AA105"/>
  <sheetViews>
    <sheetView showGridLines="0"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25" x14ac:dyDescent="0.45"/>
  <cols>
    <col min="1" max="1" width="15.796875" customWidth="1"/>
    <col min="2" max="2" width="7.1328125" customWidth="1"/>
    <col min="3" max="3" width="14.46484375" customWidth="1"/>
    <col min="4" max="4" width="9.1328125" customWidth="1"/>
    <col min="6" max="6" width="0" hidden="1" customWidth="1"/>
    <col min="8" max="8" width="0" hidden="1" customWidth="1"/>
    <col min="10" max="10" width="0" hidden="1" customWidth="1"/>
    <col min="12" max="12" width="0" hidden="1" customWidth="1"/>
    <col min="14" max="14" width="0" hidden="1" customWidth="1"/>
    <col min="16" max="16" width="0" hidden="1" customWidth="1"/>
    <col min="18" max="18" width="0" hidden="1" customWidth="1"/>
    <col min="20" max="20" width="0" hidden="1" customWidth="1"/>
    <col min="22" max="22" width="0" hidden="1" customWidth="1"/>
    <col min="24" max="24" width="0" hidden="1" customWidth="1"/>
    <col min="26" max="26" width="0" hidden="1" customWidth="1"/>
    <col min="27" max="27" width="10.33203125" customWidth="1"/>
  </cols>
  <sheetData>
    <row r="2" spans="1:27" x14ac:dyDescent="0.45">
      <c r="B2" s="243" t="s">
        <v>3</v>
      </c>
      <c r="C2" s="243" t="s">
        <v>4</v>
      </c>
      <c r="D2" s="243" t="s">
        <v>140</v>
      </c>
      <c r="E2" s="243">
        <v>2025</v>
      </c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</row>
    <row r="3" spans="1:27" x14ac:dyDescent="0.45">
      <c r="B3" s="244"/>
      <c r="C3" s="244"/>
      <c r="D3" s="252"/>
      <c r="E3" s="164" t="s">
        <v>89</v>
      </c>
      <c r="F3" s="164"/>
      <c r="G3" s="164" t="s">
        <v>90</v>
      </c>
      <c r="H3" s="164"/>
      <c r="I3" s="164" t="s">
        <v>91</v>
      </c>
      <c r="J3" s="164"/>
      <c r="K3" s="164" t="s">
        <v>92</v>
      </c>
      <c r="L3" s="164"/>
      <c r="M3" s="164" t="s">
        <v>93</v>
      </c>
      <c r="N3" s="164"/>
      <c r="O3" s="164" t="s">
        <v>94</v>
      </c>
      <c r="P3" s="164"/>
      <c r="Q3" s="164" t="s">
        <v>95</v>
      </c>
      <c r="R3" s="164"/>
      <c r="S3" s="164" t="s">
        <v>96</v>
      </c>
      <c r="T3" s="164"/>
      <c r="U3" s="164" t="s">
        <v>97</v>
      </c>
      <c r="V3" s="164"/>
      <c r="W3" s="164" t="s">
        <v>98</v>
      </c>
      <c r="X3" s="164"/>
      <c r="Y3" s="164" t="s">
        <v>99</v>
      </c>
      <c r="Z3" s="164"/>
      <c r="AA3" s="164" t="s">
        <v>100</v>
      </c>
    </row>
    <row r="4" spans="1:27" x14ac:dyDescent="0.45">
      <c r="A4" t="str">
        <f>C4&amp;E$2</f>
        <v>CEO2025</v>
      </c>
      <c r="B4" s="8">
        <v>1</v>
      </c>
      <c r="C4" s="8" t="s">
        <v>51</v>
      </c>
      <c r="D4" s="230">
        <f>SUM(E4:AA4)/12</f>
        <v>1</v>
      </c>
      <c r="E4" s="9">
        <v>1</v>
      </c>
      <c r="F4" s="9"/>
      <c r="G4" s="9">
        <v>1</v>
      </c>
      <c r="H4" s="9"/>
      <c r="I4" s="9">
        <v>1</v>
      </c>
      <c r="J4" s="9"/>
      <c r="K4" s="9">
        <v>1</v>
      </c>
      <c r="L4" s="9"/>
      <c r="M4" s="9">
        <v>1</v>
      </c>
      <c r="N4" s="9"/>
      <c r="O4" s="9">
        <v>1</v>
      </c>
      <c r="P4" s="9"/>
      <c r="Q4" s="9">
        <v>1</v>
      </c>
      <c r="R4" s="9"/>
      <c r="S4" s="9">
        <v>1</v>
      </c>
      <c r="T4" s="9"/>
      <c r="U4" s="9">
        <v>1</v>
      </c>
      <c r="V4" s="9"/>
      <c r="W4" s="9">
        <v>1</v>
      </c>
      <c r="X4" s="9"/>
      <c r="Y4" s="9">
        <v>1</v>
      </c>
      <c r="Z4" s="9"/>
      <c r="AA4" s="9">
        <v>1</v>
      </c>
    </row>
    <row r="5" spans="1:27" x14ac:dyDescent="0.45">
      <c r="A5" t="str">
        <f t="shared" ref="A5:A22" si="0">C5&amp;E$2</f>
        <v>COO2025</v>
      </c>
      <c r="B5" s="8">
        <v>2</v>
      </c>
      <c r="C5" s="8" t="s">
        <v>52</v>
      </c>
      <c r="D5" s="230">
        <f t="shared" ref="D5:D22" si="1">SUM(E5:AA5)/12</f>
        <v>1</v>
      </c>
      <c r="E5" s="9">
        <v>1</v>
      </c>
      <c r="F5" s="9"/>
      <c r="G5" s="9">
        <v>1</v>
      </c>
      <c r="H5" s="9"/>
      <c r="I5" s="9">
        <v>1</v>
      </c>
      <c r="J5" s="9"/>
      <c r="K5" s="9">
        <v>1</v>
      </c>
      <c r="L5" s="9"/>
      <c r="M5" s="9">
        <v>1</v>
      </c>
      <c r="N5" s="9"/>
      <c r="O5" s="9">
        <v>1</v>
      </c>
      <c r="P5" s="9"/>
      <c r="Q5" s="9">
        <v>1</v>
      </c>
      <c r="R5" s="9"/>
      <c r="S5" s="9">
        <v>1</v>
      </c>
      <c r="T5" s="9"/>
      <c r="U5" s="9">
        <v>1</v>
      </c>
      <c r="V5" s="9"/>
      <c r="W5" s="9">
        <v>1</v>
      </c>
      <c r="X5" s="9"/>
      <c r="Y5" s="9">
        <v>1</v>
      </c>
      <c r="Z5" s="9"/>
      <c r="AA5" s="9">
        <v>1</v>
      </c>
    </row>
    <row r="6" spans="1:27" x14ac:dyDescent="0.45">
      <c r="A6" t="str">
        <f t="shared" si="0"/>
        <v>CCO2025</v>
      </c>
      <c r="B6" s="8">
        <v>3</v>
      </c>
      <c r="C6" s="8" t="s">
        <v>75</v>
      </c>
      <c r="D6" s="230">
        <f t="shared" si="1"/>
        <v>1</v>
      </c>
      <c r="E6" s="9">
        <v>1</v>
      </c>
      <c r="F6" s="9"/>
      <c r="G6" s="9">
        <v>1</v>
      </c>
      <c r="H6" s="9"/>
      <c r="I6" s="9">
        <v>1</v>
      </c>
      <c r="J6" s="9"/>
      <c r="K6" s="9">
        <v>1</v>
      </c>
      <c r="L6" s="9"/>
      <c r="M6" s="9">
        <v>1</v>
      </c>
      <c r="N6" s="9"/>
      <c r="O6" s="9">
        <v>1</v>
      </c>
      <c r="P6" s="9"/>
      <c r="Q6" s="9">
        <v>1</v>
      </c>
      <c r="R6" s="9"/>
      <c r="S6" s="9">
        <v>1</v>
      </c>
      <c r="T6" s="9"/>
      <c r="U6" s="9">
        <v>1</v>
      </c>
      <c r="V6" s="9"/>
      <c r="W6" s="9">
        <v>1</v>
      </c>
      <c r="X6" s="9"/>
      <c r="Y6" s="9">
        <v>1</v>
      </c>
      <c r="Z6" s="9"/>
      <c r="AA6" s="9">
        <v>1</v>
      </c>
    </row>
    <row r="7" spans="1:27" x14ac:dyDescent="0.45">
      <c r="A7" t="str">
        <f t="shared" si="0"/>
        <v>CMO2025</v>
      </c>
      <c r="B7" s="8">
        <v>4</v>
      </c>
      <c r="C7" s="8" t="s">
        <v>53</v>
      </c>
      <c r="D7" s="230">
        <f t="shared" si="1"/>
        <v>1</v>
      </c>
      <c r="E7" s="9">
        <v>1</v>
      </c>
      <c r="F7" s="9"/>
      <c r="G7" s="9">
        <v>1</v>
      </c>
      <c r="H7" s="9"/>
      <c r="I7" s="9">
        <v>1</v>
      </c>
      <c r="J7" s="9"/>
      <c r="K7" s="9">
        <v>1</v>
      </c>
      <c r="L7" s="9"/>
      <c r="M7" s="9">
        <v>1</v>
      </c>
      <c r="N7" s="9"/>
      <c r="O7" s="9">
        <v>1</v>
      </c>
      <c r="P7" s="9"/>
      <c r="Q7" s="9">
        <v>1</v>
      </c>
      <c r="R7" s="9"/>
      <c r="S7" s="9">
        <v>1</v>
      </c>
      <c r="T7" s="9"/>
      <c r="U7" s="9">
        <v>1</v>
      </c>
      <c r="V7" s="9"/>
      <c r="W7" s="9">
        <v>1</v>
      </c>
      <c r="X7" s="9"/>
      <c r="Y7" s="9">
        <v>1</v>
      </c>
      <c r="Z7" s="9"/>
      <c r="AA7" s="9">
        <v>1</v>
      </c>
    </row>
    <row r="8" spans="1:27" x14ac:dyDescent="0.45">
      <c r="A8" t="str">
        <f t="shared" si="0"/>
        <v>Admin2025</v>
      </c>
      <c r="B8" s="8">
        <v>5</v>
      </c>
      <c r="C8" s="8" t="s">
        <v>54</v>
      </c>
      <c r="D8" s="230">
        <f t="shared" si="1"/>
        <v>0.83333333333333337</v>
      </c>
      <c r="E8" s="9">
        <v>0</v>
      </c>
      <c r="F8" s="9"/>
      <c r="G8" s="9">
        <v>0</v>
      </c>
      <c r="H8" s="9"/>
      <c r="I8" s="9">
        <v>1</v>
      </c>
      <c r="J8" s="9"/>
      <c r="K8" s="9">
        <v>1</v>
      </c>
      <c r="L8" s="9"/>
      <c r="M8" s="9">
        <v>1</v>
      </c>
      <c r="N8" s="9"/>
      <c r="O8" s="9">
        <v>1</v>
      </c>
      <c r="P8" s="9"/>
      <c r="Q8" s="9">
        <v>1</v>
      </c>
      <c r="R8" s="9"/>
      <c r="S8" s="9">
        <v>1</v>
      </c>
      <c r="T8" s="9"/>
      <c r="U8" s="9">
        <v>1</v>
      </c>
      <c r="V8" s="9"/>
      <c r="W8" s="9">
        <v>1</v>
      </c>
      <c r="X8" s="9"/>
      <c r="Y8" s="9">
        <v>1</v>
      </c>
      <c r="Z8" s="9"/>
      <c r="AA8" s="9">
        <v>1</v>
      </c>
    </row>
    <row r="9" spans="1:27" x14ac:dyDescent="0.45">
      <c r="A9" t="str">
        <f t="shared" si="0"/>
        <v>Legal2025</v>
      </c>
      <c r="B9" s="8">
        <v>6</v>
      </c>
      <c r="C9" s="8" t="s">
        <v>55</v>
      </c>
      <c r="D9" s="230">
        <f t="shared" si="1"/>
        <v>0.83333333333333337</v>
      </c>
      <c r="E9" s="9">
        <v>0</v>
      </c>
      <c r="F9" s="9"/>
      <c r="G9" s="9">
        <v>0</v>
      </c>
      <c r="H9" s="9"/>
      <c r="I9" s="9">
        <v>1</v>
      </c>
      <c r="J9" s="9"/>
      <c r="K9" s="9">
        <v>1</v>
      </c>
      <c r="L9" s="9"/>
      <c r="M9" s="9">
        <v>1</v>
      </c>
      <c r="N9" s="9"/>
      <c r="O9" s="9">
        <v>1</v>
      </c>
      <c r="P9" s="9"/>
      <c r="Q9" s="9">
        <v>1</v>
      </c>
      <c r="R9" s="9"/>
      <c r="S9" s="9">
        <v>1</v>
      </c>
      <c r="T9" s="9"/>
      <c r="U9" s="9">
        <v>1</v>
      </c>
      <c r="V9" s="9"/>
      <c r="W9" s="9">
        <v>1</v>
      </c>
      <c r="X9" s="9"/>
      <c r="Y9" s="9">
        <v>1</v>
      </c>
      <c r="Z9" s="9"/>
      <c r="AA9" s="9">
        <v>1</v>
      </c>
    </row>
    <row r="10" spans="1:27" x14ac:dyDescent="0.45">
      <c r="A10" t="str">
        <f t="shared" si="0"/>
        <v>CA2025</v>
      </c>
      <c r="B10" s="8">
        <v>7</v>
      </c>
      <c r="C10" s="8" t="s">
        <v>56</v>
      </c>
      <c r="D10" s="230">
        <f t="shared" si="1"/>
        <v>0.83333333333333337</v>
      </c>
      <c r="E10" s="9">
        <v>0</v>
      </c>
      <c r="F10" s="9"/>
      <c r="G10" s="9">
        <v>0</v>
      </c>
      <c r="H10" s="9"/>
      <c r="I10" s="9">
        <v>1</v>
      </c>
      <c r="J10" s="9"/>
      <c r="K10" s="9">
        <v>1</v>
      </c>
      <c r="L10" s="9"/>
      <c r="M10" s="9">
        <v>1</v>
      </c>
      <c r="N10" s="9"/>
      <c r="O10" s="9">
        <v>1</v>
      </c>
      <c r="P10" s="9"/>
      <c r="Q10" s="9">
        <v>1</v>
      </c>
      <c r="R10" s="9"/>
      <c r="S10" s="9">
        <v>1</v>
      </c>
      <c r="T10" s="9"/>
      <c r="U10" s="9">
        <v>1</v>
      </c>
      <c r="V10" s="9"/>
      <c r="W10" s="9">
        <v>1</v>
      </c>
      <c r="X10" s="9"/>
      <c r="Y10" s="9">
        <v>1</v>
      </c>
      <c r="Z10" s="9"/>
      <c r="AA10" s="9">
        <v>1</v>
      </c>
    </row>
    <row r="11" spans="1:27" x14ac:dyDescent="0.45">
      <c r="A11" t="str">
        <f t="shared" si="0"/>
        <v>Manager 12025</v>
      </c>
      <c r="B11" s="8">
        <v>8</v>
      </c>
      <c r="C11" s="8" t="s">
        <v>198</v>
      </c>
      <c r="D11" s="230">
        <f t="shared" si="1"/>
        <v>1</v>
      </c>
      <c r="E11" s="9">
        <v>1</v>
      </c>
      <c r="F11" s="9"/>
      <c r="G11" s="9">
        <v>1</v>
      </c>
      <c r="H11" s="9"/>
      <c r="I11" s="9">
        <v>1</v>
      </c>
      <c r="J11" s="9"/>
      <c r="K11" s="9">
        <v>1</v>
      </c>
      <c r="L11" s="9"/>
      <c r="M11" s="9">
        <v>1</v>
      </c>
      <c r="N11" s="9"/>
      <c r="O11" s="9">
        <v>1</v>
      </c>
      <c r="P11" s="9"/>
      <c r="Q11" s="9">
        <v>1</v>
      </c>
      <c r="R11" s="9"/>
      <c r="S11" s="9">
        <v>1</v>
      </c>
      <c r="T11" s="9"/>
      <c r="U11" s="9">
        <v>1</v>
      </c>
      <c r="V11" s="9"/>
      <c r="W11" s="9">
        <v>1</v>
      </c>
      <c r="X11" s="9"/>
      <c r="Y11" s="9">
        <v>1</v>
      </c>
      <c r="Z11" s="9"/>
      <c r="AA11" s="9">
        <v>1</v>
      </c>
    </row>
    <row r="12" spans="1:27" x14ac:dyDescent="0.45">
      <c r="A12" t="str">
        <f t="shared" si="0"/>
        <v>Staff 12025</v>
      </c>
      <c r="B12" s="8">
        <v>9</v>
      </c>
      <c r="C12" s="8" t="s">
        <v>199</v>
      </c>
      <c r="D12" s="230">
        <f t="shared" si="1"/>
        <v>2.3333333333333335</v>
      </c>
      <c r="E12" s="9">
        <v>0</v>
      </c>
      <c r="F12" s="9"/>
      <c r="G12" s="9">
        <v>0</v>
      </c>
      <c r="H12" s="9"/>
      <c r="I12" s="9">
        <v>4</v>
      </c>
      <c r="J12" s="9"/>
      <c r="K12" s="9">
        <v>4</v>
      </c>
      <c r="L12" s="9"/>
      <c r="M12" s="9">
        <v>4</v>
      </c>
      <c r="N12" s="9"/>
      <c r="O12" s="9">
        <v>4</v>
      </c>
      <c r="P12" s="9"/>
      <c r="Q12" s="9">
        <v>2</v>
      </c>
      <c r="R12" s="9"/>
      <c r="S12" s="9">
        <v>2</v>
      </c>
      <c r="T12" s="9"/>
      <c r="U12" s="9">
        <v>2</v>
      </c>
      <c r="V12" s="9"/>
      <c r="W12" s="9">
        <v>2</v>
      </c>
      <c r="X12" s="9"/>
      <c r="Y12" s="9">
        <v>2</v>
      </c>
      <c r="Z12" s="9"/>
      <c r="AA12" s="9">
        <v>2</v>
      </c>
    </row>
    <row r="13" spans="1:27" x14ac:dyDescent="0.45">
      <c r="A13" t="str">
        <f t="shared" si="0"/>
        <v>Director 12025</v>
      </c>
      <c r="B13" s="8">
        <v>10</v>
      </c>
      <c r="C13" s="8" t="s">
        <v>201</v>
      </c>
      <c r="D13" s="230">
        <f t="shared" si="1"/>
        <v>0</v>
      </c>
      <c r="E13" s="9">
        <v>0</v>
      </c>
      <c r="F13" s="9"/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0</v>
      </c>
      <c r="R13" s="9"/>
      <c r="S13" s="9">
        <v>0</v>
      </c>
      <c r="T13" s="9"/>
      <c r="U13" s="9">
        <v>0</v>
      </c>
      <c r="V13" s="9"/>
      <c r="W13" s="9">
        <v>0</v>
      </c>
      <c r="X13" s="9"/>
      <c r="Y13" s="9">
        <v>0</v>
      </c>
      <c r="Z13" s="9"/>
      <c r="AA13" s="9">
        <v>0</v>
      </c>
    </row>
    <row r="14" spans="1:27" x14ac:dyDescent="0.45">
      <c r="A14" t="str">
        <f t="shared" si="0"/>
        <v>Staff 22025</v>
      </c>
      <c r="B14" s="8">
        <v>11</v>
      </c>
      <c r="C14" s="8" t="s">
        <v>203</v>
      </c>
      <c r="D14" s="230">
        <f t="shared" si="1"/>
        <v>0.83333333333333337</v>
      </c>
      <c r="E14" s="9">
        <v>0</v>
      </c>
      <c r="F14" s="9"/>
      <c r="G14" s="9">
        <v>0</v>
      </c>
      <c r="H14" s="9"/>
      <c r="I14" s="9">
        <v>1</v>
      </c>
      <c r="J14" s="9"/>
      <c r="K14" s="9">
        <v>1</v>
      </c>
      <c r="L14" s="9"/>
      <c r="M14" s="9">
        <v>1</v>
      </c>
      <c r="N14" s="9"/>
      <c r="O14" s="9">
        <v>1</v>
      </c>
      <c r="P14" s="9"/>
      <c r="Q14" s="9">
        <v>1</v>
      </c>
      <c r="R14" s="9"/>
      <c r="S14" s="9">
        <v>1</v>
      </c>
      <c r="T14" s="9"/>
      <c r="U14" s="9">
        <v>1</v>
      </c>
      <c r="V14" s="9"/>
      <c r="W14" s="9">
        <v>1</v>
      </c>
      <c r="X14" s="9"/>
      <c r="Y14" s="9">
        <v>1</v>
      </c>
      <c r="Z14" s="9"/>
      <c r="AA14" s="9">
        <v>1</v>
      </c>
    </row>
    <row r="15" spans="1:27" x14ac:dyDescent="0.45">
      <c r="A15" t="str">
        <f t="shared" si="0"/>
        <v>Manager 22025</v>
      </c>
      <c r="B15" s="8">
        <v>12</v>
      </c>
      <c r="C15" s="8" t="s">
        <v>202</v>
      </c>
      <c r="D15" s="230">
        <f>SUM(E15:AA15)/12</f>
        <v>0.33333333333333331</v>
      </c>
      <c r="E15" s="9">
        <v>0</v>
      </c>
      <c r="F15" s="9"/>
      <c r="G15" s="9">
        <v>0</v>
      </c>
      <c r="H15" s="9"/>
      <c r="I15" s="9">
        <v>1</v>
      </c>
      <c r="J15" s="9"/>
      <c r="K15" s="9">
        <v>1</v>
      </c>
      <c r="L15" s="9"/>
      <c r="M15" s="9">
        <v>1</v>
      </c>
      <c r="N15" s="9"/>
      <c r="O15" s="9">
        <v>1</v>
      </c>
      <c r="P15" s="9"/>
      <c r="Q15" s="9">
        <v>0</v>
      </c>
      <c r="R15" s="9"/>
      <c r="S15" s="9">
        <v>0</v>
      </c>
      <c r="T15" s="9"/>
      <c r="U15" s="9">
        <v>0</v>
      </c>
      <c r="V15" s="9"/>
      <c r="W15" s="9">
        <v>0</v>
      </c>
      <c r="X15" s="9"/>
      <c r="Y15" s="9">
        <v>0</v>
      </c>
      <c r="Z15" s="9"/>
      <c r="AA15" s="9">
        <v>0</v>
      </c>
    </row>
    <row r="16" spans="1:27" x14ac:dyDescent="0.45">
      <c r="A16" t="str">
        <f t="shared" si="0"/>
        <v>Staff 32025</v>
      </c>
      <c r="B16" s="8">
        <v>13</v>
      </c>
      <c r="C16" s="8" t="s">
        <v>204</v>
      </c>
      <c r="D16" s="230">
        <f t="shared" si="1"/>
        <v>0</v>
      </c>
      <c r="E16" s="9">
        <v>0</v>
      </c>
      <c r="F16" s="9"/>
      <c r="G16" s="9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0</v>
      </c>
      <c r="R16" s="9"/>
      <c r="S16" s="9">
        <v>0</v>
      </c>
      <c r="T16" s="9"/>
      <c r="U16" s="9">
        <v>0</v>
      </c>
      <c r="V16" s="9"/>
      <c r="W16" s="9">
        <v>0</v>
      </c>
      <c r="X16" s="9"/>
      <c r="Y16" s="9">
        <v>0</v>
      </c>
      <c r="Z16" s="9"/>
      <c r="AA16" s="9">
        <v>0</v>
      </c>
    </row>
    <row r="17" spans="1:27" x14ac:dyDescent="0.45">
      <c r="A17" t="str">
        <f t="shared" si="0"/>
        <v>Manager 32025</v>
      </c>
      <c r="B17" s="8">
        <v>14</v>
      </c>
      <c r="C17" s="8" t="s">
        <v>200</v>
      </c>
      <c r="D17" s="230">
        <f t="shared" si="1"/>
        <v>0</v>
      </c>
      <c r="E17" s="9">
        <v>0</v>
      </c>
      <c r="F17" s="9"/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0</v>
      </c>
      <c r="R17" s="9"/>
      <c r="S17" s="9">
        <v>0</v>
      </c>
      <c r="T17" s="9"/>
      <c r="U17" s="9">
        <v>0</v>
      </c>
      <c r="V17" s="9"/>
      <c r="W17" s="9">
        <v>0</v>
      </c>
      <c r="X17" s="9"/>
      <c r="Y17" s="9">
        <v>0</v>
      </c>
      <c r="Z17" s="9"/>
      <c r="AA17" s="9">
        <v>0</v>
      </c>
    </row>
    <row r="18" spans="1:27" x14ac:dyDescent="0.45">
      <c r="A18" t="str">
        <f t="shared" si="0"/>
        <v>Staff 42025</v>
      </c>
      <c r="B18" s="8">
        <v>15</v>
      </c>
      <c r="C18" s="8" t="s">
        <v>205</v>
      </c>
      <c r="D18" s="230">
        <f t="shared" si="1"/>
        <v>0.66666666666666663</v>
      </c>
      <c r="E18" s="9">
        <v>0</v>
      </c>
      <c r="F18" s="9"/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0</v>
      </c>
      <c r="R18" s="9"/>
      <c r="S18" s="9">
        <v>0</v>
      </c>
      <c r="T18" s="9"/>
      <c r="U18" s="9">
        <v>2</v>
      </c>
      <c r="V18" s="9"/>
      <c r="W18" s="9">
        <v>2</v>
      </c>
      <c r="X18" s="9"/>
      <c r="Y18" s="9">
        <v>2</v>
      </c>
      <c r="Z18" s="9"/>
      <c r="AA18" s="9">
        <v>2</v>
      </c>
    </row>
    <row r="19" spans="1:27" x14ac:dyDescent="0.45">
      <c r="A19" t="str">
        <f t="shared" si="0"/>
        <v>Manager 42025</v>
      </c>
      <c r="B19" s="8">
        <v>16</v>
      </c>
      <c r="C19" s="8" t="s">
        <v>206</v>
      </c>
      <c r="D19" s="230">
        <f t="shared" si="1"/>
        <v>0</v>
      </c>
      <c r="E19" s="9">
        <v>0</v>
      </c>
      <c r="F19" s="9"/>
      <c r="G19" s="9">
        <v>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0</v>
      </c>
      <c r="R19" s="9"/>
      <c r="S19" s="9">
        <v>0</v>
      </c>
      <c r="T19" s="9"/>
      <c r="U19" s="9">
        <v>0</v>
      </c>
      <c r="V19" s="9"/>
      <c r="W19" s="9">
        <v>0</v>
      </c>
      <c r="X19" s="9"/>
      <c r="Y19" s="9">
        <v>0</v>
      </c>
      <c r="Z19" s="9"/>
      <c r="AA19" s="9">
        <v>0</v>
      </c>
    </row>
    <row r="20" spans="1:27" x14ac:dyDescent="0.45">
      <c r="A20" t="str">
        <f t="shared" si="0"/>
        <v>staff 52025</v>
      </c>
      <c r="B20" s="8">
        <v>17</v>
      </c>
      <c r="C20" s="8" t="s">
        <v>210</v>
      </c>
      <c r="D20" s="230">
        <f t="shared" si="1"/>
        <v>2</v>
      </c>
      <c r="E20" s="9">
        <v>0</v>
      </c>
      <c r="F20" s="9"/>
      <c r="G20" s="9">
        <v>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4</v>
      </c>
      <c r="R20" s="9"/>
      <c r="S20" s="9">
        <v>4</v>
      </c>
      <c r="T20" s="9"/>
      <c r="U20" s="9">
        <v>4</v>
      </c>
      <c r="V20" s="9"/>
      <c r="W20" s="9">
        <v>4</v>
      </c>
      <c r="X20" s="9"/>
      <c r="Y20" s="9">
        <v>4</v>
      </c>
      <c r="Z20" s="9"/>
      <c r="AA20" s="9">
        <v>4</v>
      </c>
    </row>
    <row r="21" spans="1:27" x14ac:dyDescent="0.45">
      <c r="A21" t="str">
        <f t="shared" si="0"/>
        <v>staff 62025</v>
      </c>
      <c r="B21" s="8">
        <v>18</v>
      </c>
      <c r="C21" s="8" t="s">
        <v>211</v>
      </c>
      <c r="D21" s="230">
        <f t="shared" si="1"/>
        <v>2.5</v>
      </c>
      <c r="E21" s="9">
        <v>0</v>
      </c>
      <c r="F21" s="9"/>
      <c r="G21" s="9">
        <v>0</v>
      </c>
      <c r="H21" s="9"/>
      <c r="I21" s="9">
        <v>2</v>
      </c>
      <c r="J21" s="9"/>
      <c r="K21" s="9">
        <v>4</v>
      </c>
      <c r="L21" s="9"/>
      <c r="M21" s="9">
        <v>4</v>
      </c>
      <c r="N21" s="9"/>
      <c r="O21" s="9">
        <v>4</v>
      </c>
      <c r="P21" s="9"/>
      <c r="Q21" s="9">
        <v>4</v>
      </c>
      <c r="R21" s="9"/>
      <c r="S21" s="9">
        <v>4</v>
      </c>
      <c r="T21" s="9"/>
      <c r="U21" s="9">
        <v>2</v>
      </c>
      <c r="V21" s="9"/>
      <c r="W21" s="9">
        <v>2</v>
      </c>
      <c r="X21" s="9"/>
      <c r="Y21" s="9">
        <v>2</v>
      </c>
      <c r="Z21" s="9"/>
      <c r="AA21" s="9">
        <v>2</v>
      </c>
    </row>
    <row r="22" spans="1:27" x14ac:dyDescent="0.45">
      <c r="A22" t="str">
        <f t="shared" si="0"/>
        <v>Manager 52025</v>
      </c>
      <c r="B22" s="8">
        <v>19</v>
      </c>
      <c r="C22" s="8" t="s">
        <v>208</v>
      </c>
      <c r="D22" s="230">
        <f t="shared" si="1"/>
        <v>0.58333333333333337</v>
      </c>
      <c r="E22" s="9">
        <v>0</v>
      </c>
      <c r="F22" s="9"/>
      <c r="G22" s="9">
        <v>0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1</v>
      </c>
      <c r="P22" s="9"/>
      <c r="Q22" s="9">
        <v>1</v>
      </c>
      <c r="R22" s="9"/>
      <c r="S22" s="9">
        <v>1</v>
      </c>
      <c r="T22" s="9"/>
      <c r="U22" s="9">
        <v>1</v>
      </c>
      <c r="V22" s="9"/>
      <c r="W22" s="9">
        <v>1</v>
      </c>
      <c r="X22" s="9"/>
      <c r="Y22" s="9">
        <v>1</v>
      </c>
      <c r="Z22" s="9"/>
      <c r="AA22" s="9">
        <v>1</v>
      </c>
    </row>
    <row r="24" spans="1:27" x14ac:dyDescent="0.45">
      <c r="B24" s="243" t="s">
        <v>3</v>
      </c>
      <c r="C24" s="243" t="s">
        <v>4</v>
      </c>
      <c r="D24" s="243" t="s">
        <v>141</v>
      </c>
      <c r="E24" s="243">
        <v>2026</v>
      </c>
      <c r="F24" s="243"/>
      <c r="G24" s="243"/>
      <c r="H24" s="243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</row>
    <row r="25" spans="1:27" x14ac:dyDescent="0.45">
      <c r="B25" s="244"/>
      <c r="C25" s="244"/>
      <c r="D25" s="244"/>
      <c r="E25" s="164" t="s">
        <v>89</v>
      </c>
      <c r="F25" s="164"/>
      <c r="G25" s="164" t="s">
        <v>90</v>
      </c>
      <c r="H25" s="164"/>
      <c r="I25" s="164" t="s">
        <v>91</v>
      </c>
      <c r="J25" s="164"/>
      <c r="K25" s="164" t="s">
        <v>92</v>
      </c>
      <c r="L25" s="164"/>
      <c r="M25" s="164" t="s">
        <v>93</v>
      </c>
      <c r="N25" s="164"/>
      <c r="O25" s="164" t="s">
        <v>94</v>
      </c>
      <c r="P25" s="164"/>
      <c r="Q25" s="164" t="s">
        <v>95</v>
      </c>
      <c r="R25" s="164"/>
      <c r="S25" s="164" t="s">
        <v>96</v>
      </c>
      <c r="T25" s="164"/>
      <c r="U25" s="164" t="s">
        <v>97</v>
      </c>
      <c r="V25" s="164"/>
      <c r="W25" s="164" t="s">
        <v>98</v>
      </c>
      <c r="X25" s="164"/>
      <c r="Y25" s="164" t="s">
        <v>99</v>
      </c>
      <c r="Z25" s="164"/>
      <c r="AA25" s="164" t="s">
        <v>100</v>
      </c>
    </row>
    <row r="26" spans="1:27" x14ac:dyDescent="0.45">
      <c r="A26" t="str">
        <f>C26&amp;E$24</f>
        <v>CEO2026</v>
      </c>
      <c r="B26" s="47">
        <v>1</v>
      </c>
      <c r="C26" s="47" t="s">
        <v>51</v>
      </c>
      <c r="D26" s="163">
        <f t="shared" ref="D26:D33" si="2">SUM(E26:AA26)/12</f>
        <v>1</v>
      </c>
      <c r="E26" s="176">
        <v>1</v>
      </c>
      <c r="F26" s="176"/>
      <c r="G26" s="176">
        <v>1</v>
      </c>
      <c r="H26" s="176"/>
      <c r="I26" s="176">
        <v>1</v>
      </c>
      <c r="J26" s="176"/>
      <c r="K26" s="176">
        <v>1</v>
      </c>
      <c r="L26" s="176"/>
      <c r="M26" s="176">
        <v>1</v>
      </c>
      <c r="N26" s="176"/>
      <c r="O26" s="176">
        <v>1</v>
      </c>
      <c r="P26" s="176"/>
      <c r="Q26" s="176">
        <v>1</v>
      </c>
      <c r="R26" s="176"/>
      <c r="S26" s="176">
        <v>1</v>
      </c>
      <c r="T26" s="176"/>
      <c r="U26" s="176">
        <v>1</v>
      </c>
      <c r="V26" s="176"/>
      <c r="W26" s="176">
        <v>1</v>
      </c>
      <c r="X26" s="176"/>
      <c r="Y26" s="176">
        <v>1</v>
      </c>
      <c r="Z26" s="176"/>
      <c r="AA26" s="176">
        <v>1</v>
      </c>
    </row>
    <row r="27" spans="1:27" x14ac:dyDescent="0.45">
      <c r="A27" t="str">
        <f t="shared" ref="A27:A42" si="3">C27&amp;E$24</f>
        <v>Director 12026</v>
      </c>
      <c r="B27" s="47">
        <v>2</v>
      </c>
      <c r="C27" s="47" t="s">
        <v>201</v>
      </c>
      <c r="D27" s="163">
        <f t="shared" si="2"/>
        <v>1</v>
      </c>
      <c r="E27" s="176">
        <v>1</v>
      </c>
      <c r="F27" s="176"/>
      <c r="G27" s="176">
        <v>1</v>
      </c>
      <c r="H27" s="176"/>
      <c r="I27" s="176">
        <v>1</v>
      </c>
      <c r="J27" s="176"/>
      <c r="K27" s="176">
        <v>1</v>
      </c>
      <c r="L27" s="176"/>
      <c r="M27" s="176">
        <v>1</v>
      </c>
      <c r="N27" s="176"/>
      <c r="O27" s="176">
        <v>1</v>
      </c>
      <c r="P27" s="176"/>
      <c r="Q27" s="176">
        <v>1</v>
      </c>
      <c r="R27" s="176"/>
      <c r="S27" s="176">
        <v>1</v>
      </c>
      <c r="T27" s="176"/>
      <c r="U27" s="176">
        <v>1</v>
      </c>
      <c r="V27" s="176"/>
      <c r="W27" s="176">
        <v>1</v>
      </c>
      <c r="X27" s="176"/>
      <c r="Y27" s="176">
        <v>1</v>
      </c>
      <c r="Z27" s="176"/>
      <c r="AA27" s="176">
        <v>1</v>
      </c>
    </row>
    <row r="28" spans="1:27" x14ac:dyDescent="0.45">
      <c r="A28" t="str">
        <f t="shared" si="3"/>
        <v>COO2026</v>
      </c>
      <c r="B28" s="47">
        <v>3</v>
      </c>
      <c r="C28" s="47" t="s">
        <v>52</v>
      </c>
      <c r="D28" s="163">
        <f t="shared" si="2"/>
        <v>1</v>
      </c>
      <c r="E28" s="176">
        <v>1</v>
      </c>
      <c r="F28" s="176"/>
      <c r="G28" s="176">
        <v>1</v>
      </c>
      <c r="H28" s="176"/>
      <c r="I28" s="176">
        <v>1</v>
      </c>
      <c r="J28" s="176"/>
      <c r="K28" s="176">
        <v>1</v>
      </c>
      <c r="L28" s="176"/>
      <c r="M28" s="176">
        <v>1</v>
      </c>
      <c r="N28" s="176"/>
      <c r="O28" s="176">
        <v>1</v>
      </c>
      <c r="P28" s="176"/>
      <c r="Q28" s="176">
        <v>1</v>
      </c>
      <c r="R28" s="176"/>
      <c r="S28" s="176">
        <v>1</v>
      </c>
      <c r="T28" s="176"/>
      <c r="U28" s="176">
        <v>1</v>
      </c>
      <c r="V28" s="176"/>
      <c r="W28" s="176">
        <v>1</v>
      </c>
      <c r="X28" s="176"/>
      <c r="Y28" s="176">
        <v>1</v>
      </c>
      <c r="Z28" s="176"/>
      <c r="AA28" s="176">
        <v>1</v>
      </c>
    </row>
    <row r="29" spans="1:27" x14ac:dyDescent="0.45">
      <c r="A29" t="str">
        <f t="shared" si="3"/>
        <v>CCO2026</v>
      </c>
      <c r="B29" s="47">
        <v>4</v>
      </c>
      <c r="C29" s="47" t="s">
        <v>75</v>
      </c>
      <c r="D29" s="163">
        <f t="shared" si="2"/>
        <v>1</v>
      </c>
      <c r="E29" s="176">
        <v>1</v>
      </c>
      <c r="F29" s="176"/>
      <c r="G29" s="176">
        <v>1</v>
      </c>
      <c r="H29" s="176"/>
      <c r="I29" s="176">
        <v>1</v>
      </c>
      <c r="J29" s="176"/>
      <c r="K29" s="176">
        <v>1</v>
      </c>
      <c r="L29" s="176"/>
      <c r="M29" s="176">
        <v>1</v>
      </c>
      <c r="N29" s="176"/>
      <c r="O29" s="176">
        <v>1</v>
      </c>
      <c r="P29" s="176"/>
      <c r="Q29" s="176">
        <v>1</v>
      </c>
      <c r="R29" s="176"/>
      <c r="S29" s="176">
        <v>1</v>
      </c>
      <c r="T29" s="176"/>
      <c r="U29" s="176">
        <v>1</v>
      </c>
      <c r="V29" s="176"/>
      <c r="W29" s="176">
        <v>1</v>
      </c>
      <c r="X29" s="176"/>
      <c r="Y29" s="176">
        <v>1</v>
      </c>
      <c r="Z29" s="176"/>
      <c r="AA29" s="176">
        <v>1</v>
      </c>
    </row>
    <row r="30" spans="1:27" x14ac:dyDescent="0.45">
      <c r="A30" t="str">
        <f t="shared" si="3"/>
        <v>CMO2026</v>
      </c>
      <c r="B30" s="47">
        <v>5</v>
      </c>
      <c r="C30" s="47" t="s">
        <v>53</v>
      </c>
      <c r="D30" s="163">
        <f t="shared" si="2"/>
        <v>1</v>
      </c>
      <c r="E30" s="176">
        <v>1</v>
      </c>
      <c r="F30" s="176"/>
      <c r="G30" s="176">
        <v>1</v>
      </c>
      <c r="H30" s="176"/>
      <c r="I30" s="176">
        <v>1</v>
      </c>
      <c r="J30" s="176"/>
      <c r="K30" s="176">
        <v>1</v>
      </c>
      <c r="L30" s="176"/>
      <c r="M30" s="176">
        <v>1</v>
      </c>
      <c r="N30" s="176"/>
      <c r="O30" s="176">
        <v>1</v>
      </c>
      <c r="P30" s="176"/>
      <c r="Q30" s="176">
        <v>1</v>
      </c>
      <c r="R30" s="176"/>
      <c r="S30" s="176">
        <v>1</v>
      </c>
      <c r="T30" s="176"/>
      <c r="U30" s="176">
        <v>1</v>
      </c>
      <c r="V30" s="176"/>
      <c r="W30" s="176">
        <v>1</v>
      </c>
      <c r="X30" s="176"/>
      <c r="Y30" s="176">
        <v>1</v>
      </c>
      <c r="Z30" s="176"/>
      <c r="AA30" s="176">
        <v>1</v>
      </c>
    </row>
    <row r="31" spans="1:27" x14ac:dyDescent="0.45">
      <c r="A31" t="str">
        <f t="shared" si="3"/>
        <v>Admin2026</v>
      </c>
      <c r="B31" s="47">
        <v>6</v>
      </c>
      <c r="C31" s="47" t="s">
        <v>54</v>
      </c>
      <c r="D31" s="163">
        <f t="shared" si="2"/>
        <v>1</v>
      </c>
      <c r="E31" s="176">
        <v>1</v>
      </c>
      <c r="F31" s="176"/>
      <c r="G31" s="176">
        <v>1</v>
      </c>
      <c r="H31" s="176"/>
      <c r="I31" s="176">
        <v>1</v>
      </c>
      <c r="J31" s="176"/>
      <c r="K31" s="176">
        <v>1</v>
      </c>
      <c r="L31" s="176"/>
      <c r="M31" s="176">
        <v>1</v>
      </c>
      <c r="N31" s="176"/>
      <c r="O31" s="176">
        <v>1</v>
      </c>
      <c r="P31" s="176"/>
      <c r="Q31" s="176">
        <v>1</v>
      </c>
      <c r="R31" s="176"/>
      <c r="S31" s="176">
        <v>1</v>
      </c>
      <c r="T31" s="176"/>
      <c r="U31" s="176">
        <v>1</v>
      </c>
      <c r="V31" s="176"/>
      <c r="W31" s="176">
        <v>1</v>
      </c>
      <c r="X31" s="176"/>
      <c r="Y31" s="176">
        <v>1</v>
      </c>
      <c r="Z31" s="176"/>
      <c r="AA31" s="176">
        <v>1</v>
      </c>
    </row>
    <row r="32" spans="1:27" x14ac:dyDescent="0.45">
      <c r="A32" t="str">
        <f t="shared" si="3"/>
        <v>Legal2026</v>
      </c>
      <c r="B32" s="47">
        <v>7</v>
      </c>
      <c r="C32" s="47" t="s">
        <v>55</v>
      </c>
      <c r="D32" s="163">
        <f t="shared" si="2"/>
        <v>1</v>
      </c>
      <c r="E32" s="176">
        <v>1</v>
      </c>
      <c r="F32" s="176"/>
      <c r="G32" s="176">
        <v>1</v>
      </c>
      <c r="H32" s="176"/>
      <c r="I32" s="176">
        <v>1</v>
      </c>
      <c r="J32" s="176"/>
      <c r="K32" s="176">
        <v>1</v>
      </c>
      <c r="L32" s="176"/>
      <c r="M32" s="176">
        <v>1</v>
      </c>
      <c r="N32" s="176"/>
      <c r="O32" s="176">
        <v>1</v>
      </c>
      <c r="P32" s="176"/>
      <c r="Q32" s="176">
        <v>1</v>
      </c>
      <c r="R32" s="176"/>
      <c r="S32" s="176">
        <v>1</v>
      </c>
      <c r="T32" s="176"/>
      <c r="U32" s="176">
        <v>1</v>
      </c>
      <c r="V32" s="176"/>
      <c r="W32" s="176">
        <v>1</v>
      </c>
      <c r="X32" s="176"/>
      <c r="Y32" s="176">
        <v>1</v>
      </c>
      <c r="Z32" s="176"/>
      <c r="AA32" s="176">
        <v>1</v>
      </c>
    </row>
    <row r="33" spans="1:27" x14ac:dyDescent="0.45">
      <c r="A33" t="str">
        <f t="shared" si="3"/>
        <v>CA2026</v>
      </c>
      <c r="B33" s="47">
        <v>8</v>
      </c>
      <c r="C33" s="47" t="s">
        <v>56</v>
      </c>
      <c r="D33" s="163">
        <f t="shared" si="2"/>
        <v>1</v>
      </c>
      <c r="E33" s="176">
        <v>1</v>
      </c>
      <c r="F33" s="176"/>
      <c r="G33" s="176">
        <v>1</v>
      </c>
      <c r="H33" s="176"/>
      <c r="I33" s="176">
        <v>1</v>
      </c>
      <c r="J33" s="176"/>
      <c r="K33" s="176">
        <v>1</v>
      </c>
      <c r="L33" s="176"/>
      <c r="M33" s="176">
        <v>1</v>
      </c>
      <c r="N33" s="176"/>
      <c r="O33" s="176">
        <v>1</v>
      </c>
      <c r="P33" s="176"/>
      <c r="Q33" s="176">
        <v>1</v>
      </c>
      <c r="R33" s="176"/>
      <c r="S33" s="176">
        <v>1</v>
      </c>
      <c r="T33" s="176"/>
      <c r="U33" s="176">
        <v>1</v>
      </c>
      <c r="V33" s="176"/>
      <c r="W33" s="176">
        <v>1</v>
      </c>
      <c r="X33" s="176"/>
      <c r="Y33" s="176">
        <v>1</v>
      </c>
      <c r="Z33" s="176"/>
      <c r="AA33" s="176">
        <v>1</v>
      </c>
    </row>
    <row r="34" spans="1:27" x14ac:dyDescent="0.45">
      <c r="A34" t="str">
        <f t="shared" si="3"/>
        <v>Manager 12026</v>
      </c>
      <c r="B34" s="47">
        <v>1</v>
      </c>
      <c r="C34" s="47" t="s">
        <v>198</v>
      </c>
      <c r="D34" s="163">
        <v>1</v>
      </c>
      <c r="E34" s="176">
        <v>1</v>
      </c>
      <c r="F34" s="176"/>
      <c r="G34" s="176">
        <v>1</v>
      </c>
      <c r="H34" s="176"/>
      <c r="I34" s="176">
        <v>1</v>
      </c>
      <c r="J34" s="176"/>
      <c r="K34" s="176">
        <v>1</v>
      </c>
      <c r="L34" s="176"/>
      <c r="M34" s="176">
        <v>1</v>
      </c>
      <c r="N34" s="176"/>
      <c r="O34" s="176">
        <v>1</v>
      </c>
      <c r="P34" s="176"/>
      <c r="Q34" s="176">
        <v>1</v>
      </c>
      <c r="R34" s="176"/>
      <c r="S34" s="176">
        <v>1</v>
      </c>
      <c r="T34" s="176"/>
      <c r="U34" s="176">
        <v>1</v>
      </c>
      <c r="V34" s="176"/>
      <c r="W34" s="176">
        <v>1</v>
      </c>
      <c r="X34" s="176"/>
      <c r="Y34" s="176">
        <v>1</v>
      </c>
      <c r="Z34" s="176"/>
      <c r="AA34" s="176">
        <v>1</v>
      </c>
    </row>
    <row r="35" spans="1:27" x14ac:dyDescent="0.45">
      <c r="A35" t="str">
        <f t="shared" si="3"/>
        <v>Staff 12026</v>
      </c>
      <c r="B35" s="47">
        <v>2</v>
      </c>
      <c r="C35" s="47" t="s">
        <v>199</v>
      </c>
      <c r="D35" s="163">
        <v>2</v>
      </c>
      <c r="E35" s="176">
        <v>2</v>
      </c>
      <c r="F35" s="176"/>
      <c r="G35" s="176">
        <v>2</v>
      </c>
      <c r="H35" s="176"/>
      <c r="I35" s="176">
        <v>2</v>
      </c>
      <c r="J35" s="176"/>
      <c r="K35" s="176">
        <v>2</v>
      </c>
      <c r="L35" s="176"/>
      <c r="M35" s="176">
        <v>2</v>
      </c>
      <c r="N35" s="176"/>
      <c r="O35" s="176">
        <v>2</v>
      </c>
      <c r="P35" s="176"/>
      <c r="Q35" s="176">
        <v>2</v>
      </c>
      <c r="R35" s="176"/>
      <c r="S35" s="176">
        <v>2</v>
      </c>
      <c r="T35" s="176"/>
      <c r="U35" s="176">
        <v>2</v>
      </c>
      <c r="V35" s="176"/>
      <c r="W35" s="176">
        <v>2</v>
      </c>
      <c r="X35" s="176"/>
      <c r="Y35" s="176">
        <v>2</v>
      </c>
      <c r="Z35" s="176"/>
      <c r="AA35" s="176">
        <v>2</v>
      </c>
    </row>
    <row r="36" spans="1:27" x14ac:dyDescent="0.45">
      <c r="A36" t="str">
        <f t="shared" si="3"/>
        <v>Director 12026</v>
      </c>
      <c r="B36" s="47">
        <v>3</v>
      </c>
      <c r="C36" s="47" t="s">
        <v>201</v>
      </c>
      <c r="D36" s="163">
        <v>2</v>
      </c>
      <c r="E36" s="176">
        <v>2</v>
      </c>
      <c r="F36" s="176"/>
      <c r="G36" s="176">
        <v>2</v>
      </c>
      <c r="H36" s="176"/>
      <c r="I36" s="176">
        <v>2</v>
      </c>
      <c r="J36" s="176"/>
      <c r="K36" s="176">
        <v>2</v>
      </c>
      <c r="L36" s="176"/>
      <c r="M36" s="176">
        <v>2</v>
      </c>
      <c r="N36" s="176"/>
      <c r="O36" s="176">
        <v>2</v>
      </c>
      <c r="P36" s="176"/>
      <c r="Q36" s="176">
        <v>2</v>
      </c>
      <c r="R36" s="176"/>
      <c r="S36" s="176">
        <v>2</v>
      </c>
      <c r="T36" s="176"/>
      <c r="U36" s="176">
        <v>2</v>
      </c>
      <c r="V36" s="176"/>
      <c r="W36" s="176">
        <v>2</v>
      </c>
      <c r="X36" s="176"/>
      <c r="Y36" s="176">
        <v>2</v>
      </c>
      <c r="Z36" s="176"/>
      <c r="AA36" s="176">
        <v>2</v>
      </c>
    </row>
    <row r="37" spans="1:27" x14ac:dyDescent="0.45">
      <c r="A37" t="str">
        <f t="shared" si="3"/>
        <v>Staff 22026</v>
      </c>
      <c r="B37" s="47">
        <v>4</v>
      </c>
      <c r="C37" s="47" t="str">
        <f>'3.HR Policy'!C15</f>
        <v>Staff 2</v>
      </c>
      <c r="D37" s="163">
        <v>1</v>
      </c>
      <c r="E37" s="176">
        <v>1</v>
      </c>
      <c r="F37" s="176"/>
      <c r="G37" s="176">
        <v>1</v>
      </c>
      <c r="H37" s="176"/>
      <c r="I37" s="176">
        <v>1</v>
      </c>
      <c r="J37" s="176"/>
      <c r="K37" s="176">
        <v>1</v>
      </c>
      <c r="L37" s="176"/>
      <c r="M37" s="176">
        <v>1</v>
      </c>
      <c r="N37" s="176"/>
      <c r="O37" s="176">
        <v>1</v>
      </c>
      <c r="P37" s="176"/>
      <c r="Q37" s="176">
        <v>1</v>
      </c>
      <c r="R37" s="176"/>
      <c r="S37" s="176">
        <v>1</v>
      </c>
      <c r="T37" s="176"/>
      <c r="U37" s="176">
        <v>1</v>
      </c>
      <c r="V37" s="176"/>
      <c r="W37" s="176">
        <v>1</v>
      </c>
      <c r="X37" s="176"/>
      <c r="Y37" s="176">
        <v>1</v>
      </c>
      <c r="Z37" s="176"/>
      <c r="AA37" s="176">
        <v>1</v>
      </c>
    </row>
    <row r="38" spans="1:27" x14ac:dyDescent="0.45">
      <c r="A38" t="str">
        <f t="shared" si="3"/>
        <v>Manager 22026</v>
      </c>
      <c r="B38" s="47">
        <v>5</v>
      </c>
      <c r="C38" s="47" t="str">
        <f>'3.HR Policy'!C14</f>
        <v>Manager 2</v>
      </c>
      <c r="D38" s="163"/>
      <c r="E38" s="176">
        <v>1</v>
      </c>
      <c r="F38" s="176"/>
      <c r="G38" s="176">
        <v>1</v>
      </c>
      <c r="H38" s="176"/>
      <c r="I38" s="176">
        <v>1</v>
      </c>
      <c r="J38" s="176"/>
      <c r="K38" s="176">
        <v>1</v>
      </c>
      <c r="L38" s="176"/>
      <c r="M38" s="176">
        <v>1</v>
      </c>
      <c r="N38" s="176"/>
      <c r="O38" s="176">
        <v>1</v>
      </c>
      <c r="P38" s="176"/>
      <c r="Q38" s="176">
        <v>1</v>
      </c>
      <c r="R38" s="176"/>
      <c r="S38" s="176">
        <v>1</v>
      </c>
      <c r="T38" s="176"/>
      <c r="U38" s="176">
        <v>1</v>
      </c>
      <c r="V38" s="176"/>
      <c r="W38" s="176">
        <v>1</v>
      </c>
      <c r="X38" s="176"/>
      <c r="Y38" s="176">
        <v>1</v>
      </c>
      <c r="Z38" s="176"/>
      <c r="AA38" s="176">
        <v>1</v>
      </c>
    </row>
    <row r="39" spans="1:27" x14ac:dyDescent="0.45">
      <c r="A39" t="str">
        <f t="shared" si="3"/>
        <v>Manager 52026</v>
      </c>
      <c r="B39" s="47">
        <v>6</v>
      </c>
      <c r="C39" s="47" t="str">
        <f>'3.HR Policy'!C21</f>
        <v>Manager 5</v>
      </c>
      <c r="D39" s="163">
        <v>2</v>
      </c>
      <c r="E39" s="176">
        <v>1</v>
      </c>
      <c r="F39" s="176"/>
      <c r="G39" s="176">
        <v>1</v>
      </c>
      <c r="H39" s="176"/>
      <c r="I39" s="176">
        <v>1</v>
      </c>
      <c r="J39" s="176"/>
      <c r="K39" s="176">
        <v>1</v>
      </c>
      <c r="L39" s="176"/>
      <c r="M39" s="176">
        <v>1</v>
      </c>
      <c r="N39" s="176"/>
      <c r="O39" s="176">
        <v>1</v>
      </c>
      <c r="P39" s="176"/>
      <c r="Q39" s="176">
        <v>1</v>
      </c>
      <c r="R39" s="176"/>
      <c r="S39" s="176">
        <v>1</v>
      </c>
      <c r="T39" s="176"/>
      <c r="U39" s="176">
        <v>1</v>
      </c>
      <c r="V39" s="176"/>
      <c r="W39" s="176">
        <v>1</v>
      </c>
      <c r="X39" s="176"/>
      <c r="Y39" s="176">
        <v>1</v>
      </c>
      <c r="Z39" s="176"/>
      <c r="AA39" s="176">
        <v>1</v>
      </c>
    </row>
    <row r="40" spans="1:27" x14ac:dyDescent="0.45">
      <c r="A40" t="str">
        <f t="shared" si="3"/>
        <v>Manager 32026</v>
      </c>
      <c r="B40" s="47">
        <v>7</v>
      </c>
      <c r="C40" s="47" t="str">
        <f>'3.HR Policy'!C17</f>
        <v>Manager 3</v>
      </c>
      <c r="D40" s="163">
        <v>1</v>
      </c>
      <c r="E40" s="176">
        <v>1</v>
      </c>
      <c r="F40" s="176"/>
      <c r="G40" s="176">
        <v>1</v>
      </c>
      <c r="H40" s="176"/>
      <c r="I40" s="176">
        <v>1</v>
      </c>
      <c r="J40" s="176"/>
      <c r="K40" s="176">
        <v>1</v>
      </c>
      <c r="L40" s="176"/>
      <c r="M40" s="176">
        <v>1</v>
      </c>
      <c r="N40" s="176"/>
      <c r="O40" s="176">
        <v>1</v>
      </c>
      <c r="P40" s="176"/>
      <c r="Q40" s="176">
        <v>1</v>
      </c>
      <c r="R40" s="176"/>
      <c r="S40" s="176">
        <v>1</v>
      </c>
      <c r="T40" s="176"/>
      <c r="U40" s="176">
        <v>1</v>
      </c>
      <c r="V40" s="176"/>
      <c r="W40" s="176">
        <v>1</v>
      </c>
      <c r="X40" s="176"/>
      <c r="Y40" s="176">
        <v>1</v>
      </c>
      <c r="Z40" s="176"/>
      <c r="AA40" s="176">
        <v>1</v>
      </c>
    </row>
    <row r="41" spans="1:27" x14ac:dyDescent="0.45">
      <c r="A41" t="str">
        <f t="shared" si="3"/>
        <v>Staff 62026</v>
      </c>
      <c r="B41" s="47">
        <v>8</v>
      </c>
      <c r="C41" s="47" t="str">
        <f>'3.HR Policy'!C22</f>
        <v>Staff 6</v>
      </c>
      <c r="D41" s="163">
        <v>2</v>
      </c>
      <c r="E41" s="176">
        <v>2</v>
      </c>
      <c r="F41" s="176"/>
      <c r="G41" s="176">
        <v>2</v>
      </c>
      <c r="H41" s="176"/>
      <c r="I41" s="176">
        <v>2</v>
      </c>
      <c r="J41" s="176"/>
      <c r="K41" s="176">
        <v>2</v>
      </c>
      <c r="L41" s="176"/>
      <c r="M41" s="176">
        <v>2</v>
      </c>
      <c r="N41" s="176"/>
      <c r="O41" s="176">
        <v>2</v>
      </c>
      <c r="P41" s="176"/>
      <c r="Q41" s="176">
        <v>2</v>
      </c>
      <c r="R41" s="176"/>
      <c r="S41" s="176">
        <v>2</v>
      </c>
      <c r="T41" s="176"/>
      <c r="U41" s="176">
        <v>2</v>
      </c>
      <c r="V41" s="176"/>
      <c r="W41" s="176">
        <v>2</v>
      </c>
      <c r="X41" s="176"/>
      <c r="Y41" s="176">
        <v>2</v>
      </c>
      <c r="Z41" s="176"/>
      <c r="AA41" s="176">
        <v>2</v>
      </c>
    </row>
    <row r="42" spans="1:27" x14ac:dyDescent="0.45">
      <c r="A42" t="str">
        <f t="shared" si="3"/>
        <v>Staff 42026</v>
      </c>
      <c r="B42" s="52">
        <v>9</v>
      </c>
      <c r="C42" s="52" t="str">
        <f>'3.HR Policy'!C18</f>
        <v>Staff 4</v>
      </c>
      <c r="D42" s="166">
        <v>2</v>
      </c>
      <c r="E42" s="188">
        <v>2</v>
      </c>
      <c r="F42" s="188"/>
      <c r="G42" s="188">
        <v>2</v>
      </c>
      <c r="H42" s="188"/>
      <c r="I42" s="188">
        <v>2</v>
      </c>
      <c r="J42" s="188"/>
      <c r="K42" s="188">
        <v>2</v>
      </c>
      <c r="L42" s="188"/>
      <c r="M42" s="188">
        <v>2</v>
      </c>
      <c r="N42" s="188"/>
      <c r="O42" s="188">
        <v>2</v>
      </c>
      <c r="P42" s="188"/>
      <c r="Q42" s="188">
        <v>2</v>
      </c>
      <c r="R42" s="188"/>
      <c r="S42" s="188">
        <v>2</v>
      </c>
      <c r="T42" s="188"/>
      <c r="U42" s="188">
        <v>2</v>
      </c>
      <c r="V42" s="188"/>
      <c r="W42" s="188">
        <v>2</v>
      </c>
      <c r="X42" s="188"/>
      <c r="Y42" s="188">
        <v>2</v>
      </c>
      <c r="Z42" s="188"/>
      <c r="AA42" s="188">
        <v>2</v>
      </c>
    </row>
    <row r="44" spans="1:27" x14ac:dyDescent="0.45">
      <c r="B44" s="243" t="s">
        <v>3</v>
      </c>
      <c r="C44" s="243" t="s">
        <v>4</v>
      </c>
      <c r="D44" s="243" t="s">
        <v>142</v>
      </c>
      <c r="E44" s="243">
        <v>2027</v>
      </c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</row>
    <row r="45" spans="1:27" x14ac:dyDescent="0.45">
      <c r="B45" s="244"/>
      <c r="C45" s="244"/>
      <c r="D45" s="244"/>
      <c r="E45" s="164" t="s">
        <v>89</v>
      </c>
      <c r="F45" s="164"/>
      <c r="G45" s="164" t="s">
        <v>90</v>
      </c>
      <c r="H45" s="164"/>
      <c r="I45" s="164" t="s">
        <v>91</v>
      </c>
      <c r="J45" s="164"/>
      <c r="K45" s="164" t="s">
        <v>92</v>
      </c>
      <c r="L45" s="164"/>
      <c r="M45" s="164" t="s">
        <v>93</v>
      </c>
      <c r="N45" s="164"/>
      <c r="O45" s="164" t="s">
        <v>94</v>
      </c>
      <c r="P45" s="164"/>
      <c r="Q45" s="164" t="s">
        <v>95</v>
      </c>
      <c r="R45" s="164"/>
      <c r="S45" s="164" t="s">
        <v>96</v>
      </c>
      <c r="T45" s="164"/>
      <c r="U45" s="164" t="s">
        <v>97</v>
      </c>
      <c r="V45" s="164"/>
      <c r="W45" s="164" t="s">
        <v>98</v>
      </c>
      <c r="X45" s="164"/>
      <c r="Y45" s="164" t="s">
        <v>99</v>
      </c>
      <c r="Z45" s="164"/>
      <c r="AA45" s="164" t="s">
        <v>100</v>
      </c>
    </row>
    <row r="46" spans="1:27" x14ac:dyDescent="0.45">
      <c r="A46" t="str">
        <f>C46&amp;E$44</f>
        <v>CEO2027</v>
      </c>
      <c r="B46" s="47">
        <v>1</v>
      </c>
      <c r="C46" s="47" t="s">
        <v>51</v>
      </c>
      <c r="D46" s="163">
        <f>SUM(E46:AA46)/12</f>
        <v>1</v>
      </c>
      <c r="E46" s="176">
        <v>1</v>
      </c>
      <c r="F46" s="176"/>
      <c r="G46" s="176">
        <v>1</v>
      </c>
      <c r="H46" s="176"/>
      <c r="I46" s="176">
        <v>1</v>
      </c>
      <c r="J46" s="176"/>
      <c r="K46" s="176">
        <v>1</v>
      </c>
      <c r="L46" s="176"/>
      <c r="M46" s="176">
        <v>1</v>
      </c>
      <c r="N46" s="176"/>
      <c r="O46" s="176">
        <v>1</v>
      </c>
      <c r="P46" s="176"/>
      <c r="Q46" s="176">
        <v>1</v>
      </c>
      <c r="R46" s="176"/>
      <c r="S46" s="176">
        <v>1</v>
      </c>
      <c r="T46" s="176"/>
      <c r="U46" s="176">
        <v>1</v>
      </c>
      <c r="V46" s="176"/>
      <c r="W46" s="176">
        <v>1</v>
      </c>
      <c r="X46" s="176"/>
      <c r="Y46" s="176">
        <v>1</v>
      </c>
      <c r="Z46" s="176"/>
      <c r="AA46" s="176">
        <v>1</v>
      </c>
    </row>
    <row r="47" spans="1:27" x14ac:dyDescent="0.45">
      <c r="A47" t="str">
        <f t="shared" ref="A47:A63" si="4">C47&amp;E$44</f>
        <v>Director 12027</v>
      </c>
      <c r="B47" s="47">
        <v>2</v>
      </c>
      <c r="C47" s="47" t="s">
        <v>201</v>
      </c>
      <c r="D47" s="163">
        <f t="shared" ref="D47:D53" si="5">SUM(E47:AA47)/12</f>
        <v>1</v>
      </c>
      <c r="E47" s="176">
        <v>1</v>
      </c>
      <c r="F47" s="176"/>
      <c r="G47" s="176">
        <v>1</v>
      </c>
      <c r="H47" s="176"/>
      <c r="I47" s="176">
        <v>1</v>
      </c>
      <c r="J47" s="176"/>
      <c r="K47" s="176">
        <v>1</v>
      </c>
      <c r="L47" s="176"/>
      <c r="M47" s="176">
        <v>1</v>
      </c>
      <c r="N47" s="176"/>
      <c r="O47" s="176">
        <v>1</v>
      </c>
      <c r="P47" s="176"/>
      <c r="Q47" s="176">
        <v>1</v>
      </c>
      <c r="R47" s="176"/>
      <c r="S47" s="176">
        <v>1</v>
      </c>
      <c r="T47" s="176"/>
      <c r="U47" s="176">
        <v>1</v>
      </c>
      <c r="V47" s="176"/>
      <c r="W47" s="176">
        <v>1</v>
      </c>
      <c r="X47" s="176"/>
      <c r="Y47" s="176">
        <v>1</v>
      </c>
      <c r="Z47" s="176"/>
      <c r="AA47" s="176">
        <v>1</v>
      </c>
    </row>
    <row r="48" spans="1:27" x14ac:dyDescent="0.45">
      <c r="A48" t="str">
        <f t="shared" si="4"/>
        <v>COO2027</v>
      </c>
      <c r="B48" s="47">
        <v>3</v>
      </c>
      <c r="C48" s="47" t="s">
        <v>52</v>
      </c>
      <c r="D48" s="163">
        <f t="shared" si="5"/>
        <v>1</v>
      </c>
      <c r="E48" s="176">
        <v>1</v>
      </c>
      <c r="F48" s="176"/>
      <c r="G48" s="176">
        <v>1</v>
      </c>
      <c r="H48" s="176"/>
      <c r="I48" s="176">
        <v>1</v>
      </c>
      <c r="J48" s="176"/>
      <c r="K48" s="176">
        <v>1</v>
      </c>
      <c r="L48" s="176"/>
      <c r="M48" s="176">
        <v>1</v>
      </c>
      <c r="N48" s="176"/>
      <c r="O48" s="176">
        <v>1</v>
      </c>
      <c r="P48" s="176"/>
      <c r="Q48" s="176">
        <v>1</v>
      </c>
      <c r="R48" s="176"/>
      <c r="S48" s="176">
        <v>1</v>
      </c>
      <c r="T48" s="176"/>
      <c r="U48" s="176">
        <v>1</v>
      </c>
      <c r="V48" s="176"/>
      <c r="W48" s="176">
        <v>1</v>
      </c>
      <c r="X48" s="176"/>
      <c r="Y48" s="176">
        <v>1</v>
      </c>
      <c r="Z48" s="176"/>
      <c r="AA48" s="176">
        <v>1</v>
      </c>
    </row>
    <row r="49" spans="1:27" x14ac:dyDescent="0.45">
      <c r="A49" t="str">
        <f t="shared" si="4"/>
        <v>CCO2027</v>
      </c>
      <c r="B49" s="47">
        <v>4</v>
      </c>
      <c r="C49" s="47" t="s">
        <v>75</v>
      </c>
      <c r="D49" s="163">
        <f t="shared" si="5"/>
        <v>1</v>
      </c>
      <c r="E49" s="176">
        <v>1</v>
      </c>
      <c r="F49" s="176"/>
      <c r="G49" s="176">
        <v>1</v>
      </c>
      <c r="H49" s="176"/>
      <c r="I49" s="176">
        <v>1</v>
      </c>
      <c r="J49" s="176"/>
      <c r="K49" s="176">
        <v>1</v>
      </c>
      <c r="L49" s="176"/>
      <c r="M49" s="176">
        <v>1</v>
      </c>
      <c r="N49" s="176"/>
      <c r="O49" s="176">
        <v>1</v>
      </c>
      <c r="P49" s="176"/>
      <c r="Q49" s="176">
        <v>1</v>
      </c>
      <c r="R49" s="176"/>
      <c r="S49" s="176">
        <v>1</v>
      </c>
      <c r="T49" s="176"/>
      <c r="U49" s="176">
        <v>1</v>
      </c>
      <c r="V49" s="176"/>
      <c r="W49" s="176">
        <v>1</v>
      </c>
      <c r="X49" s="176"/>
      <c r="Y49" s="176">
        <v>1</v>
      </c>
      <c r="Z49" s="176"/>
      <c r="AA49" s="176">
        <v>1</v>
      </c>
    </row>
    <row r="50" spans="1:27" x14ac:dyDescent="0.45">
      <c r="A50" t="str">
        <f t="shared" si="4"/>
        <v>CMO2027</v>
      </c>
      <c r="B50" s="47">
        <v>5</v>
      </c>
      <c r="C50" s="47" t="s">
        <v>53</v>
      </c>
      <c r="D50" s="163">
        <f t="shared" si="5"/>
        <v>1</v>
      </c>
      <c r="E50" s="176">
        <v>1</v>
      </c>
      <c r="F50" s="176"/>
      <c r="G50" s="176">
        <v>1</v>
      </c>
      <c r="H50" s="176"/>
      <c r="I50" s="176">
        <v>1</v>
      </c>
      <c r="J50" s="176"/>
      <c r="K50" s="176">
        <v>1</v>
      </c>
      <c r="L50" s="176"/>
      <c r="M50" s="176">
        <v>1</v>
      </c>
      <c r="N50" s="176"/>
      <c r="O50" s="176">
        <v>1</v>
      </c>
      <c r="P50" s="176"/>
      <c r="Q50" s="176">
        <v>1</v>
      </c>
      <c r="R50" s="176"/>
      <c r="S50" s="176">
        <v>1</v>
      </c>
      <c r="T50" s="176"/>
      <c r="U50" s="176">
        <v>1</v>
      </c>
      <c r="V50" s="176"/>
      <c r="W50" s="176">
        <v>1</v>
      </c>
      <c r="X50" s="176"/>
      <c r="Y50" s="176">
        <v>1</v>
      </c>
      <c r="Z50" s="176"/>
      <c r="AA50" s="176">
        <v>1</v>
      </c>
    </row>
    <row r="51" spans="1:27" x14ac:dyDescent="0.45">
      <c r="A51" t="str">
        <f t="shared" si="4"/>
        <v>Admin2027</v>
      </c>
      <c r="B51" s="47">
        <v>6</v>
      </c>
      <c r="C51" s="47" t="s">
        <v>54</v>
      </c>
      <c r="D51" s="163">
        <f t="shared" si="5"/>
        <v>1</v>
      </c>
      <c r="E51" s="176">
        <v>1</v>
      </c>
      <c r="F51" s="176"/>
      <c r="G51" s="176">
        <v>1</v>
      </c>
      <c r="H51" s="176"/>
      <c r="I51" s="176">
        <v>1</v>
      </c>
      <c r="J51" s="176"/>
      <c r="K51" s="176">
        <v>1</v>
      </c>
      <c r="L51" s="176"/>
      <c r="M51" s="176">
        <v>1</v>
      </c>
      <c r="N51" s="176"/>
      <c r="O51" s="176">
        <v>1</v>
      </c>
      <c r="P51" s="176"/>
      <c r="Q51" s="176">
        <v>1</v>
      </c>
      <c r="R51" s="176"/>
      <c r="S51" s="176">
        <v>1</v>
      </c>
      <c r="T51" s="176"/>
      <c r="U51" s="176">
        <v>1</v>
      </c>
      <c r="V51" s="176"/>
      <c r="W51" s="176">
        <v>1</v>
      </c>
      <c r="X51" s="176"/>
      <c r="Y51" s="176">
        <v>1</v>
      </c>
      <c r="Z51" s="176"/>
      <c r="AA51" s="176">
        <v>1</v>
      </c>
    </row>
    <row r="52" spans="1:27" x14ac:dyDescent="0.45">
      <c r="A52" t="str">
        <f t="shared" si="4"/>
        <v>Legal2027</v>
      </c>
      <c r="B52" s="47">
        <v>7</v>
      </c>
      <c r="C52" s="47" t="s">
        <v>55</v>
      </c>
      <c r="D52" s="163">
        <f t="shared" si="5"/>
        <v>1</v>
      </c>
      <c r="E52" s="176">
        <v>1</v>
      </c>
      <c r="F52" s="176"/>
      <c r="G52" s="176">
        <v>1</v>
      </c>
      <c r="H52" s="176"/>
      <c r="I52" s="176">
        <v>1</v>
      </c>
      <c r="J52" s="176"/>
      <c r="K52" s="176">
        <v>1</v>
      </c>
      <c r="L52" s="176"/>
      <c r="M52" s="176">
        <v>1</v>
      </c>
      <c r="N52" s="176"/>
      <c r="O52" s="176">
        <v>1</v>
      </c>
      <c r="P52" s="176"/>
      <c r="Q52" s="176">
        <v>1</v>
      </c>
      <c r="R52" s="176"/>
      <c r="S52" s="176">
        <v>1</v>
      </c>
      <c r="T52" s="176"/>
      <c r="U52" s="176">
        <v>1</v>
      </c>
      <c r="V52" s="176"/>
      <c r="W52" s="176">
        <v>1</v>
      </c>
      <c r="X52" s="176"/>
      <c r="Y52" s="176">
        <v>1</v>
      </c>
      <c r="Z52" s="176"/>
      <c r="AA52" s="176">
        <v>1</v>
      </c>
    </row>
    <row r="53" spans="1:27" x14ac:dyDescent="0.45">
      <c r="A53" t="str">
        <f t="shared" si="4"/>
        <v>CA2027</v>
      </c>
      <c r="B53" s="47">
        <v>8</v>
      </c>
      <c r="C53" s="47" t="s">
        <v>56</v>
      </c>
      <c r="D53" s="163">
        <f t="shared" si="5"/>
        <v>1</v>
      </c>
      <c r="E53" s="176">
        <v>1</v>
      </c>
      <c r="F53" s="176"/>
      <c r="G53" s="176">
        <v>1</v>
      </c>
      <c r="H53" s="176"/>
      <c r="I53" s="176">
        <v>1</v>
      </c>
      <c r="J53" s="176"/>
      <c r="K53" s="176">
        <v>1</v>
      </c>
      <c r="L53" s="176"/>
      <c r="M53" s="176">
        <v>1</v>
      </c>
      <c r="N53" s="176"/>
      <c r="O53" s="176">
        <v>1</v>
      </c>
      <c r="P53" s="176"/>
      <c r="Q53" s="176">
        <v>1</v>
      </c>
      <c r="R53" s="176"/>
      <c r="S53" s="176">
        <v>1</v>
      </c>
      <c r="T53" s="176"/>
      <c r="U53" s="176">
        <v>1</v>
      </c>
      <c r="V53" s="176"/>
      <c r="W53" s="176">
        <v>1</v>
      </c>
      <c r="X53" s="176"/>
      <c r="Y53" s="176">
        <v>1</v>
      </c>
      <c r="Z53" s="176"/>
      <c r="AA53" s="176">
        <v>1</v>
      </c>
    </row>
    <row r="54" spans="1:27" x14ac:dyDescent="0.45">
      <c r="A54" t="str">
        <f t="shared" si="4"/>
        <v>Staff 22027</v>
      </c>
      <c r="B54" s="47">
        <v>9</v>
      </c>
      <c r="C54" s="47" t="str">
        <f>'3.HR Policy'!C15</f>
        <v>Staff 2</v>
      </c>
      <c r="D54" s="163">
        <v>1</v>
      </c>
      <c r="E54" s="176">
        <v>1</v>
      </c>
      <c r="F54" s="176"/>
      <c r="G54" s="176">
        <v>1</v>
      </c>
      <c r="H54" s="176"/>
      <c r="I54" s="176">
        <v>1</v>
      </c>
      <c r="J54" s="176"/>
      <c r="K54" s="176">
        <v>1</v>
      </c>
      <c r="L54" s="176"/>
      <c r="M54" s="176">
        <v>1</v>
      </c>
      <c r="N54" s="176"/>
      <c r="O54" s="176">
        <v>1</v>
      </c>
      <c r="P54" s="176"/>
      <c r="Q54" s="176">
        <v>1</v>
      </c>
      <c r="R54" s="176"/>
      <c r="S54" s="176">
        <v>1</v>
      </c>
      <c r="T54" s="176"/>
      <c r="U54" s="176">
        <v>1</v>
      </c>
      <c r="V54" s="176"/>
      <c r="W54" s="176">
        <v>1</v>
      </c>
      <c r="X54" s="176"/>
      <c r="Y54" s="176">
        <v>1</v>
      </c>
      <c r="Z54" s="176"/>
      <c r="AA54" s="176">
        <v>1</v>
      </c>
    </row>
    <row r="55" spans="1:27" x14ac:dyDescent="0.45">
      <c r="A55" t="str">
        <f t="shared" si="4"/>
        <v>Staff 32027</v>
      </c>
      <c r="B55" s="47">
        <v>10</v>
      </c>
      <c r="C55" s="47" t="str">
        <f>'3.HR Policy'!C16</f>
        <v>Staff 3</v>
      </c>
      <c r="D55" s="163">
        <v>1</v>
      </c>
      <c r="E55" s="176">
        <v>1</v>
      </c>
      <c r="F55" s="176"/>
      <c r="G55" s="176">
        <v>1</v>
      </c>
      <c r="H55" s="176"/>
      <c r="I55" s="176">
        <v>1</v>
      </c>
      <c r="J55" s="176"/>
      <c r="K55" s="176">
        <v>1</v>
      </c>
      <c r="L55" s="176"/>
      <c r="M55" s="176">
        <v>1</v>
      </c>
      <c r="N55" s="176"/>
      <c r="O55" s="176">
        <v>1</v>
      </c>
      <c r="P55" s="176"/>
      <c r="Q55" s="176">
        <v>1</v>
      </c>
      <c r="R55" s="176"/>
      <c r="S55" s="176">
        <v>1</v>
      </c>
      <c r="T55" s="176"/>
      <c r="U55" s="176">
        <v>1</v>
      </c>
      <c r="V55" s="176"/>
      <c r="W55" s="176">
        <v>1</v>
      </c>
      <c r="X55" s="176"/>
      <c r="Y55" s="176">
        <v>1</v>
      </c>
      <c r="Z55" s="176"/>
      <c r="AA55" s="176">
        <v>1</v>
      </c>
    </row>
    <row r="56" spans="1:27" x14ac:dyDescent="0.45">
      <c r="A56" t="str">
        <f t="shared" si="4"/>
        <v>Manager 22027</v>
      </c>
      <c r="B56" s="47">
        <v>11</v>
      </c>
      <c r="C56" s="47" t="str">
        <f>'3.HR Policy'!C14</f>
        <v>Manager 2</v>
      </c>
      <c r="D56" s="163">
        <v>1</v>
      </c>
      <c r="E56" s="176">
        <v>1</v>
      </c>
      <c r="F56" s="176"/>
      <c r="G56" s="176">
        <v>1</v>
      </c>
      <c r="H56" s="176"/>
      <c r="I56" s="176">
        <v>1</v>
      </c>
      <c r="J56" s="176"/>
      <c r="K56" s="176">
        <v>1</v>
      </c>
      <c r="L56" s="176"/>
      <c r="M56" s="176">
        <v>1</v>
      </c>
      <c r="N56" s="176"/>
      <c r="O56" s="176">
        <v>1</v>
      </c>
      <c r="P56" s="176"/>
      <c r="Q56" s="176">
        <v>1</v>
      </c>
      <c r="R56" s="176"/>
      <c r="S56" s="176">
        <v>1</v>
      </c>
      <c r="T56" s="176"/>
      <c r="U56" s="176">
        <v>1</v>
      </c>
      <c r="V56" s="176"/>
      <c r="W56" s="176">
        <v>1</v>
      </c>
      <c r="X56" s="176"/>
      <c r="Y56" s="176">
        <v>1</v>
      </c>
      <c r="Z56" s="176"/>
      <c r="AA56" s="176">
        <v>1</v>
      </c>
    </row>
    <row r="57" spans="1:27" x14ac:dyDescent="0.45">
      <c r="A57" t="str">
        <f t="shared" si="4"/>
        <v>Manager 52027</v>
      </c>
      <c r="B57" s="47">
        <v>12</v>
      </c>
      <c r="C57" s="47" t="str">
        <f>'3.HR Policy'!C21</f>
        <v>Manager 5</v>
      </c>
      <c r="D57" s="163">
        <v>1</v>
      </c>
      <c r="E57" s="176">
        <v>1</v>
      </c>
      <c r="F57" s="176"/>
      <c r="G57" s="176">
        <v>1</v>
      </c>
      <c r="H57" s="176"/>
      <c r="I57" s="176">
        <v>1</v>
      </c>
      <c r="J57" s="176"/>
      <c r="K57" s="176">
        <v>1</v>
      </c>
      <c r="L57" s="176"/>
      <c r="M57" s="176">
        <v>1</v>
      </c>
      <c r="N57" s="176"/>
      <c r="O57" s="176">
        <v>1</v>
      </c>
      <c r="P57" s="176"/>
      <c r="Q57" s="176">
        <v>1</v>
      </c>
      <c r="R57" s="176"/>
      <c r="S57" s="176">
        <v>1</v>
      </c>
      <c r="T57" s="176"/>
      <c r="U57" s="176">
        <v>1</v>
      </c>
      <c r="V57" s="176"/>
      <c r="W57" s="176">
        <v>1</v>
      </c>
      <c r="X57" s="176"/>
      <c r="Y57" s="176">
        <v>1</v>
      </c>
      <c r="Z57" s="176"/>
      <c r="AA57" s="176">
        <v>1</v>
      </c>
    </row>
    <row r="58" spans="1:27" x14ac:dyDescent="0.45">
      <c r="A58" t="str">
        <f t="shared" si="4"/>
        <v>Manager 32027</v>
      </c>
      <c r="B58" s="47">
        <v>13</v>
      </c>
      <c r="C58" s="47" t="str">
        <f>'3.HR Policy'!C17</f>
        <v>Manager 3</v>
      </c>
      <c r="D58" s="163">
        <v>1</v>
      </c>
      <c r="E58" s="176">
        <v>1</v>
      </c>
      <c r="F58" s="176"/>
      <c r="G58" s="176">
        <v>1</v>
      </c>
      <c r="H58" s="176"/>
      <c r="I58" s="176">
        <v>1</v>
      </c>
      <c r="J58" s="176"/>
      <c r="K58" s="176">
        <v>1</v>
      </c>
      <c r="L58" s="176"/>
      <c r="M58" s="176">
        <v>1</v>
      </c>
      <c r="N58" s="176"/>
      <c r="O58" s="176">
        <v>1</v>
      </c>
      <c r="P58" s="176"/>
      <c r="Q58" s="176">
        <v>1</v>
      </c>
      <c r="R58" s="176"/>
      <c r="S58" s="176">
        <v>1</v>
      </c>
      <c r="T58" s="176"/>
      <c r="U58" s="176">
        <v>1</v>
      </c>
      <c r="V58" s="176"/>
      <c r="W58" s="176">
        <v>1</v>
      </c>
      <c r="X58" s="176"/>
      <c r="Y58" s="176">
        <v>1</v>
      </c>
      <c r="Z58" s="176"/>
      <c r="AA58" s="176">
        <v>1</v>
      </c>
    </row>
    <row r="59" spans="1:27" x14ac:dyDescent="0.45">
      <c r="A59" t="str">
        <f t="shared" si="4"/>
        <v>Manager 42027</v>
      </c>
      <c r="B59" s="47">
        <v>14</v>
      </c>
      <c r="C59" s="47" t="str">
        <f>'3.HR Policy'!C19</f>
        <v>Manager 4</v>
      </c>
      <c r="D59" s="163">
        <v>1</v>
      </c>
      <c r="E59" s="176">
        <v>1</v>
      </c>
      <c r="F59" s="176"/>
      <c r="G59" s="176">
        <v>1</v>
      </c>
      <c r="H59" s="176"/>
      <c r="I59" s="176">
        <v>1</v>
      </c>
      <c r="J59" s="176"/>
      <c r="K59" s="176">
        <v>1</v>
      </c>
      <c r="L59" s="176"/>
      <c r="M59" s="176">
        <v>1</v>
      </c>
      <c r="N59" s="176"/>
      <c r="O59" s="176">
        <v>1</v>
      </c>
      <c r="P59" s="176"/>
      <c r="Q59" s="176">
        <v>1</v>
      </c>
      <c r="R59" s="176"/>
      <c r="S59" s="176">
        <v>1</v>
      </c>
      <c r="T59" s="176"/>
      <c r="U59" s="176">
        <v>1</v>
      </c>
      <c r="V59" s="176"/>
      <c r="W59" s="176">
        <v>1</v>
      </c>
      <c r="X59" s="176"/>
      <c r="Y59" s="176">
        <v>1</v>
      </c>
      <c r="Z59" s="176"/>
      <c r="AA59" s="176">
        <v>1</v>
      </c>
    </row>
    <row r="60" spans="1:27" x14ac:dyDescent="0.45">
      <c r="A60" t="str">
        <f t="shared" si="4"/>
        <v>Staff 62027</v>
      </c>
      <c r="B60" s="47">
        <v>1</v>
      </c>
      <c r="C60" s="47" t="str">
        <f>'3.HR Policy'!C22</f>
        <v>Staff 6</v>
      </c>
      <c r="D60" s="163">
        <v>2</v>
      </c>
      <c r="E60" s="176">
        <v>2</v>
      </c>
      <c r="F60" s="176"/>
      <c r="G60" s="176">
        <v>2</v>
      </c>
      <c r="H60" s="176"/>
      <c r="I60" s="176">
        <v>2</v>
      </c>
      <c r="J60" s="176"/>
      <c r="K60" s="176">
        <v>2</v>
      </c>
      <c r="L60" s="176"/>
      <c r="M60" s="176">
        <v>2</v>
      </c>
      <c r="N60" s="176"/>
      <c r="O60" s="176">
        <v>2</v>
      </c>
      <c r="P60" s="176"/>
      <c r="Q60" s="176">
        <v>2</v>
      </c>
      <c r="R60" s="176"/>
      <c r="S60" s="176">
        <v>2</v>
      </c>
      <c r="T60" s="176"/>
      <c r="U60" s="176">
        <v>2</v>
      </c>
      <c r="V60" s="176"/>
      <c r="W60" s="176">
        <v>2</v>
      </c>
      <c r="X60" s="176"/>
      <c r="Y60" s="176">
        <v>2</v>
      </c>
      <c r="Z60" s="176"/>
      <c r="AA60" s="176">
        <v>2</v>
      </c>
    </row>
    <row r="61" spans="1:27" x14ac:dyDescent="0.45">
      <c r="A61" t="str">
        <f t="shared" si="4"/>
        <v>Staff 42027</v>
      </c>
      <c r="B61" s="47">
        <v>2</v>
      </c>
      <c r="C61" s="47" t="str">
        <f>'3.HR Policy'!C18</f>
        <v>Staff 4</v>
      </c>
      <c r="D61" s="163" t="s">
        <v>169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</row>
    <row r="62" spans="1:27" x14ac:dyDescent="0.45">
      <c r="A62" t="str">
        <f t="shared" si="4"/>
        <v>Staff 12027</v>
      </c>
      <c r="B62" s="47">
        <v>3</v>
      </c>
      <c r="C62" s="47" t="str">
        <f>'3.HR Policy'!C12</f>
        <v>Staff 1</v>
      </c>
      <c r="D62" s="163" t="s">
        <v>169</v>
      </c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</row>
    <row r="63" spans="1:27" x14ac:dyDescent="0.45">
      <c r="A63" t="str">
        <f t="shared" si="4"/>
        <v>Staff 52027</v>
      </c>
      <c r="B63" s="47">
        <v>4</v>
      </c>
      <c r="C63" s="47" t="str">
        <f>'3.HR Policy'!C20</f>
        <v>Staff 5</v>
      </c>
      <c r="D63" s="163">
        <v>4</v>
      </c>
      <c r="E63" s="176">
        <v>4</v>
      </c>
      <c r="F63" s="176"/>
      <c r="G63" s="176">
        <v>4</v>
      </c>
      <c r="H63" s="176"/>
      <c r="I63" s="176">
        <v>4</v>
      </c>
      <c r="J63" s="176"/>
      <c r="K63" s="176">
        <v>4</v>
      </c>
      <c r="L63" s="176"/>
      <c r="M63" s="176">
        <v>4</v>
      </c>
      <c r="N63" s="176"/>
      <c r="O63" s="176">
        <v>4</v>
      </c>
      <c r="P63" s="176"/>
      <c r="Q63" s="176">
        <v>4</v>
      </c>
      <c r="R63" s="176"/>
      <c r="S63" s="176">
        <v>4</v>
      </c>
      <c r="T63" s="176"/>
      <c r="U63" s="176">
        <v>4</v>
      </c>
      <c r="V63" s="176"/>
      <c r="W63" s="176">
        <v>4</v>
      </c>
      <c r="X63" s="176"/>
      <c r="Y63" s="176">
        <v>4</v>
      </c>
      <c r="Z63" s="176"/>
      <c r="AA63" s="176">
        <v>4</v>
      </c>
    </row>
    <row r="65" spans="1:27" x14ac:dyDescent="0.45">
      <c r="B65" s="245" t="s">
        <v>3</v>
      </c>
      <c r="C65" s="247" t="s">
        <v>4</v>
      </c>
      <c r="D65" s="250" t="s">
        <v>143</v>
      </c>
      <c r="E65" s="249">
        <v>2028</v>
      </c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</row>
    <row r="66" spans="1:27" x14ac:dyDescent="0.45">
      <c r="B66" s="246"/>
      <c r="C66" s="248"/>
      <c r="D66" s="251"/>
      <c r="E66" s="10" t="s">
        <v>89</v>
      </c>
      <c r="F66" s="10"/>
      <c r="G66" s="10" t="s">
        <v>90</v>
      </c>
      <c r="H66" s="10"/>
      <c r="I66" s="10" t="s">
        <v>91</v>
      </c>
      <c r="J66" s="10"/>
      <c r="K66" s="10" t="s">
        <v>92</v>
      </c>
      <c r="L66" s="10"/>
      <c r="M66" s="10" t="s">
        <v>93</v>
      </c>
      <c r="N66" s="10"/>
      <c r="O66" s="10" t="s">
        <v>94</v>
      </c>
      <c r="P66" s="10"/>
      <c r="Q66" s="10" t="s">
        <v>95</v>
      </c>
      <c r="R66" s="10"/>
      <c r="S66" s="10" t="s">
        <v>96</v>
      </c>
      <c r="T66" s="10"/>
      <c r="U66" s="10" t="s">
        <v>97</v>
      </c>
      <c r="V66" s="10"/>
      <c r="W66" s="10" t="s">
        <v>98</v>
      </c>
      <c r="X66" s="10"/>
      <c r="Y66" s="10" t="s">
        <v>99</v>
      </c>
      <c r="Z66" s="10"/>
      <c r="AA66" s="10" t="s">
        <v>100</v>
      </c>
    </row>
    <row r="67" spans="1:27" x14ac:dyDescent="0.45">
      <c r="A67" t="str">
        <f>C67&amp;E$65</f>
        <v>CEO2028</v>
      </c>
      <c r="B67" s="47">
        <v>1</v>
      </c>
      <c r="C67" s="47" t="s">
        <v>51</v>
      </c>
      <c r="D67" s="163">
        <f t="shared" ref="D67:D73" si="6">SUM(E67:AA67)/12</f>
        <v>1</v>
      </c>
      <c r="E67" s="176">
        <v>1</v>
      </c>
      <c r="F67" s="176"/>
      <c r="G67" s="176">
        <v>1</v>
      </c>
      <c r="H67" s="176"/>
      <c r="I67" s="176">
        <v>1</v>
      </c>
      <c r="J67" s="176"/>
      <c r="K67" s="176">
        <v>1</v>
      </c>
      <c r="L67" s="176"/>
      <c r="M67" s="176">
        <v>1</v>
      </c>
      <c r="N67" s="176"/>
      <c r="O67" s="176">
        <v>1</v>
      </c>
      <c r="P67" s="176"/>
      <c r="Q67" s="176">
        <v>1</v>
      </c>
      <c r="R67" s="176"/>
      <c r="S67" s="176">
        <v>1</v>
      </c>
      <c r="T67" s="176"/>
      <c r="U67" s="176">
        <v>1</v>
      </c>
      <c r="V67" s="176"/>
      <c r="W67" s="176">
        <v>1</v>
      </c>
      <c r="X67" s="176"/>
      <c r="Y67" s="176">
        <v>1</v>
      </c>
      <c r="Z67" s="176"/>
      <c r="AA67" s="176">
        <v>1</v>
      </c>
    </row>
    <row r="68" spans="1:27" x14ac:dyDescent="0.45">
      <c r="A68" t="str">
        <f t="shared" ref="A68:A84" si="7">C68&amp;E$65</f>
        <v>Director 12028</v>
      </c>
      <c r="B68" s="47">
        <v>2</v>
      </c>
      <c r="C68" s="47" t="s">
        <v>201</v>
      </c>
      <c r="D68" s="163">
        <f t="shared" si="6"/>
        <v>1</v>
      </c>
      <c r="E68" s="176">
        <v>1</v>
      </c>
      <c r="F68" s="176"/>
      <c r="G68" s="176">
        <v>1</v>
      </c>
      <c r="H68" s="176"/>
      <c r="I68" s="176">
        <v>1</v>
      </c>
      <c r="J68" s="176"/>
      <c r="K68" s="176">
        <v>1</v>
      </c>
      <c r="L68" s="176"/>
      <c r="M68" s="176">
        <v>1</v>
      </c>
      <c r="N68" s="176"/>
      <c r="O68" s="176">
        <v>1</v>
      </c>
      <c r="P68" s="176"/>
      <c r="Q68" s="176">
        <v>1</v>
      </c>
      <c r="R68" s="176"/>
      <c r="S68" s="176">
        <v>1</v>
      </c>
      <c r="T68" s="176"/>
      <c r="U68" s="176">
        <v>1</v>
      </c>
      <c r="V68" s="176"/>
      <c r="W68" s="176">
        <v>1</v>
      </c>
      <c r="X68" s="176"/>
      <c r="Y68" s="176">
        <v>1</v>
      </c>
      <c r="Z68" s="176"/>
      <c r="AA68" s="176">
        <v>1</v>
      </c>
    </row>
    <row r="69" spans="1:27" x14ac:dyDescent="0.45">
      <c r="A69" t="str">
        <f t="shared" si="7"/>
        <v>COO2028</v>
      </c>
      <c r="B69" s="47">
        <v>3</v>
      </c>
      <c r="C69" s="47" t="s">
        <v>52</v>
      </c>
      <c r="D69" s="163">
        <f t="shared" si="6"/>
        <v>1</v>
      </c>
      <c r="E69" s="176">
        <v>1</v>
      </c>
      <c r="F69" s="176"/>
      <c r="G69" s="176">
        <v>1</v>
      </c>
      <c r="H69" s="176"/>
      <c r="I69" s="176">
        <v>1</v>
      </c>
      <c r="J69" s="176"/>
      <c r="K69" s="176">
        <v>1</v>
      </c>
      <c r="L69" s="176"/>
      <c r="M69" s="176">
        <v>1</v>
      </c>
      <c r="N69" s="176"/>
      <c r="O69" s="176">
        <v>1</v>
      </c>
      <c r="P69" s="176"/>
      <c r="Q69" s="176">
        <v>1</v>
      </c>
      <c r="R69" s="176"/>
      <c r="S69" s="176">
        <v>1</v>
      </c>
      <c r="T69" s="176"/>
      <c r="U69" s="176">
        <v>1</v>
      </c>
      <c r="V69" s="176"/>
      <c r="W69" s="176">
        <v>1</v>
      </c>
      <c r="X69" s="176"/>
      <c r="Y69" s="176">
        <v>1</v>
      </c>
      <c r="Z69" s="176"/>
      <c r="AA69" s="176">
        <v>1</v>
      </c>
    </row>
    <row r="70" spans="1:27" x14ac:dyDescent="0.45">
      <c r="A70" t="str">
        <f t="shared" si="7"/>
        <v>CCO2028</v>
      </c>
      <c r="B70" s="47">
        <v>4</v>
      </c>
      <c r="C70" s="47" t="s">
        <v>75</v>
      </c>
      <c r="D70" s="163">
        <f t="shared" si="6"/>
        <v>1</v>
      </c>
      <c r="E70" s="176">
        <v>1</v>
      </c>
      <c r="F70" s="176"/>
      <c r="G70" s="176">
        <v>1</v>
      </c>
      <c r="H70" s="176"/>
      <c r="I70" s="176">
        <v>1</v>
      </c>
      <c r="J70" s="176"/>
      <c r="K70" s="176">
        <v>1</v>
      </c>
      <c r="L70" s="176"/>
      <c r="M70" s="176">
        <v>1</v>
      </c>
      <c r="N70" s="176"/>
      <c r="O70" s="176">
        <v>1</v>
      </c>
      <c r="P70" s="176"/>
      <c r="Q70" s="176">
        <v>1</v>
      </c>
      <c r="R70" s="176"/>
      <c r="S70" s="176">
        <v>1</v>
      </c>
      <c r="T70" s="176"/>
      <c r="U70" s="176">
        <v>1</v>
      </c>
      <c r="V70" s="176"/>
      <c r="W70" s="176">
        <v>1</v>
      </c>
      <c r="X70" s="176"/>
      <c r="Y70" s="176">
        <v>1</v>
      </c>
      <c r="Z70" s="176"/>
      <c r="AA70" s="176">
        <v>1</v>
      </c>
    </row>
    <row r="71" spans="1:27" x14ac:dyDescent="0.45">
      <c r="A71" t="str">
        <f t="shared" si="7"/>
        <v>CMO2028</v>
      </c>
      <c r="B71" s="47">
        <v>5</v>
      </c>
      <c r="C71" s="47" t="s">
        <v>53</v>
      </c>
      <c r="D71" s="163">
        <f t="shared" si="6"/>
        <v>1</v>
      </c>
      <c r="E71" s="176">
        <v>1</v>
      </c>
      <c r="F71" s="176"/>
      <c r="G71" s="176">
        <v>1</v>
      </c>
      <c r="H71" s="176"/>
      <c r="I71" s="176">
        <v>1</v>
      </c>
      <c r="J71" s="176"/>
      <c r="K71" s="176">
        <v>1</v>
      </c>
      <c r="L71" s="176"/>
      <c r="M71" s="176">
        <v>1</v>
      </c>
      <c r="N71" s="176"/>
      <c r="O71" s="176">
        <v>1</v>
      </c>
      <c r="P71" s="176"/>
      <c r="Q71" s="176">
        <v>1</v>
      </c>
      <c r="R71" s="176"/>
      <c r="S71" s="176">
        <v>1</v>
      </c>
      <c r="T71" s="176"/>
      <c r="U71" s="176">
        <v>1</v>
      </c>
      <c r="V71" s="176"/>
      <c r="W71" s="176">
        <v>1</v>
      </c>
      <c r="X71" s="176"/>
      <c r="Y71" s="176">
        <v>1</v>
      </c>
      <c r="Z71" s="176"/>
      <c r="AA71" s="176">
        <v>1</v>
      </c>
    </row>
    <row r="72" spans="1:27" x14ac:dyDescent="0.45">
      <c r="A72" t="str">
        <f t="shared" si="7"/>
        <v>Admin2028</v>
      </c>
      <c r="B72" s="47">
        <v>6</v>
      </c>
      <c r="C72" s="47" t="s">
        <v>54</v>
      </c>
      <c r="D72" s="163">
        <f t="shared" si="6"/>
        <v>1</v>
      </c>
      <c r="E72" s="176">
        <v>1</v>
      </c>
      <c r="F72" s="176"/>
      <c r="G72" s="176">
        <v>1</v>
      </c>
      <c r="H72" s="176"/>
      <c r="I72" s="176">
        <v>1</v>
      </c>
      <c r="J72" s="176"/>
      <c r="K72" s="176">
        <v>1</v>
      </c>
      <c r="L72" s="176"/>
      <c r="M72" s="176">
        <v>1</v>
      </c>
      <c r="N72" s="176"/>
      <c r="O72" s="176">
        <v>1</v>
      </c>
      <c r="P72" s="176"/>
      <c r="Q72" s="176">
        <v>1</v>
      </c>
      <c r="R72" s="176"/>
      <c r="S72" s="176">
        <v>1</v>
      </c>
      <c r="T72" s="176"/>
      <c r="U72" s="176">
        <v>1</v>
      </c>
      <c r="V72" s="176"/>
      <c r="W72" s="176">
        <v>1</v>
      </c>
      <c r="X72" s="176"/>
      <c r="Y72" s="176">
        <v>1</v>
      </c>
      <c r="Z72" s="176"/>
      <c r="AA72" s="176">
        <v>1</v>
      </c>
    </row>
    <row r="73" spans="1:27" x14ac:dyDescent="0.45">
      <c r="A73" t="str">
        <f t="shared" si="7"/>
        <v>Legal2028</v>
      </c>
      <c r="B73" s="47">
        <v>7</v>
      </c>
      <c r="C73" s="47" t="s">
        <v>55</v>
      </c>
      <c r="D73" s="163">
        <f t="shared" si="6"/>
        <v>1</v>
      </c>
      <c r="E73" s="176">
        <v>1</v>
      </c>
      <c r="F73" s="176"/>
      <c r="G73" s="176">
        <v>1</v>
      </c>
      <c r="H73" s="176"/>
      <c r="I73" s="176">
        <v>1</v>
      </c>
      <c r="J73" s="176"/>
      <c r="K73" s="176">
        <v>1</v>
      </c>
      <c r="L73" s="176"/>
      <c r="M73" s="176">
        <v>1</v>
      </c>
      <c r="N73" s="176"/>
      <c r="O73" s="176">
        <v>1</v>
      </c>
      <c r="P73" s="176"/>
      <c r="Q73" s="176">
        <v>1</v>
      </c>
      <c r="R73" s="176"/>
      <c r="S73" s="176">
        <v>1</v>
      </c>
      <c r="T73" s="176"/>
      <c r="U73" s="176">
        <v>1</v>
      </c>
      <c r="V73" s="176"/>
      <c r="W73" s="176">
        <v>1</v>
      </c>
      <c r="X73" s="176"/>
      <c r="Y73" s="176">
        <v>1</v>
      </c>
      <c r="Z73" s="176"/>
      <c r="AA73" s="176">
        <v>1</v>
      </c>
    </row>
    <row r="74" spans="1:27" x14ac:dyDescent="0.45">
      <c r="A74" t="str">
        <f t="shared" si="7"/>
        <v>CA2028</v>
      </c>
      <c r="B74" s="47">
        <v>8</v>
      </c>
      <c r="C74" s="47" t="s">
        <v>56</v>
      </c>
      <c r="D74" s="163"/>
      <c r="E74" s="176">
        <v>1</v>
      </c>
      <c r="F74" s="176"/>
      <c r="G74" s="176">
        <v>1</v>
      </c>
      <c r="H74" s="176"/>
      <c r="I74" s="176">
        <v>1</v>
      </c>
      <c r="J74" s="176"/>
      <c r="K74" s="176">
        <v>1</v>
      </c>
      <c r="L74" s="176"/>
      <c r="M74" s="176">
        <v>1</v>
      </c>
      <c r="N74" s="176"/>
      <c r="O74" s="176">
        <v>1</v>
      </c>
      <c r="P74" s="176"/>
      <c r="Q74" s="176">
        <v>1</v>
      </c>
      <c r="R74" s="176"/>
      <c r="S74" s="176">
        <v>1</v>
      </c>
      <c r="T74" s="176"/>
      <c r="U74" s="176">
        <v>1</v>
      </c>
      <c r="V74" s="176"/>
      <c r="W74" s="176">
        <v>1</v>
      </c>
      <c r="X74" s="176"/>
      <c r="Y74" s="176">
        <v>1</v>
      </c>
      <c r="Z74" s="176"/>
      <c r="AA74" s="176">
        <v>1</v>
      </c>
    </row>
    <row r="75" spans="1:27" x14ac:dyDescent="0.45">
      <c r="A75" t="str">
        <f t="shared" si="7"/>
        <v>Staff 22028</v>
      </c>
      <c r="B75" s="47">
        <v>9</v>
      </c>
      <c r="C75" s="47" t="str">
        <f>'3.HR Policy'!C15</f>
        <v>Staff 2</v>
      </c>
      <c r="D75" s="163">
        <v>1</v>
      </c>
      <c r="E75" s="176">
        <v>1</v>
      </c>
      <c r="F75" s="176"/>
      <c r="G75" s="176">
        <v>1</v>
      </c>
      <c r="H75" s="176"/>
      <c r="I75" s="176">
        <v>1</v>
      </c>
      <c r="J75" s="176"/>
      <c r="K75" s="176">
        <v>1</v>
      </c>
      <c r="L75" s="176"/>
      <c r="M75" s="176">
        <v>1</v>
      </c>
      <c r="N75" s="176"/>
      <c r="O75" s="176">
        <v>1</v>
      </c>
      <c r="P75" s="176"/>
      <c r="Q75" s="176">
        <v>1</v>
      </c>
      <c r="R75" s="176"/>
      <c r="S75" s="176">
        <v>1</v>
      </c>
      <c r="T75" s="176"/>
      <c r="U75" s="176">
        <v>1</v>
      </c>
      <c r="V75" s="176"/>
      <c r="W75" s="176">
        <v>1</v>
      </c>
      <c r="X75" s="176"/>
      <c r="Y75" s="176">
        <v>1</v>
      </c>
      <c r="Z75" s="176"/>
      <c r="AA75" s="176">
        <v>1</v>
      </c>
    </row>
    <row r="76" spans="1:27" x14ac:dyDescent="0.45">
      <c r="A76" t="str">
        <f t="shared" si="7"/>
        <v>Manager 12028</v>
      </c>
      <c r="B76" s="47">
        <v>10</v>
      </c>
      <c r="C76" s="47" t="str">
        <f>'3.HR Policy'!C11</f>
        <v>Manager 1</v>
      </c>
      <c r="D76" s="163">
        <v>1</v>
      </c>
      <c r="E76" s="176">
        <v>1</v>
      </c>
      <c r="F76" s="176"/>
      <c r="G76" s="176">
        <v>1</v>
      </c>
      <c r="H76" s="176"/>
      <c r="I76" s="176">
        <v>1</v>
      </c>
      <c r="J76" s="176"/>
      <c r="K76" s="176">
        <v>1</v>
      </c>
      <c r="L76" s="176"/>
      <c r="M76" s="176">
        <v>1</v>
      </c>
      <c r="N76" s="176"/>
      <c r="O76" s="176">
        <v>1</v>
      </c>
      <c r="P76" s="176"/>
      <c r="Q76" s="176">
        <v>1</v>
      </c>
      <c r="R76" s="176"/>
      <c r="S76" s="176">
        <v>1</v>
      </c>
      <c r="T76" s="176"/>
      <c r="U76" s="176">
        <v>1</v>
      </c>
      <c r="V76" s="176"/>
      <c r="W76" s="176">
        <v>1</v>
      </c>
      <c r="X76" s="176"/>
      <c r="Y76" s="176">
        <v>1</v>
      </c>
      <c r="Z76" s="176"/>
      <c r="AA76" s="176">
        <v>1</v>
      </c>
    </row>
    <row r="77" spans="1:27" x14ac:dyDescent="0.45">
      <c r="A77" t="str">
        <f t="shared" si="7"/>
        <v>Manager 22028</v>
      </c>
      <c r="B77" s="47">
        <v>11</v>
      </c>
      <c r="C77" s="47" t="str">
        <f>'3.HR Policy'!C14</f>
        <v>Manager 2</v>
      </c>
      <c r="D77" s="163"/>
      <c r="E77" s="176">
        <v>1</v>
      </c>
      <c r="F77" s="176"/>
      <c r="G77" s="176">
        <v>1</v>
      </c>
      <c r="H77" s="176"/>
      <c r="I77" s="176">
        <v>1</v>
      </c>
      <c r="J77" s="176"/>
      <c r="K77" s="176">
        <v>1</v>
      </c>
      <c r="L77" s="176"/>
      <c r="M77" s="176">
        <v>1</v>
      </c>
      <c r="N77" s="176"/>
      <c r="O77" s="176">
        <v>1</v>
      </c>
      <c r="P77" s="176"/>
      <c r="Q77" s="176">
        <v>1</v>
      </c>
      <c r="R77" s="176"/>
      <c r="S77" s="176">
        <v>1</v>
      </c>
      <c r="T77" s="176"/>
      <c r="U77" s="176">
        <v>1</v>
      </c>
      <c r="V77" s="176"/>
      <c r="W77" s="176">
        <v>1</v>
      </c>
      <c r="X77" s="176"/>
      <c r="Y77" s="176">
        <v>1</v>
      </c>
      <c r="Z77" s="176"/>
      <c r="AA77" s="176">
        <v>1</v>
      </c>
    </row>
    <row r="78" spans="1:27" x14ac:dyDescent="0.45">
      <c r="A78" t="str">
        <f t="shared" si="7"/>
        <v>Manager 52028</v>
      </c>
      <c r="B78" s="47">
        <v>12</v>
      </c>
      <c r="C78" s="47" t="str">
        <f>'3.HR Policy'!C21</f>
        <v>Manager 5</v>
      </c>
      <c r="D78" s="163">
        <v>1</v>
      </c>
      <c r="E78" s="176">
        <v>1</v>
      </c>
      <c r="F78" s="176"/>
      <c r="G78" s="176">
        <v>1</v>
      </c>
      <c r="H78" s="176"/>
      <c r="I78" s="176">
        <v>1</v>
      </c>
      <c r="J78" s="176"/>
      <c r="K78" s="176">
        <v>1</v>
      </c>
      <c r="L78" s="176"/>
      <c r="M78" s="176">
        <v>1</v>
      </c>
      <c r="N78" s="176"/>
      <c r="O78" s="176">
        <v>1</v>
      </c>
      <c r="P78" s="176"/>
      <c r="Q78" s="176">
        <v>1</v>
      </c>
      <c r="R78" s="176"/>
      <c r="S78" s="176">
        <v>1</v>
      </c>
      <c r="T78" s="176"/>
      <c r="U78" s="176">
        <v>1</v>
      </c>
      <c r="V78" s="176"/>
      <c r="W78" s="176">
        <v>1</v>
      </c>
      <c r="X78" s="176"/>
      <c r="Y78" s="176">
        <v>1</v>
      </c>
      <c r="Z78" s="176"/>
      <c r="AA78" s="176">
        <v>1</v>
      </c>
    </row>
    <row r="79" spans="1:27" x14ac:dyDescent="0.45">
      <c r="A79" t="str">
        <f t="shared" si="7"/>
        <v>Manager 32028</v>
      </c>
      <c r="B79" s="47">
        <v>13</v>
      </c>
      <c r="C79" s="47" t="str">
        <f>'3.HR Policy'!C17</f>
        <v>Manager 3</v>
      </c>
      <c r="D79" s="163">
        <v>1</v>
      </c>
      <c r="E79" s="176">
        <v>1</v>
      </c>
      <c r="F79" s="176"/>
      <c r="G79" s="176">
        <v>1</v>
      </c>
      <c r="H79" s="176"/>
      <c r="I79" s="176">
        <v>1</v>
      </c>
      <c r="J79" s="176"/>
      <c r="K79" s="176">
        <v>1</v>
      </c>
      <c r="L79" s="176"/>
      <c r="M79" s="176">
        <v>1</v>
      </c>
      <c r="N79" s="176"/>
      <c r="O79" s="176">
        <v>1</v>
      </c>
      <c r="P79" s="176"/>
      <c r="Q79" s="176">
        <v>1</v>
      </c>
      <c r="R79" s="176"/>
      <c r="S79" s="176">
        <v>1</v>
      </c>
      <c r="T79" s="176"/>
      <c r="U79" s="176">
        <v>1</v>
      </c>
      <c r="V79" s="176"/>
      <c r="W79" s="176">
        <v>1</v>
      </c>
      <c r="X79" s="176"/>
      <c r="Y79" s="176">
        <v>1</v>
      </c>
      <c r="Z79" s="176"/>
      <c r="AA79" s="176">
        <v>1</v>
      </c>
    </row>
    <row r="80" spans="1:27" x14ac:dyDescent="0.45">
      <c r="A80" t="str">
        <f t="shared" si="7"/>
        <v>Manager 42028</v>
      </c>
      <c r="B80" s="47">
        <v>14</v>
      </c>
      <c r="C80" s="47" t="str">
        <f>'3.HR Policy'!C19</f>
        <v>Manager 4</v>
      </c>
      <c r="D80" s="163">
        <v>1</v>
      </c>
      <c r="E80" s="176">
        <v>1</v>
      </c>
      <c r="F80" s="176"/>
      <c r="G80" s="176">
        <v>1</v>
      </c>
      <c r="H80" s="176"/>
      <c r="I80" s="176">
        <v>1</v>
      </c>
      <c r="J80" s="176"/>
      <c r="K80" s="176">
        <v>1</v>
      </c>
      <c r="L80" s="176"/>
      <c r="M80" s="176">
        <v>1</v>
      </c>
      <c r="N80" s="176"/>
      <c r="O80" s="176">
        <v>1</v>
      </c>
      <c r="P80" s="176"/>
      <c r="Q80" s="176">
        <v>1</v>
      </c>
      <c r="R80" s="176"/>
      <c r="S80" s="176">
        <v>1</v>
      </c>
      <c r="T80" s="176"/>
      <c r="U80" s="176">
        <v>1</v>
      </c>
      <c r="V80" s="176"/>
      <c r="W80" s="176">
        <v>1</v>
      </c>
      <c r="X80" s="176"/>
      <c r="Y80" s="176">
        <v>1</v>
      </c>
      <c r="Z80" s="176"/>
      <c r="AA80" s="176">
        <v>1</v>
      </c>
    </row>
    <row r="81" spans="1:27" x14ac:dyDescent="0.45">
      <c r="A81" t="str">
        <f t="shared" si="7"/>
        <v>Staff 62028</v>
      </c>
      <c r="B81" s="47">
        <v>1</v>
      </c>
      <c r="C81" s="47" t="str">
        <f>'3.HR Policy'!C22</f>
        <v>Staff 6</v>
      </c>
      <c r="D81" s="163">
        <v>2</v>
      </c>
      <c r="E81" s="176">
        <v>2</v>
      </c>
      <c r="F81" s="176"/>
      <c r="G81" s="176">
        <v>2</v>
      </c>
      <c r="H81" s="176"/>
      <c r="I81" s="176">
        <v>2</v>
      </c>
      <c r="J81" s="176"/>
      <c r="K81" s="176">
        <v>2</v>
      </c>
      <c r="L81" s="176"/>
      <c r="M81" s="176">
        <v>2</v>
      </c>
      <c r="N81" s="176"/>
      <c r="O81" s="176">
        <v>2</v>
      </c>
      <c r="P81" s="176"/>
      <c r="Q81" s="176">
        <v>2</v>
      </c>
      <c r="R81" s="176"/>
      <c r="S81" s="176">
        <v>2</v>
      </c>
      <c r="T81" s="176"/>
      <c r="U81" s="176">
        <v>2</v>
      </c>
      <c r="V81" s="176"/>
      <c r="W81" s="176">
        <v>2</v>
      </c>
      <c r="X81" s="176"/>
      <c r="Y81" s="176">
        <v>2</v>
      </c>
      <c r="Z81" s="176"/>
      <c r="AA81" s="176">
        <v>2</v>
      </c>
    </row>
    <row r="82" spans="1:27" x14ac:dyDescent="0.45">
      <c r="A82" t="str">
        <f t="shared" si="7"/>
        <v>Staff 42028</v>
      </c>
      <c r="B82" s="47">
        <v>2</v>
      </c>
      <c r="C82" s="47" t="str">
        <f>'3.HR Policy'!C18</f>
        <v>Staff 4</v>
      </c>
      <c r="D82" s="163" t="s">
        <v>169</v>
      </c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</row>
    <row r="83" spans="1:27" x14ac:dyDescent="0.45">
      <c r="A83" t="str">
        <f t="shared" si="7"/>
        <v>Staff 12028</v>
      </c>
      <c r="B83" s="47">
        <v>3</v>
      </c>
      <c r="C83" s="47" t="str">
        <f>'3.HR Policy'!C12</f>
        <v>Staff 1</v>
      </c>
      <c r="D83" s="163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</row>
    <row r="84" spans="1:27" x14ac:dyDescent="0.45">
      <c r="A84" t="str">
        <f t="shared" si="7"/>
        <v>Staff 52028</v>
      </c>
      <c r="B84" s="47">
        <v>4</v>
      </c>
      <c r="C84" s="47" t="str">
        <f>'3.HR Policy'!C20</f>
        <v>Staff 5</v>
      </c>
      <c r="D84" s="163">
        <v>4</v>
      </c>
      <c r="E84" s="176">
        <v>4</v>
      </c>
      <c r="F84" s="176"/>
      <c r="G84" s="176">
        <v>4</v>
      </c>
      <c r="H84" s="176"/>
      <c r="I84" s="176">
        <v>4</v>
      </c>
      <c r="J84" s="176"/>
      <c r="K84" s="176">
        <v>4</v>
      </c>
      <c r="L84" s="176"/>
      <c r="M84" s="176">
        <v>4</v>
      </c>
      <c r="N84" s="176"/>
      <c r="O84" s="176">
        <v>4</v>
      </c>
      <c r="P84" s="176"/>
      <c r="Q84" s="176">
        <v>4</v>
      </c>
      <c r="R84" s="176"/>
      <c r="S84" s="176">
        <v>4</v>
      </c>
      <c r="T84" s="176"/>
      <c r="U84" s="176">
        <v>4</v>
      </c>
      <c r="V84" s="176"/>
      <c r="W84" s="176">
        <v>4</v>
      </c>
      <c r="X84" s="176"/>
      <c r="Y84" s="176">
        <v>4</v>
      </c>
      <c r="Z84" s="176"/>
      <c r="AA84" s="176">
        <v>4</v>
      </c>
    </row>
    <row r="86" spans="1:27" x14ac:dyDescent="0.45">
      <c r="B86" s="243" t="s">
        <v>3</v>
      </c>
      <c r="C86" s="243" t="s">
        <v>4</v>
      </c>
      <c r="D86" s="243" t="s">
        <v>144</v>
      </c>
      <c r="E86" s="243">
        <v>2029</v>
      </c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</row>
    <row r="87" spans="1:27" x14ac:dyDescent="0.45">
      <c r="B87" s="244"/>
      <c r="C87" s="244"/>
      <c r="D87" s="244"/>
      <c r="E87" s="164" t="s">
        <v>89</v>
      </c>
      <c r="F87" s="164"/>
      <c r="G87" s="164" t="s">
        <v>90</v>
      </c>
      <c r="H87" s="164"/>
      <c r="I87" s="164" t="s">
        <v>91</v>
      </c>
      <c r="J87" s="164"/>
      <c r="K87" s="164" t="s">
        <v>92</v>
      </c>
      <c r="L87" s="164"/>
      <c r="M87" s="164" t="s">
        <v>93</v>
      </c>
      <c r="N87" s="164"/>
      <c r="O87" s="164" t="s">
        <v>94</v>
      </c>
      <c r="P87" s="164"/>
      <c r="Q87" s="164" t="s">
        <v>95</v>
      </c>
      <c r="R87" s="164"/>
      <c r="S87" s="164" t="s">
        <v>96</v>
      </c>
      <c r="T87" s="164"/>
      <c r="U87" s="164" t="s">
        <v>97</v>
      </c>
      <c r="V87" s="164"/>
      <c r="W87" s="164" t="s">
        <v>98</v>
      </c>
      <c r="X87" s="164"/>
      <c r="Y87" s="164" t="s">
        <v>99</v>
      </c>
      <c r="Z87" s="164"/>
      <c r="AA87" s="164" t="s">
        <v>100</v>
      </c>
    </row>
    <row r="88" spans="1:27" x14ac:dyDescent="0.45">
      <c r="A88" t="str">
        <f>C88&amp;E$86</f>
        <v>CEO2029</v>
      </c>
      <c r="B88" s="47">
        <v>1</v>
      </c>
      <c r="C88" s="47" t="s">
        <v>51</v>
      </c>
      <c r="D88" s="163">
        <f t="shared" ref="D88:D94" si="8">SUM(E88:AA88)/12</f>
        <v>1</v>
      </c>
      <c r="E88" s="176">
        <v>1</v>
      </c>
      <c r="F88" s="176"/>
      <c r="G88" s="176">
        <v>1</v>
      </c>
      <c r="H88" s="176"/>
      <c r="I88" s="176">
        <v>1</v>
      </c>
      <c r="J88" s="176"/>
      <c r="K88" s="176">
        <v>1</v>
      </c>
      <c r="L88" s="176"/>
      <c r="M88" s="176">
        <v>1</v>
      </c>
      <c r="N88" s="176"/>
      <c r="O88" s="176">
        <v>1</v>
      </c>
      <c r="P88" s="176"/>
      <c r="Q88" s="176">
        <v>1</v>
      </c>
      <c r="R88" s="176"/>
      <c r="S88" s="176">
        <v>1</v>
      </c>
      <c r="T88" s="176"/>
      <c r="U88" s="176">
        <v>1</v>
      </c>
      <c r="V88" s="176"/>
      <c r="W88" s="176">
        <v>1</v>
      </c>
      <c r="X88" s="176"/>
      <c r="Y88" s="176">
        <v>1</v>
      </c>
      <c r="Z88" s="176"/>
      <c r="AA88" s="176">
        <v>1</v>
      </c>
    </row>
    <row r="89" spans="1:27" x14ac:dyDescent="0.45">
      <c r="A89" t="str">
        <f t="shared" ref="A89:A105" si="9">C89&amp;E$86</f>
        <v>Director 12029</v>
      </c>
      <c r="B89" s="47">
        <v>2</v>
      </c>
      <c r="C89" s="47" t="s">
        <v>201</v>
      </c>
      <c r="D89" s="163">
        <f t="shared" si="8"/>
        <v>1</v>
      </c>
      <c r="E89" s="176">
        <v>1</v>
      </c>
      <c r="F89" s="176"/>
      <c r="G89" s="176">
        <v>1</v>
      </c>
      <c r="H89" s="176"/>
      <c r="I89" s="176">
        <v>1</v>
      </c>
      <c r="J89" s="176"/>
      <c r="K89" s="176">
        <v>1</v>
      </c>
      <c r="L89" s="176"/>
      <c r="M89" s="176">
        <v>1</v>
      </c>
      <c r="N89" s="176"/>
      <c r="O89" s="176">
        <v>1</v>
      </c>
      <c r="P89" s="176"/>
      <c r="Q89" s="176">
        <v>1</v>
      </c>
      <c r="R89" s="176"/>
      <c r="S89" s="176">
        <v>1</v>
      </c>
      <c r="T89" s="176"/>
      <c r="U89" s="176">
        <v>1</v>
      </c>
      <c r="V89" s="176"/>
      <c r="W89" s="176">
        <v>1</v>
      </c>
      <c r="X89" s="176"/>
      <c r="Y89" s="176">
        <v>1</v>
      </c>
      <c r="Z89" s="176"/>
      <c r="AA89" s="176">
        <v>1</v>
      </c>
    </row>
    <row r="90" spans="1:27" x14ac:dyDescent="0.45">
      <c r="A90" t="str">
        <f t="shared" si="9"/>
        <v>COO2029</v>
      </c>
      <c r="B90" s="47">
        <v>3</v>
      </c>
      <c r="C90" s="47" t="s">
        <v>52</v>
      </c>
      <c r="D90" s="163">
        <f t="shared" si="8"/>
        <v>1</v>
      </c>
      <c r="E90" s="176">
        <v>1</v>
      </c>
      <c r="F90" s="176"/>
      <c r="G90" s="176">
        <v>1</v>
      </c>
      <c r="H90" s="176"/>
      <c r="I90" s="176">
        <v>1</v>
      </c>
      <c r="J90" s="176"/>
      <c r="K90" s="176">
        <v>1</v>
      </c>
      <c r="L90" s="176"/>
      <c r="M90" s="176">
        <v>1</v>
      </c>
      <c r="N90" s="176"/>
      <c r="O90" s="176">
        <v>1</v>
      </c>
      <c r="P90" s="176"/>
      <c r="Q90" s="176">
        <v>1</v>
      </c>
      <c r="R90" s="176"/>
      <c r="S90" s="176">
        <v>1</v>
      </c>
      <c r="T90" s="176"/>
      <c r="U90" s="176">
        <v>1</v>
      </c>
      <c r="V90" s="176"/>
      <c r="W90" s="176">
        <v>1</v>
      </c>
      <c r="X90" s="176"/>
      <c r="Y90" s="176">
        <v>1</v>
      </c>
      <c r="Z90" s="176"/>
      <c r="AA90" s="176">
        <v>1</v>
      </c>
    </row>
    <row r="91" spans="1:27" x14ac:dyDescent="0.45">
      <c r="A91" t="str">
        <f t="shared" si="9"/>
        <v>CCO2029</v>
      </c>
      <c r="B91" s="47">
        <v>4</v>
      </c>
      <c r="C91" s="47" t="s">
        <v>75</v>
      </c>
      <c r="D91" s="163">
        <f t="shared" si="8"/>
        <v>1</v>
      </c>
      <c r="E91" s="176">
        <v>1</v>
      </c>
      <c r="F91" s="176"/>
      <c r="G91" s="176">
        <v>1</v>
      </c>
      <c r="H91" s="176"/>
      <c r="I91" s="176">
        <v>1</v>
      </c>
      <c r="J91" s="176"/>
      <c r="K91" s="176">
        <v>1</v>
      </c>
      <c r="L91" s="176"/>
      <c r="M91" s="176">
        <v>1</v>
      </c>
      <c r="N91" s="176"/>
      <c r="O91" s="176">
        <v>1</v>
      </c>
      <c r="P91" s="176"/>
      <c r="Q91" s="176">
        <v>1</v>
      </c>
      <c r="R91" s="176"/>
      <c r="S91" s="176">
        <v>1</v>
      </c>
      <c r="T91" s="176"/>
      <c r="U91" s="176">
        <v>1</v>
      </c>
      <c r="V91" s="176"/>
      <c r="W91" s="176">
        <v>1</v>
      </c>
      <c r="X91" s="176"/>
      <c r="Y91" s="176">
        <v>1</v>
      </c>
      <c r="Z91" s="176"/>
      <c r="AA91" s="176">
        <v>1</v>
      </c>
    </row>
    <row r="92" spans="1:27" x14ac:dyDescent="0.45">
      <c r="A92" t="str">
        <f t="shared" si="9"/>
        <v>CMO2029</v>
      </c>
      <c r="B92" s="47">
        <v>5</v>
      </c>
      <c r="C92" s="47" t="s">
        <v>53</v>
      </c>
      <c r="D92" s="163">
        <f t="shared" si="8"/>
        <v>1</v>
      </c>
      <c r="E92" s="176">
        <v>1</v>
      </c>
      <c r="F92" s="176"/>
      <c r="G92" s="176">
        <v>1</v>
      </c>
      <c r="H92" s="176"/>
      <c r="I92" s="176">
        <v>1</v>
      </c>
      <c r="J92" s="176"/>
      <c r="K92" s="176">
        <v>1</v>
      </c>
      <c r="L92" s="176"/>
      <c r="M92" s="176">
        <v>1</v>
      </c>
      <c r="N92" s="176"/>
      <c r="O92" s="176">
        <v>1</v>
      </c>
      <c r="P92" s="176"/>
      <c r="Q92" s="176">
        <v>1</v>
      </c>
      <c r="R92" s="176"/>
      <c r="S92" s="176">
        <v>1</v>
      </c>
      <c r="T92" s="176"/>
      <c r="U92" s="176">
        <v>1</v>
      </c>
      <c r="V92" s="176"/>
      <c r="W92" s="176">
        <v>1</v>
      </c>
      <c r="X92" s="176"/>
      <c r="Y92" s="176">
        <v>1</v>
      </c>
      <c r="Z92" s="176"/>
      <c r="AA92" s="176">
        <v>1</v>
      </c>
    </row>
    <row r="93" spans="1:27" x14ac:dyDescent="0.45">
      <c r="A93" t="str">
        <f t="shared" si="9"/>
        <v>Admin2029</v>
      </c>
      <c r="B93" s="47">
        <v>6</v>
      </c>
      <c r="C93" s="47" t="s">
        <v>54</v>
      </c>
      <c r="D93" s="163">
        <f t="shared" si="8"/>
        <v>1</v>
      </c>
      <c r="E93" s="176">
        <v>1</v>
      </c>
      <c r="F93" s="176"/>
      <c r="G93" s="176">
        <v>1</v>
      </c>
      <c r="H93" s="176"/>
      <c r="I93" s="176">
        <v>1</v>
      </c>
      <c r="J93" s="176"/>
      <c r="K93" s="176">
        <v>1</v>
      </c>
      <c r="L93" s="176"/>
      <c r="M93" s="176">
        <v>1</v>
      </c>
      <c r="N93" s="176"/>
      <c r="O93" s="176">
        <v>1</v>
      </c>
      <c r="P93" s="176"/>
      <c r="Q93" s="176">
        <v>1</v>
      </c>
      <c r="R93" s="176"/>
      <c r="S93" s="176">
        <v>1</v>
      </c>
      <c r="T93" s="176"/>
      <c r="U93" s="176">
        <v>1</v>
      </c>
      <c r="V93" s="176"/>
      <c r="W93" s="176">
        <v>1</v>
      </c>
      <c r="X93" s="176"/>
      <c r="Y93" s="176">
        <v>1</v>
      </c>
      <c r="Z93" s="176"/>
      <c r="AA93" s="176">
        <v>1</v>
      </c>
    </row>
    <row r="94" spans="1:27" x14ac:dyDescent="0.45">
      <c r="A94" t="str">
        <f t="shared" si="9"/>
        <v>Legal2029</v>
      </c>
      <c r="B94" s="47">
        <v>7</v>
      </c>
      <c r="C94" s="47" t="s">
        <v>55</v>
      </c>
      <c r="D94" s="163">
        <f t="shared" si="8"/>
        <v>1</v>
      </c>
      <c r="E94" s="176">
        <v>1</v>
      </c>
      <c r="F94" s="176"/>
      <c r="G94" s="176">
        <v>1</v>
      </c>
      <c r="H94" s="176"/>
      <c r="I94" s="176">
        <v>1</v>
      </c>
      <c r="J94" s="176"/>
      <c r="K94" s="176">
        <v>1</v>
      </c>
      <c r="L94" s="176"/>
      <c r="M94" s="176">
        <v>1</v>
      </c>
      <c r="N94" s="176"/>
      <c r="O94" s="176">
        <v>1</v>
      </c>
      <c r="P94" s="176"/>
      <c r="Q94" s="176">
        <v>1</v>
      </c>
      <c r="R94" s="176"/>
      <c r="S94" s="176">
        <v>1</v>
      </c>
      <c r="T94" s="176"/>
      <c r="U94" s="176">
        <v>1</v>
      </c>
      <c r="V94" s="176"/>
      <c r="W94" s="176">
        <v>1</v>
      </c>
      <c r="X94" s="176"/>
      <c r="Y94" s="176">
        <v>1</v>
      </c>
      <c r="Z94" s="176"/>
      <c r="AA94" s="176">
        <v>1</v>
      </c>
    </row>
    <row r="95" spans="1:27" x14ac:dyDescent="0.45">
      <c r="A95" t="str">
        <f t="shared" si="9"/>
        <v>CA2029</v>
      </c>
      <c r="B95" s="47">
        <v>8</v>
      </c>
      <c r="C95" s="47" t="s">
        <v>56</v>
      </c>
      <c r="D95" s="163"/>
      <c r="E95" s="176">
        <v>1</v>
      </c>
      <c r="F95" s="176"/>
      <c r="G95" s="176">
        <v>1</v>
      </c>
      <c r="H95" s="176"/>
      <c r="I95" s="176">
        <v>1</v>
      </c>
      <c r="J95" s="176"/>
      <c r="K95" s="176">
        <v>1</v>
      </c>
      <c r="L95" s="176"/>
      <c r="M95" s="176">
        <v>1</v>
      </c>
      <c r="N95" s="176"/>
      <c r="O95" s="176">
        <v>1</v>
      </c>
      <c r="P95" s="176"/>
      <c r="Q95" s="176">
        <v>1</v>
      </c>
      <c r="R95" s="176"/>
      <c r="S95" s="176">
        <v>1</v>
      </c>
      <c r="T95" s="176"/>
      <c r="U95" s="176">
        <v>1</v>
      </c>
      <c r="V95" s="176"/>
      <c r="W95" s="176">
        <v>1</v>
      </c>
      <c r="X95" s="176"/>
      <c r="Y95" s="176">
        <v>1</v>
      </c>
      <c r="Z95" s="176"/>
      <c r="AA95" s="176">
        <v>1</v>
      </c>
    </row>
    <row r="96" spans="1:27" x14ac:dyDescent="0.45">
      <c r="A96" t="str">
        <f t="shared" si="9"/>
        <v>Staff 22029</v>
      </c>
      <c r="B96" s="47">
        <v>9</v>
      </c>
      <c r="C96" s="47" t="str">
        <f>'3.HR Policy'!C15</f>
        <v>Staff 2</v>
      </c>
      <c r="D96" s="163">
        <v>1</v>
      </c>
      <c r="E96" s="176">
        <v>1</v>
      </c>
      <c r="F96" s="176"/>
      <c r="G96" s="176">
        <v>1</v>
      </c>
      <c r="H96" s="176"/>
      <c r="I96" s="176">
        <v>1</v>
      </c>
      <c r="J96" s="176"/>
      <c r="K96" s="176">
        <v>1</v>
      </c>
      <c r="L96" s="176"/>
      <c r="M96" s="176">
        <v>1</v>
      </c>
      <c r="N96" s="176"/>
      <c r="O96" s="176">
        <v>1</v>
      </c>
      <c r="P96" s="176"/>
      <c r="Q96" s="176">
        <v>1</v>
      </c>
      <c r="R96" s="176"/>
      <c r="S96" s="176">
        <v>1</v>
      </c>
      <c r="T96" s="176"/>
      <c r="U96" s="176">
        <v>1</v>
      </c>
      <c r="V96" s="176"/>
      <c r="W96" s="176">
        <v>1</v>
      </c>
      <c r="X96" s="176"/>
      <c r="Y96" s="176">
        <v>1</v>
      </c>
      <c r="Z96" s="176"/>
      <c r="AA96" s="176">
        <v>1</v>
      </c>
    </row>
    <row r="97" spans="1:27" x14ac:dyDescent="0.45">
      <c r="A97" t="str">
        <f t="shared" si="9"/>
        <v>Manager 12029</v>
      </c>
      <c r="B97" s="47">
        <v>10</v>
      </c>
      <c r="C97" s="47" t="str">
        <f>'3.HR Policy'!C11</f>
        <v>Manager 1</v>
      </c>
      <c r="D97" s="163">
        <v>1</v>
      </c>
      <c r="E97" s="176">
        <v>1</v>
      </c>
      <c r="F97" s="176"/>
      <c r="G97" s="176">
        <v>1</v>
      </c>
      <c r="H97" s="176"/>
      <c r="I97" s="176">
        <v>1</v>
      </c>
      <c r="J97" s="176"/>
      <c r="K97" s="176">
        <v>1</v>
      </c>
      <c r="L97" s="176"/>
      <c r="M97" s="176">
        <v>1</v>
      </c>
      <c r="N97" s="176"/>
      <c r="O97" s="176">
        <v>1</v>
      </c>
      <c r="P97" s="176"/>
      <c r="Q97" s="176">
        <v>1</v>
      </c>
      <c r="R97" s="176"/>
      <c r="S97" s="176">
        <v>1</v>
      </c>
      <c r="T97" s="176"/>
      <c r="U97" s="176">
        <v>1</v>
      </c>
      <c r="V97" s="176"/>
      <c r="W97" s="176">
        <v>1</v>
      </c>
      <c r="X97" s="176"/>
      <c r="Y97" s="176">
        <v>1</v>
      </c>
      <c r="Z97" s="176"/>
      <c r="AA97" s="176">
        <v>1</v>
      </c>
    </row>
    <row r="98" spans="1:27" x14ac:dyDescent="0.45">
      <c r="A98" t="str">
        <f t="shared" si="9"/>
        <v>Manager 22029</v>
      </c>
      <c r="B98" s="47">
        <v>11</v>
      </c>
      <c r="C98" s="47" t="str">
        <f>'3.HR Policy'!C14</f>
        <v>Manager 2</v>
      </c>
      <c r="D98" s="163"/>
      <c r="E98" s="176">
        <v>1</v>
      </c>
      <c r="F98" s="176"/>
      <c r="G98" s="176">
        <v>1</v>
      </c>
      <c r="H98" s="176"/>
      <c r="I98" s="176">
        <v>1</v>
      </c>
      <c r="J98" s="176"/>
      <c r="K98" s="176">
        <v>1</v>
      </c>
      <c r="L98" s="176"/>
      <c r="M98" s="176">
        <v>1</v>
      </c>
      <c r="N98" s="176"/>
      <c r="O98" s="176">
        <v>1</v>
      </c>
      <c r="P98" s="176"/>
      <c r="Q98" s="176">
        <v>1</v>
      </c>
      <c r="R98" s="176"/>
      <c r="S98" s="176">
        <v>1</v>
      </c>
      <c r="T98" s="176"/>
      <c r="U98" s="176">
        <v>1</v>
      </c>
      <c r="V98" s="176"/>
      <c r="W98" s="176">
        <v>1</v>
      </c>
      <c r="X98" s="176"/>
      <c r="Y98" s="176">
        <v>1</v>
      </c>
      <c r="Z98" s="176"/>
      <c r="AA98" s="176">
        <v>1</v>
      </c>
    </row>
    <row r="99" spans="1:27" x14ac:dyDescent="0.45">
      <c r="A99" t="str">
        <f t="shared" si="9"/>
        <v>Manager 52029</v>
      </c>
      <c r="B99" s="47">
        <v>12</v>
      </c>
      <c r="C99" s="47" t="str">
        <f>'3.HR Policy'!C21</f>
        <v>Manager 5</v>
      </c>
      <c r="D99" s="163">
        <v>1</v>
      </c>
      <c r="E99" s="176">
        <v>1</v>
      </c>
      <c r="F99" s="176"/>
      <c r="G99" s="176">
        <v>1</v>
      </c>
      <c r="H99" s="176"/>
      <c r="I99" s="176">
        <v>1</v>
      </c>
      <c r="J99" s="176"/>
      <c r="K99" s="176">
        <v>1</v>
      </c>
      <c r="L99" s="176"/>
      <c r="M99" s="176">
        <v>1</v>
      </c>
      <c r="N99" s="176"/>
      <c r="O99" s="176">
        <v>1</v>
      </c>
      <c r="P99" s="176"/>
      <c r="Q99" s="176">
        <v>1</v>
      </c>
      <c r="R99" s="176"/>
      <c r="S99" s="176">
        <v>1</v>
      </c>
      <c r="T99" s="176"/>
      <c r="U99" s="176">
        <v>1</v>
      </c>
      <c r="V99" s="176"/>
      <c r="W99" s="176">
        <v>1</v>
      </c>
      <c r="X99" s="176"/>
      <c r="Y99" s="176">
        <v>1</v>
      </c>
      <c r="Z99" s="176"/>
      <c r="AA99" s="176">
        <v>1</v>
      </c>
    </row>
    <row r="100" spans="1:27" x14ac:dyDescent="0.45">
      <c r="A100" t="str">
        <f t="shared" si="9"/>
        <v>Manager 32029</v>
      </c>
      <c r="B100" s="47">
        <v>13</v>
      </c>
      <c r="C100" s="47" t="str">
        <f>'3.HR Policy'!C17</f>
        <v>Manager 3</v>
      </c>
      <c r="D100" s="163">
        <v>1</v>
      </c>
      <c r="E100" s="176">
        <v>1</v>
      </c>
      <c r="F100" s="176"/>
      <c r="G100" s="176">
        <v>1</v>
      </c>
      <c r="H100" s="176"/>
      <c r="I100" s="176">
        <v>1</v>
      </c>
      <c r="J100" s="176"/>
      <c r="K100" s="176">
        <v>1</v>
      </c>
      <c r="L100" s="176"/>
      <c r="M100" s="176">
        <v>1</v>
      </c>
      <c r="N100" s="176"/>
      <c r="O100" s="176">
        <v>1</v>
      </c>
      <c r="P100" s="176"/>
      <c r="Q100" s="176">
        <v>1</v>
      </c>
      <c r="R100" s="176"/>
      <c r="S100" s="176">
        <v>1</v>
      </c>
      <c r="T100" s="176"/>
      <c r="U100" s="176">
        <v>1</v>
      </c>
      <c r="V100" s="176"/>
      <c r="W100" s="176">
        <v>1</v>
      </c>
      <c r="X100" s="176"/>
      <c r="Y100" s="176">
        <v>1</v>
      </c>
      <c r="Z100" s="176"/>
      <c r="AA100" s="176">
        <v>1</v>
      </c>
    </row>
    <row r="101" spans="1:27" x14ac:dyDescent="0.45">
      <c r="A101" t="str">
        <f t="shared" si="9"/>
        <v>Manager 42029</v>
      </c>
      <c r="B101" s="47">
        <v>14</v>
      </c>
      <c r="C101" s="47" t="str">
        <f>'3.HR Policy'!C19</f>
        <v>Manager 4</v>
      </c>
      <c r="D101" s="163">
        <v>1</v>
      </c>
      <c r="E101" s="176">
        <v>1</v>
      </c>
      <c r="F101" s="176"/>
      <c r="G101" s="176">
        <v>1</v>
      </c>
      <c r="H101" s="176"/>
      <c r="I101" s="176">
        <v>1</v>
      </c>
      <c r="J101" s="176"/>
      <c r="K101" s="176">
        <v>1</v>
      </c>
      <c r="L101" s="176"/>
      <c r="M101" s="176">
        <v>1</v>
      </c>
      <c r="N101" s="176"/>
      <c r="O101" s="176">
        <v>1</v>
      </c>
      <c r="P101" s="176"/>
      <c r="Q101" s="176">
        <v>1</v>
      </c>
      <c r="R101" s="176"/>
      <c r="S101" s="176">
        <v>1</v>
      </c>
      <c r="T101" s="176"/>
      <c r="U101" s="176">
        <v>1</v>
      </c>
      <c r="V101" s="176"/>
      <c r="W101" s="176">
        <v>1</v>
      </c>
      <c r="X101" s="176"/>
      <c r="Y101" s="176">
        <v>1</v>
      </c>
      <c r="Z101" s="176"/>
      <c r="AA101" s="176">
        <v>1</v>
      </c>
    </row>
    <row r="102" spans="1:27" x14ac:dyDescent="0.45">
      <c r="A102" t="str">
        <f t="shared" si="9"/>
        <v>Staff 62029</v>
      </c>
      <c r="B102" s="47">
        <v>1</v>
      </c>
      <c r="C102" s="47" t="str">
        <f>'3.HR Policy'!C22</f>
        <v>Staff 6</v>
      </c>
      <c r="D102" s="163">
        <v>4</v>
      </c>
      <c r="E102" s="176">
        <v>4</v>
      </c>
      <c r="F102" s="176"/>
      <c r="G102" s="176">
        <v>4</v>
      </c>
      <c r="H102" s="176"/>
      <c r="I102" s="176">
        <v>4</v>
      </c>
      <c r="J102" s="176"/>
      <c r="K102" s="176">
        <v>4</v>
      </c>
      <c r="L102" s="176"/>
      <c r="M102" s="176">
        <v>4</v>
      </c>
      <c r="N102" s="176"/>
      <c r="O102" s="176">
        <v>4</v>
      </c>
      <c r="P102" s="176"/>
      <c r="Q102" s="176">
        <v>4</v>
      </c>
      <c r="R102" s="176"/>
      <c r="S102" s="176">
        <v>4</v>
      </c>
      <c r="T102" s="176"/>
      <c r="U102" s="176">
        <v>4</v>
      </c>
      <c r="V102" s="176"/>
      <c r="W102" s="176">
        <v>4</v>
      </c>
      <c r="X102" s="176"/>
      <c r="Y102" s="176">
        <v>4</v>
      </c>
      <c r="Z102" s="176"/>
      <c r="AA102" s="176">
        <v>4</v>
      </c>
    </row>
    <row r="103" spans="1:27" x14ac:dyDescent="0.45">
      <c r="A103" t="str">
        <f t="shared" si="9"/>
        <v>Staff 42029</v>
      </c>
      <c r="B103" s="47">
        <v>2</v>
      </c>
      <c r="C103" s="47" t="str">
        <f>'3.HR Policy'!C18</f>
        <v>Staff 4</v>
      </c>
      <c r="D103" s="163">
        <v>2</v>
      </c>
      <c r="E103" s="176">
        <v>2</v>
      </c>
      <c r="F103" s="176"/>
      <c r="G103" s="176">
        <v>2</v>
      </c>
      <c r="H103" s="176"/>
      <c r="I103" s="176">
        <v>2</v>
      </c>
      <c r="J103" s="176"/>
      <c r="K103" s="176">
        <v>2</v>
      </c>
      <c r="L103" s="176"/>
      <c r="M103" s="176">
        <v>2</v>
      </c>
      <c r="N103" s="176"/>
      <c r="O103" s="176">
        <v>2</v>
      </c>
      <c r="P103" s="176"/>
      <c r="Q103" s="176">
        <v>2</v>
      </c>
      <c r="R103" s="176"/>
      <c r="S103" s="176">
        <v>2</v>
      </c>
      <c r="T103" s="176"/>
      <c r="U103" s="176">
        <v>2</v>
      </c>
      <c r="V103" s="176"/>
      <c r="W103" s="176">
        <v>2</v>
      </c>
      <c r="X103" s="176"/>
      <c r="Y103" s="176">
        <v>2</v>
      </c>
      <c r="Z103" s="176"/>
      <c r="AA103" s="176">
        <v>2</v>
      </c>
    </row>
    <row r="104" spans="1:27" x14ac:dyDescent="0.45">
      <c r="A104" t="str">
        <f t="shared" si="9"/>
        <v>Staff 12029</v>
      </c>
      <c r="B104" s="47">
        <v>3</v>
      </c>
      <c r="C104" s="47" t="str">
        <f>'3.HR Policy'!C12</f>
        <v>Staff 1</v>
      </c>
      <c r="D104" s="163"/>
      <c r="E104" s="176">
        <v>4</v>
      </c>
      <c r="F104" s="176"/>
      <c r="G104" s="176">
        <v>4</v>
      </c>
      <c r="H104" s="176"/>
      <c r="I104" s="176">
        <v>4</v>
      </c>
      <c r="J104" s="176"/>
      <c r="K104" s="176">
        <v>4</v>
      </c>
      <c r="L104" s="176"/>
      <c r="M104" s="176">
        <v>4</v>
      </c>
      <c r="N104" s="176"/>
      <c r="O104" s="176">
        <v>4</v>
      </c>
      <c r="P104" s="176"/>
      <c r="Q104" s="176">
        <v>4</v>
      </c>
      <c r="R104" s="176"/>
      <c r="S104" s="176">
        <v>4</v>
      </c>
      <c r="T104" s="176"/>
      <c r="U104" s="176">
        <v>4</v>
      </c>
      <c r="V104" s="176"/>
      <c r="W104" s="176">
        <v>4</v>
      </c>
      <c r="X104" s="176"/>
      <c r="Y104" s="176">
        <v>4</v>
      </c>
      <c r="Z104" s="176"/>
      <c r="AA104" s="176">
        <v>4</v>
      </c>
    </row>
    <row r="105" spans="1:27" x14ac:dyDescent="0.45">
      <c r="A105" t="str">
        <f t="shared" si="9"/>
        <v>Staff 52029</v>
      </c>
      <c r="B105" s="47">
        <v>4</v>
      </c>
      <c r="C105" s="47" t="str">
        <f>'3.HR Policy'!C20</f>
        <v>Staff 5</v>
      </c>
      <c r="D105" s="163">
        <v>4</v>
      </c>
      <c r="E105" s="176">
        <v>4</v>
      </c>
      <c r="F105" s="176"/>
      <c r="G105" s="176">
        <v>4</v>
      </c>
      <c r="H105" s="176"/>
      <c r="I105" s="176">
        <v>4</v>
      </c>
      <c r="J105" s="176"/>
      <c r="K105" s="176">
        <v>4</v>
      </c>
      <c r="L105" s="176"/>
      <c r="M105" s="176">
        <v>4</v>
      </c>
      <c r="N105" s="176"/>
      <c r="O105" s="176">
        <v>4</v>
      </c>
      <c r="P105" s="176"/>
      <c r="Q105" s="176">
        <v>4</v>
      </c>
      <c r="R105" s="176"/>
      <c r="S105" s="176">
        <v>4</v>
      </c>
      <c r="T105" s="176"/>
      <c r="U105" s="176">
        <v>4</v>
      </c>
      <c r="V105" s="176"/>
      <c r="W105" s="176">
        <v>4</v>
      </c>
      <c r="X105" s="176"/>
      <c r="Y105" s="176">
        <v>4</v>
      </c>
      <c r="Z105" s="176"/>
      <c r="AA105" s="176">
        <v>4</v>
      </c>
    </row>
  </sheetData>
  <mergeCells count="20">
    <mergeCell ref="B2:B3"/>
    <mergeCell ref="C2:C3"/>
    <mergeCell ref="E2:AA2"/>
    <mergeCell ref="D2:D3"/>
    <mergeCell ref="D24:D25"/>
    <mergeCell ref="B44:B45"/>
    <mergeCell ref="C44:C45"/>
    <mergeCell ref="E44:AA44"/>
    <mergeCell ref="B24:B25"/>
    <mergeCell ref="C24:C25"/>
    <mergeCell ref="E24:AA24"/>
    <mergeCell ref="D44:D45"/>
    <mergeCell ref="B86:B87"/>
    <mergeCell ref="C86:C87"/>
    <mergeCell ref="E86:AA86"/>
    <mergeCell ref="B65:B66"/>
    <mergeCell ref="C65:C66"/>
    <mergeCell ref="E65:AA65"/>
    <mergeCell ref="D65:D66"/>
    <mergeCell ref="D86:D87"/>
  </mergeCells>
  <pageMargins left="0.19" right="0.17" top="0.2" bottom="0.17" header="0.17" footer="0.3"/>
  <pageSetup scale="74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1E6BC-274F-4A05-9B1C-5B3C5B95C08B}">
  <sheetPr>
    <tabColor theme="9" tint="-0.499984740745262"/>
  </sheetPr>
  <dimension ref="A1:Z529"/>
  <sheetViews>
    <sheetView showGridLines="0" workbookViewId="0">
      <pane xSplit="4" ySplit="3" topLeftCell="E510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25" x14ac:dyDescent="0.45"/>
  <cols>
    <col min="1" max="1" width="19.796875" customWidth="1"/>
    <col min="2" max="2" width="14.1328125" customWidth="1"/>
    <col min="3" max="3" width="16.53125" customWidth="1"/>
    <col min="4" max="4" width="24.86328125" customWidth="1"/>
    <col min="5" max="5" width="15.1328125" bestFit="1" customWidth="1"/>
    <col min="6" max="6" width="15.1328125" hidden="1" customWidth="1"/>
    <col min="7" max="7" width="12.46484375" bestFit="1" customWidth="1"/>
    <col min="8" max="8" width="12.46484375" hidden="1" customWidth="1"/>
    <col min="9" max="9" width="12.46484375" bestFit="1" customWidth="1"/>
    <col min="10" max="10" width="12.46484375" hidden="1" customWidth="1"/>
    <col min="11" max="11" width="14.53125" customWidth="1"/>
    <col min="12" max="12" width="12.46484375" hidden="1" customWidth="1"/>
    <col min="13" max="13" width="14.1328125" customWidth="1"/>
    <col min="14" max="14" width="3.86328125" customWidth="1"/>
    <col min="15" max="15" width="14.6640625" bestFit="1" customWidth="1"/>
    <col min="16" max="16" width="20.19921875" customWidth="1"/>
    <col min="17" max="17" width="22.46484375" bestFit="1" customWidth="1"/>
    <col min="18" max="18" width="10.46484375" bestFit="1" customWidth="1"/>
    <col min="19" max="19" width="0" hidden="1" customWidth="1"/>
    <col min="20" max="20" width="10.46484375" bestFit="1" customWidth="1"/>
    <col min="21" max="21" width="0" hidden="1" customWidth="1"/>
    <col min="22" max="22" width="10.46484375" bestFit="1" customWidth="1"/>
    <col min="23" max="23" width="0" hidden="1" customWidth="1"/>
    <col min="24" max="24" width="10.46484375" bestFit="1" customWidth="1"/>
    <col min="25" max="25" width="0" hidden="1" customWidth="1"/>
    <col min="26" max="26" width="10.46484375" bestFit="1" customWidth="1"/>
  </cols>
  <sheetData>
    <row r="1" spans="1:15" x14ac:dyDescent="0.45">
      <c r="B1" s="87" t="s">
        <v>84</v>
      </c>
    </row>
    <row r="2" spans="1:15" x14ac:dyDescent="0.45">
      <c r="B2" s="2" t="s">
        <v>85</v>
      </c>
    </row>
    <row r="3" spans="1:15" ht="22.05" customHeight="1" x14ac:dyDescent="0.45">
      <c r="B3" s="10" t="s">
        <v>3</v>
      </c>
      <c r="C3" s="10" t="s">
        <v>65</v>
      </c>
      <c r="D3" s="10" t="s">
        <v>66</v>
      </c>
      <c r="E3" s="10">
        <v>2025</v>
      </c>
      <c r="F3" s="10"/>
      <c r="G3" s="4">
        <v>2026</v>
      </c>
      <c r="H3" s="4"/>
      <c r="I3" s="4">
        <v>2027</v>
      </c>
      <c r="J3" s="4"/>
      <c r="K3" s="4">
        <v>2028</v>
      </c>
      <c r="L3" s="4"/>
      <c r="M3" s="4">
        <v>2029</v>
      </c>
    </row>
    <row r="4" spans="1:15" ht="22.05" customHeight="1" x14ac:dyDescent="0.45">
      <c r="A4" t="str">
        <f>C4&amp;B$2</f>
        <v xml:space="preserve">CEOLương cơ bản </v>
      </c>
      <c r="B4" s="14">
        <v>1</v>
      </c>
      <c r="C4" s="14" t="s">
        <v>51</v>
      </c>
      <c r="D4" s="4" t="s">
        <v>57</v>
      </c>
      <c r="E4" s="12">
        <v>90000000</v>
      </c>
      <c r="F4" s="12"/>
      <c r="G4" s="12">
        <f t="shared" ref="G4:G9" si="0">E4*1.1</f>
        <v>99000000.000000015</v>
      </c>
      <c r="H4" s="12"/>
      <c r="I4" s="12">
        <f t="shared" ref="I4:I9" si="1">G4*1.1</f>
        <v>108900000.00000003</v>
      </c>
      <c r="J4" s="12"/>
      <c r="K4" s="12">
        <f t="shared" ref="K4:K9" si="2">I4*1.1</f>
        <v>119790000.00000004</v>
      </c>
      <c r="L4" s="12"/>
      <c r="M4" s="12">
        <f t="shared" ref="M4:M9" si="3">K4*1.1</f>
        <v>131769000.00000006</v>
      </c>
    </row>
    <row r="5" spans="1:15" ht="25.8" customHeight="1" x14ac:dyDescent="0.45">
      <c r="A5" t="str">
        <f t="shared" ref="A5:A22" si="4">C5&amp;B$2</f>
        <v xml:space="preserve">COOLương cơ bản </v>
      </c>
      <c r="B5" s="14">
        <v>2</v>
      </c>
      <c r="C5" s="14" t="s">
        <v>52</v>
      </c>
      <c r="D5" s="4" t="s">
        <v>58</v>
      </c>
      <c r="E5" s="12">
        <v>180000000</v>
      </c>
      <c r="F5" s="12"/>
      <c r="G5" s="12">
        <f t="shared" si="0"/>
        <v>198000000.00000003</v>
      </c>
      <c r="H5" s="12"/>
      <c r="I5" s="12">
        <f t="shared" si="1"/>
        <v>217800000.00000006</v>
      </c>
      <c r="J5" s="12"/>
      <c r="K5" s="12">
        <f t="shared" si="2"/>
        <v>239580000.00000009</v>
      </c>
      <c r="L5" s="12"/>
      <c r="M5" s="12">
        <f t="shared" si="3"/>
        <v>263538000.00000012</v>
      </c>
    </row>
    <row r="6" spans="1:15" ht="22.05" customHeight="1" x14ac:dyDescent="0.45">
      <c r="A6" t="str">
        <f t="shared" si="4"/>
        <v xml:space="preserve">CCOLương cơ bản </v>
      </c>
      <c r="B6" s="14">
        <v>3</v>
      </c>
      <c r="C6" s="14" t="s">
        <v>75</v>
      </c>
      <c r="D6" s="7" t="s">
        <v>76</v>
      </c>
      <c r="E6" s="12">
        <v>0</v>
      </c>
      <c r="F6" s="12"/>
      <c r="G6" s="12">
        <f t="shared" si="0"/>
        <v>0</v>
      </c>
      <c r="H6" s="12"/>
      <c r="I6" s="12">
        <f t="shared" si="1"/>
        <v>0</v>
      </c>
      <c r="J6" s="12"/>
      <c r="K6" s="12">
        <f t="shared" si="2"/>
        <v>0</v>
      </c>
      <c r="L6" s="12"/>
      <c r="M6" s="12">
        <f t="shared" si="3"/>
        <v>0</v>
      </c>
    </row>
    <row r="7" spans="1:15" ht="22.05" customHeight="1" x14ac:dyDescent="0.45">
      <c r="A7" t="str">
        <f t="shared" si="4"/>
        <v xml:space="preserve">CMOLương cơ bản </v>
      </c>
      <c r="B7" s="14">
        <v>4</v>
      </c>
      <c r="C7" s="14" t="s">
        <v>53</v>
      </c>
      <c r="D7" s="7" t="s">
        <v>59</v>
      </c>
      <c r="E7" s="12">
        <v>66000000</v>
      </c>
      <c r="F7" s="12"/>
      <c r="G7" s="12">
        <f t="shared" si="0"/>
        <v>72600000</v>
      </c>
      <c r="H7" s="12"/>
      <c r="I7" s="12">
        <f t="shared" si="1"/>
        <v>79860000</v>
      </c>
      <c r="J7" s="12"/>
      <c r="K7" s="12">
        <f t="shared" si="2"/>
        <v>87846000</v>
      </c>
      <c r="L7" s="12"/>
      <c r="M7" s="12">
        <f t="shared" si="3"/>
        <v>96630600.000000015</v>
      </c>
      <c r="O7" s="24"/>
    </row>
    <row r="8" spans="1:15" ht="22.05" customHeight="1" x14ac:dyDescent="0.45">
      <c r="A8" t="str">
        <f t="shared" si="4"/>
        <v xml:space="preserve">AdminLương cơ bản </v>
      </c>
      <c r="B8" s="14">
        <v>5</v>
      </c>
      <c r="C8" s="14" t="s">
        <v>54</v>
      </c>
      <c r="D8" s="7" t="s">
        <v>60</v>
      </c>
      <c r="E8" s="12">
        <v>66000000</v>
      </c>
      <c r="F8" s="12"/>
      <c r="G8" s="12">
        <f t="shared" si="0"/>
        <v>72600000</v>
      </c>
      <c r="H8" s="12"/>
      <c r="I8" s="12">
        <f t="shared" si="1"/>
        <v>79860000</v>
      </c>
      <c r="J8" s="12"/>
      <c r="K8" s="12">
        <f t="shared" si="2"/>
        <v>87846000</v>
      </c>
      <c r="L8" s="12"/>
      <c r="M8" s="12">
        <f t="shared" si="3"/>
        <v>96630600.000000015</v>
      </c>
      <c r="O8" s="135"/>
    </row>
    <row r="9" spans="1:15" ht="22.05" customHeight="1" x14ac:dyDescent="0.45">
      <c r="A9" t="str">
        <f t="shared" si="4"/>
        <v xml:space="preserve">LegalLương cơ bản </v>
      </c>
      <c r="B9" s="14">
        <v>6</v>
      </c>
      <c r="C9" s="14" t="s">
        <v>55</v>
      </c>
      <c r="D9" s="7" t="s">
        <v>61</v>
      </c>
      <c r="E9" s="12">
        <v>36000000</v>
      </c>
      <c r="F9" s="12"/>
      <c r="G9" s="12">
        <f t="shared" si="0"/>
        <v>39600000</v>
      </c>
      <c r="H9" s="12"/>
      <c r="I9" s="12">
        <f t="shared" si="1"/>
        <v>43560000</v>
      </c>
      <c r="J9" s="12"/>
      <c r="K9" s="12">
        <f t="shared" si="2"/>
        <v>47916000.000000007</v>
      </c>
      <c r="L9" s="12"/>
      <c r="M9" s="12">
        <f t="shared" si="3"/>
        <v>52707600.000000015</v>
      </c>
      <c r="O9" s="19"/>
    </row>
    <row r="10" spans="1:15" ht="22.05" customHeight="1" x14ac:dyDescent="0.45">
      <c r="A10" t="str">
        <f t="shared" si="4"/>
        <v xml:space="preserve">CALương cơ bản </v>
      </c>
      <c r="B10" s="14">
        <v>7</v>
      </c>
      <c r="C10" s="14" t="s">
        <v>56</v>
      </c>
      <c r="D10" s="7" t="s">
        <v>62</v>
      </c>
      <c r="E10" s="12">
        <v>64800000</v>
      </c>
      <c r="F10" s="12"/>
      <c r="G10" s="12">
        <f>E10*1.25</f>
        <v>81000000</v>
      </c>
      <c r="H10" s="12"/>
      <c r="I10" s="12">
        <f>G10*1.25</f>
        <v>101250000</v>
      </c>
      <c r="J10" s="12"/>
      <c r="K10" s="12">
        <f>I10*1.25</f>
        <v>126562500</v>
      </c>
      <c r="L10" s="12"/>
      <c r="M10" s="12">
        <f>K10*1.25</f>
        <v>158203125</v>
      </c>
    </row>
    <row r="11" spans="1:15" ht="22.05" customHeight="1" x14ac:dyDescent="0.45">
      <c r="A11" t="str">
        <f t="shared" si="4"/>
        <v xml:space="preserve">Manager 1Lương cơ bản </v>
      </c>
      <c r="B11" s="14">
        <v>8</v>
      </c>
      <c r="C11" s="14" t="s">
        <v>198</v>
      </c>
      <c r="D11" s="7" t="s">
        <v>132</v>
      </c>
      <c r="E11" s="12">
        <v>86400000</v>
      </c>
      <c r="F11" s="12"/>
      <c r="G11" s="12">
        <f t="shared" ref="G11:G22" si="5">E11*1.1</f>
        <v>95040000.000000015</v>
      </c>
      <c r="H11" s="12"/>
      <c r="I11" s="12">
        <f t="shared" ref="I11:I22" si="6">G11*1.1</f>
        <v>104544000.00000003</v>
      </c>
      <c r="J11" s="12"/>
      <c r="K11" s="12">
        <f t="shared" ref="K11:K22" si="7">I11*1.1</f>
        <v>114998400.00000004</v>
      </c>
      <c r="L11" s="12"/>
      <c r="M11" s="12">
        <f t="shared" ref="M11:M22" si="8">K11*1.1</f>
        <v>126498240.00000006</v>
      </c>
    </row>
    <row r="12" spans="1:15" ht="22.05" customHeight="1" x14ac:dyDescent="0.45">
      <c r="A12" t="str">
        <f t="shared" si="4"/>
        <v xml:space="preserve">Staff 1Lương cơ bản </v>
      </c>
      <c r="B12" s="14">
        <v>9</v>
      </c>
      <c r="C12" s="14" t="s">
        <v>199</v>
      </c>
      <c r="D12" s="7" t="s">
        <v>127</v>
      </c>
      <c r="E12" s="12">
        <v>60000000</v>
      </c>
      <c r="F12" s="12"/>
      <c r="G12" s="12">
        <f t="shared" si="5"/>
        <v>66000000.000000007</v>
      </c>
      <c r="H12" s="12"/>
      <c r="I12" s="12">
        <f t="shared" si="6"/>
        <v>72600000.000000015</v>
      </c>
      <c r="J12" s="12"/>
      <c r="K12" s="12">
        <f t="shared" si="7"/>
        <v>79860000.00000003</v>
      </c>
      <c r="L12" s="12"/>
      <c r="M12" s="12">
        <f t="shared" si="8"/>
        <v>87846000.000000045</v>
      </c>
    </row>
    <row r="13" spans="1:15" ht="22.05" customHeight="1" x14ac:dyDescent="0.45">
      <c r="A13" t="str">
        <f t="shared" si="4"/>
        <v xml:space="preserve">Director 1Lương cơ bản </v>
      </c>
      <c r="B13" s="14">
        <v>10</v>
      </c>
      <c r="C13" s="14" t="s">
        <v>201</v>
      </c>
      <c r="D13" s="7" t="s">
        <v>129</v>
      </c>
      <c r="E13" s="12">
        <f>63000000*30%*12</f>
        <v>226800000</v>
      </c>
      <c r="F13" s="12"/>
      <c r="G13" s="12">
        <f t="shared" ref="G13" si="9">E13*1.1</f>
        <v>249480000.00000003</v>
      </c>
      <c r="H13" s="12"/>
      <c r="I13" s="12">
        <f t="shared" ref="I13" si="10">G13*1.1</f>
        <v>274428000.00000006</v>
      </c>
      <c r="J13" s="12"/>
      <c r="K13" s="12">
        <f t="shared" ref="K13" si="11">I13*1.1</f>
        <v>301870800.00000012</v>
      </c>
      <c r="L13" s="12"/>
      <c r="M13" s="12">
        <f t="shared" ref="M13" si="12">K13*1.1</f>
        <v>332057880.00000018</v>
      </c>
    </row>
    <row r="14" spans="1:15" ht="22.05" customHeight="1" x14ac:dyDescent="0.45">
      <c r="A14" t="str">
        <f t="shared" si="4"/>
        <v xml:space="preserve">Manager 2Lương cơ bản </v>
      </c>
      <c r="B14" s="14">
        <v>11</v>
      </c>
      <c r="C14" s="14" t="s">
        <v>202</v>
      </c>
      <c r="D14" s="7" t="s">
        <v>130</v>
      </c>
      <c r="E14" s="12">
        <f>23000000*30%*12</f>
        <v>82800000</v>
      </c>
      <c r="F14" s="12"/>
      <c r="G14" s="12">
        <f t="shared" ref="G14" si="13">E14*1.1</f>
        <v>91080000</v>
      </c>
      <c r="H14" s="12"/>
      <c r="I14" s="12">
        <f t="shared" ref="I14" si="14">G14*1.1</f>
        <v>100188000.00000001</v>
      </c>
      <c r="J14" s="12"/>
      <c r="K14" s="12">
        <f t="shared" ref="K14" si="15">I14*1.1</f>
        <v>110206800.00000003</v>
      </c>
      <c r="L14" s="12"/>
      <c r="M14" s="12">
        <f t="shared" ref="M14" si="16">K14*1.1</f>
        <v>121227480.00000004</v>
      </c>
    </row>
    <row r="15" spans="1:15" ht="22.05" customHeight="1" x14ac:dyDescent="0.45">
      <c r="A15" t="str">
        <f t="shared" si="4"/>
        <v xml:space="preserve">Staff 2Lương cơ bản </v>
      </c>
      <c r="B15" s="14">
        <v>12</v>
      </c>
      <c r="C15" s="14" t="s">
        <v>203</v>
      </c>
      <c r="D15" s="7" t="s">
        <v>124</v>
      </c>
      <c r="E15" s="12">
        <v>216000000</v>
      </c>
      <c r="F15" s="12"/>
      <c r="G15" s="12">
        <f t="shared" si="5"/>
        <v>237600000.00000003</v>
      </c>
      <c r="H15" s="12"/>
      <c r="I15" s="12">
        <f t="shared" si="6"/>
        <v>261360000.00000006</v>
      </c>
      <c r="J15" s="12"/>
      <c r="K15" s="12">
        <f t="shared" si="7"/>
        <v>287496000.00000006</v>
      </c>
      <c r="L15" s="12"/>
      <c r="M15" s="12">
        <f t="shared" si="8"/>
        <v>316245600.00000012</v>
      </c>
    </row>
    <row r="16" spans="1:15" ht="22.05" customHeight="1" x14ac:dyDescent="0.45">
      <c r="A16" t="str">
        <f t="shared" si="4"/>
        <v xml:space="preserve">Staff 3Lương cơ bản </v>
      </c>
      <c r="B16" s="14">
        <v>13</v>
      </c>
      <c r="C16" s="14" t="s">
        <v>204</v>
      </c>
      <c r="D16" s="14" t="s">
        <v>128</v>
      </c>
      <c r="E16" s="12">
        <v>126000000</v>
      </c>
      <c r="F16" s="12"/>
      <c r="G16" s="12">
        <f t="shared" si="5"/>
        <v>138600000</v>
      </c>
      <c r="H16" s="12"/>
      <c r="I16" s="12">
        <f t="shared" si="6"/>
        <v>152460000</v>
      </c>
      <c r="J16" s="12"/>
      <c r="K16" s="12">
        <f t="shared" si="7"/>
        <v>167706000</v>
      </c>
      <c r="L16" s="12"/>
      <c r="M16" s="12">
        <f t="shared" si="8"/>
        <v>184476600</v>
      </c>
    </row>
    <row r="17" spans="1:13" ht="22.05" customHeight="1" x14ac:dyDescent="0.45">
      <c r="A17" t="str">
        <f t="shared" si="4"/>
        <v xml:space="preserve">Manager 3Lương cơ bản </v>
      </c>
      <c r="B17" s="14">
        <v>14</v>
      </c>
      <c r="C17" s="14" t="s">
        <v>200</v>
      </c>
      <c r="D17" s="14" t="s">
        <v>153</v>
      </c>
      <c r="E17" s="12">
        <v>126000000</v>
      </c>
      <c r="F17" s="12"/>
      <c r="G17" s="12">
        <f t="shared" ref="G17:G19" si="17">E17*1.1</f>
        <v>138600000</v>
      </c>
      <c r="H17" s="12"/>
      <c r="I17" s="12">
        <f t="shared" ref="I17:I19" si="18">G17*1.1</f>
        <v>152460000</v>
      </c>
      <c r="J17" s="12"/>
      <c r="K17" s="12">
        <f t="shared" ref="K17:K19" si="19">I17*1.1</f>
        <v>167706000</v>
      </c>
      <c r="L17" s="12"/>
      <c r="M17" s="12">
        <f t="shared" ref="M17:M19" si="20">K17*1.1</f>
        <v>184476600</v>
      </c>
    </row>
    <row r="18" spans="1:13" ht="22.05" customHeight="1" x14ac:dyDescent="0.45">
      <c r="A18" t="str">
        <f t="shared" si="4"/>
        <v xml:space="preserve">Staff 4Lương cơ bản </v>
      </c>
      <c r="B18" s="14">
        <v>15</v>
      </c>
      <c r="C18" s="14" t="s">
        <v>205</v>
      </c>
      <c r="D18" s="14" t="s">
        <v>139</v>
      </c>
      <c r="E18" s="12">
        <v>72000000</v>
      </c>
      <c r="F18" s="12"/>
      <c r="G18" s="12">
        <f t="shared" si="17"/>
        <v>79200000</v>
      </c>
      <c r="H18" s="12"/>
      <c r="I18" s="12">
        <f t="shared" si="18"/>
        <v>87120000</v>
      </c>
      <c r="J18" s="12"/>
      <c r="K18" s="12">
        <f t="shared" si="19"/>
        <v>95832000.000000015</v>
      </c>
      <c r="L18" s="12"/>
      <c r="M18" s="12">
        <f t="shared" si="20"/>
        <v>105415200.00000003</v>
      </c>
    </row>
    <row r="19" spans="1:13" ht="22.05" customHeight="1" x14ac:dyDescent="0.45">
      <c r="A19" t="str">
        <f t="shared" si="4"/>
        <v xml:space="preserve">Manager 4Lương cơ bản </v>
      </c>
      <c r="B19" s="14">
        <v>16</v>
      </c>
      <c r="C19" s="14" t="s">
        <v>206</v>
      </c>
      <c r="D19" s="14" t="s">
        <v>152</v>
      </c>
      <c r="E19" s="12">
        <v>86400000</v>
      </c>
      <c r="F19" s="12"/>
      <c r="G19" s="12">
        <f t="shared" si="17"/>
        <v>95040000.000000015</v>
      </c>
      <c r="H19" s="12"/>
      <c r="I19" s="12">
        <f t="shared" si="18"/>
        <v>104544000.00000003</v>
      </c>
      <c r="J19" s="12"/>
      <c r="K19" s="12">
        <f t="shared" si="19"/>
        <v>114998400.00000004</v>
      </c>
      <c r="L19" s="12"/>
      <c r="M19" s="12">
        <f t="shared" si="20"/>
        <v>126498240.00000006</v>
      </c>
    </row>
    <row r="20" spans="1:13" ht="22.05" customHeight="1" x14ac:dyDescent="0.45">
      <c r="A20" t="str">
        <f t="shared" si="4"/>
        <v xml:space="preserve">Staff 5Lương cơ bản </v>
      </c>
      <c r="B20" s="14">
        <v>17</v>
      </c>
      <c r="C20" s="14" t="s">
        <v>207</v>
      </c>
      <c r="D20" s="14" t="s">
        <v>145</v>
      </c>
      <c r="E20" s="12">
        <v>60000000</v>
      </c>
      <c r="F20" s="12"/>
      <c r="G20" s="12">
        <f t="shared" ref="G20" si="21">E20*1.1</f>
        <v>66000000.000000007</v>
      </c>
      <c r="H20" s="12"/>
      <c r="I20" s="12">
        <f t="shared" ref="I20" si="22">G20*1.1</f>
        <v>72600000.000000015</v>
      </c>
      <c r="J20" s="12"/>
      <c r="K20" s="12">
        <f t="shared" ref="K20" si="23">I20*1.1</f>
        <v>79860000.00000003</v>
      </c>
      <c r="L20" s="12"/>
      <c r="M20" s="12">
        <f t="shared" ref="M20" si="24">K20*1.1</f>
        <v>87846000.000000045</v>
      </c>
    </row>
    <row r="21" spans="1:13" ht="22.05" customHeight="1" x14ac:dyDescent="0.45">
      <c r="A21" t="str">
        <f t="shared" si="4"/>
        <v xml:space="preserve">Manager 5Lương cơ bản </v>
      </c>
      <c r="B21" s="14">
        <v>18</v>
      </c>
      <c r="C21" s="14" t="s">
        <v>208</v>
      </c>
      <c r="D21" s="14" t="s">
        <v>131</v>
      </c>
      <c r="E21" s="12">
        <v>84000000</v>
      </c>
      <c r="F21" s="12"/>
      <c r="G21" s="12">
        <f t="shared" si="5"/>
        <v>92400000.000000015</v>
      </c>
      <c r="H21" s="12"/>
      <c r="I21" s="12">
        <f t="shared" si="6"/>
        <v>101640000.00000003</v>
      </c>
      <c r="J21" s="12"/>
      <c r="K21" s="12">
        <f t="shared" si="7"/>
        <v>111804000.00000004</v>
      </c>
      <c r="L21" s="12"/>
      <c r="M21" s="12">
        <f t="shared" si="8"/>
        <v>122984400.00000006</v>
      </c>
    </row>
    <row r="22" spans="1:13" ht="22.05" customHeight="1" x14ac:dyDescent="0.45">
      <c r="A22" t="str">
        <f t="shared" si="4"/>
        <v xml:space="preserve">Staff 6Lương cơ bản </v>
      </c>
      <c r="B22" s="14">
        <v>19</v>
      </c>
      <c r="C22" s="14" t="s">
        <v>209</v>
      </c>
      <c r="D22" s="7" t="s">
        <v>125</v>
      </c>
      <c r="E22" s="12">
        <f>12600000*12</f>
        <v>151200000</v>
      </c>
      <c r="F22" s="12"/>
      <c r="G22" s="12">
        <f t="shared" si="5"/>
        <v>166320000</v>
      </c>
      <c r="H22" s="12"/>
      <c r="I22" s="12">
        <f t="shared" si="6"/>
        <v>182952000</v>
      </c>
      <c r="J22" s="12"/>
      <c r="K22" s="12">
        <f t="shared" si="7"/>
        <v>201247200.00000003</v>
      </c>
      <c r="L22" s="12"/>
      <c r="M22" s="12">
        <f t="shared" si="8"/>
        <v>221371920.00000006</v>
      </c>
    </row>
    <row r="24" spans="1:13" x14ac:dyDescent="0.45">
      <c r="B24" t="s">
        <v>79</v>
      </c>
    </row>
    <row r="25" spans="1:13" ht="22.05" customHeight="1" x14ac:dyDescent="0.45">
      <c r="B25" s="10" t="s">
        <v>3</v>
      </c>
      <c r="C25" s="10" t="s">
        <v>65</v>
      </c>
      <c r="D25" s="10" t="s">
        <v>66</v>
      </c>
      <c r="E25" s="10">
        <v>2025</v>
      </c>
      <c r="F25" s="10"/>
      <c r="G25" s="4">
        <v>2026</v>
      </c>
      <c r="H25" s="4"/>
      <c r="I25" s="4">
        <v>2027</v>
      </c>
      <c r="J25" s="4"/>
      <c r="K25" s="4">
        <v>2028</v>
      </c>
      <c r="L25" s="4"/>
      <c r="M25" s="4">
        <v>2029</v>
      </c>
    </row>
    <row r="26" spans="1:13" ht="22.05" customHeight="1" x14ac:dyDescent="0.45">
      <c r="A26" t="str">
        <f>C26&amp;B$24</f>
        <v>CEOLương KPI</v>
      </c>
      <c r="B26" s="14">
        <v>1</v>
      </c>
      <c r="C26" s="14" t="str">
        <f>C4</f>
        <v>CEO</v>
      </c>
      <c r="D26" s="4" t="s">
        <v>57</v>
      </c>
      <c r="E26" s="12">
        <v>210000000</v>
      </c>
      <c r="F26" s="12"/>
      <c r="G26" s="12">
        <f t="shared" ref="G26:G31" si="25">E26*1.1</f>
        <v>231000000.00000003</v>
      </c>
      <c r="H26" s="12"/>
      <c r="I26" s="12">
        <f t="shared" ref="I26:I31" si="26">G26*1.1</f>
        <v>254100000.00000006</v>
      </c>
      <c r="J26" s="12"/>
      <c r="K26" s="12">
        <f t="shared" ref="K26:K31" si="27">I26*1.1</f>
        <v>279510000.00000006</v>
      </c>
      <c r="L26" s="12"/>
      <c r="M26" s="12">
        <f t="shared" ref="M26:M31" si="28">K26*1.1</f>
        <v>307461000.00000012</v>
      </c>
    </row>
    <row r="27" spans="1:13" ht="21.6" customHeight="1" x14ac:dyDescent="0.45">
      <c r="A27" t="str">
        <f t="shared" ref="A27:A44" si="29">C27&amp;B$24</f>
        <v>COOLương KPI</v>
      </c>
      <c r="B27" s="14">
        <v>2</v>
      </c>
      <c r="C27" s="14" t="str">
        <f t="shared" ref="C27:C44" si="30">C5</f>
        <v>COO</v>
      </c>
      <c r="D27" s="4" t="s">
        <v>58</v>
      </c>
      <c r="E27" s="12">
        <v>420000000</v>
      </c>
      <c r="F27" s="12"/>
      <c r="G27" s="12">
        <f t="shared" ref="G27" si="31">E27*1.1</f>
        <v>462000000.00000006</v>
      </c>
      <c r="H27" s="12"/>
      <c r="I27" s="12">
        <f t="shared" ref="I27" si="32">G27*1.1</f>
        <v>508200000.00000012</v>
      </c>
      <c r="J27" s="12"/>
      <c r="K27" s="12">
        <f t="shared" ref="K27" si="33">I27*1.1</f>
        <v>559020000.00000012</v>
      </c>
      <c r="L27" s="12"/>
      <c r="M27" s="12">
        <f t="shared" ref="M27" si="34">K27*1.1</f>
        <v>614922000.00000024</v>
      </c>
    </row>
    <row r="28" spans="1:13" ht="22.05" customHeight="1" x14ac:dyDescent="0.45">
      <c r="A28" t="str">
        <f t="shared" si="29"/>
        <v>CCOLương KPI</v>
      </c>
      <c r="B28" s="14">
        <v>3</v>
      </c>
      <c r="C28" s="14" t="str">
        <f t="shared" si="30"/>
        <v>CCO</v>
      </c>
      <c r="D28" s="7" t="s">
        <v>76</v>
      </c>
      <c r="E28" s="12">
        <f>5%*'5.Sales planning'!F5</f>
        <v>258800000</v>
      </c>
      <c r="F28" s="12"/>
      <c r="G28" s="12">
        <f>5%*'5.Sales planning'!H5</f>
        <v>438840000</v>
      </c>
      <c r="H28" s="12"/>
      <c r="I28" s="12">
        <f>5%*'5.Sales planning'!J5</f>
        <v>789912000</v>
      </c>
      <c r="J28" s="12"/>
      <c r="K28" s="12">
        <f>5%*'5.Sales planning'!L5</f>
        <v>1184868000</v>
      </c>
      <c r="L28" s="12"/>
      <c r="M28" s="12">
        <f>5%*'5.Sales planning'!N5</f>
        <v>1658815200</v>
      </c>
    </row>
    <row r="29" spans="1:13" ht="22.05" customHeight="1" x14ac:dyDescent="0.45">
      <c r="A29" t="str">
        <f t="shared" si="29"/>
        <v>CMOLương KPI</v>
      </c>
      <c r="B29" s="14">
        <v>4</v>
      </c>
      <c r="C29" s="14" t="str">
        <f t="shared" si="30"/>
        <v>CMO</v>
      </c>
      <c r="D29" s="7" t="s">
        <v>59</v>
      </c>
      <c r="E29" s="12">
        <f>180000000-E7</f>
        <v>114000000</v>
      </c>
      <c r="F29" s="12"/>
      <c r="G29" s="12">
        <f t="shared" si="25"/>
        <v>125400000.00000001</v>
      </c>
      <c r="H29" s="12"/>
      <c r="I29" s="12">
        <f t="shared" si="26"/>
        <v>137940000.00000003</v>
      </c>
      <c r="J29" s="12"/>
      <c r="K29" s="12">
        <f t="shared" si="27"/>
        <v>151734000.00000006</v>
      </c>
      <c r="L29" s="12"/>
      <c r="M29" s="12">
        <f t="shared" si="28"/>
        <v>166907400.00000009</v>
      </c>
    </row>
    <row r="30" spans="1:13" ht="22.05" customHeight="1" x14ac:dyDescent="0.45">
      <c r="A30" t="str">
        <f t="shared" si="29"/>
        <v>AdminLương KPI</v>
      </c>
      <c r="B30" s="14">
        <v>5</v>
      </c>
      <c r="C30" s="14" t="str">
        <f t="shared" si="30"/>
        <v>Admin</v>
      </c>
      <c r="D30" s="7" t="s">
        <v>60</v>
      </c>
      <c r="E30" s="12">
        <f>102000000-E8</f>
        <v>36000000</v>
      </c>
      <c r="F30" s="12"/>
      <c r="G30" s="12">
        <f t="shared" si="25"/>
        <v>39600000</v>
      </c>
      <c r="H30" s="12"/>
      <c r="I30" s="12">
        <f t="shared" si="26"/>
        <v>43560000</v>
      </c>
      <c r="J30" s="12"/>
      <c r="K30" s="12">
        <f t="shared" si="27"/>
        <v>47916000.000000007</v>
      </c>
      <c r="L30" s="12"/>
      <c r="M30" s="12">
        <f t="shared" si="28"/>
        <v>52707600.000000015</v>
      </c>
    </row>
    <row r="31" spans="1:13" ht="22.05" customHeight="1" x14ac:dyDescent="0.45">
      <c r="A31" t="str">
        <f t="shared" si="29"/>
        <v>LegalLương KPI</v>
      </c>
      <c r="B31" s="14">
        <v>6</v>
      </c>
      <c r="C31" s="14" t="str">
        <f t="shared" si="30"/>
        <v>Legal</v>
      </c>
      <c r="D31" s="7" t="s">
        <v>61</v>
      </c>
      <c r="E31" s="12"/>
      <c r="F31" s="12"/>
      <c r="G31" s="12">
        <f t="shared" si="25"/>
        <v>0</v>
      </c>
      <c r="H31" s="12"/>
      <c r="I31" s="12">
        <f t="shared" si="26"/>
        <v>0</v>
      </c>
      <c r="J31" s="12"/>
      <c r="K31" s="12">
        <f t="shared" si="27"/>
        <v>0</v>
      </c>
      <c r="L31" s="12"/>
      <c r="M31" s="12">
        <f t="shared" si="28"/>
        <v>0</v>
      </c>
    </row>
    <row r="32" spans="1:13" ht="22.05" customHeight="1" x14ac:dyDescent="0.45">
      <c r="A32" t="str">
        <f t="shared" si="29"/>
        <v>CALương KPI</v>
      </c>
      <c r="B32" s="14">
        <v>7</v>
      </c>
      <c r="C32" s="14" t="str">
        <f t="shared" si="30"/>
        <v>CA</v>
      </c>
      <c r="D32" s="7" t="s">
        <v>62</v>
      </c>
      <c r="E32" s="12"/>
      <c r="F32" s="12"/>
      <c r="G32" s="12">
        <v>189000000</v>
      </c>
      <c r="H32" s="12"/>
      <c r="I32" s="12">
        <f>G32*1.25</f>
        <v>236250000</v>
      </c>
      <c r="J32" s="12"/>
      <c r="K32" s="12">
        <f>I32*1.25</f>
        <v>295312500</v>
      </c>
      <c r="L32" s="12"/>
      <c r="M32" s="12">
        <f>K32*1.25</f>
        <v>369140625</v>
      </c>
    </row>
    <row r="33" spans="1:15" ht="22.05" customHeight="1" x14ac:dyDescent="0.45">
      <c r="A33" t="str">
        <f t="shared" si="29"/>
        <v>Manager 1Lương KPI</v>
      </c>
      <c r="B33" s="14">
        <v>8</v>
      </c>
      <c r="C33" s="14" t="str">
        <f t="shared" si="30"/>
        <v>Manager 1</v>
      </c>
      <c r="D33" s="7" t="s">
        <v>132</v>
      </c>
      <c r="E33" s="12">
        <f>288000000-E11</f>
        <v>201600000</v>
      </c>
      <c r="F33" s="12"/>
      <c r="G33" s="12">
        <f>E33*1.1</f>
        <v>221760000.00000003</v>
      </c>
      <c r="H33" s="12"/>
      <c r="I33" s="12">
        <f>G33*1.1</f>
        <v>243936000.00000006</v>
      </c>
      <c r="J33" s="12"/>
      <c r="K33" s="12">
        <f>I33*1.1</f>
        <v>268329600.00000009</v>
      </c>
      <c r="L33" s="12"/>
      <c r="M33" s="12">
        <f>K33*1.1</f>
        <v>295162560.00000012</v>
      </c>
    </row>
    <row r="34" spans="1:15" ht="22.05" customHeight="1" x14ac:dyDescent="0.45">
      <c r="A34" t="str">
        <f t="shared" si="29"/>
        <v>Staff 1Lương KPI</v>
      </c>
      <c r="B34" s="14">
        <v>9</v>
      </c>
      <c r="C34" s="14" t="str">
        <f t="shared" si="30"/>
        <v>Staff 1</v>
      </c>
      <c r="D34" s="7" t="s">
        <v>127</v>
      </c>
      <c r="E34" s="12">
        <v>72000000</v>
      </c>
      <c r="F34" s="12"/>
      <c r="G34" s="12">
        <f>E34*1.1</f>
        <v>79200000</v>
      </c>
      <c r="H34" s="12"/>
      <c r="I34" s="12">
        <f>G34*1.1</f>
        <v>87120000</v>
      </c>
      <c r="J34" s="12"/>
      <c r="K34" s="12">
        <f>I34*1.1</f>
        <v>95832000.000000015</v>
      </c>
      <c r="L34" s="12"/>
      <c r="M34" s="12">
        <f>K34*1.1</f>
        <v>105415200.00000003</v>
      </c>
    </row>
    <row r="35" spans="1:15" ht="22.05" customHeight="1" x14ac:dyDescent="0.45">
      <c r="A35" t="str">
        <f t="shared" si="29"/>
        <v>Director 1Lương KPI</v>
      </c>
      <c r="B35" s="14">
        <v>10</v>
      </c>
      <c r="C35" s="14" t="str">
        <f t="shared" si="30"/>
        <v>Director 1</v>
      </c>
      <c r="D35" s="7" t="s">
        <v>129</v>
      </c>
      <c r="E35" s="12">
        <f>63000000*70%*12</f>
        <v>529200000</v>
      </c>
      <c r="F35" s="12"/>
      <c r="G35" s="12">
        <f t="shared" ref="G35:G36" si="35">E35*1.1</f>
        <v>582120000</v>
      </c>
      <c r="H35" s="12"/>
      <c r="I35" s="12">
        <f t="shared" ref="I35:I36" si="36">G35*1.1</f>
        <v>640332000</v>
      </c>
      <c r="J35" s="12"/>
      <c r="K35" s="12">
        <f t="shared" ref="K35:K36" si="37">I35*1.1</f>
        <v>704365200</v>
      </c>
      <c r="L35" s="12"/>
      <c r="M35" s="12">
        <f t="shared" ref="M35:M36" si="38">K35*1.1</f>
        <v>774801720.00000012</v>
      </c>
    </row>
    <row r="36" spans="1:15" ht="22.05" customHeight="1" x14ac:dyDescent="0.45">
      <c r="A36" t="str">
        <f t="shared" si="29"/>
        <v>Manager 2Lương KPI</v>
      </c>
      <c r="B36" s="14">
        <v>11</v>
      </c>
      <c r="C36" s="14" t="str">
        <f t="shared" si="30"/>
        <v>Manager 2</v>
      </c>
      <c r="D36" s="7" t="s">
        <v>130</v>
      </c>
      <c r="E36" s="12">
        <f>23000000*70%*12</f>
        <v>193199999.99999997</v>
      </c>
      <c r="F36" s="12"/>
      <c r="G36" s="12">
        <f t="shared" si="35"/>
        <v>212519999.99999997</v>
      </c>
      <c r="H36" s="12"/>
      <c r="I36" s="12">
        <f t="shared" si="36"/>
        <v>233772000</v>
      </c>
      <c r="J36" s="12"/>
      <c r="K36" s="12">
        <f t="shared" si="37"/>
        <v>257149200.00000003</v>
      </c>
      <c r="L36" s="12"/>
      <c r="M36" s="12">
        <f t="shared" si="38"/>
        <v>282864120.00000006</v>
      </c>
    </row>
    <row r="37" spans="1:15" ht="22.05" customHeight="1" x14ac:dyDescent="0.45">
      <c r="A37" t="str">
        <f>C37&amp;B$24</f>
        <v>Staff 2Lương KPI</v>
      </c>
      <c r="B37" s="14">
        <v>12</v>
      </c>
      <c r="C37" s="14" t="str">
        <f t="shared" si="30"/>
        <v>Staff 2</v>
      </c>
      <c r="D37" s="7" t="s">
        <v>124</v>
      </c>
      <c r="E37" s="12">
        <f>720000000-E15</f>
        <v>504000000</v>
      </c>
      <c r="F37" s="12"/>
      <c r="G37" s="12">
        <f>E37*1.1</f>
        <v>554400000</v>
      </c>
      <c r="H37" s="12"/>
      <c r="I37" s="12">
        <f>G37*1.1</f>
        <v>609840000</v>
      </c>
      <c r="J37" s="12"/>
      <c r="K37" s="12">
        <f>I37*1.1</f>
        <v>670824000</v>
      </c>
      <c r="L37" s="12"/>
      <c r="M37" s="12">
        <f>K37*1.1</f>
        <v>737906400</v>
      </c>
    </row>
    <row r="38" spans="1:15" ht="22.05" customHeight="1" x14ac:dyDescent="0.45">
      <c r="A38" t="str">
        <f t="shared" si="29"/>
        <v>Staff 3Lương KPI</v>
      </c>
      <c r="B38" s="14">
        <v>13</v>
      </c>
      <c r="C38" s="14" t="str">
        <f t="shared" si="30"/>
        <v>Staff 3</v>
      </c>
      <c r="D38" s="14" t="s">
        <v>128</v>
      </c>
      <c r="E38" s="12">
        <f>420000000-E16</f>
        <v>294000000</v>
      </c>
      <c r="F38" s="12"/>
      <c r="G38" s="12">
        <f t="shared" ref="G38:G43" si="39">E38*1.1</f>
        <v>323400000</v>
      </c>
      <c r="H38" s="12"/>
      <c r="I38" s="12">
        <f t="shared" ref="I38:I43" si="40">G38*1.1</f>
        <v>355740000</v>
      </c>
      <c r="J38" s="12"/>
      <c r="K38" s="12">
        <f t="shared" ref="K38:K43" si="41">I38*1.1</f>
        <v>391314000.00000006</v>
      </c>
      <c r="L38" s="12"/>
      <c r="M38" s="12">
        <f t="shared" ref="M38:M43" si="42">K38*1.1</f>
        <v>430445400.00000012</v>
      </c>
    </row>
    <row r="39" spans="1:15" ht="22.05" customHeight="1" x14ac:dyDescent="0.45">
      <c r="A39" t="str">
        <f t="shared" si="29"/>
        <v>Manager 3Lương KPI</v>
      </c>
      <c r="B39" s="14">
        <v>14</v>
      </c>
      <c r="C39" s="14" t="str">
        <f t="shared" si="30"/>
        <v>Manager 3</v>
      </c>
      <c r="D39" s="14" t="s">
        <v>153</v>
      </c>
      <c r="E39" s="12">
        <f>420000000-E17</f>
        <v>294000000</v>
      </c>
      <c r="F39" s="12"/>
      <c r="G39" s="12">
        <f t="shared" ref="G39" si="43">E39*1.1</f>
        <v>323400000</v>
      </c>
      <c r="H39" s="12"/>
      <c r="I39" s="12">
        <f t="shared" ref="I39" si="44">G39*1.1</f>
        <v>355740000</v>
      </c>
      <c r="J39" s="12"/>
      <c r="K39" s="12">
        <f t="shared" ref="K39" si="45">I39*1.1</f>
        <v>391314000.00000006</v>
      </c>
      <c r="L39" s="12"/>
      <c r="M39" s="12">
        <f t="shared" ref="M39" si="46">K39*1.1</f>
        <v>430445400.00000012</v>
      </c>
    </row>
    <row r="40" spans="1:15" ht="22.05" customHeight="1" x14ac:dyDescent="0.45">
      <c r="A40" t="str">
        <f t="shared" si="29"/>
        <v>Staff 4Lương KPI</v>
      </c>
      <c r="B40" s="14">
        <v>15</v>
      </c>
      <c r="C40" s="14" t="str">
        <f t="shared" si="30"/>
        <v>Staff 4</v>
      </c>
      <c r="D40" s="14" t="s">
        <v>139</v>
      </c>
      <c r="E40" s="12">
        <v>216000000</v>
      </c>
      <c r="F40" s="12"/>
      <c r="G40" s="12">
        <f>E40*1.1</f>
        <v>237600000.00000003</v>
      </c>
      <c r="H40" s="12"/>
      <c r="I40" s="12">
        <f>G40*1.1</f>
        <v>261360000.00000006</v>
      </c>
      <c r="J40" s="12"/>
      <c r="K40" s="12">
        <f>I40*1.1</f>
        <v>287496000.00000006</v>
      </c>
      <c r="L40" s="12"/>
      <c r="M40" s="12">
        <f>K40*1.1</f>
        <v>316245600.00000012</v>
      </c>
    </row>
    <row r="41" spans="1:15" ht="22.05" customHeight="1" x14ac:dyDescent="0.45">
      <c r="A41" t="str">
        <f t="shared" si="29"/>
        <v>Manager 4Lương KPI</v>
      </c>
      <c r="B41" s="14">
        <v>16</v>
      </c>
      <c r="C41" s="14" t="str">
        <f t="shared" si="30"/>
        <v>Manager 4</v>
      </c>
      <c r="D41" s="14" t="s">
        <v>152</v>
      </c>
      <c r="E41" s="12">
        <f>288000000-E19</f>
        <v>201600000</v>
      </c>
      <c r="F41" s="12"/>
      <c r="G41" s="12">
        <f>E41*1.1</f>
        <v>221760000.00000003</v>
      </c>
      <c r="H41" s="12"/>
      <c r="I41" s="12">
        <f>G41*1.1</f>
        <v>243936000.00000006</v>
      </c>
      <c r="J41" s="12"/>
      <c r="K41" s="12">
        <f>I41*1.1</f>
        <v>268329600.00000009</v>
      </c>
      <c r="L41" s="12"/>
      <c r="M41" s="12">
        <f>K41*1.1</f>
        <v>295162560.00000012</v>
      </c>
    </row>
    <row r="42" spans="1:15" ht="22.05" customHeight="1" x14ac:dyDescent="0.45">
      <c r="A42" t="str">
        <f t="shared" si="29"/>
        <v>Staff 5Lương KPI</v>
      </c>
      <c r="B42" s="14">
        <v>17</v>
      </c>
      <c r="C42" s="14" t="str">
        <f t="shared" si="30"/>
        <v>Staff 5</v>
      </c>
      <c r="D42" s="14" t="s">
        <v>145</v>
      </c>
      <c r="E42" s="12">
        <v>156000000</v>
      </c>
      <c r="F42" s="12"/>
      <c r="G42" s="12">
        <f t="shared" ref="G42" si="47">E42*1.1</f>
        <v>171600000</v>
      </c>
      <c r="H42" s="12"/>
      <c r="I42" s="12">
        <f t="shared" ref="I42" si="48">G42*1.1</f>
        <v>188760000.00000003</v>
      </c>
      <c r="J42" s="12"/>
      <c r="K42" s="12">
        <f t="shared" ref="K42" si="49">I42*1.1</f>
        <v>207636000.00000006</v>
      </c>
      <c r="L42" s="12"/>
      <c r="M42" s="12">
        <f t="shared" ref="M42" si="50">K42*1.1</f>
        <v>228399600.00000009</v>
      </c>
    </row>
    <row r="43" spans="1:15" ht="22.05" customHeight="1" x14ac:dyDescent="0.45">
      <c r="A43" t="str">
        <f t="shared" si="29"/>
        <v>Manager 5Lương KPI</v>
      </c>
      <c r="B43" s="14">
        <v>14</v>
      </c>
      <c r="C43" s="14" t="str">
        <f t="shared" si="30"/>
        <v>Manager 5</v>
      </c>
      <c r="D43" s="14" t="s">
        <v>131</v>
      </c>
      <c r="E43" s="12">
        <f>276000000-E21</f>
        <v>192000000</v>
      </c>
      <c r="F43" s="12"/>
      <c r="G43" s="12">
        <f t="shared" si="39"/>
        <v>211200000.00000003</v>
      </c>
      <c r="H43" s="12"/>
      <c r="I43" s="12">
        <f t="shared" si="40"/>
        <v>232320000.00000006</v>
      </c>
      <c r="J43" s="12"/>
      <c r="K43" s="12">
        <f t="shared" si="41"/>
        <v>255552000.00000009</v>
      </c>
      <c r="L43" s="12"/>
      <c r="M43" s="12">
        <f t="shared" si="42"/>
        <v>281107200.00000012</v>
      </c>
    </row>
    <row r="44" spans="1:15" ht="22.05" customHeight="1" x14ac:dyDescent="0.45">
      <c r="A44" t="str">
        <f t="shared" si="29"/>
        <v>Staff 6Lương KPI</v>
      </c>
      <c r="B44" s="14">
        <v>15</v>
      </c>
      <c r="C44" s="14" t="str">
        <f t="shared" si="30"/>
        <v>Staff 6</v>
      </c>
      <c r="D44" s="7" t="s">
        <v>125</v>
      </c>
      <c r="E44" s="12">
        <f>504000000-E22</f>
        <v>352800000</v>
      </c>
      <c r="F44" s="12"/>
      <c r="G44" s="12">
        <f>E44*1.1</f>
        <v>388080000.00000006</v>
      </c>
      <c r="H44" s="12"/>
      <c r="I44" s="12">
        <f>G44*1.1</f>
        <v>426888000.00000012</v>
      </c>
      <c r="J44" s="12"/>
      <c r="K44" s="12">
        <f>I44*1.1</f>
        <v>469576800.00000018</v>
      </c>
      <c r="L44" s="12"/>
      <c r="M44" s="12">
        <f>K44*1.1</f>
        <v>516534480.00000024</v>
      </c>
    </row>
    <row r="46" spans="1:15" x14ac:dyDescent="0.45">
      <c r="B46" s="2" t="s">
        <v>218</v>
      </c>
      <c r="D46" s="79"/>
    </row>
    <row r="47" spans="1:15" ht="31.8" customHeight="1" x14ac:dyDescent="0.45">
      <c r="B47" s="76"/>
      <c r="C47" s="81" t="s">
        <v>77</v>
      </c>
      <c r="D47" s="82"/>
      <c r="E47" s="38">
        <v>0.20499999999999999</v>
      </c>
      <c r="F47" s="38"/>
      <c r="G47" s="38">
        <v>0.20499999999999999</v>
      </c>
      <c r="H47" s="38"/>
      <c r="I47" s="38">
        <v>0.20499999999999999</v>
      </c>
      <c r="J47" s="38"/>
      <c r="K47" s="38">
        <v>0.20499999999999999</v>
      </c>
      <c r="L47" s="38"/>
      <c r="M47" s="38">
        <v>0.20499999999999999</v>
      </c>
    </row>
    <row r="48" spans="1:15" x14ac:dyDescent="0.45">
      <c r="B48" s="2"/>
      <c r="C48" s="77"/>
      <c r="D48" s="79"/>
      <c r="E48" s="80"/>
      <c r="F48" s="80"/>
      <c r="G48" s="80"/>
      <c r="H48" s="80"/>
      <c r="I48" s="80"/>
      <c r="J48" s="80"/>
      <c r="K48" s="80"/>
      <c r="L48" s="80"/>
      <c r="M48" s="80"/>
      <c r="O48" s="2" t="s">
        <v>80</v>
      </c>
    </row>
    <row r="49" spans="1:26" ht="22.05" customHeight="1" x14ac:dyDescent="0.45">
      <c r="B49" s="10" t="s">
        <v>3</v>
      </c>
      <c r="C49" s="10" t="s">
        <v>65</v>
      </c>
      <c r="D49" s="10" t="s">
        <v>66</v>
      </c>
      <c r="E49" s="10">
        <v>2025</v>
      </c>
      <c r="F49" s="10"/>
      <c r="G49" s="4">
        <v>2026</v>
      </c>
      <c r="H49" s="4"/>
      <c r="I49" s="4">
        <v>2027</v>
      </c>
      <c r="J49" s="4"/>
      <c r="K49" s="4">
        <v>2028</v>
      </c>
      <c r="L49" s="4"/>
      <c r="M49" s="4">
        <v>2029</v>
      </c>
      <c r="O49" s="10" t="s">
        <v>3</v>
      </c>
      <c r="P49" s="10" t="s">
        <v>65</v>
      </c>
      <c r="Q49" s="10" t="s">
        <v>66</v>
      </c>
      <c r="R49" s="10">
        <v>2025</v>
      </c>
      <c r="S49" s="10"/>
      <c r="T49" s="4">
        <v>2026</v>
      </c>
      <c r="U49" s="4"/>
      <c r="V49" s="4">
        <v>2027</v>
      </c>
      <c r="W49" s="4"/>
      <c r="X49" s="4">
        <v>2028</v>
      </c>
      <c r="Y49" s="4"/>
      <c r="Z49" s="4">
        <v>2029</v>
      </c>
    </row>
    <row r="50" spans="1:26" ht="22.05" customHeight="1" x14ac:dyDescent="0.45">
      <c r="A50" t="str">
        <f>C50&amp;B$46</f>
        <v>CEOChi phí BHXH,BHYT,BHTN công ty chi trả</v>
      </c>
      <c r="B50" s="14">
        <v>1</v>
      </c>
      <c r="C50" s="14" t="str">
        <f>C26</f>
        <v>CEO</v>
      </c>
      <c r="D50" s="4" t="s">
        <v>57</v>
      </c>
      <c r="E50" s="12">
        <f t="shared" ref="E50:E68" si="51">R50*E$47*12</f>
        <v>13055712</v>
      </c>
      <c r="F50" s="12"/>
      <c r="G50" s="12">
        <f t="shared" ref="G50:G68" si="52">T50*G$47*12</f>
        <v>16319640</v>
      </c>
      <c r="H50" s="12"/>
      <c r="I50" s="12">
        <f t="shared" ref="I50:I68" si="53">V50*I$47*12</f>
        <v>17951604</v>
      </c>
      <c r="J50" s="12"/>
      <c r="K50" s="12">
        <f t="shared" ref="K50:K68" si="54">X50*K$47*12</f>
        <v>19746764.400000002</v>
      </c>
      <c r="L50" s="12"/>
      <c r="M50" s="12">
        <f t="shared" ref="M50:M68" si="55">Z50*M$47*12</f>
        <v>21721440.840000004</v>
      </c>
      <c r="O50" s="14">
        <f t="shared" ref="O50:O58" si="56">B50</f>
        <v>1</v>
      </c>
      <c r="P50" s="14" t="str">
        <f t="shared" ref="P50:P58" si="57">C50</f>
        <v>CEO</v>
      </c>
      <c r="Q50" s="14" t="str">
        <f t="shared" ref="Q50:Q58" si="58">D50</f>
        <v>Giám đốc điều hành</v>
      </c>
      <c r="R50" s="12">
        <v>5307200</v>
      </c>
      <c r="S50" s="12"/>
      <c r="T50" s="12">
        <f>R50*1.25</f>
        <v>6634000</v>
      </c>
      <c r="U50" s="12"/>
      <c r="V50" s="12">
        <f>T50*1.1</f>
        <v>7297400.0000000009</v>
      </c>
      <c r="W50" s="12"/>
      <c r="X50" s="12">
        <f>V50*1.1</f>
        <v>8027140.0000000019</v>
      </c>
      <c r="Y50" s="12"/>
      <c r="Z50" s="12">
        <f>X50*1.1</f>
        <v>8829854.0000000019</v>
      </c>
    </row>
    <row r="51" spans="1:26" ht="22.05" customHeight="1" x14ac:dyDescent="0.45">
      <c r="A51" t="str">
        <f t="shared" ref="A51:A68" si="59">C51&amp;B$46</f>
        <v>COOChi phí BHXH,BHYT,BHTN công ty chi trả</v>
      </c>
      <c r="B51" s="14">
        <v>2</v>
      </c>
      <c r="C51" s="14" t="str">
        <f t="shared" ref="C51:C68" si="60">C27</f>
        <v>COO</v>
      </c>
      <c r="D51" s="4" t="s">
        <v>58</v>
      </c>
      <c r="E51" s="12">
        <f t="shared" si="51"/>
        <v>13055712</v>
      </c>
      <c r="F51" s="12"/>
      <c r="G51" s="12">
        <f t="shared" si="52"/>
        <v>16319640</v>
      </c>
      <c r="H51" s="12"/>
      <c r="I51" s="12">
        <f t="shared" si="53"/>
        <v>17951604</v>
      </c>
      <c r="J51" s="12"/>
      <c r="K51" s="12">
        <f t="shared" si="54"/>
        <v>19746764.400000002</v>
      </c>
      <c r="L51" s="12"/>
      <c r="M51" s="12">
        <f t="shared" si="55"/>
        <v>21721440.840000004</v>
      </c>
      <c r="O51" s="14">
        <f t="shared" si="56"/>
        <v>2</v>
      </c>
      <c r="P51" s="14" t="str">
        <f t="shared" si="57"/>
        <v>COO</v>
      </c>
      <c r="Q51" s="14" t="str">
        <f t="shared" si="58"/>
        <v>Phó Giám Đốc Điều Hành</v>
      </c>
      <c r="R51" s="12">
        <v>5307200</v>
      </c>
      <c r="S51" s="12"/>
      <c r="T51" s="12">
        <f>R51*1.25</f>
        <v>6634000</v>
      </c>
      <c r="U51" s="12"/>
      <c r="V51" s="12">
        <f t="shared" ref="V51:V54" si="61">T51*1.1</f>
        <v>7297400.0000000009</v>
      </c>
      <c r="W51" s="12"/>
      <c r="X51" s="12">
        <f>V51*1.1</f>
        <v>8027140.0000000019</v>
      </c>
      <c r="Y51" s="12"/>
      <c r="Z51" s="12">
        <f t="shared" ref="Z51" si="62">X51*1.1</f>
        <v>8829854.0000000019</v>
      </c>
    </row>
    <row r="52" spans="1:26" ht="22.05" customHeight="1" x14ac:dyDescent="0.45">
      <c r="A52" t="str">
        <f t="shared" si="59"/>
        <v>CCOChi phí BHXH,BHYT,BHTN công ty chi trả</v>
      </c>
      <c r="B52" s="14">
        <v>3</v>
      </c>
      <c r="C52" s="14" t="str">
        <f t="shared" si="60"/>
        <v>CCO</v>
      </c>
      <c r="D52" s="7" t="s">
        <v>76</v>
      </c>
      <c r="E52" s="12">
        <f t="shared" si="51"/>
        <v>13055712</v>
      </c>
      <c r="F52" s="12"/>
      <c r="G52" s="12">
        <f t="shared" si="52"/>
        <v>16319640</v>
      </c>
      <c r="H52" s="12"/>
      <c r="I52" s="12">
        <f t="shared" si="53"/>
        <v>17951604</v>
      </c>
      <c r="J52" s="12"/>
      <c r="K52" s="12">
        <f t="shared" si="54"/>
        <v>19746764.400000002</v>
      </c>
      <c r="L52" s="12"/>
      <c r="M52" s="12">
        <f t="shared" si="55"/>
        <v>21721440.840000004</v>
      </c>
      <c r="O52" s="14">
        <f t="shared" si="56"/>
        <v>3</v>
      </c>
      <c r="P52" s="14" t="str">
        <f t="shared" si="57"/>
        <v>CCO</v>
      </c>
      <c r="Q52" s="14" t="str">
        <f t="shared" si="58"/>
        <v>Giám Đốc Kinh Doanh</v>
      </c>
      <c r="R52" s="12">
        <v>5307200</v>
      </c>
      <c r="S52" s="12"/>
      <c r="T52" s="12">
        <f>R52*1.25</f>
        <v>6634000</v>
      </c>
      <c r="U52" s="12"/>
      <c r="V52" s="12">
        <f t="shared" si="61"/>
        <v>7297400.0000000009</v>
      </c>
      <c r="W52" s="12"/>
      <c r="X52" s="12">
        <f>V52*1.1</f>
        <v>8027140.0000000019</v>
      </c>
      <c r="Y52" s="12"/>
      <c r="Z52" s="12">
        <f t="shared" ref="Z52" si="63">X52*1.1</f>
        <v>8829854.0000000019</v>
      </c>
    </row>
    <row r="53" spans="1:26" ht="22.05" customHeight="1" x14ac:dyDescent="0.45">
      <c r="A53" t="str">
        <f t="shared" si="59"/>
        <v>CMOChi phí BHXH,BHYT,BHTN công ty chi trả</v>
      </c>
      <c r="B53" s="14">
        <v>4</v>
      </c>
      <c r="C53" s="14" t="str">
        <f t="shared" si="60"/>
        <v>CMO</v>
      </c>
      <c r="D53" s="7" t="s">
        <v>59</v>
      </c>
      <c r="E53" s="12">
        <f t="shared" si="51"/>
        <v>13055712</v>
      </c>
      <c r="F53" s="12"/>
      <c r="G53" s="12">
        <f t="shared" si="52"/>
        <v>16319640</v>
      </c>
      <c r="H53" s="12"/>
      <c r="I53" s="12">
        <f t="shared" si="53"/>
        <v>17951604</v>
      </c>
      <c r="J53" s="12"/>
      <c r="K53" s="12">
        <f t="shared" si="54"/>
        <v>19746764.400000002</v>
      </c>
      <c r="L53" s="12"/>
      <c r="M53" s="12">
        <f t="shared" si="55"/>
        <v>21721440.840000004</v>
      </c>
      <c r="O53" s="14">
        <f t="shared" si="56"/>
        <v>4</v>
      </c>
      <c r="P53" s="14" t="str">
        <f t="shared" si="57"/>
        <v>CMO</v>
      </c>
      <c r="Q53" s="14" t="str">
        <f t="shared" si="58"/>
        <v>Giám Đốc Marketing</v>
      </c>
      <c r="R53" s="12">
        <v>5307200</v>
      </c>
      <c r="S53" s="12"/>
      <c r="T53" s="12">
        <f>R53*1.25</f>
        <v>6634000</v>
      </c>
      <c r="U53" s="12"/>
      <c r="V53" s="12">
        <f t="shared" si="61"/>
        <v>7297400.0000000009</v>
      </c>
      <c r="W53" s="12"/>
      <c r="X53" s="12">
        <f>V53*1.1</f>
        <v>8027140.0000000019</v>
      </c>
      <c r="Y53" s="12"/>
      <c r="Z53" s="12">
        <f t="shared" ref="Z53" si="64">X53*1.1</f>
        <v>8829854.0000000019</v>
      </c>
    </row>
    <row r="54" spans="1:26" ht="22.05" customHeight="1" x14ac:dyDescent="0.45">
      <c r="A54" t="str">
        <f t="shared" si="59"/>
        <v>AdminChi phí BHXH,BHYT,BHTN công ty chi trả</v>
      </c>
      <c r="B54" s="14">
        <v>5</v>
      </c>
      <c r="C54" s="14" t="str">
        <f t="shared" si="60"/>
        <v>Admin</v>
      </c>
      <c r="D54" s="7" t="s">
        <v>60</v>
      </c>
      <c r="E54" s="12">
        <f t="shared" si="51"/>
        <v>13055712</v>
      </c>
      <c r="F54" s="12"/>
      <c r="G54" s="12">
        <f t="shared" si="52"/>
        <v>16319640</v>
      </c>
      <c r="H54" s="12"/>
      <c r="I54" s="12">
        <f t="shared" si="53"/>
        <v>17951604</v>
      </c>
      <c r="J54" s="12"/>
      <c r="K54" s="12">
        <f t="shared" si="54"/>
        <v>19746764.400000002</v>
      </c>
      <c r="L54" s="12"/>
      <c r="M54" s="12">
        <f t="shared" si="55"/>
        <v>21721440.840000004</v>
      </c>
      <c r="O54" s="14">
        <f t="shared" si="56"/>
        <v>5</v>
      </c>
      <c r="P54" s="14" t="str">
        <f t="shared" si="57"/>
        <v>Admin</v>
      </c>
      <c r="Q54" s="14" t="str">
        <f t="shared" si="58"/>
        <v>Nhân viên hành chính</v>
      </c>
      <c r="R54" s="12">
        <v>5307200</v>
      </c>
      <c r="S54" s="12"/>
      <c r="T54" s="12">
        <f>R54*1.25</f>
        <v>6634000</v>
      </c>
      <c r="U54" s="12"/>
      <c r="V54" s="12">
        <f t="shared" si="61"/>
        <v>7297400.0000000009</v>
      </c>
      <c r="W54" s="12"/>
      <c r="X54" s="12">
        <f>V54*1.1</f>
        <v>8027140.0000000019</v>
      </c>
      <c r="Y54" s="12"/>
      <c r="Z54" s="12">
        <f t="shared" ref="Z54" si="65">X54*1.1</f>
        <v>8829854.0000000019</v>
      </c>
    </row>
    <row r="55" spans="1:26" ht="22.05" customHeight="1" x14ac:dyDescent="0.45">
      <c r="A55" t="str">
        <f t="shared" si="59"/>
        <v>LegalChi phí BHXH,BHYT,BHTN công ty chi trả</v>
      </c>
      <c r="B55" s="14">
        <v>6</v>
      </c>
      <c r="C55" s="14" t="str">
        <f t="shared" si="60"/>
        <v>Legal</v>
      </c>
      <c r="D55" s="7" t="s">
        <v>61</v>
      </c>
      <c r="E55" s="12">
        <f t="shared" si="51"/>
        <v>0</v>
      </c>
      <c r="F55" s="12"/>
      <c r="G55" s="12">
        <f t="shared" si="52"/>
        <v>0</v>
      </c>
      <c r="H55" s="12"/>
      <c r="I55" s="12">
        <f t="shared" si="53"/>
        <v>0</v>
      </c>
      <c r="J55" s="12"/>
      <c r="K55" s="12">
        <f t="shared" si="54"/>
        <v>0</v>
      </c>
      <c r="L55" s="12"/>
      <c r="M55" s="12">
        <f t="shared" si="55"/>
        <v>0</v>
      </c>
      <c r="O55" s="14">
        <f t="shared" si="56"/>
        <v>6</v>
      </c>
      <c r="P55" s="14" t="str">
        <f t="shared" si="57"/>
        <v>Legal</v>
      </c>
      <c r="Q55" s="14" t="str">
        <f t="shared" si="58"/>
        <v>Nhân viên pháp lý</v>
      </c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22.05" customHeight="1" x14ac:dyDescent="0.45">
      <c r="A56" t="str">
        <f t="shared" si="59"/>
        <v>CAChi phí BHXH,BHYT,BHTN công ty chi trả</v>
      </c>
      <c r="B56" s="14">
        <v>7</v>
      </c>
      <c r="C56" s="14" t="str">
        <f t="shared" si="60"/>
        <v>CA</v>
      </c>
      <c r="D56" s="7" t="s">
        <v>62</v>
      </c>
      <c r="E56" s="12">
        <f t="shared" si="51"/>
        <v>0</v>
      </c>
      <c r="F56" s="12"/>
      <c r="G56" s="12">
        <f t="shared" si="52"/>
        <v>16319640</v>
      </c>
      <c r="H56" s="12"/>
      <c r="I56" s="12">
        <f t="shared" si="53"/>
        <v>17951604</v>
      </c>
      <c r="J56" s="12"/>
      <c r="K56" s="12">
        <f t="shared" si="54"/>
        <v>19746764.400000002</v>
      </c>
      <c r="L56" s="12"/>
      <c r="M56" s="12">
        <f t="shared" si="55"/>
        <v>21721440.840000004</v>
      </c>
      <c r="O56" s="14">
        <f t="shared" si="56"/>
        <v>7</v>
      </c>
      <c r="P56" s="14" t="str">
        <f t="shared" si="57"/>
        <v>CA</v>
      </c>
      <c r="Q56" s="14" t="str">
        <f t="shared" si="58"/>
        <v>Kế toán trưởng</v>
      </c>
      <c r="R56" s="12"/>
      <c r="S56" s="12"/>
      <c r="T56" s="12">
        <f>T54</f>
        <v>6634000</v>
      </c>
      <c r="U56" s="12"/>
      <c r="V56" s="12">
        <f t="shared" ref="V56:Z56" si="66">V54</f>
        <v>7297400.0000000009</v>
      </c>
      <c r="W56" s="12"/>
      <c r="X56" s="12">
        <f t="shared" si="66"/>
        <v>8027140.0000000019</v>
      </c>
      <c r="Y56" s="12"/>
      <c r="Z56" s="12">
        <f t="shared" si="66"/>
        <v>8829854.0000000019</v>
      </c>
    </row>
    <row r="57" spans="1:26" ht="22.05" customHeight="1" x14ac:dyDescent="0.45">
      <c r="A57" t="str">
        <f t="shared" si="59"/>
        <v>Manager 1Chi phí BHXH,BHYT,BHTN công ty chi trả</v>
      </c>
      <c r="B57" s="14">
        <v>8</v>
      </c>
      <c r="C57" s="14" t="str">
        <f t="shared" si="60"/>
        <v>Manager 1</v>
      </c>
      <c r="D57" s="7" t="s">
        <v>132</v>
      </c>
      <c r="E57" s="12">
        <f t="shared" si="51"/>
        <v>13055712</v>
      </c>
      <c r="F57" s="12"/>
      <c r="G57" s="12">
        <f t="shared" si="52"/>
        <v>16319640</v>
      </c>
      <c r="H57" s="12"/>
      <c r="I57" s="12">
        <f t="shared" si="53"/>
        <v>17951604</v>
      </c>
      <c r="J57" s="12"/>
      <c r="K57" s="12">
        <f t="shared" si="54"/>
        <v>19746764.400000002</v>
      </c>
      <c r="L57" s="12"/>
      <c r="M57" s="12">
        <f t="shared" si="55"/>
        <v>21721440.840000004</v>
      </c>
      <c r="O57" s="14">
        <f t="shared" si="56"/>
        <v>8</v>
      </c>
      <c r="P57" s="14" t="str">
        <f t="shared" si="57"/>
        <v>Manager 1</v>
      </c>
      <c r="Q57" s="14" t="str">
        <f t="shared" si="58"/>
        <v>Trưởng phòng BA</v>
      </c>
      <c r="R57" s="12">
        <v>5307200</v>
      </c>
      <c r="S57" s="12"/>
      <c r="T57" s="12">
        <f>R57*1.25</f>
        <v>6634000</v>
      </c>
      <c r="U57" s="12"/>
      <c r="V57" s="12">
        <f t="shared" ref="V57:V58" si="67">T57*1.1</f>
        <v>7297400.0000000009</v>
      </c>
      <c r="W57" s="12"/>
      <c r="X57" s="12">
        <f>V57*1.1</f>
        <v>8027140.0000000019</v>
      </c>
      <c r="Y57" s="12"/>
      <c r="Z57" s="12">
        <f t="shared" ref="Z57:Z58" si="68">X57*1.1</f>
        <v>8829854.0000000019</v>
      </c>
    </row>
    <row r="58" spans="1:26" ht="22.05" customHeight="1" x14ac:dyDescent="0.45">
      <c r="A58" t="str">
        <f t="shared" si="59"/>
        <v>Staff 1Chi phí BHXH,BHYT,BHTN công ty chi trả</v>
      </c>
      <c r="B58" s="14">
        <v>9</v>
      </c>
      <c r="C58" s="14" t="str">
        <f t="shared" si="60"/>
        <v>Staff 1</v>
      </c>
      <c r="D58" s="7" t="s">
        <v>127</v>
      </c>
      <c r="E58" s="12">
        <f t="shared" si="51"/>
        <v>13055712</v>
      </c>
      <c r="F58" s="12"/>
      <c r="G58" s="12">
        <f t="shared" si="52"/>
        <v>16319640</v>
      </c>
      <c r="H58" s="12"/>
      <c r="I58" s="12">
        <f t="shared" si="53"/>
        <v>17951604</v>
      </c>
      <c r="J58" s="12"/>
      <c r="K58" s="12">
        <f t="shared" si="54"/>
        <v>19746764.400000002</v>
      </c>
      <c r="L58" s="12"/>
      <c r="M58" s="12">
        <f t="shared" si="55"/>
        <v>21721440.840000004</v>
      </c>
      <c r="O58" s="14">
        <f t="shared" si="56"/>
        <v>9</v>
      </c>
      <c r="P58" s="14" t="str">
        <f t="shared" si="57"/>
        <v>Staff 1</v>
      </c>
      <c r="Q58" s="14" t="str">
        <f t="shared" si="58"/>
        <v>BA Intern</v>
      </c>
      <c r="R58" s="12">
        <v>5307200</v>
      </c>
      <c r="S58" s="12"/>
      <c r="T58" s="12">
        <f>R58*1.25</f>
        <v>6634000</v>
      </c>
      <c r="U58" s="12"/>
      <c r="V58" s="12">
        <f t="shared" si="67"/>
        <v>7297400.0000000009</v>
      </c>
      <c r="W58" s="12"/>
      <c r="X58" s="12">
        <f>V58*1.1</f>
        <v>8027140.0000000019</v>
      </c>
      <c r="Y58" s="12"/>
      <c r="Z58" s="12">
        <f t="shared" si="68"/>
        <v>8829854.0000000019</v>
      </c>
    </row>
    <row r="59" spans="1:26" ht="22.05" customHeight="1" x14ac:dyDescent="0.45">
      <c r="A59" t="str">
        <f t="shared" si="59"/>
        <v>Director 1Chi phí BHXH,BHYT,BHTN công ty chi trả</v>
      </c>
      <c r="B59" s="14">
        <v>10</v>
      </c>
      <c r="C59" s="14" t="str">
        <f t="shared" si="60"/>
        <v>Director 1</v>
      </c>
      <c r="D59" s="7" t="s">
        <v>129</v>
      </c>
      <c r="E59" s="12">
        <f t="shared" si="51"/>
        <v>13055712</v>
      </c>
      <c r="F59" s="12"/>
      <c r="G59" s="12">
        <f t="shared" si="52"/>
        <v>16319640</v>
      </c>
      <c r="H59" s="12"/>
      <c r="I59" s="12">
        <f t="shared" si="53"/>
        <v>17951604</v>
      </c>
      <c r="J59" s="12"/>
      <c r="K59" s="12">
        <f t="shared" si="54"/>
        <v>19746764.400000002</v>
      </c>
      <c r="L59" s="12"/>
      <c r="M59" s="12">
        <f t="shared" si="55"/>
        <v>21721440.840000004</v>
      </c>
      <c r="O59" s="14"/>
      <c r="P59" s="14" t="str">
        <f t="shared" ref="P59:P68" si="69">C59</f>
        <v>Director 1</v>
      </c>
      <c r="Q59" s="14" t="str">
        <f t="shared" ref="Q59:Q68" si="70">D59</f>
        <v>Giám đốc kỹ thuật</v>
      </c>
      <c r="R59" s="12">
        <v>5307200</v>
      </c>
      <c r="S59" s="12"/>
      <c r="T59" s="12">
        <f>R59*1.25</f>
        <v>6634000</v>
      </c>
      <c r="U59" s="12"/>
      <c r="V59" s="12">
        <f t="shared" ref="V59:V60" si="71">T59*1.1</f>
        <v>7297400.0000000009</v>
      </c>
      <c r="W59" s="12"/>
      <c r="X59" s="12">
        <f>V59*1.1</f>
        <v>8027140.0000000019</v>
      </c>
      <c r="Y59" s="12"/>
      <c r="Z59" s="12">
        <f t="shared" ref="Z59:Z60" si="72">X59*1.1</f>
        <v>8829854.0000000019</v>
      </c>
    </row>
    <row r="60" spans="1:26" ht="22.05" customHeight="1" x14ac:dyDescent="0.45">
      <c r="A60" t="str">
        <f t="shared" si="59"/>
        <v>Manager 2Chi phí BHXH,BHYT,BHTN công ty chi trả</v>
      </c>
      <c r="B60" s="14">
        <v>11</v>
      </c>
      <c r="C60" s="14" t="str">
        <f t="shared" si="60"/>
        <v>Manager 2</v>
      </c>
      <c r="D60" s="7" t="s">
        <v>130</v>
      </c>
      <c r="E60" s="12">
        <f t="shared" si="51"/>
        <v>13055712</v>
      </c>
      <c r="F60" s="12"/>
      <c r="G60" s="12">
        <f t="shared" si="52"/>
        <v>16319640</v>
      </c>
      <c r="H60" s="12"/>
      <c r="I60" s="12">
        <f t="shared" si="53"/>
        <v>17951604</v>
      </c>
      <c r="J60" s="12"/>
      <c r="K60" s="12">
        <f t="shared" si="54"/>
        <v>19746764.400000002</v>
      </c>
      <c r="L60" s="12"/>
      <c r="M60" s="12">
        <f t="shared" si="55"/>
        <v>21721440.840000004</v>
      </c>
      <c r="O60" s="14"/>
      <c r="P60" s="14" t="str">
        <f t="shared" si="69"/>
        <v>Manager 2</v>
      </c>
      <c r="Q60" s="14" t="str">
        <f t="shared" si="70"/>
        <v>Trưởng phòng UX/UI</v>
      </c>
      <c r="R60" s="12">
        <v>5307200</v>
      </c>
      <c r="S60" s="12"/>
      <c r="T60" s="12">
        <f>R60*1.25</f>
        <v>6634000</v>
      </c>
      <c r="U60" s="12"/>
      <c r="V60" s="12">
        <f t="shared" si="71"/>
        <v>7297400.0000000009</v>
      </c>
      <c r="W60" s="12"/>
      <c r="X60" s="12">
        <f>V60*1.1</f>
        <v>8027140.0000000019</v>
      </c>
      <c r="Y60" s="12"/>
      <c r="Z60" s="12">
        <f t="shared" si="72"/>
        <v>8829854.0000000019</v>
      </c>
    </row>
    <row r="61" spans="1:26" ht="22.05" customHeight="1" x14ac:dyDescent="0.45">
      <c r="A61" t="str">
        <f t="shared" si="59"/>
        <v>Staff 2Chi phí BHXH,BHYT,BHTN công ty chi trả</v>
      </c>
      <c r="B61" s="14">
        <v>12</v>
      </c>
      <c r="C61" s="14" t="str">
        <f t="shared" si="60"/>
        <v>Staff 2</v>
      </c>
      <c r="D61" s="7" t="s">
        <v>124</v>
      </c>
      <c r="E61" s="12">
        <f t="shared" si="51"/>
        <v>13055712</v>
      </c>
      <c r="F61" s="12"/>
      <c r="G61" s="12">
        <f t="shared" si="52"/>
        <v>16319640</v>
      </c>
      <c r="H61" s="12"/>
      <c r="I61" s="12">
        <f t="shared" si="53"/>
        <v>17951604</v>
      </c>
      <c r="J61" s="12"/>
      <c r="K61" s="12">
        <f t="shared" si="54"/>
        <v>19746764.400000002</v>
      </c>
      <c r="L61" s="12"/>
      <c r="M61" s="12">
        <f t="shared" si="55"/>
        <v>21721440.840000004</v>
      </c>
      <c r="O61" s="14">
        <f t="shared" ref="O61:O68" si="73">B61</f>
        <v>12</v>
      </c>
      <c r="P61" s="14" t="str">
        <f t="shared" si="69"/>
        <v>Staff 2</v>
      </c>
      <c r="Q61" s="14" t="str">
        <f t="shared" si="70"/>
        <v>Technical Architect</v>
      </c>
      <c r="R61" s="12">
        <v>5307200</v>
      </c>
      <c r="S61" s="12"/>
      <c r="T61" s="12">
        <f>R61*1.25</f>
        <v>6634000</v>
      </c>
      <c r="U61" s="12"/>
      <c r="V61" s="12">
        <f t="shared" ref="V61" si="74">T61*1.1</f>
        <v>7297400.0000000009</v>
      </c>
      <c r="W61" s="12"/>
      <c r="X61" s="12">
        <f>V61*1.1</f>
        <v>8027140.0000000019</v>
      </c>
      <c r="Y61" s="12"/>
      <c r="Z61" s="12">
        <f t="shared" ref="Z61" si="75">X61*1.1</f>
        <v>8829854.0000000019</v>
      </c>
    </row>
    <row r="62" spans="1:26" ht="22.05" customHeight="1" x14ac:dyDescent="0.45">
      <c r="A62" t="str">
        <f t="shared" si="59"/>
        <v>Staff 3Chi phí BHXH,BHYT,BHTN công ty chi trả</v>
      </c>
      <c r="B62" s="14">
        <v>13</v>
      </c>
      <c r="C62" s="14" t="str">
        <f t="shared" si="60"/>
        <v>Staff 3</v>
      </c>
      <c r="D62" s="14" t="s">
        <v>128</v>
      </c>
      <c r="E62" s="12">
        <f t="shared" si="51"/>
        <v>13055712</v>
      </c>
      <c r="F62" s="12"/>
      <c r="G62" s="12">
        <f t="shared" si="52"/>
        <v>16319640</v>
      </c>
      <c r="H62" s="12"/>
      <c r="I62" s="12">
        <f t="shared" si="53"/>
        <v>17951604</v>
      </c>
      <c r="J62" s="12"/>
      <c r="K62" s="12">
        <f t="shared" si="54"/>
        <v>19746764.400000002</v>
      </c>
      <c r="L62" s="12"/>
      <c r="M62" s="12">
        <f t="shared" si="55"/>
        <v>21721440.840000004</v>
      </c>
      <c r="O62" s="14">
        <f t="shared" si="73"/>
        <v>13</v>
      </c>
      <c r="P62" s="14" t="str">
        <f t="shared" si="69"/>
        <v>Staff 3</v>
      </c>
      <c r="Q62" s="14" t="str">
        <f t="shared" si="70"/>
        <v>Designer</v>
      </c>
      <c r="R62" s="12">
        <v>5307200</v>
      </c>
      <c r="S62" s="12"/>
      <c r="T62" s="12">
        <f t="shared" ref="T62:T67" si="76">R62*1.25</f>
        <v>6634000</v>
      </c>
      <c r="U62" s="12"/>
      <c r="V62" s="12">
        <f t="shared" ref="V62:V67" si="77">T62*1.1</f>
        <v>7297400.0000000009</v>
      </c>
      <c r="W62" s="12"/>
      <c r="X62" s="12">
        <f t="shared" ref="X62:X67" si="78">V62*1.1</f>
        <v>8027140.0000000019</v>
      </c>
      <c r="Y62" s="12"/>
      <c r="Z62" s="12">
        <f t="shared" ref="Z62:Z67" si="79">X62*1.1</f>
        <v>8829854.0000000019</v>
      </c>
    </row>
    <row r="63" spans="1:26" ht="22.05" customHeight="1" x14ac:dyDescent="0.45">
      <c r="A63" t="str">
        <f t="shared" si="59"/>
        <v>Manager 3Chi phí BHXH,BHYT,BHTN công ty chi trả</v>
      </c>
      <c r="B63" s="14">
        <v>14</v>
      </c>
      <c r="C63" s="14" t="str">
        <f t="shared" si="60"/>
        <v>Manager 3</v>
      </c>
      <c r="D63" s="14" t="s">
        <v>153</v>
      </c>
      <c r="E63" s="12">
        <f t="shared" si="51"/>
        <v>13055712</v>
      </c>
      <c r="F63" s="12"/>
      <c r="G63" s="12">
        <f t="shared" si="52"/>
        <v>16319640</v>
      </c>
      <c r="H63" s="12"/>
      <c r="I63" s="12">
        <f t="shared" si="53"/>
        <v>17951604</v>
      </c>
      <c r="J63" s="12"/>
      <c r="K63" s="12">
        <f t="shared" si="54"/>
        <v>19746764.400000002</v>
      </c>
      <c r="L63" s="12"/>
      <c r="M63" s="12">
        <f t="shared" si="55"/>
        <v>21721440.840000004</v>
      </c>
      <c r="O63" s="14">
        <f t="shared" si="73"/>
        <v>14</v>
      </c>
      <c r="P63" s="14" t="str">
        <f t="shared" si="69"/>
        <v>Manager 3</v>
      </c>
      <c r="Q63" s="14" t="str">
        <f t="shared" si="70"/>
        <v>Devops Manager</v>
      </c>
      <c r="R63" s="12">
        <v>5307200</v>
      </c>
      <c r="S63" s="12"/>
      <c r="T63" s="12">
        <f t="shared" ref="T63:T66" si="80">R63*1.25</f>
        <v>6634000</v>
      </c>
      <c r="U63" s="12"/>
      <c r="V63" s="12">
        <f t="shared" ref="V63:V66" si="81">T63*1.1</f>
        <v>7297400.0000000009</v>
      </c>
      <c r="W63" s="12"/>
      <c r="X63" s="12">
        <f t="shared" ref="X63:X66" si="82">V63*1.1</f>
        <v>8027140.0000000019</v>
      </c>
      <c r="Y63" s="12"/>
      <c r="Z63" s="12">
        <f t="shared" ref="Z63:Z66" si="83">X63*1.1</f>
        <v>8829854.0000000019</v>
      </c>
    </row>
    <row r="64" spans="1:26" ht="22.05" customHeight="1" x14ac:dyDescent="0.45">
      <c r="A64" t="str">
        <f t="shared" si="59"/>
        <v>Staff 4Chi phí BHXH,BHYT,BHTN công ty chi trả</v>
      </c>
      <c r="B64" s="14">
        <v>15</v>
      </c>
      <c r="C64" s="14" t="str">
        <f t="shared" si="60"/>
        <v>Staff 4</v>
      </c>
      <c r="D64" s="14" t="s">
        <v>139</v>
      </c>
      <c r="E64" s="12">
        <f t="shared" si="51"/>
        <v>13055712</v>
      </c>
      <c r="F64" s="12"/>
      <c r="G64" s="12">
        <f t="shared" si="52"/>
        <v>16319640</v>
      </c>
      <c r="H64" s="12"/>
      <c r="I64" s="12">
        <f t="shared" si="53"/>
        <v>17951604</v>
      </c>
      <c r="J64" s="12"/>
      <c r="K64" s="12">
        <f t="shared" si="54"/>
        <v>19746764.400000002</v>
      </c>
      <c r="L64" s="12"/>
      <c r="M64" s="12">
        <f t="shared" si="55"/>
        <v>21721440.840000004</v>
      </c>
      <c r="O64" s="14">
        <f t="shared" si="73"/>
        <v>15</v>
      </c>
      <c r="P64" s="14" t="str">
        <f t="shared" si="69"/>
        <v>Staff 4</v>
      </c>
      <c r="Q64" s="14" t="str">
        <f t="shared" si="70"/>
        <v>Junior Dev</v>
      </c>
      <c r="R64" s="12">
        <v>5307200</v>
      </c>
      <c r="S64" s="12"/>
      <c r="T64" s="12">
        <f t="shared" si="80"/>
        <v>6634000</v>
      </c>
      <c r="U64" s="12"/>
      <c r="V64" s="12">
        <f t="shared" si="81"/>
        <v>7297400.0000000009</v>
      </c>
      <c r="W64" s="12"/>
      <c r="X64" s="12">
        <f t="shared" si="82"/>
        <v>8027140.0000000019</v>
      </c>
      <c r="Y64" s="12"/>
      <c r="Z64" s="12">
        <f t="shared" si="83"/>
        <v>8829854.0000000019</v>
      </c>
    </row>
    <row r="65" spans="1:26" ht="22.05" customHeight="1" x14ac:dyDescent="0.45">
      <c r="A65" t="str">
        <f t="shared" si="59"/>
        <v>Manager 4Chi phí BHXH,BHYT,BHTN công ty chi trả</v>
      </c>
      <c r="B65" s="14">
        <v>16</v>
      </c>
      <c r="C65" s="14" t="str">
        <f t="shared" si="60"/>
        <v>Manager 4</v>
      </c>
      <c r="D65" s="14" t="s">
        <v>152</v>
      </c>
      <c r="E65" s="12">
        <f t="shared" si="51"/>
        <v>13055712</v>
      </c>
      <c r="F65" s="12"/>
      <c r="G65" s="12">
        <f t="shared" si="52"/>
        <v>16319640</v>
      </c>
      <c r="H65" s="12"/>
      <c r="I65" s="12">
        <f t="shared" si="53"/>
        <v>17951604</v>
      </c>
      <c r="J65" s="12"/>
      <c r="K65" s="12">
        <f t="shared" si="54"/>
        <v>19746764.400000002</v>
      </c>
      <c r="L65" s="12"/>
      <c r="M65" s="12">
        <f t="shared" si="55"/>
        <v>21721440.840000004</v>
      </c>
      <c r="O65" s="14">
        <f t="shared" si="73"/>
        <v>16</v>
      </c>
      <c r="P65" s="14" t="str">
        <f t="shared" si="69"/>
        <v>Manager 4</v>
      </c>
      <c r="Q65" s="14" t="str">
        <f t="shared" si="70"/>
        <v>Trưởng phòng DA</v>
      </c>
      <c r="R65" s="12">
        <v>5307200</v>
      </c>
      <c r="S65" s="12"/>
      <c r="T65" s="12">
        <f t="shared" si="80"/>
        <v>6634000</v>
      </c>
      <c r="U65" s="12"/>
      <c r="V65" s="12">
        <f t="shared" si="81"/>
        <v>7297400.0000000009</v>
      </c>
      <c r="W65" s="12"/>
      <c r="X65" s="12">
        <f t="shared" si="82"/>
        <v>8027140.0000000019</v>
      </c>
      <c r="Y65" s="12"/>
      <c r="Z65" s="12">
        <f t="shared" si="83"/>
        <v>8829854.0000000019</v>
      </c>
    </row>
    <row r="66" spans="1:26" ht="22.05" customHeight="1" x14ac:dyDescent="0.45">
      <c r="A66" t="str">
        <f t="shared" si="59"/>
        <v>Staff 5Chi phí BHXH,BHYT,BHTN công ty chi trả</v>
      </c>
      <c r="B66" s="14">
        <v>17</v>
      </c>
      <c r="C66" s="14" t="str">
        <f t="shared" si="60"/>
        <v>Staff 5</v>
      </c>
      <c r="D66" s="14" t="s">
        <v>145</v>
      </c>
      <c r="E66" s="12">
        <f t="shared" si="51"/>
        <v>13055712</v>
      </c>
      <c r="F66" s="12"/>
      <c r="G66" s="12">
        <f t="shared" si="52"/>
        <v>16319640</v>
      </c>
      <c r="H66" s="12"/>
      <c r="I66" s="12">
        <f t="shared" si="53"/>
        <v>17951604</v>
      </c>
      <c r="J66" s="12"/>
      <c r="K66" s="12">
        <f t="shared" si="54"/>
        <v>19746764.400000002</v>
      </c>
      <c r="L66" s="12"/>
      <c r="M66" s="12">
        <f t="shared" si="55"/>
        <v>21721440.840000004</v>
      </c>
      <c r="O66" s="14">
        <f t="shared" si="73"/>
        <v>17</v>
      </c>
      <c r="P66" s="14" t="str">
        <f t="shared" si="69"/>
        <v>Staff 5</v>
      </c>
      <c r="Q66" s="14" t="str">
        <f t="shared" si="70"/>
        <v>DA Intern</v>
      </c>
      <c r="R66" s="12">
        <v>5307200</v>
      </c>
      <c r="S66" s="12"/>
      <c r="T66" s="12">
        <f t="shared" si="80"/>
        <v>6634000</v>
      </c>
      <c r="U66" s="12"/>
      <c r="V66" s="12">
        <f t="shared" si="81"/>
        <v>7297400.0000000009</v>
      </c>
      <c r="W66" s="12"/>
      <c r="X66" s="12">
        <f t="shared" si="82"/>
        <v>8027140.0000000019</v>
      </c>
      <c r="Y66" s="12"/>
      <c r="Z66" s="12">
        <f t="shared" si="83"/>
        <v>8829854.0000000019</v>
      </c>
    </row>
    <row r="67" spans="1:26" ht="22.05" customHeight="1" x14ac:dyDescent="0.45">
      <c r="A67" t="str">
        <f t="shared" si="59"/>
        <v>Manager 5Chi phí BHXH,BHYT,BHTN công ty chi trả</v>
      </c>
      <c r="B67" s="14">
        <v>14</v>
      </c>
      <c r="C67" s="14" t="str">
        <f t="shared" si="60"/>
        <v>Manager 5</v>
      </c>
      <c r="D67" s="14" t="s">
        <v>131</v>
      </c>
      <c r="E67" s="12">
        <f t="shared" si="51"/>
        <v>13055712</v>
      </c>
      <c r="F67" s="12"/>
      <c r="G67" s="12">
        <f t="shared" si="52"/>
        <v>16319640</v>
      </c>
      <c r="H67" s="12"/>
      <c r="I67" s="12">
        <f t="shared" si="53"/>
        <v>17951604</v>
      </c>
      <c r="J67" s="12"/>
      <c r="K67" s="12">
        <f t="shared" si="54"/>
        <v>19746764.400000002</v>
      </c>
      <c r="L67" s="12"/>
      <c r="M67" s="12">
        <f t="shared" si="55"/>
        <v>21721440.840000004</v>
      </c>
      <c r="O67" s="14">
        <f t="shared" si="73"/>
        <v>14</v>
      </c>
      <c r="P67" s="14" t="str">
        <f t="shared" si="69"/>
        <v>Manager 5</v>
      </c>
      <c r="Q67" s="14" t="str">
        <f t="shared" si="70"/>
        <v>Trưởng phòng QC</v>
      </c>
      <c r="R67" s="12">
        <v>5307200</v>
      </c>
      <c r="S67" s="12"/>
      <c r="T67" s="12">
        <f t="shared" si="76"/>
        <v>6634000</v>
      </c>
      <c r="U67" s="12"/>
      <c r="V67" s="12">
        <f t="shared" si="77"/>
        <v>7297400.0000000009</v>
      </c>
      <c r="W67" s="12"/>
      <c r="X67" s="12">
        <f t="shared" si="78"/>
        <v>8027140.0000000019</v>
      </c>
      <c r="Y67" s="12"/>
      <c r="Z67" s="12">
        <f t="shared" si="79"/>
        <v>8829854.0000000019</v>
      </c>
    </row>
    <row r="68" spans="1:26" ht="22.05" customHeight="1" x14ac:dyDescent="0.45">
      <c r="A68" t="str">
        <f t="shared" si="59"/>
        <v>Staff 6Chi phí BHXH,BHYT,BHTN công ty chi trả</v>
      </c>
      <c r="B68" s="14">
        <v>15</v>
      </c>
      <c r="C68" s="14" t="str">
        <f t="shared" si="60"/>
        <v>Staff 6</v>
      </c>
      <c r="D68" s="7" t="s">
        <v>125</v>
      </c>
      <c r="E68" s="12">
        <f t="shared" si="51"/>
        <v>13055712</v>
      </c>
      <c r="F68" s="12"/>
      <c r="G68" s="12">
        <f t="shared" si="52"/>
        <v>16319640</v>
      </c>
      <c r="H68" s="12"/>
      <c r="I68" s="12">
        <f t="shared" si="53"/>
        <v>17951604</v>
      </c>
      <c r="J68" s="12"/>
      <c r="K68" s="12">
        <f t="shared" si="54"/>
        <v>19746764.400000002</v>
      </c>
      <c r="L68" s="12"/>
      <c r="M68" s="12">
        <f t="shared" si="55"/>
        <v>21721440.840000004</v>
      </c>
      <c r="O68" s="14">
        <f t="shared" si="73"/>
        <v>15</v>
      </c>
      <c r="P68" s="14" t="str">
        <f t="shared" si="69"/>
        <v>Staff 6</v>
      </c>
      <c r="Q68" s="14" t="str">
        <f t="shared" si="70"/>
        <v>Developer</v>
      </c>
      <c r="R68" s="12">
        <v>5307200</v>
      </c>
      <c r="S68" s="12"/>
      <c r="T68" s="12">
        <f>R68*1.25</f>
        <v>6634000</v>
      </c>
      <c r="U68" s="12"/>
      <c r="V68" s="12">
        <f t="shared" ref="V68" si="84">T68*1.1</f>
        <v>7297400.0000000009</v>
      </c>
      <c r="W68" s="12"/>
      <c r="X68" s="12">
        <f>V68*1.1</f>
        <v>8027140.0000000019</v>
      </c>
      <c r="Y68" s="12"/>
      <c r="Z68" s="12">
        <f t="shared" ref="Z68" si="85">X68*1.1</f>
        <v>8829854.0000000019</v>
      </c>
    </row>
    <row r="69" spans="1:26" ht="22.05" customHeight="1" x14ac:dyDescent="0.45">
      <c r="B69" s="77"/>
      <c r="C69" s="77"/>
      <c r="D69" s="121"/>
      <c r="E69" s="122"/>
      <c r="F69" s="122"/>
      <c r="G69" s="122"/>
      <c r="H69" s="122"/>
      <c r="I69" s="122"/>
      <c r="J69" s="122"/>
      <c r="K69" s="122"/>
      <c r="L69" s="122"/>
      <c r="M69" s="122"/>
    </row>
    <row r="70" spans="1:26" ht="20.45" customHeight="1" x14ac:dyDescent="0.45">
      <c r="B70" s="2" t="s">
        <v>73</v>
      </c>
      <c r="D70" s="83"/>
    </row>
    <row r="71" spans="1:26" ht="22.05" customHeight="1" x14ac:dyDescent="0.45">
      <c r="B71" s="10" t="s">
        <v>3</v>
      </c>
      <c r="C71" s="10" t="s">
        <v>65</v>
      </c>
      <c r="D71" s="10" t="s">
        <v>66</v>
      </c>
      <c r="E71" s="10">
        <v>2025</v>
      </c>
      <c r="F71" s="10"/>
      <c r="G71" s="4">
        <v>2026</v>
      </c>
      <c r="H71" s="4"/>
      <c r="I71" s="4">
        <v>2027</v>
      </c>
      <c r="J71" s="4"/>
      <c r="K71" s="4">
        <v>2028</v>
      </c>
      <c r="L71" s="4"/>
      <c r="M71" s="4">
        <v>2029</v>
      </c>
    </row>
    <row r="72" spans="1:26" ht="22.05" customHeight="1" x14ac:dyDescent="0.45">
      <c r="A72" t="str">
        <f>C72&amp;B$70</f>
        <v>CEOThưởng doanh số</v>
      </c>
      <c r="B72" s="14">
        <v>1</v>
      </c>
      <c r="C72" s="14" t="str">
        <f t="shared" ref="C72:C90" si="86">C50</f>
        <v>CEO</v>
      </c>
      <c r="D72" s="4" t="s">
        <v>57</v>
      </c>
      <c r="E72" s="39"/>
      <c r="F72" s="39"/>
      <c r="G72" s="5"/>
      <c r="H72" s="5"/>
      <c r="I72" s="5"/>
      <c r="J72" s="5"/>
      <c r="K72" s="5"/>
      <c r="L72" s="5"/>
      <c r="M72" s="5"/>
    </row>
    <row r="73" spans="1:26" ht="22.05" customHeight="1" x14ac:dyDescent="0.45">
      <c r="A73" t="str">
        <f t="shared" ref="A73:A90" si="87">C73&amp;B$70</f>
        <v>COOThưởng doanh số</v>
      </c>
      <c r="B73" s="14">
        <v>2</v>
      </c>
      <c r="C73" s="14" t="str">
        <f t="shared" si="86"/>
        <v>COO</v>
      </c>
      <c r="D73" s="4" t="s">
        <v>58</v>
      </c>
      <c r="E73" s="39"/>
      <c r="F73" s="39"/>
      <c r="G73" s="39"/>
      <c r="H73" s="39"/>
      <c r="I73" s="39"/>
      <c r="J73" s="39"/>
      <c r="K73" s="39"/>
      <c r="L73" s="39"/>
      <c r="M73" s="39"/>
    </row>
    <row r="74" spans="1:26" ht="22.05" customHeight="1" x14ac:dyDescent="0.45">
      <c r="A74" t="str">
        <f t="shared" si="87"/>
        <v>CCOThưởng doanh số</v>
      </c>
      <c r="B74" s="14">
        <v>3</v>
      </c>
      <c r="C74" s="14" t="str">
        <f t="shared" si="86"/>
        <v>CCO</v>
      </c>
      <c r="D74" s="7" t="s">
        <v>76</v>
      </c>
      <c r="E74" s="39"/>
      <c r="F74" s="39"/>
      <c r="G74" s="39"/>
      <c r="H74" s="39"/>
      <c r="I74" s="39"/>
      <c r="J74" s="39"/>
      <c r="K74" s="39"/>
      <c r="L74" s="39"/>
      <c r="M74" s="39"/>
    </row>
    <row r="75" spans="1:26" ht="22.05" customHeight="1" x14ac:dyDescent="0.45">
      <c r="A75" t="str">
        <f t="shared" si="87"/>
        <v>CMOThưởng doanh số</v>
      </c>
      <c r="B75" s="14">
        <v>4</v>
      </c>
      <c r="C75" s="14" t="str">
        <f t="shared" si="86"/>
        <v>CMO</v>
      </c>
      <c r="D75" s="7" t="s">
        <v>59</v>
      </c>
      <c r="E75" s="12"/>
      <c r="F75" s="12"/>
      <c r="G75" s="5"/>
      <c r="H75" s="5"/>
      <c r="I75" s="5"/>
      <c r="J75" s="5"/>
      <c r="K75" s="5"/>
      <c r="L75" s="5"/>
      <c r="M75" s="5"/>
    </row>
    <row r="76" spans="1:26" ht="22.05" customHeight="1" x14ac:dyDescent="0.45">
      <c r="A76" t="str">
        <f t="shared" si="87"/>
        <v>AdminThưởng doanh số</v>
      </c>
      <c r="B76" s="14">
        <v>5</v>
      </c>
      <c r="C76" s="14" t="str">
        <f t="shared" si="86"/>
        <v>Admin</v>
      </c>
      <c r="D76" s="7" t="s">
        <v>60</v>
      </c>
      <c r="E76" s="12"/>
      <c r="F76" s="12"/>
      <c r="G76" s="5"/>
      <c r="H76" s="5"/>
      <c r="I76" s="5"/>
      <c r="J76" s="5"/>
      <c r="K76" s="5"/>
      <c r="L76" s="5"/>
      <c r="M76" s="5"/>
    </row>
    <row r="77" spans="1:26" ht="22.05" customHeight="1" x14ac:dyDescent="0.45">
      <c r="A77" t="str">
        <f t="shared" si="87"/>
        <v>LegalThưởng doanh số</v>
      </c>
      <c r="B77" s="14">
        <v>6</v>
      </c>
      <c r="C77" s="14" t="str">
        <f t="shared" si="86"/>
        <v>Legal</v>
      </c>
      <c r="D77" s="7" t="s">
        <v>61</v>
      </c>
      <c r="E77" s="12"/>
      <c r="F77" s="12"/>
      <c r="G77" s="5"/>
      <c r="H77" s="5"/>
      <c r="I77" s="5"/>
      <c r="J77" s="5"/>
      <c r="K77" s="5"/>
      <c r="L77" s="5"/>
      <c r="M77" s="5"/>
    </row>
    <row r="78" spans="1:26" ht="22.05" customHeight="1" x14ac:dyDescent="0.45">
      <c r="A78" t="str">
        <f t="shared" si="87"/>
        <v>CAThưởng doanh số</v>
      </c>
      <c r="B78" s="14">
        <v>7</v>
      </c>
      <c r="C78" s="14" t="str">
        <f t="shared" si="86"/>
        <v>CA</v>
      </c>
      <c r="D78" s="7" t="s">
        <v>62</v>
      </c>
      <c r="E78" s="12"/>
      <c r="F78" s="12"/>
      <c r="G78" s="5"/>
      <c r="H78" s="5"/>
      <c r="I78" s="5"/>
      <c r="J78" s="5"/>
      <c r="K78" s="5"/>
      <c r="L78" s="5"/>
      <c r="M78" s="5"/>
    </row>
    <row r="79" spans="1:26" ht="22.05" customHeight="1" x14ac:dyDescent="0.45">
      <c r="A79" t="str">
        <f t="shared" si="87"/>
        <v>Manager 1Thưởng doanh số</v>
      </c>
      <c r="B79" s="14">
        <v>8</v>
      </c>
      <c r="C79" s="14" t="str">
        <f t="shared" si="86"/>
        <v>Manager 1</v>
      </c>
      <c r="D79" s="7" t="s">
        <v>132</v>
      </c>
      <c r="E79" s="12"/>
      <c r="F79" s="12"/>
      <c r="G79" s="5"/>
      <c r="H79" s="5"/>
      <c r="I79" s="5"/>
      <c r="J79" s="5"/>
      <c r="K79" s="5"/>
      <c r="L79" s="5"/>
      <c r="M79" s="5"/>
    </row>
    <row r="80" spans="1:26" ht="22.05" customHeight="1" x14ac:dyDescent="0.45">
      <c r="A80" t="str">
        <f t="shared" si="87"/>
        <v>Staff 1Thưởng doanh số</v>
      </c>
      <c r="B80" s="14">
        <v>9</v>
      </c>
      <c r="C80" s="14" t="str">
        <f t="shared" si="86"/>
        <v>Staff 1</v>
      </c>
      <c r="D80" s="7" t="s">
        <v>127</v>
      </c>
      <c r="E80" s="12"/>
      <c r="F80" s="12"/>
      <c r="G80" s="5"/>
      <c r="H80" s="5"/>
      <c r="I80" s="5"/>
      <c r="J80" s="5"/>
      <c r="K80" s="5"/>
      <c r="L80" s="5"/>
      <c r="M80" s="5"/>
    </row>
    <row r="81" spans="1:13" ht="22.05" customHeight="1" x14ac:dyDescent="0.45">
      <c r="A81" t="str">
        <f t="shared" si="87"/>
        <v>Director 1Thưởng doanh số</v>
      </c>
      <c r="B81" s="14">
        <v>10</v>
      </c>
      <c r="C81" s="14" t="str">
        <f t="shared" si="86"/>
        <v>Director 1</v>
      </c>
      <c r="D81" s="7" t="s">
        <v>129</v>
      </c>
      <c r="E81" s="12"/>
      <c r="F81" s="12"/>
      <c r="G81" s="5"/>
      <c r="H81" s="5"/>
      <c r="I81" s="5"/>
      <c r="J81" s="5"/>
      <c r="K81" s="5"/>
      <c r="L81" s="5"/>
      <c r="M81" s="5"/>
    </row>
    <row r="82" spans="1:13" ht="22.05" customHeight="1" x14ac:dyDescent="0.45">
      <c r="A82" t="str">
        <f t="shared" si="87"/>
        <v>Manager 2Thưởng doanh số</v>
      </c>
      <c r="B82" s="14">
        <v>11</v>
      </c>
      <c r="C82" s="14" t="str">
        <f t="shared" si="86"/>
        <v>Manager 2</v>
      </c>
      <c r="D82" s="7" t="s">
        <v>130</v>
      </c>
      <c r="E82" s="12"/>
      <c r="F82" s="12"/>
      <c r="G82" s="5"/>
      <c r="H82" s="5"/>
      <c r="I82" s="5"/>
      <c r="J82" s="5"/>
      <c r="K82" s="5"/>
      <c r="L82" s="5"/>
      <c r="M82" s="5"/>
    </row>
    <row r="83" spans="1:13" ht="22.05" customHeight="1" x14ac:dyDescent="0.45">
      <c r="A83" t="str">
        <f t="shared" si="87"/>
        <v>Staff 2Thưởng doanh số</v>
      </c>
      <c r="B83" s="14">
        <v>12</v>
      </c>
      <c r="C83" s="14" t="str">
        <f t="shared" si="86"/>
        <v>Staff 2</v>
      </c>
      <c r="D83" s="7" t="s">
        <v>124</v>
      </c>
      <c r="E83" s="12"/>
      <c r="F83" s="12"/>
      <c r="G83" s="5"/>
      <c r="H83" s="5"/>
      <c r="I83" s="5"/>
      <c r="J83" s="5"/>
      <c r="K83" s="5"/>
      <c r="L83" s="5"/>
      <c r="M83" s="5"/>
    </row>
    <row r="84" spans="1:13" ht="22.05" customHeight="1" x14ac:dyDescent="0.45">
      <c r="A84" t="str">
        <f t="shared" si="87"/>
        <v>Staff 3Thưởng doanh số</v>
      </c>
      <c r="B84" s="14">
        <v>13</v>
      </c>
      <c r="C84" s="14" t="str">
        <f t="shared" si="86"/>
        <v>Staff 3</v>
      </c>
      <c r="D84" s="14" t="s">
        <v>128</v>
      </c>
      <c r="E84" s="12"/>
      <c r="F84" s="12"/>
      <c r="G84" s="5"/>
      <c r="H84" s="5"/>
      <c r="I84" s="5"/>
      <c r="J84" s="5"/>
      <c r="K84" s="5"/>
      <c r="L84" s="5"/>
      <c r="M84" s="5"/>
    </row>
    <row r="85" spans="1:13" ht="22.05" customHeight="1" x14ac:dyDescent="0.45">
      <c r="A85" t="str">
        <f t="shared" si="87"/>
        <v>Manager 3Thưởng doanh số</v>
      </c>
      <c r="B85" s="14">
        <v>14</v>
      </c>
      <c r="C85" s="14" t="str">
        <f t="shared" si="86"/>
        <v>Manager 3</v>
      </c>
      <c r="D85" s="14" t="s">
        <v>153</v>
      </c>
      <c r="E85" s="12"/>
      <c r="F85" s="12"/>
      <c r="G85" s="5"/>
      <c r="H85" s="5"/>
      <c r="I85" s="5"/>
      <c r="J85" s="5"/>
      <c r="K85" s="5"/>
      <c r="L85" s="5"/>
      <c r="M85" s="5"/>
    </row>
    <row r="86" spans="1:13" ht="22.05" customHeight="1" x14ac:dyDescent="0.45">
      <c r="A86" t="str">
        <f t="shared" si="87"/>
        <v>Staff 4Thưởng doanh số</v>
      </c>
      <c r="B86" s="14">
        <v>15</v>
      </c>
      <c r="C86" s="14" t="str">
        <f t="shared" si="86"/>
        <v>Staff 4</v>
      </c>
      <c r="D86" s="14" t="s">
        <v>139</v>
      </c>
      <c r="E86" s="12"/>
      <c r="F86" s="12"/>
      <c r="G86" s="5"/>
      <c r="H86" s="5"/>
      <c r="I86" s="5"/>
      <c r="J86" s="5"/>
      <c r="K86" s="5"/>
      <c r="L86" s="5"/>
      <c r="M86" s="5"/>
    </row>
    <row r="87" spans="1:13" ht="22.05" customHeight="1" x14ac:dyDescent="0.45">
      <c r="A87" t="str">
        <f t="shared" si="87"/>
        <v>Manager 4Thưởng doanh số</v>
      </c>
      <c r="B87" s="14">
        <v>16</v>
      </c>
      <c r="C87" s="14" t="str">
        <f t="shared" si="86"/>
        <v>Manager 4</v>
      </c>
      <c r="D87" s="14" t="s">
        <v>152</v>
      </c>
      <c r="E87" s="12"/>
      <c r="F87" s="12"/>
      <c r="G87" s="5"/>
      <c r="H87" s="5"/>
      <c r="I87" s="5"/>
      <c r="J87" s="5"/>
      <c r="K87" s="5"/>
      <c r="L87" s="5"/>
      <c r="M87" s="5"/>
    </row>
    <row r="88" spans="1:13" ht="22.05" customHeight="1" x14ac:dyDescent="0.45">
      <c r="A88" t="str">
        <f t="shared" si="87"/>
        <v>Staff 5Thưởng doanh số</v>
      </c>
      <c r="B88" s="14">
        <v>17</v>
      </c>
      <c r="C88" s="14" t="str">
        <f t="shared" si="86"/>
        <v>Staff 5</v>
      </c>
      <c r="D88" s="14" t="s">
        <v>145</v>
      </c>
      <c r="E88" s="12"/>
      <c r="F88" s="12"/>
      <c r="G88" s="5"/>
      <c r="H88" s="5"/>
      <c r="I88" s="5"/>
      <c r="J88" s="5"/>
      <c r="K88" s="5"/>
      <c r="L88" s="5"/>
      <c r="M88" s="5"/>
    </row>
    <row r="89" spans="1:13" ht="22.05" customHeight="1" x14ac:dyDescent="0.45">
      <c r="A89" t="str">
        <f t="shared" si="87"/>
        <v>Manager 5Thưởng doanh số</v>
      </c>
      <c r="B89" s="14">
        <v>14</v>
      </c>
      <c r="C89" s="14" t="str">
        <f t="shared" si="86"/>
        <v>Manager 5</v>
      </c>
      <c r="D89" s="14" t="s">
        <v>131</v>
      </c>
      <c r="E89" s="12"/>
      <c r="F89" s="12"/>
      <c r="G89" s="5"/>
      <c r="H89" s="5"/>
      <c r="I89" s="5"/>
      <c r="J89" s="5"/>
      <c r="K89" s="5"/>
      <c r="L89" s="5"/>
      <c r="M89" s="5"/>
    </row>
    <row r="90" spans="1:13" ht="22.05" customHeight="1" x14ac:dyDescent="0.45">
      <c r="A90" t="str">
        <f t="shared" si="87"/>
        <v>Staff 6Thưởng doanh số</v>
      </c>
      <c r="B90" s="14">
        <v>15</v>
      </c>
      <c r="C90" s="14" t="str">
        <f t="shared" si="86"/>
        <v>Staff 6</v>
      </c>
      <c r="D90" s="7" t="s">
        <v>125</v>
      </c>
      <c r="E90" s="12"/>
      <c r="F90" s="12"/>
      <c r="G90" s="5"/>
      <c r="H90" s="5"/>
      <c r="I90" s="5"/>
      <c r="J90" s="5"/>
      <c r="K90" s="5"/>
      <c r="L90" s="5"/>
      <c r="M90" s="5"/>
    </row>
    <row r="92" spans="1:13" x14ac:dyDescent="0.45">
      <c r="B92" s="2" t="s">
        <v>5</v>
      </c>
    </row>
    <row r="93" spans="1:13" ht="22.05" customHeight="1" x14ac:dyDescent="0.45">
      <c r="B93" s="10" t="s">
        <v>3</v>
      </c>
      <c r="C93" s="10" t="s">
        <v>65</v>
      </c>
      <c r="D93" s="10" t="s">
        <v>66</v>
      </c>
      <c r="E93" s="10">
        <v>2025</v>
      </c>
      <c r="F93" s="10"/>
      <c r="G93" s="4">
        <v>2026</v>
      </c>
      <c r="H93" s="4"/>
      <c r="I93" s="4">
        <v>2027</v>
      </c>
      <c r="J93" s="4"/>
      <c r="K93" s="4">
        <v>2028</v>
      </c>
      <c r="L93" s="4"/>
      <c r="M93" s="4">
        <v>2029</v>
      </c>
    </row>
    <row r="94" spans="1:13" ht="22.05" customHeight="1" x14ac:dyDescent="0.45">
      <c r="A94" t="str">
        <f>C94&amp;B$92</f>
        <v>CEOLương tháng 13</v>
      </c>
      <c r="B94" s="14">
        <v>1</v>
      </c>
      <c r="C94" s="14" t="str">
        <f>C72</f>
        <v>CEO</v>
      </c>
      <c r="D94" s="4" t="s">
        <v>57</v>
      </c>
      <c r="E94" s="86">
        <f>(E4+E26)/12</f>
        <v>25000000</v>
      </c>
      <c r="F94" s="86"/>
      <c r="G94" s="86">
        <f>(G4+G26)/12</f>
        <v>27500000.000000004</v>
      </c>
      <c r="H94" s="86"/>
      <c r="I94" s="86">
        <f>(I4+I26)/12</f>
        <v>30250000.000000011</v>
      </c>
      <c r="J94" s="86"/>
      <c r="K94" s="86">
        <f>(K4+K26)/12</f>
        <v>33275000.000000011</v>
      </c>
      <c r="L94" s="86"/>
      <c r="M94" s="86">
        <f>(M4+M26)/12</f>
        <v>36602500.000000015</v>
      </c>
    </row>
    <row r="95" spans="1:13" ht="22.05" customHeight="1" x14ac:dyDescent="0.45">
      <c r="A95" t="str">
        <f t="shared" ref="A95:A112" si="88">C95&amp;B$92</f>
        <v>COOLương tháng 13</v>
      </c>
      <c r="B95" s="14">
        <v>2</v>
      </c>
      <c r="C95" s="14" t="str">
        <f t="shared" ref="C95:C112" si="89">C73</f>
        <v>COO</v>
      </c>
      <c r="D95" s="4" t="s">
        <v>58</v>
      </c>
      <c r="E95" s="86">
        <f>(E5+E27)/12</f>
        <v>50000000</v>
      </c>
      <c r="F95" s="86"/>
      <c r="G95" s="86">
        <f>(G5+G27)/12</f>
        <v>55000000.000000007</v>
      </c>
      <c r="H95" s="86"/>
      <c r="I95" s="86">
        <f>(I5+I27)/12</f>
        <v>60500000.000000022</v>
      </c>
      <c r="J95" s="86"/>
      <c r="K95" s="86">
        <f>(K5+K27)/12</f>
        <v>66550000.000000022</v>
      </c>
      <c r="L95" s="86"/>
      <c r="M95" s="86">
        <f>(M5+M27)/12</f>
        <v>73205000.00000003</v>
      </c>
    </row>
    <row r="96" spans="1:13" ht="22.05" customHeight="1" x14ac:dyDescent="0.45">
      <c r="A96" t="str">
        <f t="shared" si="88"/>
        <v>CCOLương tháng 13</v>
      </c>
      <c r="B96" s="14">
        <v>3</v>
      </c>
      <c r="C96" s="14" t="str">
        <f t="shared" si="89"/>
        <v>CCO</v>
      </c>
      <c r="D96" s="7" t="s">
        <v>76</v>
      </c>
      <c r="E96" s="86">
        <f>(E6+E28)/12</f>
        <v>21566666.666666668</v>
      </c>
      <c r="F96" s="86"/>
      <c r="G96" s="86">
        <f>(G6+G28)/12</f>
        <v>36570000</v>
      </c>
      <c r="H96" s="86"/>
      <c r="I96" s="86">
        <f>(I6+I28)/12</f>
        <v>65826000</v>
      </c>
      <c r="J96" s="86"/>
      <c r="K96" s="86">
        <f>(K6+K28)/12</f>
        <v>98739000</v>
      </c>
      <c r="L96" s="86"/>
      <c r="M96" s="86">
        <f>(M6+M28)/12</f>
        <v>138234600</v>
      </c>
    </row>
    <row r="97" spans="1:13" ht="22.05" customHeight="1" x14ac:dyDescent="0.45">
      <c r="A97" t="str">
        <f t="shared" si="88"/>
        <v>CMOLương tháng 13</v>
      </c>
      <c r="B97" s="14">
        <v>4</v>
      </c>
      <c r="C97" s="14" t="str">
        <f t="shared" si="89"/>
        <v>CMO</v>
      </c>
      <c r="D97" s="7" t="s">
        <v>59</v>
      </c>
      <c r="E97" s="86">
        <f>(E7+E29)/12</f>
        <v>15000000</v>
      </c>
      <c r="F97" s="86"/>
      <c r="G97" s="86">
        <f>(G7+G29)/12</f>
        <v>16500000</v>
      </c>
      <c r="H97" s="86"/>
      <c r="I97" s="86">
        <f>(I7+I29)/12</f>
        <v>18150000.000000004</v>
      </c>
      <c r="J97" s="86"/>
      <c r="K97" s="86">
        <f>(K7+K29)/12</f>
        <v>19965000.000000004</v>
      </c>
      <c r="L97" s="86"/>
      <c r="M97" s="86">
        <f>(M7+M29)/12</f>
        <v>21961500.000000011</v>
      </c>
    </row>
    <row r="98" spans="1:13" ht="22.05" customHeight="1" x14ac:dyDescent="0.45">
      <c r="A98" t="str">
        <f t="shared" si="88"/>
        <v>AdminLương tháng 13</v>
      </c>
      <c r="B98" s="14">
        <v>5</v>
      </c>
      <c r="C98" s="14" t="str">
        <f t="shared" si="89"/>
        <v>Admin</v>
      </c>
      <c r="D98" s="7" t="s">
        <v>60</v>
      </c>
      <c r="E98" s="86">
        <f>(E8+E30)/12</f>
        <v>8500000</v>
      </c>
      <c r="F98" s="86"/>
      <c r="G98" s="86">
        <f>(G8+G30)/12</f>
        <v>9350000</v>
      </c>
      <c r="H98" s="86"/>
      <c r="I98" s="86">
        <f>(I8+I30)/12</f>
        <v>10285000</v>
      </c>
      <c r="J98" s="86"/>
      <c r="K98" s="86">
        <f>(K8+K30)/12</f>
        <v>11313500</v>
      </c>
      <c r="L98" s="86"/>
      <c r="M98" s="86">
        <f>(M8+M30)/12</f>
        <v>12444850.000000002</v>
      </c>
    </row>
    <row r="99" spans="1:13" ht="22.05" customHeight="1" x14ac:dyDescent="0.45">
      <c r="A99" t="str">
        <f t="shared" si="88"/>
        <v>LegalLương tháng 13</v>
      </c>
      <c r="B99" s="14">
        <v>6</v>
      </c>
      <c r="C99" s="14" t="str">
        <f t="shared" si="89"/>
        <v>Legal</v>
      </c>
      <c r="D99" s="7" t="s">
        <v>61</v>
      </c>
      <c r="E99" s="86"/>
      <c r="F99" s="86"/>
      <c r="G99" s="86"/>
      <c r="H99" s="86"/>
      <c r="I99" s="86"/>
      <c r="J99" s="86"/>
      <c r="K99" s="86"/>
      <c r="L99" s="86"/>
      <c r="M99" s="86"/>
    </row>
    <row r="100" spans="1:13" ht="22.05" customHeight="1" x14ac:dyDescent="0.45">
      <c r="A100" t="str">
        <f t="shared" si="88"/>
        <v>CALương tháng 13</v>
      </c>
      <c r="B100" s="14">
        <v>7</v>
      </c>
      <c r="C100" s="14" t="str">
        <f t="shared" si="89"/>
        <v>CA</v>
      </c>
      <c r="D100" s="7" t="s">
        <v>62</v>
      </c>
      <c r="E100" s="86"/>
      <c r="F100" s="86"/>
      <c r="G100" s="86">
        <f t="shared" ref="G100:G112" si="90">(G10+G32)/12</f>
        <v>22500000</v>
      </c>
      <c r="H100" s="86"/>
      <c r="I100" s="86">
        <f t="shared" ref="I100:I112" si="91">(I10+I32)/12</f>
        <v>28125000</v>
      </c>
      <c r="J100" s="86"/>
      <c r="K100" s="86">
        <f t="shared" ref="K100:K112" si="92">(K10+K32)/12</f>
        <v>35156250</v>
      </c>
      <c r="L100" s="86"/>
      <c r="M100" s="86">
        <f t="shared" ref="M100:M112" si="93">(M10+M32)/12</f>
        <v>43945312.5</v>
      </c>
    </row>
    <row r="101" spans="1:13" ht="22.05" customHeight="1" x14ac:dyDescent="0.45">
      <c r="A101" t="str">
        <f t="shared" si="88"/>
        <v>Manager 1Lương tháng 13</v>
      </c>
      <c r="B101" s="14">
        <v>8</v>
      </c>
      <c r="C101" s="14" t="str">
        <f t="shared" si="89"/>
        <v>Manager 1</v>
      </c>
      <c r="D101" s="7" t="s">
        <v>132</v>
      </c>
      <c r="E101" s="86">
        <f t="shared" ref="E101:E112" si="94">(E11+E33)/12</f>
        <v>24000000</v>
      </c>
      <c r="F101" s="86"/>
      <c r="G101" s="86">
        <f t="shared" si="90"/>
        <v>26400000.000000004</v>
      </c>
      <c r="H101" s="86"/>
      <c r="I101" s="86">
        <f t="shared" si="91"/>
        <v>29040000.000000011</v>
      </c>
      <c r="J101" s="86"/>
      <c r="K101" s="86">
        <f t="shared" si="92"/>
        <v>31944000.000000011</v>
      </c>
      <c r="L101" s="86"/>
      <c r="M101" s="86">
        <f t="shared" si="93"/>
        <v>35138400.000000015</v>
      </c>
    </row>
    <row r="102" spans="1:13" ht="22.05" customHeight="1" x14ac:dyDescent="0.45">
      <c r="A102" t="str">
        <f t="shared" si="88"/>
        <v>Staff 1Lương tháng 13</v>
      </c>
      <c r="B102" s="14">
        <v>9</v>
      </c>
      <c r="C102" s="14" t="str">
        <f t="shared" si="89"/>
        <v>Staff 1</v>
      </c>
      <c r="D102" s="7" t="s">
        <v>127</v>
      </c>
      <c r="E102" s="86">
        <f t="shared" si="94"/>
        <v>11000000</v>
      </c>
      <c r="F102" s="86"/>
      <c r="G102" s="86">
        <f t="shared" si="90"/>
        <v>12100000</v>
      </c>
      <c r="H102" s="86"/>
      <c r="I102" s="86">
        <f t="shared" si="91"/>
        <v>13310000</v>
      </c>
      <c r="J102" s="86"/>
      <c r="K102" s="86">
        <f t="shared" si="92"/>
        <v>14641000.000000006</v>
      </c>
      <c r="L102" s="86"/>
      <c r="M102" s="86">
        <f t="shared" si="93"/>
        <v>16105100.000000006</v>
      </c>
    </row>
    <row r="103" spans="1:13" ht="22.05" customHeight="1" x14ac:dyDescent="0.45">
      <c r="A103" t="str">
        <f t="shared" si="88"/>
        <v>Director 1Lương tháng 13</v>
      </c>
      <c r="B103" s="14">
        <v>10</v>
      </c>
      <c r="C103" s="14" t="str">
        <f t="shared" si="89"/>
        <v>Director 1</v>
      </c>
      <c r="D103" s="7" t="s">
        <v>129</v>
      </c>
      <c r="E103" s="86">
        <f t="shared" si="94"/>
        <v>63000000</v>
      </c>
      <c r="F103" s="86"/>
      <c r="G103" s="86">
        <f t="shared" si="90"/>
        <v>69300000</v>
      </c>
      <c r="H103" s="86"/>
      <c r="I103" s="86">
        <f t="shared" si="91"/>
        <v>76230000</v>
      </c>
      <c r="J103" s="86"/>
      <c r="K103" s="86">
        <f t="shared" si="92"/>
        <v>83853000.000000015</v>
      </c>
      <c r="L103" s="86"/>
      <c r="M103" s="86">
        <f t="shared" si="93"/>
        <v>92238300.000000015</v>
      </c>
    </row>
    <row r="104" spans="1:13" ht="22.05" customHeight="1" x14ac:dyDescent="0.45">
      <c r="A104" t="str">
        <f t="shared" si="88"/>
        <v>Manager 2Lương tháng 13</v>
      </c>
      <c r="B104" s="14">
        <v>11</v>
      </c>
      <c r="C104" s="14" t="str">
        <f t="shared" si="89"/>
        <v>Manager 2</v>
      </c>
      <c r="D104" s="7" t="s">
        <v>130</v>
      </c>
      <c r="E104" s="86">
        <f t="shared" si="94"/>
        <v>23000000</v>
      </c>
      <c r="F104" s="86"/>
      <c r="G104" s="86">
        <f t="shared" si="90"/>
        <v>25300000</v>
      </c>
      <c r="H104" s="86"/>
      <c r="I104" s="86">
        <f t="shared" si="91"/>
        <v>27830000</v>
      </c>
      <c r="J104" s="86"/>
      <c r="K104" s="86">
        <f t="shared" si="92"/>
        <v>30613000.000000004</v>
      </c>
      <c r="L104" s="86"/>
      <c r="M104" s="86">
        <f t="shared" si="93"/>
        <v>33674300.000000007</v>
      </c>
    </row>
    <row r="105" spans="1:13" ht="22.05" customHeight="1" x14ac:dyDescent="0.45">
      <c r="A105" t="str">
        <f t="shared" si="88"/>
        <v>Staff 2Lương tháng 13</v>
      </c>
      <c r="B105" s="14">
        <v>12</v>
      </c>
      <c r="C105" s="14" t="str">
        <f t="shared" si="89"/>
        <v>Staff 2</v>
      </c>
      <c r="D105" s="7" t="s">
        <v>124</v>
      </c>
      <c r="E105" s="86">
        <f t="shared" si="94"/>
        <v>60000000</v>
      </c>
      <c r="F105" s="86"/>
      <c r="G105" s="86">
        <f t="shared" si="90"/>
        <v>66000000</v>
      </c>
      <c r="H105" s="86"/>
      <c r="I105" s="86">
        <f t="shared" si="91"/>
        <v>72600000</v>
      </c>
      <c r="J105" s="86"/>
      <c r="K105" s="86">
        <f t="shared" si="92"/>
        <v>79860000</v>
      </c>
      <c r="L105" s="86"/>
      <c r="M105" s="86">
        <f t="shared" si="93"/>
        <v>87846000.000000015</v>
      </c>
    </row>
    <row r="106" spans="1:13" ht="22.05" customHeight="1" x14ac:dyDescent="0.45">
      <c r="A106" t="str">
        <f t="shared" si="88"/>
        <v>Staff 3Lương tháng 13</v>
      </c>
      <c r="B106" s="14">
        <v>13</v>
      </c>
      <c r="C106" s="14" t="str">
        <f t="shared" si="89"/>
        <v>Staff 3</v>
      </c>
      <c r="D106" s="14" t="s">
        <v>128</v>
      </c>
      <c r="E106" s="86">
        <f t="shared" si="94"/>
        <v>35000000</v>
      </c>
      <c r="F106" s="86"/>
      <c r="G106" s="86">
        <f t="shared" si="90"/>
        <v>38500000</v>
      </c>
      <c r="H106" s="86"/>
      <c r="I106" s="86">
        <f t="shared" si="91"/>
        <v>42350000</v>
      </c>
      <c r="J106" s="86"/>
      <c r="K106" s="86">
        <f t="shared" si="92"/>
        <v>46585000</v>
      </c>
      <c r="L106" s="86"/>
      <c r="M106" s="86">
        <f t="shared" si="93"/>
        <v>51243500.000000007</v>
      </c>
    </row>
    <row r="107" spans="1:13" ht="22.05" customHeight="1" x14ac:dyDescent="0.45">
      <c r="A107" t="str">
        <f t="shared" si="88"/>
        <v>Manager 3Lương tháng 13</v>
      </c>
      <c r="B107" s="14">
        <v>14</v>
      </c>
      <c r="C107" s="14" t="str">
        <f t="shared" si="89"/>
        <v>Manager 3</v>
      </c>
      <c r="D107" s="14" t="s">
        <v>153</v>
      </c>
      <c r="E107" s="86">
        <f t="shared" si="94"/>
        <v>35000000</v>
      </c>
      <c r="F107" s="86"/>
      <c r="G107" s="86">
        <f t="shared" si="90"/>
        <v>38500000</v>
      </c>
      <c r="H107" s="86"/>
      <c r="I107" s="86">
        <f t="shared" si="91"/>
        <v>42350000</v>
      </c>
      <c r="J107" s="86"/>
      <c r="K107" s="86">
        <f t="shared" si="92"/>
        <v>46585000</v>
      </c>
      <c r="L107" s="86"/>
      <c r="M107" s="86">
        <f t="shared" si="93"/>
        <v>51243500.000000007</v>
      </c>
    </row>
    <row r="108" spans="1:13" ht="22.05" customHeight="1" x14ac:dyDescent="0.45">
      <c r="A108" t="str">
        <f t="shared" si="88"/>
        <v>Staff 4Lương tháng 13</v>
      </c>
      <c r="B108" s="14">
        <v>15</v>
      </c>
      <c r="C108" s="14" t="str">
        <f t="shared" si="89"/>
        <v>Staff 4</v>
      </c>
      <c r="D108" s="14" t="s">
        <v>139</v>
      </c>
      <c r="E108" s="86">
        <f t="shared" si="94"/>
        <v>24000000</v>
      </c>
      <c r="F108" s="86"/>
      <c r="G108" s="86">
        <f t="shared" si="90"/>
        <v>26400000</v>
      </c>
      <c r="H108" s="86"/>
      <c r="I108" s="86">
        <f t="shared" si="91"/>
        <v>29040000.000000004</v>
      </c>
      <c r="J108" s="86"/>
      <c r="K108" s="86">
        <f t="shared" si="92"/>
        <v>31944000.000000004</v>
      </c>
      <c r="L108" s="86"/>
      <c r="M108" s="86">
        <f t="shared" si="93"/>
        <v>35138400.000000007</v>
      </c>
    </row>
    <row r="109" spans="1:13" ht="22.05" customHeight="1" x14ac:dyDescent="0.45">
      <c r="A109" t="str">
        <f t="shared" si="88"/>
        <v>Manager 4Lương tháng 13</v>
      </c>
      <c r="B109" s="14">
        <v>16</v>
      </c>
      <c r="C109" s="14" t="str">
        <f t="shared" si="89"/>
        <v>Manager 4</v>
      </c>
      <c r="D109" s="14" t="s">
        <v>152</v>
      </c>
      <c r="E109" s="86">
        <f t="shared" si="94"/>
        <v>24000000</v>
      </c>
      <c r="F109" s="86"/>
      <c r="G109" s="86">
        <f t="shared" si="90"/>
        <v>26400000.000000004</v>
      </c>
      <c r="H109" s="86"/>
      <c r="I109" s="86">
        <f t="shared" si="91"/>
        <v>29040000.000000011</v>
      </c>
      <c r="J109" s="86"/>
      <c r="K109" s="86">
        <f t="shared" si="92"/>
        <v>31944000.000000011</v>
      </c>
      <c r="L109" s="86"/>
      <c r="M109" s="86">
        <f t="shared" si="93"/>
        <v>35138400.000000015</v>
      </c>
    </row>
    <row r="110" spans="1:13" ht="22.05" customHeight="1" x14ac:dyDescent="0.45">
      <c r="A110" t="str">
        <f t="shared" si="88"/>
        <v>Staff 5Lương tháng 13</v>
      </c>
      <c r="B110" s="14">
        <v>17</v>
      </c>
      <c r="C110" s="14" t="str">
        <f t="shared" si="89"/>
        <v>Staff 5</v>
      </c>
      <c r="D110" s="14" t="s">
        <v>145</v>
      </c>
      <c r="E110" s="86">
        <f t="shared" si="94"/>
        <v>18000000</v>
      </c>
      <c r="F110" s="86"/>
      <c r="G110" s="86">
        <f t="shared" si="90"/>
        <v>19800000</v>
      </c>
      <c r="H110" s="86"/>
      <c r="I110" s="86">
        <f t="shared" si="91"/>
        <v>21780000.000000004</v>
      </c>
      <c r="J110" s="86"/>
      <c r="K110" s="86">
        <f t="shared" si="92"/>
        <v>23958000.000000011</v>
      </c>
      <c r="L110" s="86"/>
      <c r="M110" s="86">
        <f t="shared" si="93"/>
        <v>26353800.000000011</v>
      </c>
    </row>
    <row r="111" spans="1:13" ht="22.05" customHeight="1" x14ac:dyDescent="0.45">
      <c r="A111" t="str">
        <f t="shared" si="88"/>
        <v>Manager 5Lương tháng 13</v>
      </c>
      <c r="B111" s="14">
        <v>14</v>
      </c>
      <c r="C111" s="14" t="str">
        <f t="shared" si="89"/>
        <v>Manager 5</v>
      </c>
      <c r="D111" s="14" t="s">
        <v>131</v>
      </c>
      <c r="E111" s="86">
        <f t="shared" si="94"/>
        <v>23000000</v>
      </c>
      <c r="F111" s="86"/>
      <c r="G111" s="86">
        <f t="shared" si="90"/>
        <v>25300000.000000004</v>
      </c>
      <c r="H111" s="86"/>
      <c r="I111" s="86">
        <f t="shared" si="91"/>
        <v>27830000.000000011</v>
      </c>
      <c r="J111" s="86"/>
      <c r="K111" s="86">
        <f t="shared" si="92"/>
        <v>30613000.000000011</v>
      </c>
      <c r="L111" s="86"/>
      <c r="M111" s="86">
        <f t="shared" si="93"/>
        <v>33674300.000000015</v>
      </c>
    </row>
    <row r="112" spans="1:13" ht="22.05" customHeight="1" x14ac:dyDescent="0.45">
      <c r="A112" t="str">
        <f t="shared" si="88"/>
        <v>Staff 6Lương tháng 13</v>
      </c>
      <c r="B112" s="14">
        <v>15</v>
      </c>
      <c r="C112" s="14" t="str">
        <f t="shared" si="89"/>
        <v>Staff 6</v>
      </c>
      <c r="D112" s="7" t="s">
        <v>125</v>
      </c>
      <c r="E112" s="86">
        <f t="shared" si="94"/>
        <v>42000000</v>
      </c>
      <c r="F112" s="86"/>
      <c r="G112" s="86">
        <f t="shared" si="90"/>
        <v>46200000</v>
      </c>
      <c r="H112" s="86"/>
      <c r="I112" s="86">
        <f t="shared" si="91"/>
        <v>50820000.000000007</v>
      </c>
      <c r="J112" s="86"/>
      <c r="K112" s="86">
        <f t="shared" si="92"/>
        <v>55902000.000000022</v>
      </c>
      <c r="L112" s="86"/>
      <c r="M112" s="86">
        <f t="shared" si="93"/>
        <v>61492200.000000022</v>
      </c>
    </row>
    <row r="113" spans="1:13" ht="24" customHeight="1" x14ac:dyDescent="0.45">
      <c r="B113" s="2" t="s">
        <v>71</v>
      </c>
    </row>
    <row r="114" spans="1:13" ht="22.05" customHeight="1" x14ac:dyDescent="0.45">
      <c r="B114" s="10" t="s">
        <v>3</v>
      </c>
      <c r="C114" s="10" t="s">
        <v>65</v>
      </c>
      <c r="D114" s="10" t="s">
        <v>66</v>
      </c>
      <c r="E114" s="10">
        <v>2025</v>
      </c>
      <c r="F114" s="10"/>
      <c r="G114" s="4">
        <v>2026</v>
      </c>
      <c r="H114" s="4"/>
      <c r="I114" s="4">
        <v>2027</v>
      </c>
      <c r="J114" s="4"/>
      <c r="K114" s="4">
        <v>2028</v>
      </c>
      <c r="L114" s="4"/>
      <c r="M114" s="4">
        <v>2029</v>
      </c>
    </row>
    <row r="115" spans="1:13" ht="22.05" customHeight="1" x14ac:dyDescent="0.45">
      <c r="A115" t="str">
        <f>C115&amp;B$113</f>
        <v>CEOPhụ cấp trách nhiệm</v>
      </c>
      <c r="B115" s="14">
        <v>1</v>
      </c>
      <c r="C115" s="14" t="str">
        <f>C94</f>
        <v>CEO</v>
      </c>
      <c r="D115" s="4" t="s">
        <v>57</v>
      </c>
      <c r="E115" s="12"/>
      <c r="F115" s="12"/>
      <c r="G115" s="5"/>
      <c r="H115" s="5"/>
      <c r="I115" s="5"/>
      <c r="J115" s="5"/>
      <c r="K115" s="5"/>
      <c r="L115" s="5"/>
      <c r="M115" s="5"/>
    </row>
    <row r="116" spans="1:13" ht="22.05" customHeight="1" x14ac:dyDescent="0.45">
      <c r="A116" t="str">
        <f t="shared" ref="A116:A133" si="95">C116&amp;B$113</f>
        <v>COOPhụ cấp trách nhiệm</v>
      </c>
      <c r="B116" s="14">
        <v>2</v>
      </c>
      <c r="C116" s="14" t="str">
        <f t="shared" ref="C116:C133" si="96">C95</f>
        <v>COO</v>
      </c>
      <c r="D116" s="4" t="s">
        <v>58</v>
      </c>
      <c r="E116" s="12"/>
      <c r="F116" s="12"/>
      <c r="G116" s="5"/>
      <c r="H116" s="5"/>
      <c r="I116" s="5"/>
      <c r="J116" s="5"/>
      <c r="K116" s="5"/>
      <c r="L116" s="5"/>
      <c r="M116" s="5"/>
    </row>
    <row r="117" spans="1:13" ht="22.05" customHeight="1" x14ac:dyDescent="0.45">
      <c r="A117" t="str">
        <f t="shared" si="95"/>
        <v>CCOPhụ cấp trách nhiệm</v>
      </c>
      <c r="B117" s="14">
        <v>3</v>
      </c>
      <c r="C117" s="14" t="str">
        <f t="shared" si="96"/>
        <v>CCO</v>
      </c>
      <c r="D117" s="7" t="s">
        <v>76</v>
      </c>
      <c r="E117" s="12"/>
      <c r="F117" s="12"/>
      <c r="G117" s="5"/>
      <c r="H117" s="5"/>
      <c r="I117" s="5"/>
      <c r="J117" s="5"/>
      <c r="K117" s="5"/>
      <c r="L117" s="5"/>
      <c r="M117" s="5"/>
    </row>
    <row r="118" spans="1:13" ht="22.05" customHeight="1" x14ac:dyDescent="0.45">
      <c r="A118" t="str">
        <f t="shared" si="95"/>
        <v>CMOPhụ cấp trách nhiệm</v>
      </c>
      <c r="B118" s="14">
        <v>4</v>
      </c>
      <c r="C118" s="14" t="str">
        <f t="shared" si="96"/>
        <v>CMO</v>
      </c>
      <c r="D118" s="7" t="s">
        <v>59</v>
      </c>
      <c r="E118" s="12"/>
      <c r="F118" s="12"/>
      <c r="G118" s="5"/>
      <c r="H118" s="5"/>
      <c r="I118" s="5"/>
      <c r="J118" s="5"/>
      <c r="K118" s="5"/>
      <c r="L118" s="5"/>
      <c r="M118" s="5"/>
    </row>
    <row r="119" spans="1:13" ht="22.05" customHeight="1" x14ac:dyDescent="0.45">
      <c r="A119" t="str">
        <f t="shared" si="95"/>
        <v>AdminPhụ cấp trách nhiệm</v>
      </c>
      <c r="B119" s="14">
        <v>5</v>
      </c>
      <c r="C119" s="14" t="str">
        <f t="shared" si="96"/>
        <v>Admin</v>
      </c>
      <c r="D119" s="7" t="s">
        <v>60</v>
      </c>
      <c r="E119" s="12"/>
      <c r="F119" s="12"/>
      <c r="G119" s="5"/>
      <c r="H119" s="5"/>
      <c r="I119" s="5"/>
      <c r="J119" s="5"/>
      <c r="K119" s="5"/>
      <c r="L119" s="5"/>
      <c r="M119" s="5"/>
    </row>
    <row r="120" spans="1:13" ht="22.05" customHeight="1" x14ac:dyDescent="0.45">
      <c r="A120" t="str">
        <f t="shared" si="95"/>
        <v>LegalPhụ cấp trách nhiệm</v>
      </c>
      <c r="B120" s="14">
        <v>6</v>
      </c>
      <c r="C120" s="14" t="str">
        <f t="shared" si="96"/>
        <v>Legal</v>
      </c>
      <c r="D120" s="7" t="s">
        <v>61</v>
      </c>
      <c r="E120" s="12"/>
      <c r="F120" s="12"/>
      <c r="G120" s="5"/>
      <c r="H120" s="5"/>
      <c r="I120" s="5"/>
      <c r="J120" s="5"/>
      <c r="K120" s="5"/>
      <c r="L120" s="5"/>
      <c r="M120" s="5"/>
    </row>
    <row r="121" spans="1:13" ht="22.05" customHeight="1" x14ac:dyDescent="0.45">
      <c r="A121" t="str">
        <f t="shared" si="95"/>
        <v>CAPhụ cấp trách nhiệm</v>
      </c>
      <c r="B121" s="14">
        <v>7</v>
      </c>
      <c r="C121" s="14" t="str">
        <f t="shared" si="96"/>
        <v>CA</v>
      </c>
      <c r="D121" s="7" t="s">
        <v>62</v>
      </c>
      <c r="E121" s="12"/>
      <c r="F121" s="12"/>
      <c r="G121" s="5"/>
      <c r="H121" s="5"/>
      <c r="I121" s="5"/>
      <c r="J121" s="5"/>
      <c r="K121" s="5"/>
      <c r="L121" s="5"/>
      <c r="M121" s="5"/>
    </row>
    <row r="122" spans="1:13" ht="22.05" customHeight="1" x14ac:dyDescent="0.45">
      <c r="A122" t="str">
        <f t="shared" si="95"/>
        <v>Manager 1Phụ cấp trách nhiệm</v>
      </c>
      <c r="B122" s="14">
        <v>8</v>
      </c>
      <c r="C122" s="14" t="str">
        <f t="shared" si="96"/>
        <v>Manager 1</v>
      </c>
      <c r="D122" s="7" t="s">
        <v>132</v>
      </c>
      <c r="E122" s="12"/>
      <c r="F122" s="12"/>
      <c r="G122" s="5"/>
      <c r="H122" s="5"/>
      <c r="I122" s="5"/>
      <c r="J122" s="5"/>
      <c r="K122" s="5"/>
      <c r="L122" s="5"/>
      <c r="M122" s="5"/>
    </row>
    <row r="123" spans="1:13" ht="22.05" customHeight="1" x14ac:dyDescent="0.45">
      <c r="A123" t="str">
        <f t="shared" si="95"/>
        <v>Staff 1Phụ cấp trách nhiệm</v>
      </c>
      <c r="B123" s="14">
        <v>9</v>
      </c>
      <c r="C123" s="14" t="str">
        <f t="shared" si="96"/>
        <v>Staff 1</v>
      </c>
      <c r="D123" s="7" t="s">
        <v>127</v>
      </c>
      <c r="E123" s="12"/>
      <c r="F123" s="12"/>
      <c r="G123" s="5"/>
      <c r="H123" s="5"/>
      <c r="I123" s="5"/>
      <c r="J123" s="5"/>
      <c r="K123" s="5"/>
      <c r="L123" s="5"/>
      <c r="M123" s="5"/>
    </row>
    <row r="124" spans="1:13" ht="22.05" customHeight="1" x14ac:dyDescent="0.45">
      <c r="A124" t="str">
        <f t="shared" si="95"/>
        <v>Director 1Phụ cấp trách nhiệm</v>
      </c>
      <c r="B124" s="14">
        <v>10</v>
      </c>
      <c r="C124" s="14" t="str">
        <f t="shared" si="96"/>
        <v>Director 1</v>
      </c>
      <c r="D124" s="7" t="s">
        <v>129</v>
      </c>
      <c r="E124" s="12"/>
      <c r="F124" s="12"/>
      <c r="G124" s="5"/>
      <c r="H124" s="5"/>
      <c r="I124" s="5"/>
      <c r="J124" s="5"/>
      <c r="K124" s="5"/>
      <c r="L124" s="5"/>
      <c r="M124" s="5"/>
    </row>
    <row r="125" spans="1:13" ht="22.05" customHeight="1" x14ac:dyDescent="0.45">
      <c r="A125" t="str">
        <f t="shared" si="95"/>
        <v>Manager 2Phụ cấp trách nhiệm</v>
      </c>
      <c r="B125" s="14">
        <v>11</v>
      </c>
      <c r="C125" s="14" t="str">
        <f t="shared" si="96"/>
        <v>Manager 2</v>
      </c>
      <c r="D125" s="7" t="s">
        <v>130</v>
      </c>
      <c r="E125" s="12"/>
      <c r="F125" s="12"/>
      <c r="G125" s="5"/>
      <c r="H125" s="5"/>
      <c r="I125" s="5"/>
      <c r="J125" s="5"/>
      <c r="K125" s="5"/>
      <c r="L125" s="5"/>
      <c r="M125" s="5"/>
    </row>
    <row r="126" spans="1:13" ht="22.05" customHeight="1" x14ac:dyDescent="0.45">
      <c r="A126" t="str">
        <f t="shared" si="95"/>
        <v>Staff 2Phụ cấp trách nhiệm</v>
      </c>
      <c r="B126" s="14">
        <v>12</v>
      </c>
      <c r="C126" s="14" t="str">
        <f t="shared" si="96"/>
        <v>Staff 2</v>
      </c>
      <c r="D126" s="7" t="s">
        <v>124</v>
      </c>
      <c r="E126" s="12"/>
      <c r="F126" s="12"/>
      <c r="G126" s="5"/>
      <c r="H126" s="5"/>
      <c r="I126" s="5"/>
      <c r="J126" s="5"/>
      <c r="K126" s="5"/>
      <c r="L126" s="5"/>
      <c r="M126" s="5"/>
    </row>
    <row r="127" spans="1:13" ht="22.05" customHeight="1" x14ac:dyDescent="0.45">
      <c r="A127" t="str">
        <f t="shared" si="95"/>
        <v>Staff 3Phụ cấp trách nhiệm</v>
      </c>
      <c r="B127" s="14">
        <v>13</v>
      </c>
      <c r="C127" s="14" t="str">
        <f t="shared" si="96"/>
        <v>Staff 3</v>
      </c>
      <c r="D127" s="14" t="s">
        <v>128</v>
      </c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1:13" ht="22.05" customHeight="1" x14ac:dyDescent="0.45">
      <c r="A128" t="str">
        <f t="shared" si="95"/>
        <v>Manager 3Phụ cấp trách nhiệm</v>
      </c>
      <c r="B128" s="14">
        <v>14</v>
      </c>
      <c r="C128" s="14" t="str">
        <f t="shared" si="96"/>
        <v>Manager 3</v>
      </c>
      <c r="D128" s="14" t="s">
        <v>153</v>
      </c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1:13" ht="22.05" customHeight="1" x14ac:dyDescent="0.45">
      <c r="A129" t="str">
        <f t="shared" si="95"/>
        <v>Staff 4Phụ cấp trách nhiệm</v>
      </c>
      <c r="B129" s="14">
        <v>15</v>
      </c>
      <c r="C129" s="14" t="str">
        <f t="shared" si="96"/>
        <v>Staff 4</v>
      </c>
      <c r="D129" s="14" t="s">
        <v>139</v>
      </c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1:13" ht="22.05" customHeight="1" x14ac:dyDescent="0.45">
      <c r="A130" t="str">
        <f t="shared" si="95"/>
        <v>Manager 4Phụ cấp trách nhiệm</v>
      </c>
      <c r="B130" s="14">
        <v>16</v>
      </c>
      <c r="C130" s="14" t="str">
        <f t="shared" si="96"/>
        <v>Manager 4</v>
      </c>
      <c r="D130" s="14" t="s">
        <v>152</v>
      </c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1:13" ht="22.05" customHeight="1" x14ac:dyDescent="0.45">
      <c r="A131" t="str">
        <f t="shared" si="95"/>
        <v>Staff 5Phụ cấp trách nhiệm</v>
      </c>
      <c r="B131" s="14">
        <v>17</v>
      </c>
      <c r="C131" s="14" t="str">
        <f t="shared" si="96"/>
        <v>Staff 5</v>
      </c>
      <c r="D131" s="14" t="s">
        <v>145</v>
      </c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1:13" ht="22.05" customHeight="1" x14ac:dyDescent="0.45">
      <c r="A132" t="str">
        <f t="shared" si="95"/>
        <v>Manager 5Phụ cấp trách nhiệm</v>
      </c>
      <c r="B132" s="14">
        <v>14</v>
      </c>
      <c r="C132" s="14" t="str">
        <f t="shared" si="96"/>
        <v>Manager 5</v>
      </c>
      <c r="D132" s="14" t="s">
        <v>131</v>
      </c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1:13" ht="22.05" customHeight="1" x14ac:dyDescent="0.45">
      <c r="A133" t="str">
        <f t="shared" si="95"/>
        <v>Staff 6Phụ cấp trách nhiệm</v>
      </c>
      <c r="B133" s="14">
        <v>15</v>
      </c>
      <c r="C133" s="14" t="str">
        <f t="shared" si="96"/>
        <v>Staff 6</v>
      </c>
      <c r="D133" s="7" t="s">
        <v>125</v>
      </c>
      <c r="E133" s="12"/>
      <c r="F133" s="12"/>
      <c r="G133" s="5"/>
      <c r="H133" s="5"/>
      <c r="I133" s="5"/>
      <c r="J133" s="5"/>
      <c r="K133" s="5"/>
      <c r="L133" s="5"/>
      <c r="M133" s="5"/>
    </row>
    <row r="135" spans="1:13" x14ac:dyDescent="0.45">
      <c r="B135" s="2" t="s">
        <v>68</v>
      </c>
      <c r="C135" s="28"/>
      <c r="D135" s="84"/>
    </row>
    <row r="136" spans="1:13" ht="22.05" customHeight="1" x14ac:dyDescent="0.45">
      <c r="B136" s="10" t="s">
        <v>3</v>
      </c>
      <c r="C136" s="10" t="s">
        <v>65</v>
      </c>
      <c r="D136" s="10" t="s">
        <v>66</v>
      </c>
      <c r="E136" s="10">
        <v>2025</v>
      </c>
      <c r="F136" s="10"/>
      <c r="G136" s="4">
        <v>2026</v>
      </c>
      <c r="H136" s="4"/>
      <c r="I136" s="4">
        <v>2027</v>
      </c>
      <c r="J136" s="4"/>
      <c r="K136" s="4">
        <v>2028</v>
      </c>
      <c r="L136" s="4"/>
      <c r="M136" s="4">
        <v>2029</v>
      </c>
    </row>
    <row r="137" spans="1:13" ht="22.05" customHeight="1" x14ac:dyDescent="0.45">
      <c r="A137" t="str">
        <f>C137&amp;B$135</f>
        <v>CEOPhụ cấp tiền ăn trưa</v>
      </c>
      <c r="B137" s="14">
        <v>1</v>
      </c>
      <c r="C137" s="14" t="str">
        <f>C115</f>
        <v>CEO</v>
      </c>
      <c r="D137" s="4" t="s">
        <v>57</v>
      </c>
      <c r="E137" s="12"/>
      <c r="F137" s="12"/>
      <c r="G137" s="5"/>
      <c r="H137" s="5"/>
      <c r="I137" s="5"/>
      <c r="J137" s="5"/>
      <c r="K137" s="5"/>
      <c r="L137" s="5"/>
      <c r="M137" s="5"/>
    </row>
    <row r="138" spans="1:13" ht="22.05" customHeight="1" x14ac:dyDescent="0.45">
      <c r="A138" t="str">
        <f t="shared" ref="A138:A155" si="97">C138&amp;B$135</f>
        <v>COOPhụ cấp tiền ăn trưa</v>
      </c>
      <c r="B138" s="14">
        <v>2</v>
      </c>
      <c r="C138" s="14" t="str">
        <f t="shared" ref="C138:C155" si="98">C116</f>
        <v>COO</v>
      </c>
      <c r="D138" s="4" t="s">
        <v>58</v>
      </c>
      <c r="E138" s="12"/>
      <c r="F138" s="12"/>
      <c r="G138" s="5"/>
      <c r="H138" s="5"/>
      <c r="I138" s="5"/>
      <c r="J138" s="5"/>
      <c r="K138" s="5"/>
      <c r="L138" s="5"/>
      <c r="M138" s="5"/>
    </row>
    <row r="139" spans="1:13" ht="22.05" customHeight="1" x14ac:dyDescent="0.45">
      <c r="A139" t="str">
        <f t="shared" si="97"/>
        <v>CCOPhụ cấp tiền ăn trưa</v>
      </c>
      <c r="B139" s="14">
        <v>3</v>
      </c>
      <c r="C139" s="14" t="str">
        <f t="shared" si="98"/>
        <v>CCO</v>
      </c>
      <c r="D139" s="7" t="s">
        <v>76</v>
      </c>
      <c r="E139" s="12"/>
      <c r="F139" s="12"/>
      <c r="G139" s="5"/>
      <c r="H139" s="5"/>
      <c r="I139" s="5"/>
      <c r="J139" s="5"/>
      <c r="K139" s="5"/>
      <c r="L139" s="5"/>
      <c r="M139" s="5"/>
    </row>
    <row r="140" spans="1:13" ht="22.05" customHeight="1" x14ac:dyDescent="0.45">
      <c r="A140" t="str">
        <f t="shared" si="97"/>
        <v>CMOPhụ cấp tiền ăn trưa</v>
      </c>
      <c r="B140" s="14">
        <v>4</v>
      </c>
      <c r="C140" s="14" t="str">
        <f t="shared" si="98"/>
        <v>CMO</v>
      </c>
      <c r="D140" s="7" t="s">
        <v>59</v>
      </c>
      <c r="E140" s="12"/>
      <c r="F140" s="12"/>
      <c r="G140" s="5"/>
      <c r="H140" s="5"/>
      <c r="I140" s="5"/>
      <c r="J140" s="5"/>
      <c r="K140" s="5"/>
      <c r="L140" s="5"/>
      <c r="M140" s="5"/>
    </row>
    <row r="141" spans="1:13" ht="22.05" customHeight="1" x14ac:dyDescent="0.45">
      <c r="A141" t="str">
        <f t="shared" si="97"/>
        <v>AdminPhụ cấp tiền ăn trưa</v>
      </c>
      <c r="B141" s="14">
        <v>5</v>
      </c>
      <c r="C141" s="14" t="str">
        <f t="shared" si="98"/>
        <v>Admin</v>
      </c>
      <c r="D141" s="7" t="s">
        <v>60</v>
      </c>
      <c r="E141" s="12"/>
      <c r="F141" s="12"/>
      <c r="G141" s="5"/>
      <c r="H141" s="5"/>
      <c r="I141" s="5"/>
      <c r="J141" s="5"/>
      <c r="K141" s="5"/>
      <c r="L141" s="5"/>
      <c r="M141" s="5"/>
    </row>
    <row r="142" spans="1:13" ht="22.05" customHeight="1" x14ac:dyDescent="0.45">
      <c r="A142" t="str">
        <f t="shared" si="97"/>
        <v>LegalPhụ cấp tiền ăn trưa</v>
      </c>
      <c r="B142" s="14">
        <v>6</v>
      </c>
      <c r="C142" s="14" t="str">
        <f t="shared" si="98"/>
        <v>Legal</v>
      </c>
      <c r="D142" s="7" t="s">
        <v>61</v>
      </c>
      <c r="E142" s="12"/>
      <c r="F142" s="12"/>
      <c r="G142" s="5"/>
      <c r="H142" s="5"/>
      <c r="I142" s="5"/>
      <c r="J142" s="5"/>
      <c r="K142" s="5"/>
      <c r="L142" s="5"/>
      <c r="M142" s="5"/>
    </row>
    <row r="143" spans="1:13" ht="22.05" customHeight="1" x14ac:dyDescent="0.45">
      <c r="A143" t="str">
        <f t="shared" si="97"/>
        <v>CAPhụ cấp tiền ăn trưa</v>
      </c>
      <c r="B143" s="14">
        <v>7</v>
      </c>
      <c r="C143" s="14" t="str">
        <f t="shared" si="98"/>
        <v>CA</v>
      </c>
      <c r="D143" s="7" t="s">
        <v>62</v>
      </c>
      <c r="E143" s="12"/>
      <c r="F143" s="12"/>
      <c r="G143" s="5"/>
      <c r="H143" s="5"/>
      <c r="I143" s="5"/>
      <c r="J143" s="5"/>
      <c r="K143" s="5"/>
      <c r="L143" s="5"/>
      <c r="M143" s="5"/>
    </row>
    <row r="144" spans="1:13" ht="22.05" customHeight="1" x14ac:dyDescent="0.45">
      <c r="A144" t="str">
        <f t="shared" si="97"/>
        <v>Manager 1Phụ cấp tiền ăn trưa</v>
      </c>
      <c r="B144" s="14">
        <v>8</v>
      </c>
      <c r="C144" s="14" t="str">
        <f t="shared" si="98"/>
        <v>Manager 1</v>
      </c>
      <c r="D144" s="7" t="s">
        <v>132</v>
      </c>
      <c r="E144" s="12"/>
      <c r="F144" s="12"/>
      <c r="G144" s="5"/>
      <c r="H144" s="5"/>
      <c r="I144" s="5"/>
      <c r="J144" s="5"/>
      <c r="K144" s="5"/>
      <c r="L144" s="5"/>
      <c r="M144" s="5"/>
    </row>
    <row r="145" spans="1:13" ht="22.05" customHeight="1" x14ac:dyDescent="0.45">
      <c r="A145" t="str">
        <f t="shared" si="97"/>
        <v>Staff 1Phụ cấp tiền ăn trưa</v>
      </c>
      <c r="B145" s="14">
        <v>9</v>
      </c>
      <c r="C145" s="14" t="str">
        <f t="shared" si="98"/>
        <v>Staff 1</v>
      </c>
      <c r="D145" s="7" t="s">
        <v>127</v>
      </c>
      <c r="E145" s="12"/>
      <c r="F145" s="12"/>
      <c r="G145" s="5"/>
      <c r="H145" s="5"/>
      <c r="I145" s="5"/>
      <c r="J145" s="5"/>
      <c r="K145" s="5"/>
      <c r="L145" s="5"/>
      <c r="M145" s="5"/>
    </row>
    <row r="146" spans="1:13" ht="22.05" customHeight="1" x14ac:dyDescent="0.45">
      <c r="A146" t="str">
        <f t="shared" si="97"/>
        <v>Director 1Phụ cấp tiền ăn trưa</v>
      </c>
      <c r="B146" s="14">
        <v>10</v>
      </c>
      <c r="C146" s="14" t="str">
        <f t="shared" si="98"/>
        <v>Director 1</v>
      </c>
      <c r="D146" s="7" t="s">
        <v>129</v>
      </c>
      <c r="E146" s="12"/>
      <c r="F146" s="12"/>
      <c r="G146" s="5"/>
      <c r="H146" s="5"/>
      <c r="I146" s="5"/>
      <c r="J146" s="5"/>
      <c r="K146" s="5"/>
      <c r="L146" s="5"/>
      <c r="M146" s="5"/>
    </row>
    <row r="147" spans="1:13" ht="22.05" customHeight="1" x14ac:dyDescent="0.45">
      <c r="A147" t="str">
        <f t="shared" si="97"/>
        <v>Manager 2Phụ cấp tiền ăn trưa</v>
      </c>
      <c r="B147" s="14">
        <v>11</v>
      </c>
      <c r="C147" s="14" t="str">
        <f t="shared" si="98"/>
        <v>Manager 2</v>
      </c>
      <c r="D147" s="7" t="s">
        <v>130</v>
      </c>
      <c r="E147" s="12"/>
      <c r="F147" s="12"/>
      <c r="G147" s="5"/>
      <c r="H147" s="5"/>
      <c r="I147" s="5"/>
      <c r="J147" s="5"/>
      <c r="K147" s="5"/>
      <c r="L147" s="5"/>
      <c r="M147" s="5"/>
    </row>
    <row r="148" spans="1:13" ht="22.05" customHeight="1" x14ac:dyDescent="0.45">
      <c r="A148" t="str">
        <f t="shared" si="97"/>
        <v>Staff 2Phụ cấp tiền ăn trưa</v>
      </c>
      <c r="B148" s="14">
        <v>12</v>
      </c>
      <c r="C148" s="14" t="str">
        <f t="shared" si="98"/>
        <v>Staff 2</v>
      </c>
      <c r="D148" s="7" t="s">
        <v>124</v>
      </c>
      <c r="E148" s="12"/>
      <c r="F148" s="12"/>
      <c r="G148" s="5"/>
      <c r="H148" s="5"/>
      <c r="I148" s="5"/>
      <c r="J148" s="5"/>
      <c r="K148" s="5"/>
      <c r="L148" s="5"/>
      <c r="M148" s="5"/>
    </row>
    <row r="149" spans="1:13" ht="22.05" customHeight="1" x14ac:dyDescent="0.45">
      <c r="A149" t="str">
        <f t="shared" si="97"/>
        <v>Staff 3Phụ cấp tiền ăn trưa</v>
      </c>
      <c r="B149" s="14">
        <v>13</v>
      </c>
      <c r="C149" s="14" t="str">
        <f t="shared" si="98"/>
        <v>Staff 3</v>
      </c>
      <c r="D149" s="14" t="s">
        <v>128</v>
      </c>
      <c r="E149" s="12"/>
      <c r="F149" s="12"/>
      <c r="G149" s="5"/>
      <c r="H149" s="5"/>
      <c r="I149" s="5"/>
      <c r="J149" s="5"/>
      <c r="K149" s="5"/>
      <c r="L149" s="5"/>
      <c r="M149" s="5"/>
    </row>
    <row r="150" spans="1:13" ht="22.05" customHeight="1" x14ac:dyDescent="0.45">
      <c r="A150" t="str">
        <f t="shared" si="97"/>
        <v>Manager 3Phụ cấp tiền ăn trưa</v>
      </c>
      <c r="B150" s="14">
        <v>14</v>
      </c>
      <c r="C150" s="14" t="str">
        <f t="shared" si="98"/>
        <v>Manager 3</v>
      </c>
      <c r="D150" s="14" t="s">
        <v>153</v>
      </c>
      <c r="E150" s="12"/>
      <c r="F150" s="12"/>
      <c r="G150" s="5"/>
      <c r="H150" s="5"/>
      <c r="I150" s="5"/>
      <c r="J150" s="5"/>
      <c r="K150" s="5"/>
      <c r="L150" s="5"/>
      <c r="M150" s="5"/>
    </row>
    <row r="151" spans="1:13" ht="22.05" customHeight="1" x14ac:dyDescent="0.45">
      <c r="A151" t="str">
        <f t="shared" si="97"/>
        <v>Staff 4Phụ cấp tiền ăn trưa</v>
      </c>
      <c r="B151" s="14">
        <v>15</v>
      </c>
      <c r="C151" s="14" t="str">
        <f t="shared" si="98"/>
        <v>Staff 4</v>
      </c>
      <c r="D151" s="14" t="s">
        <v>139</v>
      </c>
      <c r="E151" s="12"/>
      <c r="F151" s="12"/>
      <c r="G151" s="5"/>
      <c r="H151" s="5"/>
      <c r="I151" s="5"/>
      <c r="J151" s="5"/>
      <c r="K151" s="5"/>
      <c r="L151" s="5"/>
      <c r="M151" s="5"/>
    </row>
    <row r="152" spans="1:13" ht="22.05" customHeight="1" x14ac:dyDescent="0.45">
      <c r="A152" t="str">
        <f t="shared" si="97"/>
        <v>Manager 4Phụ cấp tiền ăn trưa</v>
      </c>
      <c r="B152" s="14">
        <v>16</v>
      </c>
      <c r="C152" s="14" t="str">
        <f t="shared" si="98"/>
        <v>Manager 4</v>
      </c>
      <c r="D152" s="14" t="s">
        <v>152</v>
      </c>
      <c r="E152" s="12"/>
      <c r="F152" s="12"/>
      <c r="G152" s="5"/>
      <c r="H152" s="5"/>
      <c r="I152" s="5"/>
      <c r="J152" s="5"/>
      <c r="K152" s="5"/>
      <c r="L152" s="5"/>
      <c r="M152" s="5"/>
    </row>
    <row r="153" spans="1:13" ht="22.05" customHeight="1" x14ac:dyDescent="0.45">
      <c r="A153" t="str">
        <f t="shared" si="97"/>
        <v>Staff 5Phụ cấp tiền ăn trưa</v>
      </c>
      <c r="B153" s="14">
        <v>17</v>
      </c>
      <c r="C153" s="14" t="str">
        <f t="shared" si="98"/>
        <v>Staff 5</v>
      </c>
      <c r="D153" s="14" t="s">
        <v>145</v>
      </c>
      <c r="E153" s="12"/>
      <c r="F153" s="12"/>
      <c r="G153" s="5"/>
      <c r="H153" s="5"/>
      <c r="I153" s="5"/>
      <c r="J153" s="5"/>
      <c r="K153" s="5"/>
      <c r="L153" s="5"/>
      <c r="M153" s="5"/>
    </row>
    <row r="154" spans="1:13" ht="22.05" customHeight="1" x14ac:dyDescent="0.45">
      <c r="A154" t="str">
        <f t="shared" si="97"/>
        <v>Manager 5Phụ cấp tiền ăn trưa</v>
      </c>
      <c r="B154" s="14">
        <v>14</v>
      </c>
      <c r="C154" s="14" t="str">
        <f t="shared" si="98"/>
        <v>Manager 5</v>
      </c>
      <c r="D154" s="14" t="s">
        <v>131</v>
      </c>
      <c r="E154" s="12"/>
      <c r="F154" s="12"/>
      <c r="G154" s="5"/>
      <c r="H154" s="5"/>
      <c r="I154" s="5"/>
      <c r="J154" s="5"/>
      <c r="K154" s="5"/>
      <c r="L154" s="5"/>
      <c r="M154" s="5"/>
    </row>
    <row r="155" spans="1:13" ht="22.05" customHeight="1" x14ac:dyDescent="0.45">
      <c r="A155" t="str">
        <f t="shared" si="97"/>
        <v>Staff 6Phụ cấp tiền ăn trưa</v>
      </c>
      <c r="B155" s="14">
        <v>15</v>
      </c>
      <c r="C155" s="14" t="str">
        <f t="shared" si="98"/>
        <v>Staff 6</v>
      </c>
      <c r="D155" s="7" t="s">
        <v>125</v>
      </c>
      <c r="E155" s="12"/>
      <c r="F155" s="12"/>
      <c r="G155" s="5"/>
      <c r="H155" s="5"/>
      <c r="I155" s="5"/>
      <c r="J155" s="5"/>
      <c r="K155" s="5"/>
      <c r="L155" s="5"/>
      <c r="M155" s="5"/>
    </row>
    <row r="157" spans="1:13" x14ac:dyDescent="0.45">
      <c r="B157" s="2" t="s">
        <v>69</v>
      </c>
    </row>
    <row r="158" spans="1:13" ht="22.05" customHeight="1" x14ac:dyDescent="0.45">
      <c r="B158" s="10" t="s">
        <v>3</v>
      </c>
      <c r="C158" s="10" t="s">
        <v>65</v>
      </c>
      <c r="D158" s="10" t="s">
        <v>66</v>
      </c>
      <c r="E158" s="10">
        <v>2025</v>
      </c>
      <c r="F158" s="10"/>
      <c r="G158" s="4">
        <v>2026</v>
      </c>
      <c r="H158" s="4"/>
      <c r="I158" s="4">
        <v>2027</v>
      </c>
      <c r="J158" s="4"/>
      <c r="K158" s="4">
        <v>2028</v>
      </c>
      <c r="L158" s="4"/>
      <c r="M158" s="4">
        <v>2029</v>
      </c>
    </row>
    <row r="159" spans="1:13" ht="22.05" customHeight="1" x14ac:dyDescent="0.45">
      <c r="A159" t="str">
        <f>C159&amp;B$157</f>
        <v>CEOPhụ cấp tiền xăng xe, di chuyển</v>
      </c>
      <c r="B159" s="14">
        <v>1</v>
      </c>
      <c r="C159" s="14" t="str">
        <f>C137</f>
        <v>CEO</v>
      </c>
      <c r="D159" s="4" t="s">
        <v>57</v>
      </c>
      <c r="E159" s="12"/>
      <c r="F159" s="12"/>
      <c r="G159" s="12"/>
      <c r="H159" s="12"/>
      <c r="I159" s="12">
        <v>12000000</v>
      </c>
      <c r="J159" s="12"/>
      <c r="K159" s="12">
        <v>12000000</v>
      </c>
      <c r="L159" s="12"/>
      <c r="M159" s="12">
        <v>12000000</v>
      </c>
    </row>
    <row r="160" spans="1:13" ht="22.05" customHeight="1" x14ac:dyDescent="0.45">
      <c r="A160" t="str">
        <f t="shared" ref="A160:A177" si="99">C160&amp;B$157</f>
        <v>COOPhụ cấp tiền xăng xe, di chuyển</v>
      </c>
      <c r="B160" s="14">
        <v>2</v>
      </c>
      <c r="C160" s="14" t="str">
        <f t="shared" ref="C160:C177" si="100">C138</f>
        <v>COO</v>
      </c>
      <c r="D160" s="4" t="s">
        <v>58</v>
      </c>
      <c r="E160" s="12"/>
      <c r="F160" s="12"/>
      <c r="G160" s="12"/>
      <c r="H160" s="12"/>
      <c r="I160" s="12">
        <v>12000000</v>
      </c>
      <c r="J160" s="12"/>
      <c r="K160" s="12">
        <v>12000000</v>
      </c>
      <c r="L160" s="12"/>
      <c r="M160" s="12">
        <v>12000000</v>
      </c>
    </row>
    <row r="161" spans="1:13" ht="22.05" customHeight="1" x14ac:dyDescent="0.45">
      <c r="A161" t="str">
        <f t="shared" si="99"/>
        <v>CCOPhụ cấp tiền xăng xe, di chuyển</v>
      </c>
      <c r="B161" s="14">
        <v>3</v>
      </c>
      <c r="C161" s="14" t="str">
        <f t="shared" si="100"/>
        <v>CCO</v>
      </c>
      <c r="D161" s="7" t="s">
        <v>76</v>
      </c>
      <c r="E161" s="12"/>
      <c r="F161" s="12"/>
      <c r="G161" s="12"/>
      <c r="H161" s="12"/>
      <c r="I161" s="12">
        <v>12000000</v>
      </c>
      <c r="J161" s="12"/>
      <c r="K161" s="12">
        <v>12000000</v>
      </c>
      <c r="L161" s="12"/>
      <c r="M161" s="12">
        <v>12000000</v>
      </c>
    </row>
    <row r="162" spans="1:13" ht="22.05" customHeight="1" x14ac:dyDescent="0.45">
      <c r="A162" t="str">
        <f t="shared" si="99"/>
        <v>CMOPhụ cấp tiền xăng xe, di chuyển</v>
      </c>
      <c r="B162" s="14">
        <v>4</v>
      </c>
      <c r="C162" s="14" t="str">
        <f t="shared" si="100"/>
        <v>CMO</v>
      </c>
      <c r="D162" s="7" t="s">
        <v>59</v>
      </c>
      <c r="E162" s="12"/>
      <c r="F162" s="12"/>
      <c r="G162" s="12"/>
      <c r="H162" s="12"/>
      <c r="I162" s="12">
        <v>12000000</v>
      </c>
      <c r="J162" s="12"/>
      <c r="K162" s="12">
        <v>12000000</v>
      </c>
      <c r="L162" s="12"/>
      <c r="M162" s="12">
        <v>12000000</v>
      </c>
    </row>
    <row r="163" spans="1:13" ht="22.05" customHeight="1" x14ac:dyDescent="0.45">
      <c r="A163" t="str">
        <f t="shared" si="99"/>
        <v>AdminPhụ cấp tiền xăng xe, di chuyển</v>
      </c>
      <c r="B163" s="14">
        <v>5</v>
      </c>
      <c r="C163" s="14" t="str">
        <f t="shared" si="100"/>
        <v>Admin</v>
      </c>
      <c r="D163" s="7" t="s">
        <v>60</v>
      </c>
      <c r="E163" s="12"/>
      <c r="F163" s="12"/>
      <c r="G163" s="5"/>
      <c r="H163" s="5"/>
      <c r="I163" s="5"/>
      <c r="J163" s="5"/>
      <c r="K163" s="5"/>
      <c r="L163" s="5"/>
      <c r="M163" s="5"/>
    </row>
    <row r="164" spans="1:13" ht="22.05" customHeight="1" x14ac:dyDescent="0.45">
      <c r="A164" t="str">
        <f t="shared" si="99"/>
        <v>LegalPhụ cấp tiền xăng xe, di chuyển</v>
      </c>
      <c r="B164" s="14">
        <v>6</v>
      </c>
      <c r="C164" s="14" t="str">
        <f t="shared" si="100"/>
        <v>Legal</v>
      </c>
      <c r="D164" s="7" t="s">
        <v>61</v>
      </c>
      <c r="E164" s="12"/>
      <c r="F164" s="12"/>
      <c r="G164" s="5"/>
      <c r="H164" s="5"/>
      <c r="I164" s="5"/>
      <c r="J164" s="5"/>
      <c r="K164" s="5"/>
      <c r="L164" s="5"/>
      <c r="M164" s="5"/>
    </row>
    <row r="165" spans="1:13" ht="22.05" customHeight="1" x14ac:dyDescent="0.45">
      <c r="A165" t="str">
        <f t="shared" si="99"/>
        <v>CAPhụ cấp tiền xăng xe, di chuyển</v>
      </c>
      <c r="B165" s="14">
        <v>7</v>
      </c>
      <c r="C165" s="14" t="str">
        <f t="shared" si="100"/>
        <v>CA</v>
      </c>
      <c r="D165" s="7" t="s">
        <v>62</v>
      </c>
      <c r="E165" s="12"/>
      <c r="F165" s="12"/>
      <c r="G165" s="5"/>
      <c r="H165" s="5"/>
      <c r="I165" s="5"/>
      <c r="J165" s="5"/>
      <c r="K165" s="5"/>
      <c r="L165" s="5"/>
      <c r="M165" s="5"/>
    </row>
    <row r="166" spans="1:13" ht="22.05" customHeight="1" x14ac:dyDescent="0.45">
      <c r="A166" t="str">
        <f t="shared" si="99"/>
        <v>Manager 1Phụ cấp tiền xăng xe, di chuyển</v>
      </c>
      <c r="B166" s="14">
        <v>8</v>
      </c>
      <c r="C166" s="14" t="str">
        <f t="shared" si="100"/>
        <v>Manager 1</v>
      </c>
      <c r="D166" s="7" t="s">
        <v>132</v>
      </c>
      <c r="E166" s="12"/>
      <c r="F166" s="12"/>
      <c r="G166" s="5"/>
      <c r="H166" s="5"/>
      <c r="I166" s="5"/>
      <c r="J166" s="5"/>
      <c r="K166" s="5"/>
      <c r="L166" s="5"/>
      <c r="M166" s="5"/>
    </row>
    <row r="167" spans="1:13" ht="22.05" customHeight="1" x14ac:dyDescent="0.45">
      <c r="A167" t="str">
        <f t="shared" si="99"/>
        <v>Staff 1Phụ cấp tiền xăng xe, di chuyển</v>
      </c>
      <c r="B167" s="14">
        <v>9</v>
      </c>
      <c r="C167" s="14" t="str">
        <f t="shared" si="100"/>
        <v>Staff 1</v>
      </c>
      <c r="D167" s="7" t="s">
        <v>127</v>
      </c>
      <c r="E167" s="12"/>
      <c r="F167" s="12"/>
      <c r="G167" s="5"/>
      <c r="H167" s="5"/>
      <c r="I167" s="5"/>
      <c r="J167" s="5"/>
      <c r="K167" s="5"/>
      <c r="L167" s="5"/>
      <c r="M167" s="5"/>
    </row>
    <row r="168" spans="1:13" ht="22.05" customHeight="1" x14ac:dyDescent="0.45">
      <c r="A168" t="str">
        <f t="shared" si="99"/>
        <v>Director 1Phụ cấp tiền xăng xe, di chuyển</v>
      </c>
      <c r="B168" s="14">
        <v>10</v>
      </c>
      <c r="C168" s="14" t="str">
        <f t="shared" si="100"/>
        <v>Director 1</v>
      </c>
      <c r="D168" s="7" t="s">
        <v>129</v>
      </c>
      <c r="E168" s="12">
        <v>12000000</v>
      </c>
      <c r="F168" s="12"/>
      <c r="G168" s="12">
        <f>E168*1.1</f>
        <v>13200000.000000002</v>
      </c>
      <c r="H168" s="12"/>
      <c r="I168" s="12">
        <f>G168*1.1</f>
        <v>14520000.000000004</v>
      </c>
      <c r="J168" s="12"/>
      <c r="K168" s="12">
        <f>I168*1.1</f>
        <v>15972000.000000006</v>
      </c>
      <c r="L168" s="12"/>
      <c r="M168" s="12">
        <f>K168*1.1</f>
        <v>17569200.000000007</v>
      </c>
    </row>
    <row r="169" spans="1:13" ht="22.05" customHeight="1" x14ac:dyDescent="0.45">
      <c r="A169" t="str">
        <f t="shared" si="99"/>
        <v>Manager 2Phụ cấp tiền xăng xe, di chuyển</v>
      </c>
      <c r="B169" s="14">
        <v>11</v>
      </c>
      <c r="C169" s="14" t="str">
        <f t="shared" si="100"/>
        <v>Manager 2</v>
      </c>
      <c r="D169" s="7" t="s">
        <v>130</v>
      </c>
      <c r="E169" s="12"/>
      <c r="F169" s="12"/>
      <c r="G169" s="5"/>
      <c r="H169" s="5"/>
      <c r="I169" s="5"/>
      <c r="J169" s="5"/>
      <c r="K169" s="5"/>
      <c r="L169" s="5"/>
      <c r="M169" s="5"/>
    </row>
    <row r="170" spans="1:13" ht="22.05" customHeight="1" x14ac:dyDescent="0.45">
      <c r="A170" t="str">
        <f t="shared" si="99"/>
        <v>Staff 2Phụ cấp tiền xăng xe, di chuyển</v>
      </c>
      <c r="B170" s="14">
        <v>12</v>
      </c>
      <c r="C170" s="14" t="str">
        <f t="shared" si="100"/>
        <v>Staff 2</v>
      </c>
      <c r="D170" s="7" t="s">
        <v>124</v>
      </c>
      <c r="E170" s="12"/>
      <c r="F170" s="12"/>
      <c r="G170" s="5"/>
      <c r="H170" s="5"/>
      <c r="I170" s="5"/>
      <c r="J170" s="5"/>
      <c r="K170" s="5"/>
      <c r="L170" s="5"/>
      <c r="M170" s="5"/>
    </row>
    <row r="171" spans="1:13" ht="22.05" customHeight="1" x14ac:dyDescent="0.45">
      <c r="A171" t="str">
        <f t="shared" si="99"/>
        <v>Staff 3Phụ cấp tiền xăng xe, di chuyển</v>
      </c>
      <c r="B171" s="14">
        <v>13</v>
      </c>
      <c r="C171" s="14" t="str">
        <f t="shared" si="100"/>
        <v>Staff 3</v>
      </c>
      <c r="D171" s="14" t="s">
        <v>128</v>
      </c>
      <c r="E171" s="12"/>
      <c r="F171" s="12"/>
      <c r="G171" s="5"/>
      <c r="H171" s="5"/>
      <c r="I171" s="5"/>
      <c r="J171" s="5"/>
      <c r="K171" s="5"/>
      <c r="L171" s="5"/>
      <c r="M171" s="5"/>
    </row>
    <row r="172" spans="1:13" ht="22.05" customHeight="1" x14ac:dyDescent="0.45">
      <c r="A172" t="str">
        <f t="shared" si="99"/>
        <v>Manager 3Phụ cấp tiền xăng xe, di chuyển</v>
      </c>
      <c r="B172" s="14">
        <v>14</v>
      </c>
      <c r="C172" s="14" t="str">
        <f t="shared" si="100"/>
        <v>Manager 3</v>
      </c>
      <c r="D172" s="14" t="s">
        <v>153</v>
      </c>
      <c r="E172" s="12"/>
      <c r="F172" s="12"/>
      <c r="G172" s="5"/>
      <c r="H172" s="5"/>
      <c r="I172" s="5"/>
      <c r="J172" s="5"/>
      <c r="K172" s="5"/>
      <c r="L172" s="5"/>
      <c r="M172" s="5"/>
    </row>
    <row r="173" spans="1:13" ht="22.05" customHeight="1" x14ac:dyDescent="0.45">
      <c r="A173" t="str">
        <f t="shared" si="99"/>
        <v>Staff 4Phụ cấp tiền xăng xe, di chuyển</v>
      </c>
      <c r="B173" s="14">
        <v>15</v>
      </c>
      <c r="C173" s="14" t="str">
        <f t="shared" si="100"/>
        <v>Staff 4</v>
      </c>
      <c r="D173" s="14" t="s">
        <v>139</v>
      </c>
      <c r="E173" s="12"/>
      <c r="F173" s="12"/>
      <c r="G173" s="5"/>
      <c r="H173" s="5"/>
      <c r="I173" s="5"/>
      <c r="J173" s="5"/>
      <c r="K173" s="5"/>
      <c r="L173" s="5"/>
      <c r="M173" s="5"/>
    </row>
    <row r="174" spans="1:13" ht="22.05" customHeight="1" x14ac:dyDescent="0.45">
      <c r="A174" t="str">
        <f t="shared" si="99"/>
        <v>Manager 4Phụ cấp tiền xăng xe, di chuyển</v>
      </c>
      <c r="B174" s="14">
        <v>16</v>
      </c>
      <c r="C174" s="14" t="str">
        <f t="shared" si="100"/>
        <v>Manager 4</v>
      </c>
      <c r="D174" s="14" t="s">
        <v>152</v>
      </c>
      <c r="E174" s="12"/>
      <c r="F174" s="12"/>
      <c r="G174" s="5"/>
      <c r="H174" s="5"/>
      <c r="I174" s="5"/>
      <c r="J174" s="5"/>
      <c r="K174" s="5"/>
      <c r="L174" s="5"/>
      <c r="M174" s="5"/>
    </row>
    <row r="175" spans="1:13" ht="22.05" customHeight="1" x14ac:dyDescent="0.45">
      <c r="A175" t="str">
        <f t="shared" si="99"/>
        <v>Staff 5Phụ cấp tiền xăng xe, di chuyển</v>
      </c>
      <c r="B175" s="14">
        <v>17</v>
      </c>
      <c r="C175" s="14" t="str">
        <f t="shared" si="100"/>
        <v>Staff 5</v>
      </c>
      <c r="D175" s="14" t="s">
        <v>145</v>
      </c>
      <c r="E175" s="12"/>
      <c r="F175" s="12"/>
      <c r="G175" s="5"/>
      <c r="H175" s="5"/>
      <c r="I175" s="5"/>
      <c r="J175" s="5"/>
      <c r="K175" s="5"/>
      <c r="L175" s="5"/>
      <c r="M175" s="5"/>
    </row>
    <row r="176" spans="1:13" ht="22.05" customHeight="1" x14ac:dyDescent="0.45">
      <c r="A176" t="str">
        <f t="shared" si="99"/>
        <v>Manager 5Phụ cấp tiền xăng xe, di chuyển</v>
      </c>
      <c r="B176" s="14">
        <v>14</v>
      </c>
      <c r="C176" s="14" t="str">
        <f t="shared" si="100"/>
        <v>Manager 5</v>
      </c>
      <c r="D176" s="14" t="s">
        <v>131</v>
      </c>
      <c r="E176" s="12"/>
      <c r="F176" s="12"/>
      <c r="G176" s="5"/>
      <c r="H176" s="5"/>
      <c r="I176" s="5"/>
      <c r="J176" s="5"/>
      <c r="K176" s="5"/>
      <c r="L176" s="5"/>
      <c r="M176" s="5"/>
    </row>
    <row r="177" spans="1:13" ht="22.05" customHeight="1" x14ac:dyDescent="0.45">
      <c r="A177" t="str">
        <f t="shared" si="99"/>
        <v>Staff 6Phụ cấp tiền xăng xe, di chuyển</v>
      </c>
      <c r="B177" s="14">
        <v>15</v>
      </c>
      <c r="C177" s="14" t="str">
        <f t="shared" si="100"/>
        <v>Staff 6</v>
      </c>
      <c r="D177" s="7" t="s">
        <v>125</v>
      </c>
      <c r="E177" s="12"/>
      <c r="F177" s="12"/>
      <c r="G177" s="5"/>
      <c r="H177" s="5"/>
      <c r="I177" s="5"/>
      <c r="J177" s="5"/>
      <c r="K177" s="5"/>
      <c r="L177" s="5"/>
      <c r="M177" s="5"/>
    </row>
    <row r="179" spans="1:13" x14ac:dyDescent="0.45">
      <c r="B179" s="2" t="s">
        <v>70</v>
      </c>
    </row>
    <row r="180" spans="1:13" ht="22.05" customHeight="1" x14ac:dyDescent="0.45">
      <c r="B180" s="10" t="s">
        <v>3</v>
      </c>
      <c r="C180" s="10" t="s">
        <v>65</v>
      </c>
      <c r="D180" s="10" t="s">
        <v>66</v>
      </c>
      <c r="E180" s="10">
        <v>2025</v>
      </c>
      <c r="F180" s="10"/>
      <c r="G180" s="4">
        <v>2026</v>
      </c>
      <c r="H180" s="4"/>
      <c r="I180" s="4">
        <v>2027</v>
      </c>
      <c r="J180" s="4"/>
      <c r="K180" s="4">
        <v>2028</v>
      </c>
      <c r="L180" s="4"/>
      <c r="M180" s="4">
        <v>2029</v>
      </c>
    </row>
    <row r="181" spans="1:13" ht="22.05" customHeight="1" x14ac:dyDescent="0.45">
      <c r="A181" t="str">
        <f>C181&amp;B$179</f>
        <v>CEOPhụ cấp tiền tiếp khách</v>
      </c>
      <c r="B181" s="14">
        <v>1</v>
      </c>
      <c r="C181" s="14" t="str">
        <f>C159</f>
        <v>CEO</v>
      </c>
      <c r="D181" s="4" t="s">
        <v>57</v>
      </c>
      <c r="E181" s="12"/>
      <c r="F181" s="12"/>
      <c r="G181" s="12"/>
      <c r="H181" s="12"/>
      <c r="I181" s="12">
        <v>24000000</v>
      </c>
      <c r="J181" s="12"/>
      <c r="K181" s="12">
        <v>24000000</v>
      </c>
      <c r="L181" s="12">
        <v>24000000</v>
      </c>
      <c r="M181" s="12">
        <v>24000000</v>
      </c>
    </row>
    <row r="182" spans="1:13" ht="22.05" customHeight="1" x14ac:dyDescent="0.45">
      <c r="A182" t="str">
        <f t="shared" ref="A182:A199" si="101">C182&amp;B$179</f>
        <v>COOPhụ cấp tiền tiếp khách</v>
      </c>
      <c r="B182" s="14">
        <v>2</v>
      </c>
      <c r="C182" s="14" t="str">
        <f t="shared" ref="C182:C199" si="102">C160</f>
        <v>COO</v>
      </c>
      <c r="D182" s="4" t="s">
        <v>58</v>
      </c>
      <c r="E182" s="12"/>
      <c r="F182" s="12"/>
      <c r="G182" s="12"/>
      <c r="H182" s="12"/>
      <c r="I182" s="12">
        <v>12000000</v>
      </c>
      <c r="J182" s="12"/>
      <c r="K182" s="12">
        <v>12000000</v>
      </c>
      <c r="L182" s="12">
        <v>12000000</v>
      </c>
      <c r="M182" s="12">
        <v>12000000</v>
      </c>
    </row>
    <row r="183" spans="1:13" ht="22.05" customHeight="1" x14ac:dyDescent="0.45">
      <c r="A183" t="str">
        <f t="shared" si="101"/>
        <v>CCOPhụ cấp tiền tiếp khách</v>
      </c>
      <c r="B183" s="14">
        <v>3</v>
      </c>
      <c r="C183" s="14" t="str">
        <f t="shared" si="102"/>
        <v>CCO</v>
      </c>
      <c r="D183" s="7" t="s">
        <v>76</v>
      </c>
      <c r="E183" s="12"/>
      <c r="F183" s="12"/>
      <c r="G183" s="12"/>
      <c r="H183" s="12"/>
      <c r="I183" s="12">
        <v>60000000</v>
      </c>
      <c r="J183" s="12"/>
      <c r="K183" s="12">
        <v>60000000</v>
      </c>
      <c r="L183" s="12"/>
      <c r="M183" s="12">
        <v>60000000</v>
      </c>
    </row>
    <row r="184" spans="1:13" ht="22.05" customHeight="1" x14ac:dyDescent="0.45">
      <c r="A184" t="str">
        <f t="shared" si="101"/>
        <v>CMOPhụ cấp tiền tiếp khách</v>
      </c>
      <c r="B184" s="14">
        <v>4</v>
      </c>
      <c r="C184" s="14" t="str">
        <f t="shared" si="102"/>
        <v>CMO</v>
      </c>
      <c r="D184" s="7" t="s">
        <v>59</v>
      </c>
      <c r="E184" s="12"/>
      <c r="F184" s="12"/>
      <c r="G184" s="12"/>
      <c r="H184" s="12"/>
      <c r="I184" s="12">
        <v>12000000</v>
      </c>
      <c r="J184" s="12"/>
      <c r="K184" s="12">
        <v>12000000</v>
      </c>
      <c r="L184" s="12"/>
      <c r="M184" s="12">
        <v>12000000</v>
      </c>
    </row>
    <row r="185" spans="1:13" ht="22.05" customHeight="1" x14ac:dyDescent="0.45">
      <c r="A185" t="str">
        <f t="shared" si="101"/>
        <v>AdminPhụ cấp tiền tiếp khách</v>
      </c>
      <c r="B185" s="14">
        <v>5</v>
      </c>
      <c r="C185" s="14" t="str">
        <f t="shared" si="102"/>
        <v>Admin</v>
      </c>
      <c r="D185" s="7" t="s">
        <v>60</v>
      </c>
      <c r="E185" s="12"/>
      <c r="F185" s="12"/>
      <c r="G185" s="5"/>
      <c r="H185" s="5"/>
      <c r="I185" s="5"/>
      <c r="J185" s="5"/>
      <c r="K185" s="5"/>
      <c r="L185" s="5"/>
      <c r="M185" s="5"/>
    </row>
    <row r="186" spans="1:13" ht="22.05" customHeight="1" x14ac:dyDescent="0.45">
      <c r="A186" t="str">
        <f t="shared" si="101"/>
        <v>LegalPhụ cấp tiền tiếp khách</v>
      </c>
      <c r="B186" s="14">
        <v>6</v>
      </c>
      <c r="C186" s="14" t="str">
        <f t="shared" si="102"/>
        <v>Legal</v>
      </c>
      <c r="D186" s="7" t="s">
        <v>61</v>
      </c>
      <c r="E186" s="12"/>
      <c r="F186" s="12"/>
      <c r="G186" s="5"/>
      <c r="H186" s="5"/>
      <c r="I186" s="5"/>
      <c r="J186" s="5"/>
      <c r="K186" s="5"/>
      <c r="L186" s="5"/>
      <c r="M186" s="5"/>
    </row>
    <row r="187" spans="1:13" ht="22.05" customHeight="1" x14ac:dyDescent="0.45">
      <c r="A187" t="str">
        <f t="shared" si="101"/>
        <v>CAPhụ cấp tiền tiếp khách</v>
      </c>
      <c r="B187" s="14">
        <v>7</v>
      </c>
      <c r="C187" s="14" t="str">
        <f t="shared" si="102"/>
        <v>CA</v>
      </c>
      <c r="D187" s="7" t="s">
        <v>62</v>
      </c>
      <c r="E187" s="12"/>
      <c r="F187" s="12"/>
      <c r="G187" s="5"/>
      <c r="H187" s="5"/>
      <c r="I187" s="5"/>
      <c r="J187" s="5"/>
      <c r="K187" s="5"/>
      <c r="L187" s="5"/>
      <c r="M187" s="5"/>
    </row>
    <row r="188" spans="1:13" ht="22.05" customHeight="1" x14ac:dyDescent="0.45">
      <c r="A188" t="str">
        <f t="shared" si="101"/>
        <v>Manager 1Phụ cấp tiền tiếp khách</v>
      </c>
      <c r="B188" s="14">
        <v>8</v>
      </c>
      <c r="C188" s="14" t="str">
        <f t="shared" si="102"/>
        <v>Manager 1</v>
      </c>
      <c r="D188" s="7" t="s">
        <v>132</v>
      </c>
      <c r="E188" s="12"/>
      <c r="F188" s="12"/>
      <c r="G188" s="5"/>
      <c r="H188" s="5"/>
      <c r="I188" s="5"/>
      <c r="J188" s="5"/>
      <c r="K188" s="5"/>
      <c r="L188" s="5"/>
      <c r="M188" s="5"/>
    </row>
    <row r="189" spans="1:13" ht="22.05" customHeight="1" x14ac:dyDescent="0.45">
      <c r="A189" t="str">
        <f t="shared" si="101"/>
        <v>Staff 1Phụ cấp tiền tiếp khách</v>
      </c>
      <c r="B189" s="14">
        <v>9</v>
      </c>
      <c r="C189" s="14" t="str">
        <f t="shared" si="102"/>
        <v>Staff 1</v>
      </c>
      <c r="D189" s="7" t="s">
        <v>127</v>
      </c>
      <c r="E189" s="12"/>
      <c r="F189" s="12"/>
      <c r="G189" s="5"/>
      <c r="H189" s="5"/>
      <c r="I189" s="5"/>
      <c r="J189" s="5"/>
      <c r="K189" s="5"/>
      <c r="L189" s="5"/>
      <c r="M189" s="5"/>
    </row>
    <row r="190" spans="1:13" ht="22.05" customHeight="1" x14ac:dyDescent="0.45">
      <c r="A190" t="str">
        <f t="shared" si="101"/>
        <v>Director 1Phụ cấp tiền tiếp khách</v>
      </c>
      <c r="B190" s="14">
        <v>10</v>
      </c>
      <c r="C190" s="14" t="str">
        <f t="shared" si="102"/>
        <v>Director 1</v>
      </c>
      <c r="D190" s="7" t="s">
        <v>129</v>
      </c>
      <c r="E190" s="12">
        <v>12000000</v>
      </c>
      <c r="F190" s="12"/>
      <c r="G190" s="12">
        <f>E190</f>
        <v>12000000</v>
      </c>
      <c r="H190" s="12"/>
      <c r="I190" s="12">
        <f>G190</f>
        <v>12000000</v>
      </c>
      <c r="J190" s="12"/>
      <c r="K190" s="12">
        <f>I190</f>
        <v>12000000</v>
      </c>
      <c r="L190" s="12"/>
      <c r="M190" s="12">
        <f>K190</f>
        <v>12000000</v>
      </c>
    </row>
    <row r="191" spans="1:13" ht="22.05" customHeight="1" x14ac:dyDescent="0.45">
      <c r="A191" t="str">
        <f t="shared" si="101"/>
        <v>Manager 2Phụ cấp tiền tiếp khách</v>
      </c>
      <c r="B191" s="14">
        <v>11</v>
      </c>
      <c r="C191" s="14" t="str">
        <f t="shared" si="102"/>
        <v>Manager 2</v>
      </c>
      <c r="D191" s="7" t="s">
        <v>130</v>
      </c>
      <c r="E191" s="12"/>
      <c r="F191" s="12"/>
      <c r="G191" s="5"/>
      <c r="H191" s="5"/>
      <c r="I191" s="5"/>
      <c r="J191" s="5"/>
      <c r="K191" s="5"/>
      <c r="L191" s="5"/>
      <c r="M191" s="5"/>
    </row>
    <row r="192" spans="1:13" ht="22.05" customHeight="1" x14ac:dyDescent="0.45">
      <c r="A192" t="str">
        <f t="shared" si="101"/>
        <v>Staff 2Phụ cấp tiền tiếp khách</v>
      </c>
      <c r="B192" s="14">
        <v>12</v>
      </c>
      <c r="C192" s="14" t="str">
        <f t="shared" si="102"/>
        <v>Staff 2</v>
      </c>
      <c r="D192" s="7" t="s">
        <v>124</v>
      </c>
      <c r="E192" s="12"/>
      <c r="F192" s="12"/>
      <c r="G192" s="5"/>
      <c r="H192" s="5"/>
      <c r="I192" s="5"/>
      <c r="J192" s="5"/>
      <c r="K192" s="5"/>
      <c r="L192" s="5"/>
      <c r="M192" s="5"/>
    </row>
    <row r="193" spans="1:13" ht="22.05" customHeight="1" x14ac:dyDescent="0.45">
      <c r="A193" t="str">
        <f t="shared" si="101"/>
        <v>Staff 3Phụ cấp tiền tiếp khách</v>
      </c>
      <c r="B193" s="14">
        <v>13</v>
      </c>
      <c r="C193" s="14" t="str">
        <f t="shared" si="102"/>
        <v>Staff 3</v>
      </c>
      <c r="D193" s="14" t="s">
        <v>128</v>
      </c>
      <c r="E193" s="12"/>
      <c r="F193" s="12"/>
      <c r="G193" s="5"/>
      <c r="H193" s="5"/>
      <c r="I193" s="5"/>
      <c r="J193" s="5"/>
      <c r="K193" s="5"/>
      <c r="L193" s="5"/>
      <c r="M193" s="5"/>
    </row>
    <row r="194" spans="1:13" ht="22.05" customHeight="1" x14ac:dyDescent="0.45">
      <c r="A194" t="str">
        <f t="shared" si="101"/>
        <v>Manager 3Phụ cấp tiền tiếp khách</v>
      </c>
      <c r="B194" s="14">
        <v>14</v>
      </c>
      <c r="C194" s="14" t="str">
        <f t="shared" si="102"/>
        <v>Manager 3</v>
      </c>
      <c r="D194" s="7" t="s">
        <v>153</v>
      </c>
      <c r="E194" s="12"/>
      <c r="F194" s="12"/>
      <c r="G194" s="5"/>
      <c r="H194" s="5"/>
      <c r="I194" s="5"/>
      <c r="J194" s="5"/>
      <c r="K194" s="5"/>
      <c r="L194" s="5"/>
      <c r="M194" s="5"/>
    </row>
    <row r="195" spans="1:13" ht="22.05" customHeight="1" x14ac:dyDescent="0.45">
      <c r="A195" t="str">
        <f t="shared" si="101"/>
        <v>Staff 4Phụ cấp tiền tiếp khách</v>
      </c>
      <c r="B195" s="14">
        <v>15</v>
      </c>
      <c r="C195" s="14" t="str">
        <f t="shared" si="102"/>
        <v>Staff 4</v>
      </c>
      <c r="D195" s="7" t="s">
        <v>139</v>
      </c>
      <c r="E195" s="12"/>
      <c r="F195" s="12"/>
      <c r="G195" s="5"/>
      <c r="H195" s="5"/>
      <c r="I195" s="5"/>
      <c r="J195" s="5"/>
      <c r="K195" s="5"/>
      <c r="L195" s="5"/>
      <c r="M195" s="5"/>
    </row>
    <row r="196" spans="1:13" ht="22.05" customHeight="1" x14ac:dyDescent="0.45">
      <c r="A196" t="str">
        <f t="shared" si="101"/>
        <v>Manager 4Phụ cấp tiền tiếp khách</v>
      </c>
      <c r="B196" s="14">
        <v>16</v>
      </c>
      <c r="C196" s="14" t="str">
        <f t="shared" si="102"/>
        <v>Manager 4</v>
      </c>
      <c r="D196" s="7" t="s">
        <v>152</v>
      </c>
      <c r="E196" s="12"/>
      <c r="F196" s="12"/>
      <c r="G196" s="5"/>
      <c r="H196" s="5"/>
      <c r="I196" s="5"/>
      <c r="J196" s="5"/>
      <c r="K196" s="5"/>
      <c r="L196" s="5"/>
      <c r="M196" s="5"/>
    </row>
    <row r="197" spans="1:13" ht="22.05" customHeight="1" x14ac:dyDescent="0.45">
      <c r="A197" t="str">
        <f t="shared" si="101"/>
        <v>Staff 5Phụ cấp tiền tiếp khách</v>
      </c>
      <c r="B197" s="14">
        <v>17</v>
      </c>
      <c r="C197" s="14" t="str">
        <f t="shared" si="102"/>
        <v>Staff 5</v>
      </c>
      <c r="D197" s="7" t="s">
        <v>145</v>
      </c>
      <c r="E197" s="12"/>
      <c r="F197" s="12"/>
      <c r="G197" s="5"/>
      <c r="H197" s="5"/>
      <c r="I197" s="5"/>
      <c r="J197" s="5"/>
      <c r="K197" s="5"/>
      <c r="L197" s="5"/>
      <c r="M197" s="5"/>
    </row>
    <row r="198" spans="1:13" ht="22.05" customHeight="1" x14ac:dyDescent="0.45">
      <c r="A198" t="str">
        <f t="shared" si="101"/>
        <v>Manager 5Phụ cấp tiền tiếp khách</v>
      </c>
      <c r="B198" s="14">
        <v>14</v>
      </c>
      <c r="C198" s="14" t="str">
        <f t="shared" si="102"/>
        <v>Manager 5</v>
      </c>
      <c r="D198" s="14" t="s">
        <v>131</v>
      </c>
      <c r="E198" s="12"/>
      <c r="F198" s="12"/>
      <c r="G198" s="5"/>
      <c r="H198" s="5"/>
      <c r="I198" s="5"/>
      <c r="J198" s="5"/>
      <c r="K198" s="5"/>
      <c r="L198" s="5"/>
      <c r="M198" s="5"/>
    </row>
    <row r="199" spans="1:13" ht="22.05" customHeight="1" x14ac:dyDescent="0.45">
      <c r="A199" t="str">
        <f t="shared" si="101"/>
        <v>Staff 6Phụ cấp tiền tiếp khách</v>
      </c>
      <c r="B199" s="14">
        <v>15</v>
      </c>
      <c r="C199" s="14" t="str">
        <f t="shared" si="102"/>
        <v>Staff 6</v>
      </c>
      <c r="D199" s="7" t="s">
        <v>125</v>
      </c>
      <c r="E199" s="12"/>
      <c r="F199" s="12"/>
      <c r="G199" s="5"/>
      <c r="H199" s="5"/>
      <c r="I199" s="5"/>
      <c r="J199" s="5"/>
      <c r="K199" s="5"/>
      <c r="L199" s="5"/>
      <c r="M199" s="5"/>
    </row>
    <row r="201" spans="1:13" x14ac:dyDescent="0.45">
      <c r="B201" s="2" t="s">
        <v>217</v>
      </c>
    </row>
    <row r="202" spans="1:13" ht="22.05" customHeight="1" x14ac:dyDescent="0.45">
      <c r="B202" s="10" t="s">
        <v>3</v>
      </c>
      <c r="C202" s="10" t="s">
        <v>65</v>
      </c>
      <c r="D202" s="10" t="s">
        <v>66</v>
      </c>
      <c r="E202" s="10">
        <v>2025</v>
      </c>
      <c r="F202" s="10"/>
      <c r="G202" s="4">
        <v>2026</v>
      </c>
      <c r="H202" s="4"/>
      <c r="I202" s="4">
        <v>2027</v>
      </c>
      <c r="J202" s="4"/>
      <c r="K202" s="4">
        <v>2028</v>
      </c>
      <c r="L202" s="4"/>
      <c r="M202" s="4">
        <v>2029</v>
      </c>
    </row>
    <row r="203" spans="1:13" ht="22.05" customHeight="1" x14ac:dyDescent="0.45">
      <c r="A203" t="str">
        <f>C203&amp;B$201</f>
        <v>CEOPhụ cấp tiền điện thoại</v>
      </c>
      <c r="B203" s="14">
        <v>1</v>
      </c>
      <c r="C203" s="14" t="str">
        <f>C181</f>
        <v>CEO</v>
      </c>
      <c r="D203" s="4" t="s">
        <v>57</v>
      </c>
      <c r="E203" s="12"/>
      <c r="F203" s="12"/>
      <c r="G203" s="12"/>
      <c r="H203" s="12"/>
      <c r="I203" s="12">
        <v>1200000</v>
      </c>
      <c r="J203" s="12"/>
      <c r="K203" s="12">
        <v>1200000</v>
      </c>
      <c r="L203" s="12">
        <v>1200000</v>
      </c>
      <c r="M203" s="12">
        <v>1200000</v>
      </c>
    </row>
    <row r="204" spans="1:13" ht="22.05" customHeight="1" x14ac:dyDescent="0.45">
      <c r="A204" t="str">
        <f t="shared" ref="A204:A221" si="103">C204&amp;B$201</f>
        <v>COOPhụ cấp tiền điện thoại</v>
      </c>
      <c r="B204" s="14">
        <v>2</v>
      </c>
      <c r="C204" s="14" t="str">
        <f t="shared" ref="C204:C221" si="104">C182</f>
        <v>COO</v>
      </c>
      <c r="D204" s="4" t="s">
        <v>58</v>
      </c>
      <c r="E204" s="12"/>
      <c r="F204" s="12"/>
      <c r="G204" s="12"/>
      <c r="H204" s="12"/>
      <c r="I204" s="12">
        <v>1200000</v>
      </c>
      <c r="J204" s="12"/>
      <c r="K204" s="12">
        <v>1200000</v>
      </c>
      <c r="L204" s="12">
        <v>1200000</v>
      </c>
      <c r="M204" s="12">
        <v>1200000</v>
      </c>
    </row>
    <row r="205" spans="1:13" ht="22.05" customHeight="1" x14ac:dyDescent="0.45">
      <c r="A205" t="str">
        <f t="shared" si="103"/>
        <v>CCOPhụ cấp tiền điện thoại</v>
      </c>
      <c r="B205" s="14">
        <v>3</v>
      </c>
      <c r="C205" s="14" t="str">
        <f t="shared" si="104"/>
        <v>CCO</v>
      </c>
      <c r="D205" s="7" t="s">
        <v>76</v>
      </c>
      <c r="E205" s="12"/>
      <c r="F205" s="12"/>
      <c r="G205" s="12"/>
      <c r="H205" s="12"/>
      <c r="I205" s="12">
        <v>1200000</v>
      </c>
      <c r="J205" s="12"/>
      <c r="K205" s="12">
        <v>1200000</v>
      </c>
      <c r="L205" s="12">
        <v>1200000</v>
      </c>
      <c r="M205" s="12">
        <v>1200000</v>
      </c>
    </row>
    <row r="206" spans="1:13" ht="22.05" customHeight="1" x14ac:dyDescent="0.45">
      <c r="A206" t="str">
        <f t="shared" si="103"/>
        <v>CMOPhụ cấp tiền điện thoại</v>
      </c>
      <c r="B206" s="14">
        <v>4</v>
      </c>
      <c r="C206" s="14" t="str">
        <f t="shared" si="104"/>
        <v>CMO</v>
      </c>
      <c r="D206" s="7" t="s">
        <v>59</v>
      </c>
      <c r="E206" s="12"/>
      <c r="F206" s="12"/>
      <c r="G206" s="12"/>
      <c r="H206" s="12"/>
      <c r="I206" s="12">
        <v>1200000</v>
      </c>
      <c r="J206" s="12"/>
      <c r="K206" s="12">
        <v>1200000</v>
      </c>
      <c r="L206" s="12">
        <v>1200000</v>
      </c>
      <c r="M206" s="12">
        <v>1200000</v>
      </c>
    </row>
    <row r="207" spans="1:13" ht="22.05" customHeight="1" x14ac:dyDescent="0.45">
      <c r="A207" t="str">
        <f t="shared" si="103"/>
        <v>AdminPhụ cấp tiền điện thoại</v>
      </c>
      <c r="B207" s="14">
        <v>5</v>
      </c>
      <c r="C207" s="14" t="str">
        <f t="shared" si="104"/>
        <v>Admin</v>
      </c>
      <c r="D207" s="7" t="s">
        <v>60</v>
      </c>
      <c r="E207" s="12"/>
      <c r="F207" s="12"/>
      <c r="G207" s="5"/>
      <c r="H207" s="5"/>
      <c r="I207" s="5"/>
      <c r="J207" s="5"/>
      <c r="K207" s="5"/>
      <c r="L207" s="5"/>
      <c r="M207" s="5"/>
    </row>
    <row r="208" spans="1:13" ht="22.05" customHeight="1" x14ac:dyDescent="0.45">
      <c r="A208" t="str">
        <f t="shared" si="103"/>
        <v>LegalPhụ cấp tiền điện thoại</v>
      </c>
      <c r="B208" s="14">
        <v>6</v>
      </c>
      <c r="C208" s="14" t="str">
        <f t="shared" si="104"/>
        <v>Legal</v>
      </c>
      <c r="D208" s="7" t="s">
        <v>61</v>
      </c>
      <c r="E208" s="12"/>
      <c r="F208" s="12"/>
      <c r="G208" s="5"/>
      <c r="H208" s="5"/>
      <c r="I208" s="5"/>
      <c r="J208" s="5"/>
      <c r="K208" s="5"/>
      <c r="L208" s="5"/>
      <c r="M208" s="5"/>
    </row>
    <row r="209" spans="1:13" ht="22.05" customHeight="1" x14ac:dyDescent="0.45">
      <c r="A209" t="str">
        <f t="shared" si="103"/>
        <v>CAPhụ cấp tiền điện thoại</v>
      </c>
      <c r="B209" s="14">
        <v>7</v>
      </c>
      <c r="C209" s="14" t="str">
        <f t="shared" si="104"/>
        <v>CA</v>
      </c>
      <c r="D209" s="7" t="s">
        <v>62</v>
      </c>
      <c r="E209" s="12"/>
      <c r="F209" s="12"/>
      <c r="G209" s="5"/>
      <c r="H209" s="5"/>
      <c r="I209" s="5"/>
      <c r="J209" s="5"/>
      <c r="K209" s="5"/>
      <c r="L209" s="5"/>
      <c r="M209" s="5"/>
    </row>
    <row r="210" spans="1:13" ht="22.05" customHeight="1" x14ac:dyDescent="0.45">
      <c r="A210" t="str">
        <f t="shared" si="103"/>
        <v>Manager 1Phụ cấp tiền điện thoại</v>
      </c>
      <c r="B210" s="14">
        <v>8</v>
      </c>
      <c r="C210" s="14" t="str">
        <f t="shared" si="104"/>
        <v>Manager 1</v>
      </c>
      <c r="D210" s="7" t="s">
        <v>132</v>
      </c>
      <c r="E210" s="12"/>
      <c r="F210" s="12"/>
      <c r="G210" s="5"/>
      <c r="H210" s="5"/>
      <c r="I210" s="5"/>
      <c r="J210" s="5"/>
      <c r="K210" s="5"/>
      <c r="L210" s="5"/>
      <c r="M210" s="5"/>
    </row>
    <row r="211" spans="1:13" ht="22.05" customHeight="1" x14ac:dyDescent="0.45">
      <c r="A211" t="str">
        <f t="shared" si="103"/>
        <v>Staff 1Phụ cấp tiền điện thoại</v>
      </c>
      <c r="B211" s="14">
        <v>9</v>
      </c>
      <c r="C211" s="14" t="str">
        <f t="shared" si="104"/>
        <v>Staff 1</v>
      </c>
      <c r="D211" s="7" t="s">
        <v>127</v>
      </c>
      <c r="E211" s="12"/>
      <c r="F211" s="12"/>
      <c r="G211" s="5"/>
      <c r="H211" s="5"/>
      <c r="I211" s="5"/>
      <c r="J211" s="5"/>
      <c r="K211" s="5"/>
      <c r="L211" s="5"/>
      <c r="M211" s="5"/>
    </row>
    <row r="212" spans="1:13" ht="22.05" customHeight="1" x14ac:dyDescent="0.45">
      <c r="A212" t="str">
        <f t="shared" si="103"/>
        <v>Director 1Phụ cấp tiền điện thoại</v>
      </c>
      <c r="B212" s="14">
        <v>10</v>
      </c>
      <c r="C212" s="14" t="str">
        <f t="shared" si="104"/>
        <v>Director 1</v>
      </c>
      <c r="D212" s="7" t="s">
        <v>129</v>
      </c>
      <c r="E212" s="12">
        <v>1200000</v>
      </c>
      <c r="F212" s="12"/>
      <c r="G212" s="12">
        <v>1200000</v>
      </c>
      <c r="H212" s="12"/>
      <c r="I212" s="12">
        <v>1200000</v>
      </c>
      <c r="J212" s="12"/>
      <c r="K212" s="12">
        <v>1200000</v>
      </c>
      <c r="L212" s="12"/>
      <c r="M212" s="12">
        <v>1200000</v>
      </c>
    </row>
    <row r="213" spans="1:13" ht="22.05" customHeight="1" x14ac:dyDescent="0.45">
      <c r="A213" t="str">
        <f t="shared" si="103"/>
        <v>Manager 2Phụ cấp tiền điện thoại</v>
      </c>
      <c r="B213" s="14">
        <v>11</v>
      </c>
      <c r="C213" s="14" t="str">
        <f t="shared" si="104"/>
        <v>Manager 2</v>
      </c>
      <c r="D213" s="7" t="s">
        <v>130</v>
      </c>
      <c r="E213" s="12"/>
      <c r="F213" s="12"/>
      <c r="G213" s="5"/>
      <c r="H213" s="5"/>
      <c r="I213" s="5"/>
      <c r="J213" s="5"/>
      <c r="K213" s="5"/>
      <c r="L213" s="5"/>
      <c r="M213" s="5"/>
    </row>
    <row r="214" spans="1:13" ht="22.05" customHeight="1" x14ac:dyDescent="0.45">
      <c r="A214" t="str">
        <f t="shared" si="103"/>
        <v>Staff 2Phụ cấp tiền điện thoại</v>
      </c>
      <c r="B214" s="14">
        <v>12</v>
      </c>
      <c r="C214" s="14" t="str">
        <f t="shared" si="104"/>
        <v>Staff 2</v>
      </c>
      <c r="D214" s="7" t="s">
        <v>124</v>
      </c>
      <c r="E214" s="12"/>
      <c r="F214" s="12"/>
      <c r="G214" s="5"/>
      <c r="H214" s="5"/>
      <c r="I214" s="5"/>
      <c r="J214" s="5"/>
      <c r="K214" s="5"/>
      <c r="L214" s="5"/>
      <c r="M214" s="5"/>
    </row>
    <row r="215" spans="1:13" ht="22.05" customHeight="1" x14ac:dyDescent="0.45">
      <c r="A215" t="str">
        <f t="shared" si="103"/>
        <v>Staff 3Phụ cấp tiền điện thoại</v>
      </c>
      <c r="B215" s="14">
        <v>13</v>
      </c>
      <c r="C215" s="14" t="str">
        <f t="shared" si="104"/>
        <v>Staff 3</v>
      </c>
      <c r="D215" s="14" t="s">
        <v>128</v>
      </c>
      <c r="E215" s="12"/>
      <c r="F215" s="12"/>
      <c r="G215" s="5"/>
      <c r="H215" s="5"/>
      <c r="I215" s="5"/>
      <c r="J215" s="5"/>
      <c r="K215" s="5"/>
      <c r="L215" s="5"/>
      <c r="M215" s="5"/>
    </row>
    <row r="216" spans="1:13" ht="22.05" customHeight="1" x14ac:dyDescent="0.45">
      <c r="A216" t="str">
        <f t="shared" si="103"/>
        <v>Manager 3Phụ cấp tiền điện thoại</v>
      </c>
      <c r="B216" s="14">
        <v>14</v>
      </c>
      <c r="C216" s="14" t="str">
        <f t="shared" si="104"/>
        <v>Manager 3</v>
      </c>
      <c r="D216" s="14" t="s">
        <v>153</v>
      </c>
      <c r="E216" s="12"/>
      <c r="F216" s="12"/>
      <c r="G216" s="5"/>
      <c r="H216" s="5"/>
      <c r="I216" s="5"/>
      <c r="J216" s="5"/>
      <c r="K216" s="5"/>
      <c r="L216" s="5"/>
      <c r="M216" s="5"/>
    </row>
    <row r="217" spans="1:13" ht="22.05" customHeight="1" x14ac:dyDescent="0.45">
      <c r="A217" t="str">
        <f t="shared" si="103"/>
        <v>Staff 4Phụ cấp tiền điện thoại</v>
      </c>
      <c r="B217" s="14">
        <v>15</v>
      </c>
      <c r="C217" s="14" t="str">
        <f t="shared" si="104"/>
        <v>Staff 4</v>
      </c>
      <c r="D217" s="14" t="s">
        <v>139</v>
      </c>
      <c r="E217" s="12"/>
      <c r="F217" s="12"/>
      <c r="G217" s="5"/>
      <c r="H217" s="5"/>
      <c r="I217" s="5"/>
      <c r="J217" s="5"/>
      <c r="K217" s="5"/>
      <c r="L217" s="5"/>
      <c r="M217" s="5"/>
    </row>
    <row r="218" spans="1:13" ht="22.05" customHeight="1" x14ac:dyDescent="0.45">
      <c r="A218" t="str">
        <f t="shared" si="103"/>
        <v>Manager 4Phụ cấp tiền điện thoại</v>
      </c>
      <c r="B218" s="14">
        <v>16</v>
      </c>
      <c r="C218" s="14" t="str">
        <f t="shared" si="104"/>
        <v>Manager 4</v>
      </c>
      <c r="D218" s="14" t="s">
        <v>152</v>
      </c>
      <c r="E218" s="12"/>
      <c r="F218" s="12"/>
      <c r="G218" s="5"/>
      <c r="H218" s="5"/>
      <c r="I218" s="5"/>
      <c r="J218" s="5"/>
      <c r="K218" s="5"/>
      <c r="L218" s="5"/>
      <c r="M218" s="5"/>
    </row>
    <row r="219" spans="1:13" ht="22.05" customHeight="1" x14ac:dyDescent="0.45">
      <c r="A219" t="str">
        <f t="shared" si="103"/>
        <v>Staff 5Phụ cấp tiền điện thoại</v>
      </c>
      <c r="B219" s="14">
        <v>17</v>
      </c>
      <c r="C219" s="14" t="str">
        <f t="shared" si="104"/>
        <v>Staff 5</v>
      </c>
      <c r="D219" s="14" t="s">
        <v>145</v>
      </c>
      <c r="E219" s="12"/>
      <c r="F219" s="12"/>
      <c r="G219" s="5"/>
      <c r="H219" s="5"/>
      <c r="I219" s="5"/>
      <c r="J219" s="5"/>
      <c r="K219" s="5"/>
      <c r="L219" s="5"/>
      <c r="M219" s="5"/>
    </row>
    <row r="220" spans="1:13" ht="22.05" customHeight="1" x14ac:dyDescent="0.45">
      <c r="A220" t="str">
        <f t="shared" si="103"/>
        <v>Manager 5Phụ cấp tiền điện thoại</v>
      </c>
      <c r="B220" s="14">
        <v>14</v>
      </c>
      <c r="C220" s="14" t="str">
        <f t="shared" si="104"/>
        <v>Manager 5</v>
      </c>
      <c r="D220" s="14" t="s">
        <v>131</v>
      </c>
      <c r="E220" s="12"/>
      <c r="F220" s="12"/>
      <c r="G220" s="5"/>
      <c r="H220" s="5"/>
      <c r="I220" s="5"/>
      <c r="J220" s="5"/>
      <c r="K220" s="5"/>
      <c r="L220" s="5"/>
      <c r="M220" s="5"/>
    </row>
    <row r="221" spans="1:13" ht="22.05" customHeight="1" x14ac:dyDescent="0.45">
      <c r="A221" t="str">
        <f t="shared" si="103"/>
        <v>Staff 6Phụ cấp tiền điện thoại</v>
      </c>
      <c r="B221" s="14">
        <v>15</v>
      </c>
      <c r="C221" s="14" t="str">
        <f t="shared" si="104"/>
        <v>Staff 6</v>
      </c>
      <c r="D221" s="7" t="s">
        <v>125</v>
      </c>
      <c r="E221" s="12"/>
      <c r="F221" s="12"/>
      <c r="G221" s="5"/>
      <c r="H221" s="5"/>
      <c r="I221" s="5"/>
      <c r="J221" s="5"/>
      <c r="K221" s="5"/>
      <c r="L221" s="5"/>
      <c r="M221" s="5"/>
    </row>
    <row r="223" spans="1:13" x14ac:dyDescent="0.45">
      <c r="B223" s="2" t="s">
        <v>46</v>
      </c>
      <c r="D223" s="84"/>
    </row>
    <row r="224" spans="1:13" ht="28.8" customHeight="1" x14ac:dyDescent="0.45">
      <c r="B224" s="10" t="s">
        <v>3</v>
      </c>
      <c r="C224" s="10" t="s">
        <v>65</v>
      </c>
      <c r="D224" s="10" t="s">
        <v>66</v>
      </c>
      <c r="E224" s="10">
        <v>2025</v>
      </c>
      <c r="F224" s="10"/>
      <c r="G224" s="4">
        <v>2026</v>
      </c>
      <c r="H224" s="4"/>
      <c r="I224" s="4">
        <v>2027</v>
      </c>
      <c r="J224" s="4"/>
      <c r="K224" s="4">
        <v>2028</v>
      </c>
      <c r="L224" s="4"/>
      <c r="M224" s="4">
        <v>2029</v>
      </c>
    </row>
    <row r="225" spans="1:13" ht="22.05" customHeight="1" x14ac:dyDescent="0.45">
      <c r="A225" t="str">
        <f>C225&amp;B$223</f>
        <v>CEOThuê văn phòng</v>
      </c>
      <c r="B225" s="14">
        <v>1</v>
      </c>
      <c r="C225" s="14" t="str">
        <f>C203</f>
        <v>CEO</v>
      </c>
      <c r="D225" s="4" t="s">
        <v>57</v>
      </c>
      <c r="E225" s="12">
        <v>30000000</v>
      </c>
      <c r="F225" s="12"/>
      <c r="G225" s="12">
        <v>30000000</v>
      </c>
      <c r="H225" s="12">
        <v>30000000</v>
      </c>
      <c r="I225" s="12">
        <v>30000000</v>
      </c>
      <c r="J225" s="12">
        <v>30000000</v>
      </c>
      <c r="K225" s="12">
        <v>30000000</v>
      </c>
      <c r="L225" s="12">
        <v>30000000</v>
      </c>
      <c r="M225" s="12">
        <v>30000000</v>
      </c>
    </row>
    <row r="226" spans="1:13" ht="22.05" customHeight="1" x14ac:dyDescent="0.45">
      <c r="A226" t="str">
        <f t="shared" ref="A226:A243" si="105">C226&amp;B$223</f>
        <v>COOThuê văn phòng</v>
      </c>
      <c r="B226" s="14">
        <v>2</v>
      </c>
      <c r="C226" s="14" t="str">
        <f t="shared" ref="C226:C243" si="106">C204</f>
        <v>COO</v>
      </c>
      <c r="D226" s="4" t="s">
        <v>58</v>
      </c>
      <c r="E226" s="12">
        <v>30000000</v>
      </c>
      <c r="F226" s="12"/>
      <c r="G226" s="12">
        <v>30000000</v>
      </c>
      <c r="H226" s="12">
        <v>30000000</v>
      </c>
      <c r="I226" s="12">
        <v>30000000</v>
      </c>
      <c r="J226" s="12">
        <v>30000000</v>
      </c>
      <c r="K226" s="12">
        <v>30000000</v>
      </c>
      <c r="L226" s="12">
        <v>30000000</v>
      </c>
      <c r="M226" s="12">
        <v>30000000</v>
      </c>
    </row>
    <row r="227" spans="1:13" ht="22.05" customHeight="1" x14ac:dyDescent="0.45">
      <c r="A227" t="str">
        <f t="shared" si="105"/>
        <v>CCOThuê văn phòng</v>
      </c>
      <c r="B227" s="14">
        <v>3</v>
      </c>
      <c r="C227" s="14" t="str">
        <f t="shared" si="106"/>
        <v>CCO</v>
      </c>
      <c r="D227" s="7" t="s">
        <v>76</v>
      </c>
      <c r="E227" s="12">
        <v>30000000</v>
      </c>
      <c r="F227" s="12"/>
      <c r="G227" s="12">
        <v>30000000</v>
      </c>
      <c r="H227" s="12">
        <v>30000000</v>
      </c>
      <c r="I227" s="12">
        <v>30000000</v>
      </c>
      <c r="J227" s="12">
        <v>30000000</v>
      </c>
      <c r="K227" s="12">
        <v>30000000</v>
      </c>
      <c r="L227" s="12">
        <v>30000000</v>
      </c>
      <c r="M227" s="12">
        <v>30000000</v>
      </c>
    </row>
    <row r="228" spans="1:13" ht="22.05" customHeight="1" x14ac:dyDescent="0.45">
      <c r="A228" t="str">
        <f t="shared" si="105"/>
        <v>CMOThuê văn phòng</v>
      </c>
      <c r="B228" s="14">
        <v>4</v>
      </c>
      <c r="C228" s="14" t="str">
        <f t="shared" si="106"/>
        <v>CMO</v>
      </c>
      <c r="D228" s="7" t="s">
        <v>59</v>
      </c>
      <c r="E228" s="12">
        <v>30000000</v>
      </c>
      <c r="F228" s="12"/>
      <c r="G228" s="12">
        <v>30000000</v>
      </c>
      <c r="H228" s="12">
        <v>30000000</v>
      </c>
      <c r="I228" s="12">
        <v>30000000</v>
      </c>
      <c r="J228" s="12">
        <v>30000000</v>
      </c>
      <c r="K228" s="12">
        <v>30000000</v>
      </c>
      <c r="L228" s="12">
        <v>30000000</v>
      </c>
      <c r="M228" s="12">
        <v>30000000</v>
      </c>
    </row>
    <row r="229" spans="1:13" ht="22.05" customHeight="1" x14ac:dyDescent="0.45">
      <c r="A229" t="str">
        <f t="shared" si="105"/>
        <v>AdminThuê văn phòng</v>
      </c>
      <c r="B229" s="14">
        <v>5</v>
      </c>
      <c r="C229" s="14" t="str">
        <f t="shared" si="106"/>
        <v>Admin</v>
      </c>
      <c r="D229" s="7" t="s">
        <v>60</v>
      </c>
      <c r="E229" s="12">
        <v>30000000</v>
      </c>
      <c r="F229" s="12"/>
      <c r="G229" s="12">
        <v>30000000</v>
      </c>
      <c r="H229" s="12">
        <v>30000000</v>
      </c>
      <c r="I229" s="12">
        <v>30000000</v>
      </c>
      <c r="J229" s="12">
        <v>30000000</v>
      </c>
      <c r="K229" s="12">
        <v>30000000</v>
      </c>
      <c r="L229" s="12">
        <v>30000000</v>
      </c>
      <c r="M229" s="12">
        <v>30000000</v>
      </c>
    </row>
    <row r="230" spans="1:13" ht="22.05" customHeight="1" x14ac:dyDescent="0.45">
      <c r="A230" t="str">
        <f t="shared" si="105"/>
        <v>LegalThuê văn phòng</v>
      </c>
      <c r="B230" s="14">
        <v>6</v>
      </c>
      <c r="C230" s="14" t="str">
        <f t="shared" si="106"/>
        <v>Legal</v>
      </c>
      <c r="D230" s="7" t="s">
        <v>61</v>
      </c>
      <c r="E230" s="12">
        <v>30000000</v>
      </c>
      <c r="F230" s="12"/>
      <c r="G230" s="12">
        <v>30000000</v>
      </c>
      <c r="H230" s="12">
        <v>30000000</v>
      </c>
      <c r="I230" s="12">
        <v>30000000</v>
      </c>
      <c r="J230" s="12">
        <v>30000000</v>
      </c>
      <c r="K230" s="12">
        <v>30000000</v>
      </c>
      <c r="L230" s="12">
        <v>30000000</v>
      </c>
      <c r="M230" s="12">
        <v>30000000</v>
      </c>
    </row>
    <row r="231" spans="1:13" ht="22.05" customHeight="1" x14ac:dyDescent="0.45">
      <c r="A231" t="str">
        <f t="shared" si="105"/>
        <v>CAThuê văn phòng</v>
      </c>
      <c r="B231" s="14">
        <v>7</v>
      </c>
      <c r="C231" s="14" t="str">
        <f t="shared" si="106"/>
        <v>CA</v>
      </c>
      <c r="D231" s="7" t="s">
        <v>62</v>
      </c>
      <c r="E231" s="12">
        <v>30000000</v>
      </c>
      <c r="F231" s="12"/>
      <c r="G231" s="12">
        <v>30000000</v>
      </c>
      <c r="H231" s="12">
        <v>30000000</v>
      </c>
      <c r="I231" s="12">
        <v>30000000</v>
      </c>
      <c r="J231" s="12">
        <v>30000000</v>
      </c>
      <c r="K231" s="12">
        <v>30000000</v>
      </c>
      <c r="L231" s="12">
        <v>30000000</v>
      </c>
      <c r="M231" s="12">
        <v>30000000</v>
      </c>
    </row>
    <row r="232" spans="1:13" ht="22.05" customHeight="1" x14ac:dyDescent="0.45">
      <c r="A232" t="str">
        <f t="shared" si="105"/>
        <v>Manager 1Thuê văn phòng</v>
      </c>
      <c r="B232" s="14">
        <v>8</v>
      </c>
      <c r="C232" s="14" t="str">
        <f t="shared" si="106"/>
        <v>Manager 1</v>
      </c>
      <c r="D232" s="7" t="s">
        <v>132</v>
      </c>
      <c r="E232" s="12">
        <v>30000000</v>
      </c>
      <c r="F232" s="12"/>
      <c r="G232" s="12">
        <v>30000000</v>
      </c>
      <c r="H232" s="12">
        <v>30000000</v>
      </c>
      <c r="I232" s="12">
        <v>30000000</v>
      </c>
      <c r="J232" s="12">
        <v>30000000</v>
      </c>
      <c r="K232" s="12">
        <v>30000000</v>
      </c>
      <c r="L232" s="12">
        <v>30000000</v>
      </c>
      <c r="M232" s="12">
        <v>30000000</v>
      </c>
    </row>
    <row r="233" spans="1:13" ht="22.05" customHeight="1" x14ac:dyDescent="0.45">
      <c r="A233" t="str">
        <f t="shared" si="105"/>
        <v>Staff 1Thuê văn phòng</v>
      </c>
      <c r="B233" s="14">
        <v>9</v>
      </c>
      <c r="C233" s="14" t="str">
        <f t="shared" si="106"/>
        <v>Staff 1</v>
      </c>
      <c r="D233" s="7" t="s">
        <v>127</v>
      </c>
      <c r="E233" s="12">
        <v>30000000</v>
      </c>
      <c r="F233" s="12"/>
      <c r="G233" s="12">
        <v>30000000</v>
      </c>
      <c r="H233" s="12">
        <v>30000000</v>
      </c>
      <c r="I233" s="12">
        <v>30000000</v>
      </c>
      <c r="J233" s="12">
        <v>30000000</v>
      </c>
      <c r="K233" s="12">
        <v>30000000</v>
      </c>
      <c r="L233" s="12">
        <v>30000000</v>
      </c>
      <c r="M233" s="12">
        <v>30000000</v>
      </c>
    </row>
    <row r="234" spans="1:13" ht="22.05" customHeight="1" x14ac:dyDescent="0.45">
      <c r="A234" t="str">
        <f t="shared" si="105"/>
        <v>Director 1Thuê văn phòng</v>
      </c>
      <c r="B234" s="14">
        <v>10</v>
      </c>
      <c r="C234" s="14" t="str">
        <f t="shared" si="106"/>
        <v>Director 1</v>
      </c>
      <c r="D234" s="7" t="s">
        <v>129</v>
      </c>
      <c r="E234" s="12">
        <v>30000000</v>
      </c>
      <c r="F234" s="12"/>
      <c r="G234" s="12">
        <v>30000000</v>
      </c>
      <c r="H234" s="12">
        <v>30000000</v>
      </c>
      <c r="I234" s="12">
        <v>30000000</v>
      </c>
      <c r="J234" s="12">
        <v>30000000</v>
      </c>
      <c r="K234" s="12">
        <v>30000000</v>
      </c>
      <c r="L234" s="12">
        <v>30000000</v>
      </c>
      <c r="M234" s="12">
        <v>30000000</v>
      </c>
    </row>
    <row r="235" spans="1:13" ht="22.05" customHeight="1" x14ac:dyDescent="0.45">
      <c r="A235" t="str">
        <f t="shared" si="105"/>
        <v>Manager 2Thuê văn phòng</v>
      </c>
      <c r="B235" s="14">
        <v>11</v>
      </c>
      <c r="C235" s="14" t="str">
        <f t="shared" si="106"/>
        <v>Manager 2</v>
      </c>
      <c r="D235" s="7" t="s">
        <v>130</v>
      </c>
      <c r="E235" s="12">
        <v>30000000</v>
      </c>
      <c r="F235" s="12"/>
      <c r="G235" s="12">
        <v>30000000</v>
      </c>
      <c r="H235" s="12">
        <v>30000000</v>
      </c>
      <c r="I235" s="12">
        <v>30000000</v>
      </c>
      <c r="J235" s="12">
        <v>30000000</v>
      </c>
      <c r="K235" s="12">
        <v>30000000</v>
      </c>
      <c r="L235" s="12">
        <v>30000000</v>
      </c>
      <c r="M235" s="12">
        <v>30000000</v>
      </c>
    </row>
    <row r="236" spans="1:13" ht="22.05" customHeight="1" x14ac:dyDescent="0.45">
      <c r="A236" t="str">
        <f t="shared" si="105"/>
        <v>Staff 2Thuê văn phòng</v>
      </c>
      <c r="B236" s="14">
        <v>12</v>
      </c>
      <c r="C236" s="14" t="str">
        <f t="shared" si="106"/>
        <v>Staff 2</v>
      </c>
      <c r="D236" s="7" t="s">
        <v>124</v>
      </c>
      <c r="E236" s="12">
        <v>30000000</v>
      </c>
      <c r="F236" s="12"/>
      <c r="G236" s="12">
        <v>30000000</v>
      </c>
      <c r="H236" s="12">
        <v>30000000</v>
      </c>
      <c r="I236" s="12">
        <v>30000000</v>
      </c>
      <c r="J236" s="12">
        <v>30000000</v>
      </c>
      <c r="K236" s="12">
        <v>30000000</v>
      </c>
      <c r="L236" s="12">
        <v>30000000</v>
      </c>
      <c r="M236" s="12">
        <v>30000000</v>
      </c>
    </row>
    <row r="237" spans="1:13" ht="22.05" customHeight="1" x14ac:dyDescent="0.45">
      <c r="A237" t="str">
        <f t="shared" si="105"/>
        <v>Staff 3Thuê văn phòng</v>
      </c>
      <c r="B237" s="14">
        <v>13</v>
      </c>
      <c r="C237" s="14" t="str">
        <f t="shared" si="106"/>
        <v>Staff 3</v>
      </c>
      <c r="D237" s="14" t="s">
        <v>128</v>
      </c>
      <c r="E237" s="12">
        <v>30000000</v>
      </c>
      <c r="F237" s="12"/>
      <c r="G237" s="12">
        <v>30000000</v>
      </c>
      <c r="H237" s="12">
        <v>30000000</v>
      </c>
      <c r="I237" s="12">
        <v>30000000</v>
      </c>
      <c r="J237" s="12">
        <v>30000000</v>
      </c>
      <c r="K237" s="12">
        <v>30000000</v>
      </c>
      <c r="L237" s="12">
        <v>30000000</v>
      </c>
      <c r="M237" s="12">
        <v>30000000</v>
      </c>
    </row>
    <row r="238" spans="1:13" ht="22.05" customHeight="1" x14ac:dyDescent="0.45">
      <c r="A238" t="str">
        <f t="shared" si="105"/>
        <v>Manager 3Thuê văn phòng</v>
      </c>
      <c r="B238" s="14">
        <v>14</v>
      </c>
      <c r="C238" s="14" t="str">
        <f t="shared" si="106"/>
        <v>Manager 3</v>
      </c>
      <c r="D238" s="14" t="s">
        <v>153</v>
      </c>
      <c r="E238" s="12">
        <v>30000000</v>
      </c>
      <c r="F238" s="12"/>
      <c r="G238" s="12">
        <v>30000000</v>
      </c>
      <c r="H238" s="12">
        <v>30000000</v>
      </c>
      <c r="I238" s="12">
        <v>30000000</v>
      </c>
      <c r="J238" s="12">
        <v>30000000</v>
      </c>
      <c r="K238" s="12">
        <v>30000000</v>
      </c>
      <c r="L238" s="12">
        <v>30000000</v>
      </c>
      <c r="M238" s="12">
        <v>30000000</v>
      </c>
    </row>
    <row r="239" spans="1:13" ht="22.05" customHeight="1" x14ac:dyDescent="0.45">
      <c r="A239" t="str">
        <f t="shared" si="105"/>
        <v>Staff 4Thuê văn phòng</v>
      </c>
      <c r="B239" s="14">
        <v>15</v>
      </c>
      <c r="C239" s="14" t="str">
        <f t="shared" si="106"/>
        <v>Staff 4</v>
      </c>
      <c r="D239" s="14" t="s">
        <v>139</v>
      </c>
      <c r="E239" s="12">
        <v>30000000</v>
      </c>
      <c r="F239" s="12"/>
      <c r="G239" s="12">
        <v>30000000</v>
      </c>
      <c r="H239" s="12">
        <v>30000000</v>
      </c>
      <c r="I239" s="12">
        <v>30000000</v>
      </c>
      <c r="J239" s="12">
        <v>30000000</v>
      </c>
      <c r="K239" s="12">
        <v>30000000</v>
      </c>
      <c r="L239" s="12">
        <v>30000000</v>
      </c>
      <c r="M239" s="12">
        <v>30000000</v>
      </c>
    </row>
    <row r="240" spans="1:13" ht="22.05" customHeight="1" x14ac:dyDescent="0.45">
      <c r="A240" t="str">
        <f t="shared" si="105"/>
        <v>Manager 4Thuê văn phòng</v>
      </c>
      <c r="B240" s="14">
        <v>16</v>
      </c>
      <c r="C240" s="14" t="str">
        <f t="shared" si="106"/>
        <v>Manager 4</v>
      </c>
      <c r="D240" s="14" t="s">
        <v>152</v>
      </c>
      <c r="E240" s="12">
        <v>30000000</v>
      </c>
      <c r="F240" s="12"/>
      <c r="G240" s="12">
        <v>30000000</v>
      </c>
      <c r="H240" s="12">
        <v>30000000</v>
      </c>
      <c r="I240" s="12">
        <v>30000000</v>
      </c>
      <c r="J240" s="12">
        <v>30000000</v>
      </c>
      <c r="K240" s="12">
        <v>30000000</v>
      </c>
      <c r="L240" s="12">
        <v>30000000</v>
      </c>
      <c r="M240" s="12">
        <v>30000000</v>
      </c>
    </row>
    <row r="241" spans="1:13" ht="22.05" customHeight="1" x14ac:dyDescent="0.45">
      <c r="A241" t="str">
        <f t="shared" si="105"/>
        <v>Staff 5Thuê văn phòng</v>
      </c>
      <c r="B241" s="14">
        <v>17</v>
      </c>
      <c r="C241" s="14" t="str">
        <f t="shared" si="106"/>
        <v>Staff 5</v>
      </c>
      <c r="D241" s="14" t="s">
        <v>145</v>
      </c>
      <c r="E241" s="12">
        <v>30000000</v>
      </c>
      <c r="F241" s="12"/>
      <c r="G241" s="12">
        <v>30000000</v>
      </c>
      <c r="H241" s="12">
        <v>30000000</v>
      </c>
      <c r="I241" s="12">
        <v>30000000</v>
      </c>
      <c r="J241" s="12">
        <v>30000000</v>
      </c>
      <c r="K241" s="12">
        <v>30000000</v>
      </c>
      <c r="L241" s="12">
        <v>30000000</v>
      </c>
      <c r="M241" s="12">
        <v>30000000</v>
      </c>
    </row>
    <row r="242" spans="1:13" ht="22.05" customHeight="1" x14ac:dyDescent="0.45">
      <c r="A242" t="str">
        <f t="shared" si="105"/>
        <v>Manager 5Thuê văn phòng</v>
      </c>
      <c r="B242" s="14">
        <v>14</v>
      </c>
      <c r="C242" s="14" t="str">
        <f t="shared" si="106"/>
        <v>Manager 5</v>
      </c>
      <c r="D242" s="14" t="s">
        <v>131</v>
      </c>
      <c r="E242" s="12">
        <v>30000000</v>
      </c>
      <c r="F242" s="12"/>
      <c r="G242" s="12">
        <v>30000000</v>
      </c>
      <c r="H242" s="12">
        <v>30000000</v>
      </c>
      <c r="I242" s="12">
        <v>30000000</v>
      </c>
      <c r="J242" s="12">
        <v>30000000</v>
      </c>
      <c r="K242" s="12">
        <v>30000000</v>
      </c>
      <c r="L242" s="12">
        <v>30000000</v>
      </c>
      <c r="M242" s="12">
        <v>30000000</v>
      </c>
    </row>
    <row r="243" spans="1:13" ht="22.05" customHeight="1" x14ac:dyDescent="0.45">
      <c r="A243" t="str">
        <f t="shared" si="105"/>
        <v>Staff 6Thuê văn phòng</v>
      </c>
      <c r="B243" s="14">
        <v>15</v>
      </c>
      <c r="C243" s="14" t="str">
        <f t="shared" si="106"/>
        <v>Staff 6</v>
      </c>
      <c r="D243" s="7" t="s">
        <v>125</v>
      </c>
      <c r="E243" s="12">
        <v>30000000</v>
      </c>
      <c r="F243" s="12"/>
      <c r="G243" s="12">
        <v>30000000</v>
      </c>
      <c r="H243" s="12">
        <v>30000000</v>
      </c>
      <c r="I243" s="12">
        <v>30000000</v>
      </c>
      <c r="J243" s="12">
        <v>30000000</v>
      </c>
      <c r="K243" s="12">
        <v>30000000</v>
      </c>
      <c r="L243" s="12">
        <v>30000000</v>
      </c>
      <c r="M243" s="12">
        <v>30000000</v>
      </c>
    </row>
    <row r="245" spans="1:13" ht="26.45" customHeight="1" x14ac:dyDescent="0.45">
      <c r="B245" s="2" t="s">
        <v>104</v>
      </c>
      <c r="D245" s="85"/>
    </row>
    <row r="246" spans="1:13" ht="22.05" customHeight="1" x14ac:dyDescent="0.45">
      <c r="B246" s="59" t="s">
        <v>3</v>
      </c>
      <c r="C246" s="59" t="s">
        <v>65</v>
      </c>
      <c r="D246" s="10" t="s">
        <v>66</v>
      </c>
      <c r="E246" s="7">
        <v>2025</v>
      </c>
      <c r="F246" s="7"/>
      <c r="G246" s="4">
        <v>2026</v>
      </c>
      <c r="H246" s="4"/>
      <c r="I246" s="4">
        <v>2027</v>
      </c>
      <c r="J246" s="4"/>
      <c r="K246" s="4">
        <v>2028</v>
      </c>
      <c r="L246" s="4"/>
      <c r="M246" s="4">
        <v>2029</v>
      </c>
    </row>
    <row r="247" spans="1:13" ht="22.05" customHeight="1" x14ac:dyDescent="0.45">
      <c r="A247" t="str">
        <f>C247&amp;B$245</f>
        <v>CEOChi phí đồng phục</v>
      </c>
      <c r="B247" s="14">
        <v>1</v>
      </c>
      <c r="C247" s="14" t="str">
        <f>C225</f>
        <v>CEO</v>
      </c>
      <c r="D247" s="4" t="s">
        <v>57</v>
      </c>
      <c r="E247" s="12">
        <v>600000</v>
      </c>
      <c r="F247" s="12"/>
      <c r="G247" s="12">
        <v>600000</v>
      </c>
      <c r="H247" s="12"/>
      <c r="I247" s="12">
        <v>600000</v>
      </c>
      <c r="J247" s="12"/>
      <c r="K247" s="12">
        <v>600000</v>
      </c>
      <c r="L247" s="12"/>
      <c r="M247" s="12">
        <v>600000</v>
      </c>
    </row>
    <row r="248" spans="1:13" ht="32.450000000000003" customHeight="1" x14ac:dyDescent="0.45">
      <c r="A248" t="str">
        <f t="shared" ref="A248:A265" si="107">C248&amp;B$245</f>
        <v>COOChi phí đồng phục</v>
      </c>
      <c r="B248" s="14">
        <v>2</v>
      </c>
      <c r="C248" s="14" t="str">
        <f t="shared" ref="C248:C265" si="108">C226</f>
        <v>COO</v>
      </c>
      <c r="D248" s="4" t="s">
        <v>58</v>
      </c>
      <c r="E248" s="12">
        <v>600000</v>
      </c>
      <c r="F248" s="12"/>
      <c r="G248" s="12">
        <v>600000</v>
      </c>
      <c r="H248" s="12"/>
      <c r="I248" s="12">
        <v>600000</v>
      </c>
      <c r="J248" s="12"/>
      <c r="K248" s="12">
        <v>600000</v>
      </c>
      <c r="L248" s="12"/>
      <c r="M248" s="12">
        <v>600000</v>
      </c>
    </row>
    <row r="249" spans="1:13" ht="22.05" customHeight="1" x14ac:dyDescent="0.45">
      <c r="A249" t="str">
        <f t="shared" si="107"/>
        <v>CCOChi phí đồng phục</v>
      </c>
      <c r="B249" s="14">
        <v>3</v>
      </c>
      <c r="C249" s="14" t="str">
        <f t="shared" si="108"/>
        <v>CCO</v>
      </c>
      <c r="D249" s="7" t="s">
        <v>76</v>
      </c>
      <c r="E249" s="12">
        <v>600000</v>
      </c>
      <c r="F249" s="12"/>
      <c r="G249" s="12">
        <v>600000</v>
      </c>
      <c r="H249" s="12"/>
      <c r="I249" s="12">
        <v>600000</v>
      </c>
      <c r="J249" s="12"/>
      <c r="K249" s="12">
        <v>600000</v>
      </c>
      <c r="L249" s="12"/>
      <c r="M249" s="12">
        <v>600000</v>
      </c>
    </row>
    <row r="250" spans="1:13" ht="22.05" customHeight="1" x14ac:dyDescent="0.45">
      <c r="A250" t="str">
        <f t="shared" si="107"/>
        <v>CMOChi phí đồng phục</v>
      </c>
      <c r="B250" s="14">
        <v>4</v>
      </c>
      <c r="C250" s="14" t="str">
        <f t="shared" si="108"/>
        <v>CMO</v>
      </c>
      <c r="D250" s="7" t="s">
        <v>59</v>
      </c>
      <c r="E250" s="12">
        <v>600000</v>
      </c>
      <c r="F250" s="12"/>
      <c r="G250" s="12">
        <v>600000</v>
      </c>
      <c r="H250" s="12"/>
      <c r="I250" s="12">
        <v>600000</v>
      </c>
      <c r="J250" s="12"/>
      <c r="K250" s="12">
        <v>600000</v>
      </c>
      <c r="L250" s="12"/>
      <c r="M250" s="12">
        <v>600000</v>
      </c>
    </row>
    <row r="251" spans="1:13" ht="22.05" customHeight="1" x14ac:dyDescent="0.45">
      <c r="A251" t="str">
        <f t="shared" si="107"/>
        <v>AdminChi phí đồng phục</v>
      </c>
      <c r="B251" s="14">
        <v>5</v>
      </c>
      <c r="C251" s="14" t="str">
        <f t="shared" si="108"/>
        <v>Admin</v>
      </c>
      <c r="D251" s="7" t="s">
        <v>60</v>
      </c>
      <c r="E251" s="12">
        <v>600000</v>
      </c>
      <c r="F251" s="12"/>
      <c r="G251" s="12">
        <v>600000</v>
      </c>
      <c r="H251" s="12"/>
      <c r="I251" s="12">
        <v>600000</v>
      </c>
      <c r="J251" s="12"/>
      <c r="K251" s="12">
        <v>600000</v>
      </c>
      <c r="L251" s="12"/>
      <c r="M251" s="12">
        <v>600000</v>
      </c>
    </row>
    <row r="252" spans="1:13" ht="22.05" customHeight="1" x14ac:dyDescent="0.45">
      <c r="A252" t="str">
        <f t="shared" si="107"/>
        <v>LegalChi phí đồng phục</v>
      </c>
      <c r="B252" s="14">
        <v>6</v>
      </c>
      <c r="C252" s="14" t="str">
        <f t="shared" si="108"/>
        <v>Legal</v>
      </c>
      <c r="D252" s="7" t="s">
        <v>61</v>
      </c>
      <c r="E252" s="12"/>
      <c r="F252" s="12"/>
      <c r="G252" s="5"/>
      <c r="H252" s="5"/>
      <c r="I252" s="5"/>
      <c r="J252" s="5"/>
      <c r="K252" s="5"/>
      <c r="L252" s="5"/>
      <c r="M252" s="5"/>
    </row>
    <row r="253" spans="1:13" ht="22.05" customHeight="1" x14ac:dyDescent="0.45">
      <c r="A253" t="str">
        <f t="shared" si="107"/>
        <v>CAChi phí đồng phục</v>
      </c>
      <c r="B253" s="14">
        <v>7</v>
      </c>
      <c r="C253" s="14" t="str">
        <f t="shared" si="108"/>
        <v>CA</v>
      </c>
      <c r="D253" s="7" t="s">
        <v>62</v>
      </c>
      <c r="E253" s="12"/>
      <c r="F253" s="12"/>
      <c r="G253" s="12">
        <v>600000</v>
      </c>
      <c r="H253" s="12"/>
      <c r="I253" s="12">
        <v>600000</v>
      </c>
      <c r="J253" s="12"/>
      <c r="K253" s="12">
        <v>600000</v>
      </c>
      <c r="L253" s="12"/>
      <c r="M253" s="12">
        <v>600000</v>
      </c>
    </row>
    <row r="254" spans="1:13" ht="22.05" customHeight="1" x14ac:dyDescent="0.45">
      <c r="A254" t="str">
        <f t="shared" si="107"/>
        <v>Manager 1Chi phí đồng phục</v>
      </c>
      <c r="B254" s="14">
        <v>8</v>
      </c>
      <c r="C254" s="14" t="str">
        <f t="shared" si="108"/>
        <v>Manager 1</v>
      </c>
      <c r="D254" s="7" t="s">
        <v>132</v>
      </c>
      <c r="E254" s="12">
        <v>600000</v>
      </c>
      <c r="F254" s="12"/>
      <c r="G254" s="12">
        <v>600000</v>
      </c>
      <c r="H254" s="12"/>
      <c r="I254" s="12">
        <v>600000</v>
      </c>
      <c r="J254" s="12"/>
      <c r="K254" s="12">
        <v>600000</v>
      </c>
      <c r="L254" s="12"/>
      <c r="M254" s="12">
        <v>600000</v>
      </c>
    </row>
    <row r="255" spans="1:13" ht="22.05" customHeight="1" x14ac:dyDescent="0.45">
      <c r="A255" t="str">
        <f t="shared" si="107"/>
        <v>Staff 1Chi phí đồng phục</v>
      </c>
      <c r="B255" s="14">
        <v>9</v>
      </c>
      <c r="C255" s="14" t="str">
        <f t="shared" si="108"/>
        <v>Staff 1</v>
      </c>
      <c r="D255" s="7" t="s">
        <v>127</v>
      </c>
      <c r="E255" s="12">
        <v>600000</v>
      </c>
      <c r="F255" s="12"/>
      <c r="G255" s="12">
        <v>600000</v>
      </c>
      <c r="H255" s="12"/>
      <c r="I255" s="12">
        <v>600000</v>
      </c>
      <c r="J255" s="12"/>
      <c r="K255" s="12">
        <v>600000</v>
      </c>
      <c r="L255" s="12"/>
      <c r="M255" s="12">
        <v>600000</v>
      </c>
    </row>
    <row r="256" spans="1:13" ht="22.05" customHeight="1" x14ac:dyDescent="0.45">
      <c r="A256" t="str">
        <f t="shared" si="107"/>
        <v>Director 1Chi phí đồng phục</v>
      </c>
      <c r="B256" s="14">
        <v>10</v>
      </c>
      <c r="C256" s="14" t="str">
        <f t="shared" si="108"/>
        <v>Director 1</v>
      </c>
      <c r="D256" s="7" t="s">
        <v>129</v>
      </c>
      <c r="E256" s="12">
        <v>600000</v>
      </c>
      <c r="F256" s="12"/>
      <c r="G256" s="12">
        <v>600000</v>
      </c>
      <c r="H256" s="12"/>
      <c r="I256" s="12">
        <v>600000</v>
      </c>
      <c r="J256" s="12"/>
      <c r="K256" s="12">
        <v>600000</v>
      </c>
      <c r="L256" s="12"/>
      <c r="M256" s="12">
        <v>600000</v>
      </c>
    </row>
    <row r="257" spans="1:13" ht="22.05" customHeight="1" x14ac:dyDescent="0.45">
      <c r="A257" t="str">
        <f t="shared" si="107"/>
        <v>Manager 2Chi phí đồng phục</v>
      </c>
      <c r="B257" s="14">
        <v>11</v>
      </c>
      <c r="C257" s="14" t="str">
        <f t="shared" si="108"/>
        <v>Manager 2</v>
      </c>
      <c r="D257" s="7" t="s">
        <v>130</v>
      </c>
      <c r="E257" s="12">
        <v>600000</v>
      </c>
      <c r="F257" s="12"/>
      <c r="G257" s="12">
        <v>600000</v>
      </c>
      <c r="H257" s="12"/>
      <c r="I257" s="12">
        <v>600000</v>
      </c>
      <c r="J257" s="12"/>
      <c r="K257" s="12">
        <v>600000</v>
      </c>
      <c r="L257" s="12"/>
      <c r="M257" s="12">
        <v>600000</v>
      </c>
    </row>
    <row r="258" spans="1:13" ht="22.05" customHeight="1" x14ac:dyDescent="0.45">
      <c r="A258" t="str">
        <f t="shared" si="107"/>
        <v>Staff 2Chi phí đồng phục</v>
      </c>
      <c r="B258" s="14">
        <v>12</v>
      </c>
      <c r="C258" s="14" t="str">
        <f t="shared" si="108"/>
        <v>Staff 2</v>
      </c>
      <c r="D258" s="7" t="s">
        <v>124</v>
      </c>
      <c r="E258" s="12">
        <v>600000</v>
      </c>
      <c r="F258" s="12"/>
      <c r="G258" s="12">
        <v>600000</v>
      </c>
      <c r="H258" s="12"/>
      <c r="I258" s="12">
        <v>600000</v>
      </c>
      <c r="J258" s="12"/>
      <c r="K258" s="12">
        <v>600000</v>
      </c>
      <c r="L258" s="12"/>
      <c r="M258" s="12">
        <v>600000</v>
      </c>
    </row>
    <row r="259" spans="1:13" ht="22.05" customHeight="1" x14ac:dyDescent="0.45">
      <c r="A259" t="str">
        <f t="shared" si="107"/>
        <v>Staff 3Chi phí đồng phục</v>
      </c>
      <c r="B259" s="14">
        <v>13</v>
      </c>
      <c r="C259" s="14" t="str">
        <f t="shared" si="108"/>
        <v>Staff 3</v>
      </c>
      <c r="D259" s="14" t="s">
        <v>128</v>
      </c>
      <c r="E259" s="12">
        <v>600000</v>
      </c>
      <c r="F259" s="12"/>
      <c r="G259" s="12">
        <v>600000</v>
      </c>
      <c r="H259" s="12"/>
      <c r="I259" s="12">
        <v>600000</v>
      </c>
      <c r="J259" s="12"/>
      <c r="K259" s="12">
        <v>600000</v>
      </c>
      <c r="L259" s="12"/>
      <c r="M259" s="12">
        <v>600000</v>
      </c>
    </row>
    <row r="260" spans="1:13" ht="22.05" customHeight="1" x14ac:dyDescent="0.45">
      <c r="A260" t="str">
        <f t="shared" si="107"/>
        <v>Manager 3Chi phí đồng phục</v>
      </c>
      <c r="B260" s="14">
        <v>14</v>
      </c>
      <c r="C260" s="14" t="str">
        <f t="shared" si="108"/>
        <v>Manager 3</v>
      </c>
      <c r="D260" s="14" t="s">
        <v>153</v>
      </c>
      <c r="E260" s="12">
        <v>600000</v>
      </c>
      <c r="F260" s="12"/>
      <c r="G260" s="12">
        <v>600000</v>
      </c>
      <c r="H260" s="12"/>
      <c r="I260" s="12">
        <v>600000</v>
      </c>
      <c r="J260" s="12"/>
      <c r="K260" s="12">
        <v>600000</v>
      </c>
      <c r="L260" s="12"/>
      <c r="M260" s="12">
        <v>600000</v>
      </c>
    </row>
    <row r="261" spans="1:13" ht="22.05" customHeight="1" x14ac:dyDescent="0.45">
      <c r="A261" t="str">
        <f t="shared" si="107"/>
        <v>Staff 4Chi phí đồng phục</v>
      </c>
      <c r="B261" s="14">
        <v>15</v>
      </c>
      <c r="C261" s="14" t="str">
        <f t="shared" si="108"/>
        <v>Staff 4</v>
      </c>
      <c r="D261" s="14" t="s">
        <v>139</v>
      </c>
      <c r="E261" s="12">
        <v>600000</v>
      </c>
      <c r="F261" s="12"/>
      <c r="G261" s="12">
        <v>600000</v>
      </c>
      <c r="H261" s="12"/>
      <c r="I261" s="12">
        <v>600000</v>
      </c>
      <c r="J261" s="12"/>
      <c r="K261" s="12">
        <v>600000</v>
      </c>
      <c r="L261" s="12"/>
      <c r="M261" s="12">
        <v>600000</v>
      </c>
    </row>
    <row r="262" spans="1:13" ht="22.05" customHeight="1" x14ac:dyDescent="0.45">
      <c r="A262" t="str">
        <f t="shared" si="107"/>
        <v>Manager 4Chi phí đồng phục</v>
      </c>
      <c r="B262" s="14">
        <v>16</v>
      </c>
      <c r="C262" s="14" t="str">
        <f t="shared" si="108"/>
        <v>Manager 4</v>
      </c>
      <c r="D262" s="14" t="s">
        <v>152</v>
      </c>
      <c r="E262" s="12">
        <v>600000</v>
      </c>
      <c r="F262" s="12"/>
      <c r="G262" s="12">
        <v>600000</v>
      </c>
      <c r="H262" s="12"/>
      <c r="I262" s="12">
        <v>600000</v>
      </c>
      <c r="J262" s="12"/>
      <c r="K262" s="12">
        <v>600000</v>
      </c>
      <c r="L262" s="12"/>
      <c r="M262" s="12">
        <v>600000</v>
      </c>
    </row>
    <row r="263" spans="1:13" ht="22.05" customHeight="1" x14ac:dyDescent="0.45">
      <c r="A263" t="str">
        <f t="shared" si="107"/>
        <v>Staff 5Chi phí đồng phục</v>
      </c>
      <c r="B263" s="14">
        <v>17</v>
      </c>
      <c r="C263" s="14" t="str">
        <f t="shared" si="108"/>
        <v>Staff 5</v>
      </c>
      <c r="D263" s="14" t="s">
        <v>145</v>
      </c>
      <c r="E263" s="12">
        <v>600000</v>
      </c>
      <c r="F263" s="12"/>
      <c r="G263" s="12">
        <v>600000</v>
      </c>
      <c r="H263" s="12"/>
      <c r="I263" s="12">
        <v>600000</v>
      </c>
      <c r="J263" s="12"/>
      <c r="K263" s="12">
        <v>600000</v>
      </c>
      <c r="L263" s="12"/>
      <c r="M263" s="12">
        <v>600000</v>
      </c>
    </row>
    <row r="264" spans="1:13" ht="22.05" customHeight="1" x14ac:dyDescent="0.45">
      <c r="A264" t="str">
        <f t="shared" si="107"/>
        <v>Manager 5Chi phí đồng phục</v>
      </c>
      <c r="B264" s="14">
        <v>14</v>
      </c>
      <c r="C264" s="14" t="str">
        <f t="shared" si="108"/>
        <v>Manager 5</v>
      </c>
      <c r="D264" s="14" t="s">
        <v>131</v>
      </c>
      <c r="E264" s="12">
        <v>600000</v>
      </c>
      <c r="F264" s="12"/>
      <c r="G264" s="12">
        <v>600000</v>
      </c>
      <c r="H264" s="12"/>
      <c r="I264" s="12">
        <v>600000</v>
      </c>
      <c r="J264" s="12"/>
      <c r="K264" s="12">
        <v>600000</v>
      </c>
      <c r="L264" s="12"/>
      <c r="M264" s="12">
        <v>600000</v>
      </c>
    </row>
    <row r="265" spans="1:13" ht="22.05" customHeight="1" x14ac:dyDescent="0.45">
      <c r="A265" t="str">
        <f t="shared" si="107"/>
        <v>Staff 6Chi phí đồng phục</v>
      </c>
      <c r="B265" s="14">
        <v>15</v>
      </c>
      <c r="C265" s="14" t="str">
        <f t="shared" si="108"/>
        <v>Staff 6</v>
      </c>
      <c r="D265" s="7" t="s">
        <v>125</v>
      </c>
      <c r="E265" s="12">
        <v>600000</v>
      </c>
      <c r="F265" s="12"/>
      <c r="G265" s="12">
        <v>600000</v>
      </c>
      <c r="H265" s="12"/>
      <c r="I265" s="12">
        <v>600000</v>
      </c>
      <c r="J265" s="12"/>
      <c r="K265" s="12">
        <v>600000</v>
      </c>
      <c r="L265" s="12"/>
      <c r="M265" s="12">
        <v>600000</v>
      </c>
    </row>
    <row r="267" spans="1:13" x14ac:dyDescent="0.45">
      <c r="B267" s="2" t="s">
        <v>213</v>
      </c>
    </row>
    <row r="268" spans="1:13" ht="22.05" customHeight="1" x14ac:dyDescent="0.45">
      <c r="B268" s="59" t="s">
        <v>3</v>
      </c>
      <c r="C268" s="59" t="s">
        <v>65</v>
      </c>
      <c r="D268" s="10" t="s">
        <v>66</v>
      </c>
      <c r="E268" s="7">
        <v>2025</v>
      </c>
      <c r="F268" s="7"/>
      <c r="G268" s="4">
        <v>2026</v>
      </c>
      <c r="H268" s="4"/>
      <c r="I268" s="4">
        <v>2027</v>
      </c>
      <c r="J268" s="4"/>
      <c r="K268" s="4">
        <v>2028</v>
      </c>
      <c r="L268" s="4"/>
      <c r="M268" s="4">
        <v>2029</v>
      </c>
    </row>
    <row r="269" spans="1:13" ht="22.05" customHeight="1" x14ac:dyDescent="0.45">
      <c r="A269" t="str">
        <f>C269&amp;B$267</f>
        <v>CEOVăn phòng phẩm</v>
      </c>
      <c r="B269" s="14">
        <v>1</v>
      </c>
      <c r="C269" s="14" t="str">
        <f>C247</f>
        <v>CEO</v>
      </c>
      <c r="D269" s="4" t="s">
        <v>57</v>
      </c>
      <c r="E269" s="12">
        <v>300000</v>
      </c>
      <c r="F269" s="12"/>
      <c r="G269" s="12">
        <v>300000</v>
      </c>
      <c r="H269" s="12"/>
      <c r="I269" s="12">
        <v>300000</v>
      </c>
      <c r="J269" s="12"/>
      <c r="K269" s="12">
        <v>300000</v>
      </c>
      <c r="L269" s="12"/>
      <c r="M269" s="12">
        <v>300000</v>
      </c>
    </row>
    <row r="270" spans="1:13" ht="32.450000000000003" customHeight="1" x14ac:dyDescent="0.45">
      <c r="A270" t="str">
        <f t="shared" ref="A270:A287" si="109">C270&amp;B$267</f>
        <v>COOVăn phòng phẩm</v>
      </c>
      <c r="B270" s="14">
        <v>2</v>
      </c>
      <c r="C270" s="14" t="str">
        <f t="shared" ref="C270:C286" si="110">C248</f>
        <v>COO</v>
      </c>
      <c r="D270" s="4" t="s">
        <v>58</v>
      </c>
      <c r="E270" s="12">
        <v>300000</v>
      </c>
      <c r="F270" s="12"/>
      <c r="G270" s="12">
        <v>300000</v>
      </c>
      <c r="H270" s="12"/>
      <c r="I270" s="12">
        <v>300000</v>
      </c>
      <c r="J270" s="12"/>
      <c r="K270" s="12">
        <v>300000</v>
      </c>
      <c r="L270" s="12"/>
      <c r="M270" s="12">
        <v>300000</v>
      </c>
    </row>
    <row r="271" spans="1:13" ht="22.05" customHeight="1" x14ac:dyDescent="0.45">
      <c r="A271" t="str">
        <f t="shared" si="109"/>
        <v>CCOVăn phòng phẩm</v>
      </c>
      <c r="B271" s="14">
        <v>3</v>
      </c>
      <c r="C271" s="14" t="str">
        <f t="shared" si="110"/>
        <v>CCO</v>
      </c>
      <c r="D271" s="7" t="s">
        <v>76</v>
      </c>
      <c r="E271" s="12">
        <v>300000</v>
      </c>
      <c r="F271" s="12"/>
      <c r="G271" s="12">
        <v>300000</v>
      </c>
      <c r="H271" s="12"/>
      <c r="I271" s="12">
        <v>300000</v>
      </c>
      <c r="J271" s="12"/>
      <c r="K271" s="12">
        <v>300000</v>
      </c>
      <c r="L271" s="12"/>
      <c r="M271" s="12">
        <v>300000</v>
      </c>
    </row>
    <row r="272" spans="1:13" ht="22.05" customHeight="1" x14ac:dyDescent="0.45">
      <c r="A272" t="str">
        <f t="shared" si="109"/>
        <v>CMOVăn phòng phẩm</v>
      </c>
      <c r="B272" s="14">
        <v>4</v>
      </c>
      <c r="C272" s="14" t="str">
        <f t="shared" si="110"/>
        <v>CMO</v>
      </c>
      <c r="D272" s="7" t="s">
        <v>59</v>
      </c>
      <c r="E272" s="12">
        <v>300000</v>
      </c>
      <c r="F272" s="12"/>
      <c r="G272" s="12">
        <v>300000</v>
      </c>
      <c r="H272" s="12"/>
      <c r="I272" s="12">
        <v>300000</v>
      </c>
      <c r="J272" s="12"/>
      <c r="K272" s="12">
        <v>300000</v>
      </c>
      <c r="L272" s="12"/>
      <c r="M272" s="12">
        <v>300000</v>
      </c>
    </row>
    <row r="273" spans="1:13" ht="22.05" customHeight="1" x14ac:dyDescent="0.45">
      <c r="A273" t="str">
        <f t="shared" si="109"/>
        <v>AdminVăn phòng phẩm</v>
      </c>
      <c r="B273" s="14">
        <v>5</v>
      </c>
      <c r="C273" s="14" t="str">
        <f t="shared" si="110"/>
        <v>Admin</v>
      </c>
      <c r="D273" s="7" t="s">
        <v>60</v>
      </c>
      <c r="E273" s="12">
        <v>300000</v>
      </c>
      <c r="F273" s="12"/>
      <c r="G273" s="12">
        <v>300000</v>
      </c>
      <c r="H273" s="12"/>
      <c r="I273" s="12">
        <v>300000</v>
      </c>
      <c r="J273" s="12"/>
      <c r="K273" s="12">
        <v>300000</v>
      </c>
      <c r="L273" s="12"/>
      <c r="M273" s="12">
        <v>300000</v>
      </c>
    </row>
    <row r="274" spans="1:13" ht="22.05" customHeight="1" x14ac:dyDescent="0.45">
      <c r="A274" t="str">
        <f t="shared" si="109"/>
        <v>LegalVăn phòng phẩm</v>
      </c>
      <c r="B274" s="14">
        <v>6</v>
      </c>
      <c r="C274" s="14" t="str">
        <f t="shared" si="110"/>
        <v>Legal</v>
      </c>
      <c r="D274" s="7" t="s">
        <v>61</v>
      </c>
      <c r="E274" s="12"/>
      <c r="F274" s="12"/>
      <c r="G274" s="5"/>
      <c r="H274" s="5"/>
      <c r="I274" s="5"/>
      <c r="J274" s="5"/>
      <c r="K274" s="5"/>
      <c r="L274" s="5"/>
      <c r="M274" s="5"/>
    </row>
    <row r="275" spans="1:13" ht="22.05" customHeight="1" x14ac:dyDescent="0.45">
      <c r="A275" t="str">
        <f t="shared" si="109"/>
        <v>CAVăn phòng phẩm</v>
      </c>
      <c r="B275" s="14">
        <v>7</v>
      </c>
      <c r="C275" s="14" t="str">
        <f t="shared" si="110"/>
        <v>CA</v>
      </c>
      <c r="D275" s="7" t="s">
        <v>62</v>
      </c>
      <c r="E275" s="12"/>
      <c r="F275" s="12"/>
      <c r="G275" s="12">
        <v>300000</v>
      </c>
      <c r="H275" s="12"/>
      <c r="I275" s="12">
        <v>300000</v>
      </c>
      <c r="J275" s="12"/>
      <c r="K275" s="12">
        <v>300000</v>
      </c>
      <c r="L275" s="12"/>
      <c r="M275" s="12">
        <v>300000</v>
      </c>
    </row>
    <row r="276" spans="1:13" ht="22.05" customHeight="1" x14ac:dyDescent="0.45">
      <c r="A276" t="str">
        <f t="shared" si="109"/>
        <v>Manager 1Văn phòng phẩm</v>
      </c>
      <c r="B276" s="14">
        <v>8</v>
      </c>
      <c r="C276" s="14" t="str">
        <f t="shared" si="110"/>
        <v>Manager 1</v>
      </c>
      <c r="D276" s="7" t="s">
        <v>132</v>
      </c>
      <c r="E276" s="12">
        <v>300000</v>
      </c>
      <c r="F276" s="12"/>
      <c r="G276" s="12">
        <v>300000</v>
      </c>
      <c r="H276" s="12"/>
      <c r="I276" s="12">
        <v>300000</v>
      </c>
      <c r="J276" s="12"/>
      <c r="K276" s="12">
        <v>300000</v>
      </c>
      <c r="L276" s="12"/>
      <c r="M276" s="12">
        <v>300000</v>
      </c>
    </row>
    <row r="277" spans="1:13" ht="22.05" customHeight="1" x14ac:dyDescent="0.45">
      <c r="A277" t="str">
        <f t="shared" si="109"/>
        <v>Staff 1Văn phòng phẩm</v>
      </c>
      <c r="B277" s="14">
        <v>9</v>
      </c>
      <c r="C277" s="14" t="str">
        <f t="shared" si="110"/>
        <v>Staff 1</v>
      </c>
      <c r="D277" s="7" t="s">
        <v>127</v>
      </c>
      <c r="E277" s="12">
        <v>300000</v>
      </c>
      <c r="F277" s="12"/>
      <c r="G277" s="12">
        <v>300000</v>
      </c>
      <c r="H277" s="12"/>
      <c r="I277" s="12">
        <v>300000</v>
      </c>
      <c r="J277" s="12"/>
      <c r="K277" s="12">
        <v>300000</v>
      </c>
      <c r="L277" s="12"/>
      <c r="M277" s="12">
        <v>300000</v>
      </c>
    </row>
    <row r="278" spans="1:13" ht="22.05" customHeight="1" x14ac:dyDescent="0.45">
      <c r="A278" t="str">
        <f t="shared" si="109"/>
        <v>Director 1Văn phòng phẩm</v>
      </c>
      <c r="B278" s="14">
        <v>10</v>
      </c>
      <c r="C278" s="14" t="str">
        <f t="shared" si="110"/>
        <v>Director 1</v>
      </c>
      <c r="D278" s="7" t="s">
        <v>129</v>
      </c>
      <c r="E278" s="12">
        <v>300000</v>
      </c>
      <c r="F278" s="12"/>
      <c r="G278" s="12">
        <v>300000</v>
      </c>
      <c r="H278" s="12"/>
      <c r="I278" s="12">
        <v>300000</v>
      </c>
      <c r="J278" s="12"/>
      <c r="K278" s="12">
        <v>300000</v>
      </c>
      <c r="L278" s="12"/>
      <c r="M278" s="12">
        <v>300000</v>
      </c>
    </row>
    <row r="279" spans="1:13" ht="22.05" customHeight="1" x14ac:dyDescent="0.45">
      <c r="A279" t="str">
        <f t="shared" si="109"/>
        <v>Manager 2Văn phòng phẩm</v>
      </c>
      <c r="B279" s="14">
        <v>11</v>
      </c>
      <c r="C279" s="14" t="str">
        <f t="shared" si="110"/>
        <v>Manager 2</v>
      </c>
      <c r="D279" s="7" t="s">
        <v>130</v>
      </c>
      <c r="E279" s="12">
        <v>300000</v>
      </c>
      <c r="F279" s="12"/>
      <c r="G279" s="12">
        <v>300000</v>
      </c>
      <c r="H279" s="12"/>
      <c r="I279" s="12">
        <v>300000</v>
      </c>
      <c r="J279" s="12"/>
      <c r="K279" s="12">
        <v>300000</v>
      </c>
      <c r="L279" s="12"/>
      <c r="M279" s="12">
        <v>300000</v>
      </c>
    </row>
    <row r="280" spans="1:13" ht="22.05" customHeight="1" x14ac:dyDescent="0.45">
      <c r="A280" t="str">
        <f t="shared" si="109"/>
        <v>Staff 2Văn phòng phẩm</v>
      </c>
      <c r="B280" s="14">
        <v>12</v>
      </c>
      <c r="C280" s="14" t="str">
        <f t="shared" si="110"/>
        <v>Staff 2</v>
      </c>
      <c r="D280" s="7" t="s">
        <v>124</v>
      </c>
      <c r="E280" s="12">
        <v>300000</v>
      </c>
      <c r="F280" s="12"/>
      <c r="G280" s="12">
        <v>300000</v>
      </c>
      <c r="H280" s="12"/>
      <c r="I280" s="12">
        <v>300000</v>
      </c>
      <c r="J280" s="12"/>
      <c r="K280" s="12">
        <v>300000</v>
      </c>
      <c r="L280" s="12"/>
      <c r="M280" s="12">
        <v>300000</v>
      </c>
    </row>
    <row r="281" spans="1:13" ht="22.05" customHeight="1" x14ac:dyDescent="0.45">
      <c r="A281" t="str">
        <f t="shared" si="109"/>
        <v>Staff 3Văn phòng phẩm</v>
      </c>
      <c r="B281" s="14">
        <v>13</v>
      </c>
      <c r="C281" s="14" t="str">
        <f t="shared" si="110"/>
        <v>Staff 3</v>
      </c>
      <c r="D281" s="14" t="s">
        <v>128</v>
      </c>
      <c r="E281" s="12">
        <v>300000</v>
      </c>
      <c r="F281" s="12"/>
      <c r="G281" s="12">
        <v>300000</v>
      </c>
      <c r="H281" s="12"/>
      <c r="I281" s="12">
        <v>300000</v>
      </c>
      <c r="J281" s="12"/>
      <c r="K281" s="12">
        <v>300000</v>
      </c>
      <c r="L281" s="12"/>
      <c r="M281" s="12">
        <v>300000</v>
      </c>
    </row>
    <row r="282" spans="1:13" ht="22.05" customHeight="1" x14ac:dyDescent="0.45">
      <c r="A282" t="str">
        <f t="shared" si="109"/>
        <v>Manager 3Văn phòng phẩm</v>
      </c>
      <c r="B282" s="14">
        <v>14</v>
      </c>
      <c r="C282" s="14" t="str">
        <f t="shared" si="110"/>
        <v>Manager 3</v>
      </c>
      <c r="D282" s="14" t="s">
        <v>153</v>
      </c>
      <c r="E282" s="12">
        <v>300000</v>
      </c>
      <c r="F282" s="12"/>
      <c r="G282" s="12">
        <v>300000</v>
      </c>
      <c r="H282" s="12"/>
      <c r="I282" s="12">
        <v>300000</v>
      </c>
      <c r="J282" s="12"/>
      <c r="K282" s="12">
        <v>300000</v>
      </c>
      <c r="L282" s="12"/>
      <c r="M282" s="12">
        <v>300000</v>
      </c>
    </row>
    <row r="283" spans="1:13" ht="22.05" customHeight="1" x14ac:dyDescent="0.45">
      <c r="A283" t="str">
        <f t="shared" si="109"/>
        <v>Staff 4Văn phòng phẩm</v>
      </c>
      <c r="B283" s="14">
        <v>15</v>
      </c>
      <c r="C283" s="14" t="str">
        <f t="shared" si="110"/>
        <v>Staff 4</v>
      </c>
      <c r="D283" s="14" t="s">
        <v>139</v>
      </c>
      <c r="E283" s="12">
        <v>300000</v>
      </c>
      <c r="F283" s="12"/>
      <c r="G283" s="12">
        <v>300000</v>
      </c>
      <c r="H283" s="12"/>
      <c r="I283" s="12">
        <v>300000</v>
      </c>
      <c r="J283" s="12"/>
      <c r="K283" s="12">
        <v>300000</v>
      </c>
      <c r="L283" s="12"/>
      <c r="M283" s="12">
        <v>300000</v>
      </c>
    </row>
    <row r="284" spans="1:13" ht="22.05" customHeight="1" x14ac:dyDescent="0.45">
      <c r="A284" t="str">
        <f t="shared" si="109"/>
        <v>Manager 4Văn phòng phẩm</v>
      </c>
      <c r="B284" s="14">
        <v>16</v>
      </c>
      <c r="C284" s="14" t="str">
        <f t="shared" si="110"/>
        <v>Manager 4</v>
      </c>
      <c r="D284" s="14" t="s">
        <v>152</v>
      </c>
      <c r="E284" s="12">
        <v>300000</v>
      </c>
      <c r="F284" s="12"/>
      <c r="G284" s="12">
        <v>300000</v>
      </c>
      <c r="H284" s="12"/>
      <c r="I284" s="12">
        <v>300000</v>
      </c>
      <c r="J284" s="12"/>
      <c r="K284" s="12">
        <v>300000</v>
      </c>
      <c r="L284" s="12"/>
      <c r="M284" s="12">
        <v>300000</v>
      </c>
    </row>
    <row r="285" spans="1:13" ht="22.05" customHeight="1" x14ac:dyDescent="0.45">
      <c r="A285" t="str">
        <f t="shared" si="109"/>
        <v>Staff 5Văn phòng phẩm</v>
      </c>
      <c r="B285" s="14">
        <v>17</v>
      </c>
      <c r="C285" s="14" t="str">
        <f t="shared" si="110"/>
        <v>Staff 5</v>
      </c>
      <c r="D285" s="14" t="s">
        <v>145</v>
      </c>
      <c r="E285" s="12">
        <v>300000</v>
      </c>
      <c r="F285" s="12"/>
      <c r="G285" s="12">
        <v>300000</v>
      </c>
      <c r="H285" s="12"/>
      <c r="I285" s="12">
        <v>300000</v>
      </c>
      <c r="J285" s="12"/>
      <c r="K285" s="12">
        <v>300000</v>
      </c>
      <c r="L285" s="12"/>
      <c r="M285" s="12">
        <v>300000</v>
      </c>
    </row>
    <row r="286" spans="1:13" ht="22.05" customHeight="1" x14ac:dyDescent="0.45">
      <c r="A286" t="str">
        <f t="shared" si="109"/>
        <v>Manager 5Văn phòng phẩm</v>
      </c>
      <c r="B286" s="14">
        <v>14</v>
      </c>
      <c r="C286" s="14" t="str">
        <f t="shared" si="110"/>
        <v>Manager 5</v>
      </c>
      <c r="D286" s="14" t="s">
        <v>131</v>
      </c>
      <c r="E286" s="12">
        <v>300000</v>
      </c>
      <c r="F286" s="12"/>
      <c r="G286" s="12">
        <v>300000</v>
      </c>
      <c r="H286" s="12"/>
      <c r="I286" s="12">
        <v>300000</v>
      </c>
      <c r="J286" s="12"/>
      <c r="K286" s="12">
        <v>300000</v>
      </c>
      <c r="L286" s="12"/>
      <c r="M286" s="12">
        <v>300000</v>
      </c>
    </row>
    <row r="287" spans="1:13" ht="22.05" customHeight="1" x14ac:dyDescent="0.45">
      <c r="A287" t="str">
        <f t="shared" si="109"/>
        <v>DevVăn phòng phẩm</v>
      </c>
      <c r="B287" s="14">
        <v>15</v>
      </c>
      <c r="C287" s="14" t="s">
        <v>123</v>
      </c>
      <c r="D287" s="7" t="s">
        <v>125</v>
      </c>
      <c r="E287" s="12">
        <v>300000</v>
      </c>
      <c r="F287" s="12"/>
      <c r="G287" s="12">
        <v>300000</v>
      </c>
      <c r="H287" s="12"/>
      <c r="I287" s="12">
        <v>300000</v>
      </c>
      <c r="J287" s="12"/>
      <c r="K287" s="12">
        <v>300000</v>
      </c>
      <c r="L287" s="12"/>
      <c r="M287" s="12">
        <v>300000</v>
      </c>
    </row>
    <row r="289" spans="1:13" x14ac:dyDescent="0.45">
      <c r="B289" s="2" t="s">
        <v>214</v>
      </c>
    </row>
    <row r="290" spans="1:13" ht="22.05" customHeight="1" x14ac:dyDescent="0.45">
      <c r="B290" s="59" t="s">
        <v>3</v>
      </c>
      <c r="C290" s="59" t="s">
        <v>65</v>
      </c>
      <c r="D290" s="59" t="s">
        <v>66</v>
      </c>
      <c r="E290" s="7">
        <v>2025</v>
      </c>
      <c r="F290" s="7"/>
      <c r="G290" s="7">
        <v>2026</v>
      </c>
      <c r="H290" s="7"/>
      <c r="I290" s="7">
        <v>2027</v>
      </c>
      <c r="J290" s="7"/>
      <c r="K290" s="7">
        <v>2028</v>
      </c>
      <c r="L290" s="7"/>
      <c r="M290" s="7">
        <v>2029</v>
      </c>
    </row>
    <row r="291" spans="1:13" ht="22.05" customHeight="1" x14ac:dyDescent="0.45">
      <c r="A291" t="str">
        <f>C291&amp;B$289</f>
        <v>CEOBH 24/24</v>
      </c>
      <c r="B291" s="14">
        <v>1</v>
      </c>
      <c r="C291" s="14" t="str">
        <f>C269</f>
        <v>CEO</v>
      </c>
      <c r="D291" s="4" t="s">
        <v>57</v>
      </c>
      <c r="E291" s="9">
        <v>289000</v>
      </c>
      <c r="F291" s="9"/>
      <c r="G291" s="9">
        <v>289000</v>
      </c>
      <c r="H291" s="9"/>
      <c r="I291" s="9">
        <v>289000</v>
      </c>
      <c r="J291" s="9"/>
      <c r="K291" s="9">
        <v>289000</v>
      </c>
      <c r="L291" s="9"/>
      <c r="M291" s="9">
        <v>289000</v>
      </c>
    </row>
    <row r="292" spans="1:13" ht="22.8" customHeight="1" x14ac:dyDescent="0.45">
      <c r="A292" t="str">
        <f t="shared" ref="A292:A309" si="111">C292&amp;B$289</f>
        <v>COOBH 24/24</v>
      </c>
      <c r="B292" s="14">
        <v>2</v>
      </c>
      <c r="C292" s="14" t="str">
        <f t="shared" ref="C292:C309" si="112">C270</f>
        <v>COO</v>
      </c>
      <c r="D292" s="4" t="s">
        <v>58</v>
      </c>
      <c r="E292" s="9">
        <v>289000</v>
      </c>
      <c r="F292" s="9"/>
      <c r="G292" s="9">
        <v>289000</v>
      </c>
      <c r="H292" s="9"/>
      <c r="I292" s="9">
        <v>289000</v>
      </c>
      <c r="J292" s="9"/>
      <c r="K292" s="9">
        <v>289000</v>
      </c>
      <c r="L292" s="9"/>
      <c r="M292" s="9">
        <v>289000</v>
      </c>
    </row>
    <row r="293" spans="1:13" ht="22.05" customHeight="1" x14ac:dyDescent="0.45">
      <c r="A293" t="str">
        <f t="shared" si="111"/>
        <v>CCOBH 24/24</v>
      </c>
      <c r="B293" s="14">
        <v>3</v>
      </c>
      <c r="C293" s="14" t="str">
        <f t="shared" si="112"/>
        <v>CCO</v>
      </c>
      <c r="D293" s="7" t="s">
        <v>76</v>
      </c>
      <c r="E293" s="9">
        <v>289000</v>
      </c>
      <c r="F293" s="9"/>
      <c r="G293" s="9">
        <v>289000</v>
      </c>
      <c r="H293" s="9"/>
      <c r="I293" s="9">
        <v>289000</v>
      </c>
      <c r="J293" s="9"/>
      <c r="K293" s="9">
        <v>289000</v>
      </c>
      <c r="L293" s="9"/>
      <c r="M293" s="9">
        <v>289000</v>
      </c>
    </row>
    <row r="294" spans="1:13" ht="22.05" customHeight="1" x14ac:dyDescent="0.45">
      <c r="A294" t="str">
        <f t="shared" si="111"/>
        <v>CMOBH 24/24</v>
      </c>
      <c r="B294" s="14">
        <v>4</v>
      </c>
      <c r="C294" s="14" t="str">
        <f t="shared" si="112"/>
        <v>CMO</v>
      </c>
      <c r="D294" s="7" t="s">
        <v>59</v>
      </c>
      <c r="E294" s="9">
        <v>289000</v>
      </c>
      <c r="F294" s="9"/>
      <c r="G294" s="9">
        <v>289000</v>
      </c>
      <c r="H294" s="9"/>
      <c r="I294" s="9">
        <v>289000</v>
      </c>
      <c r="J294" s="9"/>
      <c r="K294" s="9">
        <v>289000</v>
      </c>
      <c r="L294" s="9"/>
      <c r="M294" s="9">
        <v>289000</v>
      </c>
    </row>
    <row r="295" spans="1:13" ht="22.05" customHeight="1" x14ac:dyDescent="0.45">
      <c r="A295" t="str">
        <f t="shared" si="111"/>
        <v>AdminBH 24/24</v>
      </c>
      <c r="B295" s="14">
        <v>5</v>
      </c>
      <c r="C295" s="14" t="str">
        <f t="shared" si="112"/>
        <v>Admin</v>
      </c>
      <c r="D295" s="7" t="s">
        <v>60</v>
      </c>
      <c r="E295" s="9">
        <v>289000</v>
      </c>
      <c r="F295" s="9"/>
      <c r="G295" s="9">
        <v>289000</v>
      </c>
      <c r="H295" s="9"/>
      <c r="I295" s="9">
        <v>289000</v>
      </c>
      <c r="J295" s="9"/>
      <c r="K295" s="9">
        <v>289000</v>
      </c>
      <c r="L295" s="9"/>
      <c r="M295" s="9">
        <v>289000</v>
      </c>
    </row>
    <row r="296" spans="1:13" ht="22.05" customHeight="1" x14ac:dyDescent="0.45">
      <c r="A296" t="str">
        <f t="shared" si="111"/>
        <v>LegalBH 24/24</v>
      </c>
      <c r="B296" s="14">
        <v>6</v>
      </c>
      <c r="C296" s="14" t="str">
        <f t="shared" si="112"/>
        <v>Legal</v>
      </c>
      <c r="D296" s="7" t="s">
        <v>61</v>
      </c>
      <c r="E296" s="9">
        <v>289000</v>
      </c>
      <c r="F296" s="9"/>
      <c r="G296" s="9">
        <v>289000</v>
      </c>
      <c r="H296" s="9"/>
      <c r="I296" s="9">
        <v>289000</v>
      </c>
      <c r="J296" s="9"/>
      <c r="K296" s="9">
        <v>289000</v>
      </c>
      <c r="L296" s="9"/>
      <c r="M296" s="9">
        <v>289000</v>
      </c>
    </row>
    <row r="297" spans="1:13" ht="22.05" customHeight="1" x14ac:dyDescent="0.45">
      <c r="A297" t="str">
        <f t="shared" si="111"/>
        <v>CABH 24/24</v>
      </c>
      <c r="B297" s="14">
        <v>7</v>
      </c>
      <c r="C297" s="14" t="str">
        <f t="shared" si="112"/>
        <v>CA</v>
      </c>
      <c r="D297" s="7" t="s">
        <v>62</v>
      </c>
      <c r="E297" s="5"/>
      <c r="F297" s="5"/>
      <c r="G297" s="9">
        <v>289000</v>
      </c>
      <c r="H297" s="9"/>
      <c r="I297" s="9">
        <v>289000</v>
      </c>
      <c r="J297" s="9"/>
      <c r="K297" s="9">
        <v>289000</v>
      </c>
      <c r="L297" s="9"/>
      <c r="M297" s="9">
        <v>289000</v>
      </c>
    </row>
    <row r="298" spans="1:13" ht="22.05" customHeight="1" x14ac:dyDescent="0.45">
      <c r="A298" t="str">
        <f t="shared" si="111"/>
        <v>Manager 1BH 24/24</v>
      </c>
      <c r="B298" s="14">
        <v>8</v>
      </c>
      <c r="C298" s="14" t="str">
        <f t="shared" si="112"/>
        <v>Manager 1</v>
      </c>
      <c r="D298" s="7" t="s">
        <v>132</v>
      </c>
      <c r="E298" s="9">
        <v>289000</v>
      </c>
      <c r="F298" s="9"/>
      <c r="G298" s="9">
        <v>289000</v>
      </c>
      <c r="H298" s="9"/>
      <c r="I298" s="9">
        <v>289000</v>
      </c>
      <c r="J298" s="9"/>
      <c r="K298" s="9">
        <v>289000</v>
      </c>
      <c r="L298" s="9"/>
      <c r="M298" s="9">
        <v>289000</v>
      </c>
    </row>
    <row r="299" spans="1:13" ht="22.05" customHeight="1" x14ac:dyDescent="0.45">
      <c r="A299" t="str">
        <f t="shared" si="111"/>
        <v>Staff 1BH 24/24</v>
      </c>
      <c r="B299" s="14">
        <v>9</v>
      </c>
      <c r="C299" s="14" t="str">
        <f t="shared" si="112"/>
        <v>Staff 1</v>
      </c>
      <c r="D299" s="7" t="s">
        <v>127</v>
      </c>
      <c r="E299" s="9">
        <v>289000</v>
      </c>
      <c r="F299" s="9"/>
      <c r="G299" s="9">
        <v>289000</v>
      </c>
      <c r="H299" s="9"/>
      <c r="I299" s="9">
        <v>289000</v>
      </c>
      <c r="J299" s="9"/>
      <c r="K299" s="9">
        <v>289000</v>
      </c>
      <c r="L299" s="9"/>
      <c r="M299" s="9">
        <v>289000</v>
      </c>
    </row>
    <row r="300" spans="1:13" ht="22.05" customHeight="1" x14ac:dyDescent="0.45">
      <c r="A300" t="str">
        <f t="shared" si="111"/>
        <v>Director 1BH 24/24</v>
      </c>
      <c r="B300" s="14">
        <v>10</v>
      </c>
      <c r="C300" s="14" t="str">
        <f t="shared" si="112"/>
        <v>Director 1</v>
      </c>
      <c r="D300" s="7" t="s">
        <v>129</v>
      </c>
      <c r="E300" s="9">
        <v>289000</v>
      </c>
      <c r="F300" s="9"/>
      <c r="G300" s="9">
        <v>289000</v>
      </c>
      <c r="H300" s="9"/>
      <c r="I300" s="9">
        <v>289000</v>
      </c>
      <c r="J300" s="9"/>
      <c r="K300" s="9">
        <v>289000</v>
      </c>
      <c r="L300" s="9"/>
      <c r="M300" s="9">
        <v>289000</v>
      </c>
    </row>
    <row r="301" spans="1:13" ht="22.05" customHeight="1" x14ac:dyDescent="0.45">
      <c r="A301" t="str">
        <f t="shared" si="111"/>
        <v>Manager 2BH 24/24</v>
      </c>
      <c r="B301" s="14">
        <v>11</v>
      </c>
      <c r="C301" s="14" t="str">
        <f t="shared" si="112"/>
        <v>Manager 2</v>
      </c>
      <c r="D301" s="7" t="s">
        <v>130</v>
      </c>
      <c r="E301" s="9">
        <v>289000</v>
      </c>
      <c r="F301" s="9"/>
      <c r="G301" s="9">
        <v>289000</v>
      </c>
      <c r="H301" s="9"/>
      <c r="I301" s="9">
        <v>289000</v>
      </c>
      <c r="J301" s="9"/>
      <c r="K301" s="9">
        <v>289000</v>
      </c>
      <c r="L301" s="9"/>
      <c r="M301" s="9">
        <v>289000</v>
      </c>
    </row>
    <row r="302" spans="1:13" ht="22.05" customHeight="1" x14ac:dyDescent="0.45">
      <c r="A302" t="str">
        <f t="shared" si="111"/>
        <v>Staff 2BH 24/24</v>
      </c>
      <c r="B302" s="14">
        <v>12</v>
      </c>
      <c r="C302" s="14" t="str">
        <f t="shared" si="112"/>
        <v>Staff 2</v>
      </c>
      <c r="D302" s="7" t="s">
        <v>124</v>
      </c>
      <c r="E302" s="9">
        <v>289000</v>
      </c>
      <c r="F302" s="9"/>
      <c r="G302" s="9">
        <v>289000</v>
      </c>
      <c r="H302" s="9"/>
      <c r="I302" s="9">
        <v>289000</v>
      </c>
      <c r="J302" s="9"/>
      <c r="K302" s="9">
        <v>289000</v>
      </c>
      <c r="L302" s="9"/>
      <c r="M302" s="9">
        <v>289000</v>
      </c>
    </row>
    <row r="303" spans="1:13" ht="22.05" customHeight="1" x14ac:dyDescent="0.45">
      <c r="A303" t="str">
        <f t="shared" si="111"/>
        <v>Staff 3BH 24/24</v>
      </c>
      <c r="B303" s="14">
        <v>13</v>
      </c>
      <c r="C303" s="14" t="str">
        <f t="shared" si="112"/>
        <v>Staff 3</v>
      </c>
      <c r="D303" s="7" t="s">
        <v>128</v>
      </c>
      <c r="E303" s="9">
        <v>289000</v>
      </c>
      <c r="F303" s="9"/>
      <c r="G303" s="9">
        <v>289000</v>
      </c>
      <c r="H303" s="9"/>
      <c r="I303" s="9">
        <v>289000</v>
      </c>
      <c r="J303" s="9"/>
      <c r="K303" s="9">
        <v>289000</v>
      </c>
      <c r="L303" s="9"/>
      <c r="M303" s="9">
        <v>289000</v>
      </c>
    </row>
    <row r="304" spans="1:13" ht="22.05" customHeight="1" x14ac:dyDescent="0.45">
      <c r="A304" t="str">
        <f t="shared" si="111"/>
        <v>Manager 3BH 24/24</v>
      </c>
      <c r="B304" s="14">
        <v>14</v>
      </c>
      <c r="C304" s="14" t="str">
        <f t="shared" si="112"/>
        <v>Manager 3</v>
      </c>
      <c r="D304" s="7" t="s">
        <v>153</v>
      </c>
      <c r="E304" s="9">
        <v>289000</v>
      </c>
      <c r="F304" s="9"/>
      <c r="G304" s="9">
        <v>289000</v>
      </c>
      <c r="H304" s="9"/>
      <c r="I304" s="9">
        <v>289000</v>
      </c>
      <c r="J304" s="9"/>
      <c r="K304" s="9">
        <v>289000</v>
      </c>
      <c r="L304" s="9"/>
      <c r="M304" s="9">
        <v>289000</v>
      </c>
    </row>
    <row r="305" spans="1:13" ht="22.05" customHeight="1" x14ac:dyDescent="0.45">
      <c r="A305" t="str">
        <f t="shared" si="111"/>
        <v>Staff 4BH 24/24</v>
      </c>
      <c r="B305" s="14">
        <v>15</v>
      </c>
      <c r="C305" s="14" t="str">
        <f t="shared" si="112"/>
        <v>Staff 4</v>
      </c>
      <c r="D305" s="7" t="s">
        <v>139</v>
      </c>
      <c r="E305" s="9">
        <v>289000</v>
      </c>
      <c r="F305" s="9"/>
      <c r="G305" s="9">
        <v>289000</v>
      </c>
      <c r="H305" s="9"/>
      <c r="I305" s="9">
        <v>289000</v>
      </c>
      <c r="J305" s="9"/>
      <c r="K305" s="9">
        <v>289000</v>
      </c>
      <c r="L305" s="9"/>
      <c r="M305" s="9">
        <v>289000</v>
      </c>
    </row>
    <row r="306" spans="1:13" ht="22.05" customHeight="1" x14ac:dyDescent="0.45">
      <c r="A306" t="str">
        <f t="shared" si="111"/>
        <v>Manager 4BH 24/24</v>
      </c>
      <c r="B306" s="14">
        <v>16</v>
      </c>
      <c r="C306" s="14" t="str">
        <f t="shared" si="112"/>
        <v>Manager 4</v>
      </c>
      <c r="D306" s="7" t="s">
        <v>152</v>
      </c>
      <c r="E306" s="9">
        <v>289000</v>
      </c>
      <c r="F306" s="9"/>
      <c r="G306" s="9">
        <v>289000</v>
      </c>
      <c r="H306" s="9"/>
      <c r="I306" s="9">
        <v>289000</v>
      </c>
      <c r="J306" s="9"/>
      <c r="K306" s="9">
        <v>289000</v>
      </c>
      <c r="L306" s="9"/>
      <c r="M306" s="9">
        <v>289000</v>
      </c>
    </row>
    <row r="307" spans="1:13" ht="22.05" customHeight="1" x14ac:dyDescent="0.45">
      <c r="A307" t="str">
        <f t="shared" si="111"/>
        <v>Staff 5BH 24/24</v>
      </c>
      <c r="B307" s="14">
        <v>17</v>
      </c>
      <c r="C307" s="14" t="str">
        <f t="shared" si="112"/>
        <v>Staff 5</v>
      </c>
      <c r="D307" s="7" t="s">
        <v>145</v>
      </c>
      <c r="E307" s="9">
        <v>289000</v>
      </c>
      <c r="F307" s="9"/>
      <c r="G307" s="9">
        <v>289000</v>
      </c>
      <c r="H307" s="9"/>
      <c r="I307" s="9">
        <v>289000</v>
      </c>
      <c r="J307" s="9"/>
      <c r="K307" s="9">
        <v>289000</v>
      </c>
      <c r="L307" s="9"/>
      <c r="M307" s="9">
        <v>289000</v>
      </c>
    </row>
    <row r="308" spans="1:13" ht="22.05" customHeight="1" x14ac:dyDescent="0.45">
      <c r="A308" t="str">
        <f t="shared" si="111"/>
        <v>Manager 5BH 24/24</v>
      </c>
      <c r="B308" s="14">
        <v>14</v>
      </c>
      <c r="C308" s="14" t="str">
        <f t="shared" si="112"/>
        <v>Manager 5</v>
      </c>
      <c r="D308" s="14" t="s">
        <v>131</v>
      </c>
      <c r="E308" s="9">
        <v>289000</v>
      </c>
      <c r="F308" s="9"/>
      <c r="G308" s="9">
        <v>289000</v>
      </c>
      <c r="H308" s="9"/>
      <c r="I308" s="9">
        <v>289000</v>
      </c>
      <c r="J308" s="9"/>
      <c r="K308" s="9">
        <v>289000</v>
      </c>
      <c r="L308" s="9"/>
      <c r="M308" s="9">
        <v>289000</v>
      </c>
    </row>
    <row r="309" spans="1:13" ht="22.05" customHeight="1" x14ac:dyDescent="0.45">
      <c r="A309" t="str">
        <f t="shared" si="111"/>
        <v>DevBH 24/24</v>
      </c>
      <c r="B309" s="14">
        <v>15</v>
      </c>
      <c r="C309" s="14" t="str">
        <f t="shared" si="112"/>
        <v>Dev</v>
      </c>
      <c r="D309" s="7" t="s">
        <v>125</v>
      </c>
      <c r="E309" s="9">
        <v>289000</v>
      </c>
      <c r="F309" s="9"/>
      <c r="G309" s="9">
        <v>289000</v>
      </c>
      <c r="H309" s="9"/>
      <c r="I309" s="9">
        <v>289000</v>
      </c>
      <c r="J309" s="9"/>
      <c r="K309" s="9">
        <v>289000</v>
      </c>
      <c r="L309" s="9"/>
      <c r="M309" s="9">
        <v>289000</v>
      </c>
    </row>
    <row r="311" spans="1:13" x14ac:dyDescent="0.45">
      <c r="B311" s="2" t="s">
        <v>215</v>
      </c>
    </row>
    <row r="312" spans="1:13" ht="22.05" customHeight="1" x14ac:dyDescent="0.45">
      <c r="B312" s="59" t="s">
        <v>3</v>
      </c>
      <c r="C312" s="59" t="s">
        <v>65</v>
      </c>
      <c r="D312" s="59" t="s">
        <v>66</v>
      </c>
      <c r="E312" s="7">
        <v>2025</v>
      </c>
      <c r="F312" s="7"/>
      <c r="G312" s="7">
        <v>2026</v>
      </c>
      <c r="H312" s="7"/>
      <c r="I312" s="7">
        <v>2027</v>
      </c>
      <c r="J312" s="7"/>
      <c r="K312" s="7">
        <v>2028</v>
      </c>
      <c r="L312" s="7"/>
      <c r="M312" s="7">
        <v>2029</v>
      </c>
    </row>
    <row r="313" spans="1:13" ht="22.05" customHeight="1" x14ac:dyDescent="0.45">
      <c r="A313" t="str">
        <f>C313&amp;B$311</f>
        <v>CEOQuà Sinh nhật</v>
      </c>
      <c r="B313" s="14">
        <v>1</v>
      </c>
      <c r="C313" s="14" t="str">
        <f>C291</f>
        <v>CEO</v>
      </c>
      <c r="D313" s="4" t="s">
        <v>57</v>
      </c>
      <c r="E313" s="9">
        <v>200000</v>
      </c>
      <c r="F313" s="9"/>
      <c r="G313" s="9">
        <v>200000</v>
      </c>
      <c r="H313" s="9">
        <v>200000</v>
      </c>
      <c r="I313" s="9">
        <v>200000</v>
      </c>
      <c r="J313" s="9">
        <v>200000</v>
      </c>
      <c r="K313" s="9">
        <v>200000</v>
      </c>
      <c r="L313" s="9">
        <v>200000</v>
      </c>
      <c r="M313" s="9">
        <v>200000</v>
      </c>
    </row>
    <row r="314" spans="1:13" ht="22.05" customHeight="1" x14ac:dyDescent="0.45">
      <c r="A314" t="str">
        <f t="shared" ref="A314:A331" si="113">C314&amp;B$311</f>
        <v>COOQuà Sinh nhật</v>
      </c>
      <c r="B314" s="14">
        <v>2</v>
      </c>
      <c r="C314" s="14" t="str">
        <f t="shared" ref="C314:C331" si="114">C292</f>
        <v>COO</v>
      </c>
      <c r="D314" s="4" t="s">
        <v>58</v>
      </c>
      <c r="E314" s="9">
        <v>200000</v>
      </c>
      <c r="F314" s="9"/>
      <c r="G314" s="9">
        <v>200000</v>
      </c>
      <c r="H314" s="9">
        <v>200000</v>
      </c>
      <c r="I314" s="9">
        <v>200000</v>
      </c>
      <c r="J314" s="9">
        <v>200000</v>
      </c>
      <c r="K314" s="9">
        <v>200000</v>
      </c>
      <c r="L314" s="9">
        <v>200000</v>
      </c>
      <c r="M314" s="9">
        <v>200000</v>
      </c>
    </row>
    <row r="315" spans="1:13" ht="22.05" customHeight="1" x14ac:dyDescent="0.45">
      <c r="A315" t="str">
        <f t="shared" si="113"/>
        <v>CCOQuà Sinh nhật</v>
      </c>
      <c r="B315" s="14">
        <v>3</v>
      </c>
      <c r="C315" s="14" t="str">
        <f t="shared" si="114"/>
        <v>CCO</v>
      </c>
      <c r="D315" s="7" t="s">
        <v>76</v>
      </c>
      <c r="E315" s="9">
        <v>200000</v>
      </c>
      <c r="F315" s="9"/>
      <c r="G315" s="9">
        <v>200000</v>
      </c>
      <c r="H315" s="9">
        <v>200000</v>
      </c>
      <c r="I315" s="9">
        <v>200000</v>
      </c>
      <c r="J315" s="9">
        <v>200000</v>
      </c>
      <c r="K315" s="9">
        <v>200000</v>
      </c>
      <c r="L315" s="9">
        <v>200000</v>
      </c>
      <c r="M315" s="9">
        <v>200000</v>
      </c>
    </row>
    <row r="316" spans="1:13" ht="22.05" customHeight="1" x14ac:dyDescent="0.45">
      <c r="A316" t="str">
        <f t="shared" si="113"/>
        <v>CMOQuà Sinh nhật</v>
      </c>
      <c r="B316" s="14">
        <v>4</v>
      </c>
      <c r="C316" s="14" t="str">
        <f t="shared" si="114"/>
        <v>CMO</v>
      </c>
      <c r="D316" s="7" t="s">
        <v>59</v>
      </c>
      <c r="E316" s="9">
        <v>200000</v>
      </c>
      <c r="F316" s="9"/>
      <c r="G316" s="9">
        <v>200000</v>
      </c>
      <c r="H316" s="9">
        <v>200000</v>
      </c>
      <c r="I316" s="9">
        <v>200000</v>
      </c>
      <c r="J316" s="9">
        <v>200000</v>
      </c>
      <c r="K316" s="9">
        <v>200000</v>
      </c>
      <c r="L316" s="9">
        <v>200000</v>
      </c>
      <c r="M316" s="9">
        <v>200000</v>
      </c>
    </row>
    <row r="317" spans="1:13" ht="22.05" customHeight="1" x14ac:dyDescent="0.45">
      <c r="A317" t="str">
        <f t="shared" si="113"/>
        <v>AdminQuà Sinh nhật</v>
      </c>
      <c r="B317" s="14">
        <v>5</v>
      </c>
      <c r="C317" s="14" t="str">
        <f t="shared" si="114"/>
        <v>Admin</v>
      </c>
      <c r="D317" s="7" t="s">
        <v>60</v>
      </c>
      <c r="E317" s="9">
        <v>200000</v>
      </c>
      <c r="F317" s="9"/>
      <c r="G317" s="9">
        <v>200000</v>
      </c>
      <c r="H317" s="9">
        <v>200000</v>
      </c>
      <c r="I317" s="9">
        <v>200000</v>
      </c>
      <c r="J317" s="9">
        <v>200000</v>
      </c>
      <c r="K317" s="9">
        <v>200000</v>
      </c>
      <c r="L317" s="9">
        <v>200000</v>
      </c>
      <c r="M317" s="9">
        <v>200000</v>
      </c>
    </row>
    <row r="318" spans="1:13" ht="22.05" customHeight="1" x14ac:dyDescent="0.45">
      <c r="A318" t="str">
        <f t="shared" si="113"/>
        <v>LegalQuà Sinh nhật</v>
      </c>
      <c r="B318" s="14">
        <v>6</v>
      </c>
      <c r="C318" s="14" t="str">
        <f t="shared" si="114"/>
        <v>Legal</v>
      </c>
      <c r="D318" s="7" t="s">
        <v>61</v>
      </c>
      <c r="E318" s="9">
        <v>200000</v>
      </c>
      <c r="F318" s="9"/>
      <c r="G318" s="9">
        <v>200000</v>
      </c>
      <c r="H318" s="9">
        <v>200000</v>
      </c>
      <c r="I318" s="9">
        <v>200000</v>
      </c>
      <c r="J318" s="9">
        <v>200000</v>
      </c>
      <c r="K318" s="9">
        <v>200000</v>
      </c>
      <c r="L318" s="9">
        <v>200000</v>
      </c>
      <c r="M318" s="9">
        <v>200000</v>
      </c>
    </row>
    <row r="319" spans="1:13" ht="22.05" customHeight="1" x14ac:dyDescent="0.45">
      <c r="A319" t="str">
        <f t="shared" si="113"/>
        <v>CAQuà Sinh nhật</v>
      </c>
      <c r="B319" s="14">
        <v>7</v>
      </c>
      <c r="C319" s="14" t="str">
        <f t="shared" si="114"/>
        <v>CA</v>
      </c>
      <c r="D319" s="7" t="s">
        <v>62</v>
      </c>
      <c r="E319" s="9">
        <v>200000</v>
      </c>
      <c r="F319" s="9"/>
      <c r="G319" s="9">
        <v>200000</v>
      </c>
      <c r="H319" s="9">
        <v>200000</v>
      </c>
      <c r="I319" s="9">
        <v>200000</v>
      </c>
      <c r="J319" s="9">
        <v>200000</v>
      </c>
      <c r="K319" s="9">
        <v>200000</v>
      </c>
      <c r="L319" s="9">
        <v>200000</v>
      </c>
      <c r="M319" s="9">
        <v>200000</v>
      </c>
    </row>
    <row r="320" spans="1:13" ht="22.05" customHeight="1" x14ac:dyDescent="0.45">
      <c r="A320" t="str">
        <f t="shared" si="113"/>
        <v>Manager 1Quà Sinh nhật</v>
      </c>
      <c r="B320" s="14">
        <v>8</v>
      </c>
      <c r="C320" s="14" t="str">
        <f t="shared" si="114"/>
        <v>Manager 1</v>
      </c>
      <c r="D320" s="7" t="s">
        <v>132</v>
      </c>
      <c r="E320" s="9">
        <v>200000</v>
      </c>
      <c r="F320" s="9"/>
      <c r="G320" s="9">
        <v>200000</v>
      </c>
      <c r="H320" s="9">
        <v>200000</v>
      </c>
      <c r="I320" s="9">
        <v>200000</v>
      </c>
      <c r="J320" s="9">
        <v>200000</v>
      </c>
      <c r="K320" s="9">
        <v>200000</v>
      </c>
      <c r="L320" s="9">
        <v>200000</v>
      </c>
      <c r="M320" s="9">
        <v>200000</v>
      </c>
    </row>
    <row r="321" spans="1:13" ht="22.05" customHeight="1" x14ac:dyDescent="0.45">
      <c r="A321" t="str">
        <f t="shared" si="113"/>
        <v>Staff 1Quà Sinh nhật</v>
      </c>
      <c r="B321" s="14">
        <v>9</v>
      </c>
      <c r="C321" s="14" t="str">
        <f t="shared" si="114"/>
        <v>Staff 1</v>
      </c>
      <c r="D321" s="7" t="s">
        <v>127</v>
      </c>
      <c r="E321" s="9">
        <v>200000</v>
      </c>
      <c r="F321" s="9"/>
      <c r="G321" s="9">
        <v>200000</v>
      </c>
      <c r="H321" s="9">
        <v>200000</v>
      </c>
      <c r="I321" s="9">
        <v>200000</v>
      </c>
      <c r="J321" s="9">
        <v>200000</v>
      </c>
      <c r="K321" s="9">
        <v>200000</v>
      </c>
      <c r="L321" s="9">
        <v>200000</v>
      </c>
      <c r="M321" s="9">
        <v>200000</v>
      </c>
    </row>
    <row r="322" spans="1:13" ht="22.05" customHeight="1" x14ac:dyDescent="0.45">
      <c r="A322" t="str">
        <f t="shared" si="113"/>
        <v>Director 1Quà Sinh nhật</v>
      </c>
      <c r="B322" s="14">
        <v>10</v>
      </c>
      <c r="C322" s="14" t="str">
        <f t="shared" si="114"/>
        <v>Director 1</v>
      </c>
      <c r="D322" s="7" t="s">
        <v>129</v>
      </c>
      <c r="E322" s="9">
        <v>200000</v>
      </c>
      <c r="F322" s="9"/>
      <c r="G322" s="9">
        <v>200000</v>
      </c>
      <c r="H322" s="9">
        <v>200000</v>
      </c>
      <c r="I322" s="9">
        <v>200000</v>
      </c>
      <c r="J322" s="9">
        <v>200000</v>
      </c>
      <c r="K322" s="9">
        <v>200000</v>
      </c>
      <c r="L322" s="9">
        <v>200000</v>
      </c>
      <c r="M322" s="9">
        <v>200000</v>
      </c>
    </row>
    <row r="323" spans="1:13" ht="22.05" customHeight="1" x14ac:dyDescent="0.45">
      <c r="A323" t="str">
        <f t="shared" si="113"/>
        <v>Manager 2Quà Sinh nhật</v>
      </c>
      <c r="B323" s="14">
        <v>11</v>
      </c>
      <c r="C323" s="14" t="str">
        <f t="shared" si="114"/>
        <v>Manager 2</v>
      </c>
      <c r="D323" s="7" t="s">
        <v>130</v>
      </c>
      <c r="E323" s="9">
        <v>200000</v>
      </c>
      <c r="F323" s="9"/>
      <c r="G323" s="9">
        <v>200000</v>
      </c>
      <c r="H323" s="9">
        <v>200000</v>
      </c>
      <c r="I323" s="9">
        <v>200000</v>
      </c>
      <c r="J323" s="9">
        <v>200000</v>
      </c>
      <c r="K323" s="9">
        <v>200000</v>
      </c>
      <c r="L323" s="9">
        <v>200000</v>
      </c>
      <c r="M323" s="9">
        <v>200000</v>
      </c>
    </row>
    <row r="324" spans="1:13" ht="22.05" customHeight="1" x14ac:dyDescent="0.45">
      <c r="A324" t="str">
        <f t="shared" si="113"/>
        <v>Staff 2Quà Sinh nhật</v>
      </c>
      <c r="B324" s="14">
        <v>12</v>
      </c>
      <c r="C324" s="14" t="str">
        <f t="shared" si="114"/>
        <v>Staff 2</v>
      </c>
      <c r="D324" s="7" t="s">
        <v>124</v>
      </c>
      <c r="E324" s="9">
        <v>200000</v>
      </c>
      <c r="F324" s="9"/>
      <c r="G324" s="9">
        <v>200000</v>
      </c>
      <c r="H324" s="9">
        <v>200000</v>
      </c>
      <c r="I324" s="9">
        <v>200000</v>
      </c>
      <c r="J324" s="9">
        <v>200000</v>
      </c>
      <c r="K324" s="9">
        <v>200000</v>
      </c>
      <c r="L324" s="9">
        <v>200000</v>
      </c>
      <c r="M324" s="9">
        <v>200000</v>
      </c>
    </row>
    <row r="325" spans="1:13" ht="22.05" customHeight="1" x14ac:dyDescent="0.45">
      <c r="A325" t="str">
        <f t="shared" si="113"/>
        <v>Staff 3Quà Sinh nhật</v>
      </c>
      <c r="B325" s="14">
        <v>13</v>
      </c>
      <c r="C325" s="14" t="str">
        <f t="shared" si="114"/>
        <v>Staff 3</v>
      </c>
      <c r="D325" s="7" t="s">
        <v>128</v>
      </c>
      <c r="E325" s="9">
        <v>200000</v>
      </c>
      <c r="F325" s="9"/>
      <c r="G325" s="9">
        <v>200000</v>
      </c>
      <c r="H325" s="9">
        <v>200000</v>
      </c>
      <c r="I325" s="9">
        <v>200000</v>
      </c>
      <c r="J325" s="9">
        <v>200000</v>
      </c>
      <c r="K325" s="9">
        <v>200000</v>
      </c>
      <c r="L325" s="9">
        <v>200000</v>
      </c>
      <c r="M325" s="9">
        <v>200000</v>
      </c>
    </row>
    <row r="326" spans="1:13" ht="22.05" customHeight="1" x14ac:dyDescent="0.45">
      <c r="A326" t="str">
        <f t="shared" si="113"/>
        <v>Manager 3Quà Sinh nhật</v>
      </c>
      <c r="B326" s="14">
        <v>14</v>
      </c>
      <c r="C326" s="14" t="str">
        <f t="shared" si="114"/>
        <v>Manager 3</v>
      </c>
      <c r="D326" s="7" t="s">
        <v>153</v>
      </c>
      <c r="E326" s="9">
        <v>200000</v>
      </c>
      <c r="F326" s="9"/>
      <c r="G326" s="9">
        <v>200000</v>
      </c>
      <c r="H326" s="9">
        <v>200000</v>
      </c>
      <c r="I326" s="9">
        <v>200000</v>
      </c>
      <c r="J326" s="9">
        <v>200000</v>
      </c>
      <c r="K326" s="9">
        <v>200000</v>
      </c>
      <c r="L326" s="9">
        <v>200000</v>
      </c>
      <c r="M326" s="9">
        <v>200000</v>
      </c>
    </row>
    <row r="327" spans="1:13" ht="22.05" customHeight="1" x14ac:dyDescent="0.45">
      <c r="A327" t="str">
        <f t="shared" si="113"/>
        <v>Staff 4Quà Sinh nhật</v>
      </c>
      <c r="B327" s="14">
        <v>15</v>
      </c>
      <c r="C327" s="14" t="str">
        <f t="shared" si="114"/>
        <v>Staff 4</v>
      </c>
      <c r="D327" s="7" t="s">
        <v>139</v>
      </c>
      <c r="E327" s="9">
        <v>200000</v>
      </c>
      <c r="F327" s="9"/>
      <c r="G327" s="9">
        <v>200000</v>
      </c>
      <c r="H327" s="9">
        <v>200000</v>
      </c>
      <c r="I327" s="9">
        <v>200000</v>
      </c>
      <c r="J327" s="9">
        <v>200000</v>
      </c>
      <c r="K327" s="9">
        <v>200000</v>
      </c>
      <c r="L327" s="9">
        <v>200000</v>
      </c>
      <c r="M327" s="9">
        <v>200000</v>
      </c>
    </row>
    <row r="328" spans="1:13" ht="22.05" customHeight="1" x14ac:dyDescent="0.45">
      <c r="A328" t="str">
        <f t="shared" si="113"/>
        <v>Manager 4Quà Sinh nhật</v>
      </c>
      <c r="B328" s="14">
        <v>16</v>
      </c>
      <c r="C328" s="14" t="str">
        <f t="shared" si="114"/>
        <v>Manager 4</v>
      </c>
      <c r="D328" s="7" t="s">
        <v>152</v>
      </c>
      <c r="E328" s="9">
        <v>200000</v>
      </c>
      <c r="F328" s="9"/>
      <c r="G328" s="9">
        <v>200000</v>
      </c>
      <c r="H328" s="9">
        <v>200000</v>
      </c>
      <c r="I328" s="9">
        <v>200000</v>
      </c>
      <c r="J328" s="9">
        <v>200000</v>
      </c>
      <c r="K328" s="9">
        <v>200000</v>
      </c>
      <c r="L328" s="9">
        <v>200000</v>
      </c>
      <c r="M328" s="9">
        <v>200000</v>
      </c>
    </row>
    <row r="329" spans="1:13" ht="22.05" customHeight="1" x14ac:dyDescent="0.45">
      <c r="A329" t="str">
        <f t="shared" si="113"/>
        <v>Staff 5Quà Sinh nhật</v>
      </c>
      <c r="B329" s="14">
        <v>17</v>
      </c>
      <c r="C329" s="14" t="str">
        <f t="shared" si="114"/>
        <v>Staff 5</v>
      </c>
      <c r="D329" s="7" t="s">
        <v>145</v>
      </c>
      <c r="E329" s="9">
        <v>200000</v>
      </c>
      <c r="F329" s="9"/>
      <c r="G329" s="9">
        <v>200000</v>
      </c>
      <c r="H329" s="9">
        <v>200000</v>
      </c>
      <c r="I329" s="9">
        <v>200000</v>
      </c>
      <c r="J329" s="9">
        <v>200000</v>
      </c>
      <c r="K329" s="9">
        <v>200000</v>
      </c>
      <c r="L329" s="9">
        <v>200000</v>
      </c>
      <c r="M329" s="9">
        <v>200000</v>
      </c>
    </row>
    <row r="330" spans="1:13" ht="22.05" customHeight="1" x14ac:dyDescent="0.45">
      <c r="A330" t="str">
        <f t="shared" si="113"/>
        <v>Manager 5Quà Sinh nhật</v>
      </c>
      <c r="B330" s="14">
        <v>14</v>
      </c>
      <c r="C330" s="14" t="str">
        <f t="shared" si="114"/>
        <v>Manager 5</v>
      </c>
      <c r="D330" s="7" t="s">
        <v>131</v>
      </c>
      <c r="E330" s="9">
        <v>200000</v>
      </c>
      <c r="F330" s="9"/>
      <c r="G330" s="9">
        <v>200000</v>
      </c>
      <c r="H330" s="9">
        <v>200000</v>
      </c>
      <c r="I330" s="9">
        <v>200000</v>
      </c>
      <c r="J330" s="9">
        <v>200000</v>
      </c>
      <c r="K330" s="9">
        <v>200000</v>
      </c>
      <c r="L330" s="9">
        <v>200000</v>
      </c>
      <c r="M330" s="9">
        <v>200000</v>
      </c>
    </row>
    <row r="331" spans="1:13" ht="22.05" customHeight="1" x14ac:dyDescent="0.45">
      <c r="A331" t="str">
        <f t="shared" si="113"/>
        <v>DevQuà Sinh nhật</v>
      </c>
      <c r="B331" s="14">
        <v>15</v>
      </c>
      <c r="C331" s="14" t="str">
        <f t="shared" si="114"/>
        <v>Dev</v>
      </c>
      <c r="D331" s="7" t="s">
        <v>125</v>
      </c>
      <c r="E331" s="9">
        <v>200000</v>
      </c>
      <c r="F331" s="9"/>
      <c r="G331" s="9">
        <v>200000</v>
      </c>
      <c r="H331" s="9">
        <v>200000</v>
      </c>
      <c r="I331" s="9">
        <v>200000</v>
      </c>
      <c r="J331" s="9">
        <v>200000</v>
      </c>
      <c r="K331" s="9">
        <v>200000</v>
      </c>
      <c r="L331" s="9">
        <v>200000</v>
      </c>
      <c r="M331" s="9">
        <v>200000</v>
      </c>
    </row>
    <row r="333" spans="1:13" x14ac:dyDescent="0.45">
      <c r="B333" s="2" t="s">
        <v>72</v>
      </c>
    </row>
    <row r="334" spans="1:13" ht="22.05" customHeight="1" x14ac:dyDescent="0.45">
      <c r="B334" s="59" t="s">
        <v>3</v>
      </c>
      <c r="C334" s="59" t="s">
        <v>65</v>
      </c>
      <c r="D334" s="59" t="s">
        <v>66</v>
      </c>
      <c r="E334" s="7">
        <v>2025</v>
      </c>
      <c r="F334" s="7"/>
      <c r="G334" s="7">
        <v>2026</v>
      </c>
      <c r="H334" s="7"/>
      <c r="I334" s="7">
        <v>2027</v>
      </c>
      <c r="J334" s="7"/>
      <c r="K334" s="7">
        <v>2028</v>
      </c>
      <c r="L334" s="7"/>
      <c r="M334" s="7">
        <v>2029</v>
      </c>
    </row>
    <row r="335" spans="1:13" ht="22.05" customHeight="1" x14ac:dyDescent="0.45">
      <c r="A335" t="str">
        <f>C335&amp;B$333</f>
        <v>CEOQuà Tết</v>
      </c>
      <c r="B335" s="14">
        <v>1</v>
      </c>
      <c r="C335" s="14" t="str">
        <f>C313</f>
        <v>CEO</v>
      </c>
      <c r="D335" s="4" t="s">
        <v>57</v>
      </c>
      <c r="E335" s="9">
        <v>1000000</v>
      </c>
      <c r="F335" s="9"/>
      <c r="G335" s="9">
        <f>E335*1.1</f>
        <v>1100000</v>
      </c>
      <c r="H335" s="9"/>
      <c r="I335" s="9">
        <f t="shared" ref="I335:M339" si="115">G335*1.1</f>
        <v>1210000</v>
      </c>
      <c r="J335" s="9">
        <f t="shared" si="115"/>
        <v>0</v>
      </c>
      <c r="K335" s="9">
        <f t="shared" si="115"/>
        <v>1331000</v>
      </c>
      <c r="L335" s="9">
        <f t="shared" si="115"/>
        <v>0</v>
      </c>
      <c r="M335" s="9">
        <f t="shared" si="115"/>
        <v>1464100.0000000002</v>
      </c>
    </row>
    <row r="336" spans="1:13" ht="22.05" customHeight="1" x14ac:dyDescent="0.45">
      <c r="A336" t="str">
        <f t="shared" ref="A336:A353" si="116">C336&amp;B$333</f>
        <v>COOQuà Tết</v>
      </c>
      <c r="B336" s="14">
        <v>2</v>
      </c>
      <c r="C336" s="14" t="str">
        <f t="shared" ref="C336:C353" si="117">C314</f>
        <v>COO</v>
      </c>
      <c r="D336" s="4" t="s">
        <v>58</v>
      </c>
      <c r="E336" s="9">
        <v>1000000</v>
      </c>
      <c r="F336" s="9"/>
      <c r="G336" s="9">
        <f t="shared" ref="G336:G339" si="118">E336*1.1</f>
        <v>1100000</v>
      </c>
      <c r="H336" s="9"/>
      <c r="I336" s="9">
        <f t="shared" si="115"/>
        <v>1210000</v>
      </c>
      <c r="J336" s="9">
        <f t="shared" si="115"/>
        <v>0</v>
      </c>
      <c r="K336" s="9">
        <f t="shared" si="115"/>
        <v>1331000</v>
      </c>
      <c r="L336" s="9">
        <f t="shared" si="115"/>
        <v>0</v>
      </c>
      <c r="M336" s="9">
        <f t="shared" si="115"/>
        <v>1464100.0000000002</v>
      </c>
    </row>
    <row r="337" spans="1:13" ht="22.05" customHeight="1" x14ac:dyDescent="0.45">
      <c r="A337" t="str">
        <f t="shared" si="116"/>
        <v>CCOQuà Tết</v>
      </c>
      <c r="B337" s="14">
        <v>3</v>
      </c>
      <c r="C337" s="14" t="str">
        <f t="shared" si="117"/>
        <v>CCO</v>
      </c>
      <c r="D337" s="7" t="s">
        <v>76</v>
      </c>
      <c r="E337" s="9">
        <v>1000000</v>
      </c>
      <c r="F337" s="9"/>
      <c r="G337" s="9">
        <f t="shared" si="118"/>
        <v>1100000</v>
      </c>
      <c r="H337" s="9"/>
      <c r="I337" s="9">
        <f t="shared" si="115"/>
        <v>1210000</v>
      </c>
      <c r="J337" s="9">
        <f t="shared" si="115"/>
        <v>0</v>
      </c>
      <c r="K337" s="9">
        <f t="shared" si="115"/>
        <v>1331000</v>
      </c>
      <c r="L337" s="9">
        <f t="shared" si="115"/>
        <v>0</v>
      </c>
      <c r="M337" s="9">
        <f t="shared" si="115"/>
        <v>1464100.0000000002</v>
      </c>
    </row>
    <row r="338" spans="1:13" ht="22.05" customHeight="1" x14ac:dyDescent="0.45">
      <c r="A338" t="str">
        <f t="shared" si="116"/>
        <v>CMOQuà Tết</v>
      </c>
      <c r="B338" s="14">
        <v>4</v>
      </c>
      <c r="C338" s="14" t="str">
        <f t="shared" si="117"/>
        <v>CMO</v>
      </c>
      <c r="D338" s="7" t="s">
        <v>59</v>
      </c>
      <c r="E338" s="9">
        <v>1000000</v>
      </c>
      <c r="F338" s="9"/>
      <c r="G338" s="9">
        <f t="shared" si="118"/>
        <v>1100000</v>
      </c>
      <c r="H338" s="9"/>
      <c r="I338" s="9">
        <f t="shared" si="115"/>
        <v>1210000</v>
      </c>
      <c r="J338" s="9">
        <f t="shared" si="115"/>
        <v>0</v>
      </c>
      <c r="K338" s="9">
        <f t="shared" si="115"/>
        <v>1331000</v>
      </c>
      <c r="L338" s="9">
        <f t="shared" si="115"/>
        <v>0</v>
      </c>
      <c r="M338" s="9">
        <f t="shared" si="115"/>
        <v>1464100.0000000002</v>
      </c>
    </row>
    <row r="339" spans="1:13" ht="22.05" customHeight="1" x14ac:dyDescent="0.45">
      <c r="A339" t="str">
        <f t="shared" si="116"/>
        <v>AdminQuà Tết</v>
      </c>
      <c r="B339" s="14">
        <v>5</v>
      </c>
      <c r="C339" s="14" t="str">
        <f t="shared" si="117"/>
        <v>Admin</v>
      </c>
      <c r="D339" s="7" t="s">
        <v>60</v>
      </c>
      <c r="E339" s="9">
        <v>1000000</v>
      </c>
      <c r="F339" s="9"/>
      <c r="G339" s="9">
        <f t="shared" si="118"/>
        <v>1100000</v>
      </c>
      <c r="H339" s="9"/>
      <c r="I339" s="9">
        <f t="shared" si="115"/>
        <v>1210000</v>
      </c>
      <c r="J339" s="9">
        <f t="shared" si="115"/>
        <v>0</v>
      </c>
      <c r="K339" s="9">
        <f t="shared" si="115"/>
        <v>1331000</v>
      </c>
      <c r="L339" s="9">
        <f t="shared" si="115"/>
        <v>0</v>
      </c>
      <c r="M339" s="9">
        <f t="shared" si="115"/>
        <v>1464100.0000000002</v>
      </c>
    </row>
    <row r="340" spans="1:13" ht="22.05" customHeight="1" x14ac:dyDescent="0.45">
      <c r="A340" t="str">
        <f t="shared" si="116"/>
        <v>LegalQuà Tết</v>
      </c>
      <c r="B340" s="14">
        <v>6</v>
      </c>
      <c r="C340" s="14" t="str">
        <f t="shared" si="117"/>
        <v>Legal</v>
      </c>
      <c r="D340" s="7" t="s">
        <v>61</v>
      </c>
      <c r="E340" s="9">
        <v>1000000</v>
      </c>
      <c r="F340" s="9"/>
      <c r="G340" s="9">
        <f t="shared" ref="G340" si="119">E340*1.1</f>
        <v>1100000</v>
      </c>
      <c r="H340" s="9"/>
      <c r="I340" s="9">
        <f t="shared" ref="I340" si="120">G340*1.1</f>
        <v>1210000</v>
      </c>
      <c r="J340" s="9">
        <f t="shared" ref="J340" si="121">H340*1.1</f>
        <v>0</v>
      </c>
      <c r="K340" s="9">
        <f t="shared" ref="K340" si="122">I340*1.1</f>
        <v>1331000</v>
      </c>
      <c r="L340" s="9">
        <f t="shared" ref="L340" si="123">J340*1.1</f>
        <v>0</v>
      </c>
      <c r="M340" s="9">
        <f t="shared" ref="M340" si="124">K340*1.1</f>
        <v>1464100.0000000002</v>
      </c>
    </row>
    <row r="341" spans="1:13" ht="22.05" customHeight="1" x14ac:dyDescent="0.45">
      <c r="A341" t="str">
        <f t="shared" si="116"/>
        <v>CAQuà Tết</v>
      </c>
      <c r="B341" s="14">
        <v>7</v>
      </c>
      <c r="C341" s="14" t="str">
        <f t="shared" si="117"/>
        <v>CA</v>
      </c>
      <c r="D341" s="7" t="s">
        <v>62</v>
      </c>
      <c r="E341" s="9"/>
      <c r="F341" s="9"/>
      <c r="G341" s="9">
        <f>G342</f>
        <v>1100000</v>
      </c>
      <c r="H341" s="9"/>
      <c r="I341" s="9">
        <f t="shared" ref="I341" si="125">G341*1.1</f>
        <v>1210000</v>
      </c>
      <c r="J341" s="9">
        <f t="shared" ref="J341" si="126">H341*1.1</f>
        <v>0</v>
      </c>
      <c r="K341" s="9">
        <f t="shared" ref="K341" si="127">I341*1.1</f>
        <v>1331000</v>
      </c>
      <c r="L341" s="9">
        <f t="shared" ref="L341" si="128">J341*1.1</f>
        <v>0</v>
      </c>
      <c r="M341" s="9">
        <f t="shared" ref="M341" si="129">K341*1.1</f>
        <v>1464100.0000000002</v>
      </c>
    </row>
    <row r="342" spans="1:13" ht="22.05" customHeight="1" x14ac:dyDescent="0.45">
      <c r="A342" t="str">
        <f t="shared" si="116"/>
        <v>Manager 1Quà Tết</v>
      </c>
      <c r="B342" s="14">
        <v>8</v>
      </c>
      <c r="C342" s="14" t="str">
        <f t="shared" si="117"/>
        <v>Manager 1</v>
      </c>
      <c r="D342" s="7" t="s">
        <v>132</v>
      </c>
      <c r="E342" s="9">
        <v>1000000</v>
      </c>
      <c r="F342" s="9"/>
      <c r="G342" s="9">
        <f t="shared" ref="G342:G343" si="130">E342*1.1</f>
        <v>1100000</v>
      </c>
      <c r="H342" s="9"/>
      <c r="I342" s="9">
        <f t="shared" ref="I342:I343" si="131">G342*1.1</f>
        <v>1210000</v>
      </c>
      <c r="J342" s="9">
        <f t="shared" ref="J342:J343" si="132">H342*1.1</f>
        <v>0</v>
      </c>
      <c r="K342" s="9">
        <f t="shared" ref="K342:K343" si="133">I342*1.1</f>
        <v>1331000</v>
      </c>
      <c r="L342" s="9">
        <f t="shared" ref="L342:L343" si="134">J342*1.1</f>
        <v>0</v>
      </c>
      <c r="M342" s="9">
        <f t="shared" ref="M342:M343" si="135">K342*1.1</f>
        <v>1464100.0000000002</v>
      </c>
    </row>
    <row r="343" spans="1:13" ht="22.05" customHeight="1" x14ac:dyDescent="0.45">
      <c r="A343" t="str">
        <f t="shared" si="116"/>
        <v>Staff 1Quà Tết</v>
      </c>
      <c r="B343" s="14">
        <v>9</v>
      </c>
      <c r="C343" s="14" t="str">
        <f t="shared" si="117"/>
        <v>Staff 1</v>
      </c>
      <c r="D343" s="7" t="s">
        <v>127</v>
      </c>
      <c r="E343" s="9">
        <v>1000000</v>
      </c>
      <c r="F343" s="9"/>
      <c r="G343" s="9">
        <f t="shared" si="130"/>
        <v>1100000</v>
      </c>
      <c r="H343" s="9"/>
      <c r="I343" s="9">
        <f t="shared" si="131"/>
        <v>1210000</v>
      </c>
      <c r="J343" s="9">
        <f t="shared" si="132"/>
        <v>0</v>
      </c>
      <c r="K343" s="9">
        <f t="shared" si="133"/>
        <v>1331000</v>
      </c>
      <c r="L343" s="9">
        <f t="shared" si="134"/>
        <v>0</v>
      </c>
      <c r="M343" s="9">
        <f t="shared" si="135"/>
        <v>1464100.0000000002</v>
      </c>
    </row>
    <row r="344" spans="1:13" ht="22.05" customHeight="1" x14ac:dyDescent="0.45">
      <c r="A344" t="str">
        <f t="shared" si="116"/>
        <v>Director 1Quà Tết</v>
      </c>
      <c r="B344" s="14">
        <v>10</v>
      </c>
      <c r="C344" s="14" t="str">
        <f t="shared" si="117"/>
        <v>Director 1</v>
      </c>
      <c r="D344" s="7" t="s">
        <v>129</v>
      </c>
      <c r="E344" s="9">
        <v>1000000</v>
      </c>
      <c r="F344" s="9"/>
      <c r="G344" s="9">
        <f t="shared" ref="G344:G345" si="136">E344*1.1</f>
        <v>1100000</v>
      </c>
      <c r="H344" s="9"/>
      <c r="I344" s="9">
        <f t="shared" ref="I344:I345" si="137">G344*1.1</f>
        <v>1210000</v>
      </c>
      <c r="J344" s="9">
        <f t="shared" ref="J344:J345" si="138">H344*1.1</f>
        <v>0</v>
      </c>
      <c r="K344" s="9">
        <f t="shared" ref="K344:K345" si="139">I344*1.1</f>
        <v>1331000</v>
      </c>
      <c r="L344" s="9">
        <f t="shared" ref="L344:L345" si="140">J344*1.1</f>
        <v>0</v>
      </c>
      <c r="M344" s="9">
        <f t="shared" ref="M344:M345" si="141">K344*1.1</f>
        <v>1464100.0000000002</v>
      </c>
    </row>
    <row r="345" spans="1:13" ht="22.05" customHeight="1" x14ac:dyDescent="0.45">
      <c r="A345" t="str">
        <f t="shared" si="116"/>
        <v>Manager 2Quà Tết</v>
      </c>
      <c r="B345" s="14">
        <v>11</v>
      </c>
      <c r="C345" s="14" t="str">
        <f t="shared" si="117"/>
        <v>Manager 2</v>
      </c>
      <c r="D345" s="7" t="s">
        <v>130</v>
      </c>
      <c r="E345" s="9">
        <v>1000000</v>
      </c>
      <c r="F345" s="9"/>
      <c r="G345" s="9">
        <f t="shared" si="136"/>
        <v>1100000</v>
      </c>
      <c r="H345" s="9"/>
      <c r="I345" s="9">
        <f t="shared" si="137"/>
        <v>1210000</v>
      </c>
      <c r="J345" s="9">
        <f t="shared" si="138"/>
        <v>0</v>
      </c>
      <c r="K345" s="9">
        <f t="shared" si="139"/>
        <v>1331000</v>
      </c>
      <c r="L345" s="9">
        <f t="shared" si="140"/>
        <v>0</v>
      </c>
      <c r="M345" s="9">
        <f t="shared" si="141"/>
        <v>1464100.0000000002</v>
      </c>
    </row>
    <row r="346" spans="1:13" ht="22.05" customHeight="1" x14ac:dyDescent="0.45">
      <c r="A346" t="str">
        <f t="shared" si="116"/>
        <v>Staff 2Quà Tết</v>
      </c>
      <c r="B346" s="14">
        <v>12</v>
      </c>
      <c r="C346" s="14" t="str">
        <f t="shared" si="117"/>
        <v>Staff 2</v>
      </c>
      <c r="D346" s="7" t="s">
        <v>124</v>
      </c>
      <c r="E346" s="9">
        <v>1000000</v>
      </c>
      <c r="F346" s="9"/>
      <c r="G346" s="9">
        <f t="shared" ref="G346:G353" si="142">E346*1.1</f>
        <v>1100000</v>
      </c>
      <c r="H346" s="9"/>
      <c r="I346" s="9">
        <f t="shared" ref="I346:I353" si="143">G346*1.1</f>
        <v>1210000</v>
      </c>
      <c r="J346" s="9">
        <f t="shared" ref="J346:J353" si="144">H346*1.1</f>
        <v>0</v>
      </c>
      <c r="K346" s="9">
        <f t="shared" ref="K346:K353" si="145">I346*1.1</f>
        <v>1331000</v>
      </c>
      <c r="L346" s="9">
        <f t="shared" ref="L346:L353" si="146">J346*1.1</f>
        <v>0</v>
      </c>
      <c r="M346" s="9">
        <f t="shared" ref="M346:M353" si="147">K346*1.1</f>
        <v>1464100.0000000002</v>
      </c>
    </row>
    <row r="347" spans="1:13" ht="22.05" customHeight="1" x14ac:dyDescent="0.45">
      <c r="A347" t="str">
        <f t="shared" si="116"/>
        <v>Staff 3Quà Tết</v>
      </c>
      <c r="B347" s="14">
        <v>13</v>
      </c>
      <c r="C347" s="14" t="str">
        <f t="shared" si="117"/>
        <v>Staff 3</v>
      </c>
      <c r="D347" s="14" t="s">
        <v>128</v>
      </c>
      <c r="E347" s="9">
        <v>1000000</v>
      </c>
      <c r="F347" s="9"/>
      <c r="G347" s="9">
        <f t="shared" ref="G347:G352" si="148">E347*1.1</f>
        <v>1100000</v>
      </c>
      <c r="H347" s="9"/>
      <c r="I347" s="9">
        <f t="shared" ref="I347:I352" si="149">G347*1.1</f>
        <v>1210000</v>
      </c>
      <c r="J347" s="9">
        <f t="shared" ref="J347:J352" si="150">H347*1.1</f>
        <v>0</v>
      </c>
      <c r="K347" s="9">
        <f t="shared" ref="K347:K352" si="151">I347*1.1</f>
        <v>1331000</v>
      </c>
      <c r="L347" s="9">
        <f t="shared" ref="L347:L352" si="152">J347*1.1</f>
        <v>0</v>
      </c>
      <c r="M347" s="9">
        <f t="shared" ref="M347:M352" si="153">K347*1.1</f>
        <v>1464100.0000000002</v>
      </c>
    </row>
    <row r="348" spans="1:13" ht="22.05" customHeight="1" x14ac:dyDescent="0.45">
      <c r="A348" t="str">
        <f t="shared" si="116"/>
        <v>Manager 3Quà Tết</v>
      </c>
      <c r="B348" s="14">
        <v>14</v>
      </c>
      <c r="C348" s="14" t="str">
        <f t="shared" si="117"/>
        <v>Manager 3</v>
      </c>
      <c r="D348" s="7" t="s">
        <v>153</v>
      </c>
      <c r="E348" s="9">
        <v>1000000</v>
      </c>
      <c r="F348" s="9"/>
      <c r="G348" s="9">
        <f t="shared" ref="G348:G351" si="154">E348*1.1</f>
        <v>1100000</v>
      </c>
      <c r="H348" s="9"/>
      <c r="I348" s="9">
        <f t="shared" ref="I348:I351" si="155">G348*1.1</f>
        <v>1210000</v>
      </c>
      <c r="J348" s="9">
        <f t="shared" ref="J348:J351" si="156">H348*1.1</f>
        <v>0</v>
      </c>
      <c r="K348" s="9">
        <f t="shared" ref="K348:K351" si="157">I348*1.1</f>
        <v>1331000</v>
      </c>
      <c r="L348" s="9">
        <f t="shared" ref="L348:L351" si="158">J348*1.1</f>
        <v>0</v>
      </c>
      <c r="M348" s="9">
        <f t="shared" ref="M348:M351" si="159">K348*1.1</f>
        <v>1464100.0000000002</v>
      </c>
    </row>
    <row r="349" spans="1:13" ht="22.05" customHeight="1" x14ac:dyDescent="0.45">
      <c r="A349" t="str">
        <f t="shared" si="116"/>
        <v>Staff 4Quà Tết</v>
      </c>
      <c r="B349" s="14">
        <v>15</v>
      </c>
      <c r="C349" s="14" t="str">
        <f t="shared" si="117"/>
        <v>Staff 4</v>
      </c>
      <c r="D349" s="7" t="s">
        <v>139</v>
      </c>
      <c r="E349" s="9">
        <v>1000000</v>
      </c>
      <c r="F349" s="9"/>
      <c r="G349" s="9">
        <f t="shared" si="154"/>
        <v>1100000</v>
      </c>
      <c r="H349" s="9"/>
      <c r="I349" s="9">
        <f t="shared" si="155"/>
        <v>1210000</v>
      </c>
      <c r="J349" s="9">
        <f t="shared" si="156"/>
        <v>0</v>
      </c>
      <c r="K349" s="9">
        <f t="shared" si="157"/>
        <v>1331000</v>
      </c>
      <c r="L349" s="9">
        <f t="shared" si="158"/>
        <v>0</v>
      </c>
      <c r="M349" s="9">
        <f t="shared" si="159"/>
        <v>1464100.0000000002</v>
      </c>
    </row>
    <row r="350" spans="1:13" ht="22.05" customHeight="1" x14ac:dyDescent="0.45">
      <c r="A350" t="str">
        <f t="shared" si="116"/>
        <v>Manager 4Quà Tết</v>
      </c>
      <c r="B350" s="14">
        <v>16</v>
      </c>
      <c r="C350" s="14" t="str">
        <f t="shared" si="117"/>
        <v>Manager 4</v>
      </c>
      <c r="D350" s="7" t="s">
        <v>152</v>
      </c>
      <c r="E350" s="9">
        <v>1000000</v>
      </c>
      <c r="F350" s="9"/>
      <c r="G350" s="9">
        <f t="shared" si="154"/>
        <v>1100000</v>
      </c>
      <c r="H350" s="9"/>
      <c r="I350" s="9">
        <f t="shared" si="155"/>
        <v>1210000</v>
      </c>
      <c r="J350" s="9">
        <f t="shared" si="156"/>
        <v>0</v>
      </c>
      <c r="K350" s="9">
        <f t="shared" si="157"/>
        <v>1331000</v>
      </c>
      <c r="L350" s="9">
        <f t="shared" si="158"/>
        <v>0</v>
      </c>
      <c r="M350" s="9">
        <f t="shared" si="159"/>
        <v>1464100.0000000002</v>
      </c>
    </row>
    <row r="351" spans="1:13" ht="22.05" customHeight="1" x14ac:dyDescent="0.45">
      <c r="A351" t="str">
        <f t="shared" si="116"/>
        <v>Staff 5Quà Tết</v>
      </c>
      <c r="B351" s="14">
        <v>17</v>
      </c>
      <c r="C351" s="14" t="str">
        <f t="shared" si="117"/>
        <v>Staff 5</v>
      </c>
      <c r="D351" s="7" t="s">
        <v>145</v>
      </c>
      <c r="E351" s="9">
        <v>1000000</v>
      </c>
      <c r="F351" s="9"/>
      <c r="G351" s="9">
        <f t="shared" si="154"/>
        <v>1100000</v>
      </c>
      <c r="H351" s="9"/>
      <c r="I351" s="9">
        <f t="shared" si="155"/>
        <v>1210000</v>
      </c>
      <c r="J351" s="9">
        <f t="shared" si="156"/>
        <v>0</v>
      </c>
      <c r="K351" s="9">
        <f t="shared" si="157"/>
        <v>1331000</v>
      </c>
      <c r="L351" s="9">
        <f t="shared" si="158"/>
        <v>0</v>
      </c>
      <c r="M351" s="9">
        <f t="shared" si="159"/>
        <v>1464100.0000000002</v>
      </c>
    </row>
    <row r="352" spans="1:13" ht="22.05" customHeight="1" x14ac:dyDescent="0.45">
      <c r="A352" t="str">
        <f t="shared" si="116"/>
        <v>Manager 5Quà Tết</v>
      </c>
      <c r="B352" s="14">
        <v>14</v>
      </c>
      <c r="C352" s="14" t="str">
        <f t="shared" si="117"/>
        <v>Manager 5</v>
      </c>
      <c r="D352" s="7" t="s">
        <v>131</v>
      </c>
      <c r="E352" s="9">
        <v>1000000</v>
      </c>
      <c r="F352" s="9"/>
      <c r="G352" s="9">
        <f t="shared" si="148"/>
        <v>1100000</v>
      </c>
      <c r="H352" s="9"/>
      <c r="I352" s="9">
        <f t="shared" si="149"/>
        <v>1210000</v>
      </c>
      <c r="J352" s="9">
        <f t="shared" si="150"/>
        <v>0</v>
      </c>
      <c r="K352" s="9">
        <f t="shared" si="151"/>
        <v>1331000</v>
      </c>
      <c r="L352" s="9">
        <f t="shared" si="152"/>
        <v>0</v>
      </c>
      <c r="M352" s="9">
        <f t="shared" si="153"/>
        <v>1464100.0000000002</v>
      </c>
    </row>
    <row r="353" spans="1:13" ht="22.05" customHeight="1" x14ac:dyDescent="0.45">
      <c r="A353" t="str">
        <f t="shared" si="116"/>
        <v>DevQuà Tết</v>
      </c>
      <c r="B353" s="14">
        <v>15</v>
      </c>
      <c r="C353" s="14" t="str">
        <f t="shared" si="117"/>
        <v>Dev</v>
      </c>
      <c r="D353" s="7" t="s">
        <v>125</v>
      </c>
      <c r="E353" s="9">
        <v>1000000</v>
      </c>
      <c r="F353" s="9"/>
      <c r="G353" s="9">
        <f t="shared" si="142"/>
        <v>1100000</v>
      </c>
      <c r="H353" s="9"/>
      <c r="I353" s="9">
        <f t="shared" si="143"/>
        <v>1210000</v>
      </c>
      <c r="J353" s="9">
        <f t="shared" si="144"/>
        <v>0</v>
      </c>
      <c r="K353" s="9">
        <f t="shared" si="145"/>
        <v>1331000</v>
      </c>
      <c r="L353" s="9">
        <f t="shared" si="146"/>
        <v>0</v>
      </c>
      <c r="M353" s="9">
        <f t="shared" si="147"/>
        <v>1464100.0000000002</v>
      </c>
    </row>
    <row r="355" spans="1:13" x14ac:dyDescent="0.45">
      <c r="B355" s="2" t="s">
        <v>67</v>
      </c>
    </row>
    <row r="356" spans="1:13" ht="22.05" customHeight="1" x14ac:dyDescent="0.45">
      <c r="B356" s="59" t="s">
        <v>3</v>
      </c>
      <c r="C356" s="59" t="s">
        <v>65</v>
      </c>
      <c r="D356" s="59" t="s">
        <v>66</v>
      </c>
      <c r="E356" s="7">
        <v>2025</v>
      </c>
      <c r="F356" s="7"/>
      <c r="G356" s="7">
        <v>2026</v>
      </c>
      <c r="H356" s="7"/>
      <c r="I356" s="7">
        <v>2027</v>
      </c>
      <c r="J356" s="7"/>
      <c r="K356" s="7">
        <v>2028</v>
      </c>
      <c r="L356" s="7"/>
      <c r="M356" s="7">
        <v>2029</v>
      </c>
    </row>
    <row r="357" spans="1:13" ht="22.05" customHeight="1" x14ac:dyDescent="0.45">
      <c r="A357" t="str">
        <f>C357&amp;B$355</f>
        <v>CEOYear End Party</v>
      </c>
      <c r="B357" s="14">
        <v>1</v>
      </c>
      <c r="C357" s="14" t="str">
        <f>C335</f>
        <v>CEO</v>
      </c>
      <c r="D357" s="4" t="s">
        <v>57</v>
      </c>
      <c r="E357" s="9">
        <v>500000</v>
      </c>
      <c r="F357" s="9"/>
      <c r="G357" s="9">
        <f>E357*1.1</f>
        <v>550000</v>
      </c>
      <c r="H357" s="9"/>
      <c r="I357" s="9">
        <f>G357*1.1</f>
        <v>605000</v>
      </c>
      <c r="J357" s="9"/>
      <c r="K357" s="9">
        <f>I357*1.1</f>
        <v>665500</v>
      </c>
      <c r="L357" s="9"/>
      <c r="M357" s="9">
        <f t="shared" ref="M357" si="160">K357*1.1</f>
        <v>732050.00000000012</v>
      </c>
    </row>
    <row r="358" spans="1:13" ht="22.05" customHeight="1" x14ac:dyDescent="0.45">
      <c r="A358" t="str">
        <f t="shared" ref="A358:A375" si="161">C358&amp;B$355</f>
        <v>COOYear End Party</v>
      </c>
      <c r="B358" s="14">
        <v>2</v>
      </c>
      <c r="C358" s="14" t="str">
        <f t="shared" ref="C358:C375" si="162">C336</f>
        <v>COO</v>
      </c>
      <c r="D358" s="4" t="s">
        <v>58</v>
      </c>
      <c r="E358" s="9">
        <v>500000</v>
      </c>
      <c r="F358" s="9"/>
      <c r="G358" s="9">
        <f>E358*1.1</f>
        <v>550000</v>
      </c>
      <c r="H358" s="9"/>
      <c r="I358" s="9">
        <f>G358*1.1</f>
        <v>605000</v>
      </c>
      <c r="J358" s="9"/>
      <c r="K358" s="9">
        <f>I358*1.1</f>
        <v>665500</v>
      </c>
      <c r="L358" s="9"/>
      <c r="M358" s="9">
        <f t="shared" ref="M358" si="163">K358*1.1</f>
        <v>732050.00000000012</v>
      </c>
    </row>
    <row r="359" spans="1:13" ht="22.05" customHeight="1" x14ac:dyDescent="0.45">
      <c r="A359" t="str">
        <f t="shared" si="161"/>
        <v>CCOYear End Party</v>
      </c>
      <c r="B359" s="14">
        <v>3</v>
      </c>
      <c r="C359" s="14" t="str">
        <f t="shared" si="162"/>
        <v>CCO</v>
      </c>
      <c r="D359" s="7" t="s">
        <v>76</v>
      </c>
      <c r="E359" s="9">
        <v>500000</v>
      </c>
      <c r="F359" s="9"/>
      <c r="G359" s="9">
        <f>E359*1.1</f>
        <v>550000</v>
      </c>
      <c r="H359" s="9"/>
      <c r="I359" s="9">
        <f>G359*1.1</f>
        <v>605000</v>
      </c>
      <c r="J359" s="9"/>
      <c r="K359" s="9">
        <f>I359*1.1</f>
        <v>665500</v>
      </c>
      <c r="L359" s="9"/>
      <c r="M359" s="9">
        <f t="shared" ref="M359" si="164">K359*1.1</f>
        <v>732050.00000000012</v>
      </c>
    </row>
    <row r="360" spans="1:13" ht="22.05" customHeight="1" x14ac:dyDescent="0.45">
      <c r="A360" t="str">
        <f t="shared" si="161"/>
        <v>CMOYear End Party</v>
      </c>
      <c r="B360" s="14">
        <v>4</v>
      </c>
      <c r="C360" s="14" t="str">
        <f t="shared" si="162"/>
        <v>CMO</v>
      </c>
      <c r="D360" s="7" t="s">
        <v>59</v>
      </c>
      <c r="E360" s="9">
        <v>500000</v>
      </c>
      <c r="F360" s="9"/>
      <c r="G360" s="9">
        <f>E360*1.1</f>
        <v>550000</v>
      </c>
      <c r="H360" s="9"/>
      <c r="I360" s="9">
        <f>G360*1.1</f>
        <v>605000</v>
      </c>
      <c r="J360" s="9"/>
      <c r="K360" s="9">
        <f>I360*1.1</f>
        <v>665500</v>
      </c>
      <c r="L360" s="9"/>
      <c r="M360" s="9">
        <f t="shared" ref="M360" si="165">K360*1.1</f>
        <v>732050.00000000012</v>
      </c>
    </row>
    <row r="361" spans="1:13" ht="22.05" customHeight="1" x14ac:dyDescent="0.45">
      <c r="A361" t="str">
        <f t="shared" si="161"/>
        <v>AdminYear End Party</v>
      </c>
      <c r="B361" s="14">
        <v>5</v>
      </c>
      <c r="C361" s="14" t="str">
        <f t="shared" si="162"/>
        <v>Admin</v>
      </c>
      <c r="D361" s="7" t="s">
        <v>60</v>
      </c>
      <c r="E361" s="9">
        <v>500000</v>
      </c>
      <c r="F361" s="9"/>
      <c r="G361" s="9">
        <f>E361*1.1</f>
        <v>550000</v>
      </c>
      <c r="H361" s="9"/>
      <c r="I361" s="9">
        <f>G361*1.1</f>
        <v>605000</v>
      </c>
      <c r="J361" s="9"/>
      <c r="K361" s="9">
        <f>I361*1.1</f>
        <v>665500</v>
      </c>
      <c r="L361" s="9"/>
      <c r="M361" s="9">
        <f t="shared" ref="M361" si="166">K361*1.1</f>
        <v>732050.00000000012</v>
      </c>
    </row>
    <row r="362" spans="1:13" ht="22.05" customHeight="1" x14ac:dyDescent="0.45">
      <c r="A362" t="str">
        <f t="shared" si="161"/>
        <v>LegalYear End Party</v>
      </c>
      <c r="B362" s="14">
        <v>6</v>
      </c>
      <c r="C362" s="14" t="str">
        <f t="shared" si="162"/>
        <v>Legal</v>
      </c>
      <c r="D362" s="7" t="s">
        <v>61</v>
      </c>
      <c r="E362" s="9">
        <v>500000</v>
      </c>
      <c r="F362" s="9"/>
      <c r="G362" s="9">
        <f t="shared" ref="G362:G364" si="167">E362*1.1</f>
        <v>550000</v>
      </c>
      <c r="H362" s="9"/>
      <c r="I362" s="9">
        <f t="shared" ref="I362:I364" si="168">G362*1.1</f>
        <v>605000</v>
      </c>
      <c r="J362" s="9"/>
      <c r="K362" s="9">
        <f t="shared" ref="K362:K364" si="169">I362*1.1</f>
        <v>665500</v>
      </c>
      <c r="L362" s="9"/>
      <c r="M362" s="9">
        <f t="shared" ref="M362:M364" si="170">K362*1.1</f>
        <v>732050.00000000012</v>
      </c>
    </row>
    <row r="363" spans="1:13" ht="22.05" customHeight="1" x14ac:dyDescent="0.45">
      <c r="A363" t="str">
        <f t="shared" si="161"/>
        <v>CAYear End Party</v>
      </c>
      <c r="B363" s="14">
        <v>7</v>
      </c>
      <c r="C363" s="14" t="str">
        <f t="shared" si="162"/>
        <v>CA</v>
      </c>
      <c r="D363" s="7" t="s">
        <v>62</v>
      </c>
      <c r="E363" s="9">
        <v>500000</v>
      </c>
      <c r="F363" s="9"/>
      <c r="G363" s="9">
        <f t="shared" si="167"/>
        <v>550000</v>
      </c>
      <c r="H363" s="9"/>
      <c r="I363" s="9">
        <f t="shared" si="168"/>
        <v>605000</v>
      </c>
      <c r="J363" s="9"/>
      <c r="K363" s="9">
        <f t="shared" si="169"/>
        <v>665500</v>
      </c>
      <c r="L363" s="9"/>
      <c r="M363" s="9">
        <f t="shared" si="170"/>
        <v>732050.00000000012</v>
      </c>
    </row>
    <row r="364" spans="1:13" ht="22.05" customHeight="1" x14ac:dyDescent="0.45">
      <c r="A364" t="str">
        <f t="shared" si="161"/>
        <v>Manager 1Year End Party</v>
      </c>
      <c r="B364" s="14">
        <v>8</v>
      </c>
      <c r="C364" s="14" t="str">
        <f t="shared" si="162"/>
        <v>Manager 1</v>
      </c>
      <c r="D364" s="7" t="s">
        <v>132</v>
      </c>
      <c r="E364" s="9">
        <v>500000</v>
      </c>
      <c r="F364" s="9"/>
      <c r="G364" s="9">
        <f t="shared" si="167"/>
        <v>550000</v>
      </c>
      <c r="H364" s="9"/>
      <c r="I364" s="9">
        <f t="shared" si="168"/>
        <v>605000</v>
      </c>
      <c r="J364" s="9"/>
      <c r="K364" s="9">
        <f t="shared" si="169"/>
        <v>665500</v>
      </c>
      <c r="L364" s="9"/>
      <c r="M364" s="9">
        <f t="shared" si="170"/>
        <v>732050.00000000012</v>
      </c>
    </row>
    <row r="365" spans="1:13" ht="22.05" customHeight="1" x14ac:dyDescent="0.45">
      <c r="A365" t="str">
        <f t="shared" si="161"/>
        <v>Staff 1Year End Party</v>
      </c>
      <c r="B365" s="14">
        <v>9</v>
      </c>
      <c r="C365" s="14" t="str">
        <f t="shared" si="162"/>
        <v>Staff 1</v>
      </c>
      <c r="D365" s="7" t="s">
        <v>127</v>
      </c>
      <c r="E365" s="9">
        <v>500000</v>
      </c>
      <c r="F365" s="9"/>
      <c r="G365" s="9">
        <f t="shared" ref="G365:G374" si="171">E365*1.1</f>
        <v>550000</v>
      </c>
      <c r="H365" s="9"/>
      <c r="I365" s="9">
        <f t="shared" ref="I365:I374" si="172">G365*1.1</f>
        <v>605000</v>
      </c>
      <c r="J365" s="9"/>
      <c r="K365" s="9">
        <f t="shared" ref="K365:K374" si="173">I365*1.1</f>
        <v>665500</v>
      </c>
      <c r="L365" s="9"/>
      <c r="M365" s="9">
        <f t="shared" ref="M365:M374" si="174">K365*1.1</f>
        <v>732050.00000000012</v>
      </c>
    </row>
    <row r="366" spans="1:13" ht="22.05" customHeight="1" x14ac:dyDescent="0.45">
      <c r="A366" t="str">
        <f t="shared" si="161"/>
        <v>Director 1Year End Party</v>
      </c>
      <c r="B366" s="14">
        <v>10</v>
      </c>
      <c r="C366" s="14" t="str">
        <f t="shared" si="162"/>
        <v>Director 1</v>
      </c>
      <c r="D366" s="7" t="s">
        <v>129</v>
      </c>
      <c r="E366" s="9">
        <v>500000</v>
      </c>
      <c r="F366" s="9"/>
      <c r="G366" s="9">
        <f t="shared" ref="G366:G367" si="175">E366*1.1</f>
        <v>550000</v>
      </c>
      <c r="H366" s="9"/>
      <c r="I366" s="9">
        <f t="shared" ref="I366:I367" si="176">G366*1.1</f>
        <v>605000</v>
      </c>
      <c r="J366" s="9"/>
      <c r="K366" s="9">
        <f t="shared" ref="K366:K367" si="177">I366*1.1</f>
        <v>665500</v>
      </c>
      <c r="L366" s="9"/>
      <c r="M366" s="9">
        <f t="shared" ref="M366:M367" si="178">K366*1.1</f>
        <v>732050.00000000012</v>
      </c>
    </row>
    <row r="367" spans="1:13" ht="22.05" customHeight="1" x14ac:dyDescent="0.45">
      <c r="A367" t="str">
        <f t="shared" si="161"/>
        <v>Manager 2Year End Party</v>
      </c>
      <c r="B367" s="14">
        <v>11</v>
      </c>
      <c r="C367" s="14" t="str">
        <f t="shared" si="162"/>
        <v>Manager 2</v>
      </c>
      <c r="D367" s="7" t="s">
        <v>130</v>
      </c>
      <c r="E367" s="9">
        <v>500000</v>
      </c>
      <c r="F367" s="9"/>
      <c r="G367" s="9">
        <f t="shared" si="175"/>
        <v>550000</v>
      </c>
      <c r="H367" s="9"/>
      <c r="I367" s="9">
        <f t="shared" si="176"/>
        <v>605000</v>
      </c>
      <c r="J367" s="9"/>
      <c r="K367" s="9">
        <f t="shared" si="177"/>
        <v>665500</v>
      </c>
      <c r="L367" s="9"/>
      <c r="M367" s="9">
        <f t="shared" si="178"/>
        <v>732050.00000000012</v>
      </c>
    </row>
    <row r="368" spans="1:13" ht="22.05" customHeight="1" x14ac:dyDescent="0.45">
      <c r="A368" t="str">
        <f t="shared" si="161"/>
        <v>Staff 2Year End Party</v>
      </c>
      <c r="B368" s="14">
        <v>12</v>
      </c>
      <c r="C368" s="14" t="str">
        <f t="shared" si="162"/>
        <v>Staff 2</v>
      </c>
      <c r="D368" s="7" t="s">
        <v>124</v>
      </c>
      <c r="E368" s="9">
        <v>500000</v>
      </c>
      <c r="F368" s="9"/>
      <c r="G368" s="9">
        <f t="shared" si="171"/>
        <v>550000</v>
      </c>
      <c r="H368" s="9"/>
      <c r="I368" s="9">
        <f t="shared" si="172"/>
        <v>605000</v>
      </c>
      <c r="J368" s="9"/>
      <c r="K368" s="9">
        <f t="shared" si="173"/>
        <v>665500</v>
      </c>
      <c r="L368" s="9"/>
      <c r="M368" s="9">
        <f t="shared" si="174"/>
        <v>732050.00000000012</v>
      </c>
    </row>
    <row r="369" spans="1:13" ht="22.05" customHeight="1" x14ac:dyDescent="0.45">
      <c r="A369" t="str">
        <f t="shared" si="161"/>
        <v>Staff 3Year End Party</v>
      </c>
      <c r="B369" s="14">
        <v>13</v>
      </c>
      <c r="C369" s="14" t="str">
        <f t="shared" si="162"/>
        <v>Staff 3</v>
      </c>
      <c r="D369" s="14" t="s">
        <v>128</v>
      </c>
      <c r="E369" s="9">
        <v>500000</v>
      </c>
      <c r="F369" s="9"/>
      <c r="G369" s="9">
        <f t="shared" si="171"/>
        <v>550000</v>
      </c>
      <c r="H369" s="9"/>
      <c r="I369" s="9">
        <f t="shared" si="172"/>
        <v>605000</v>
      </c>
      <c r="J369" s="9"/>
      <c r="K369" s="9">
        <f t="shared" si="173"/>
        <v>665500</v>
      </c>
      <c r="L369" s="9"/>
      <c r="M369" s="9">
        <f t="shared" si="174"/>
        <v>732050.00000000012</v>
      </c>
    </row>
    <row r="370" spans="1:13" ht="22.05" customHeight="1" x14ac:dyDescent="0.45">
      <c r="A370" t="str">
        <f t="shared" si="161"/>
        <v>Manager 3Year End Party</v>
      </c>
      <c r="B370" s="14">
        <v>14</v>
      </c>
      <c r="C370" s="14" t="str">
        <f t="shared" si="162"/>
        <v>Manager 3</v>
      </c>
      <c r="D370" s="7" t="s">
        <v>153</v>
      </c>
      <c r="E370" s="9">
        <v>500000</v>
      </c>
      <c r="F370" s="9"/>
      <c r="G370" s="9">
        <f t="shared" ref="G370:G373" si="179">E370*1.1</f>
        <v>550000</v>
      </c>
      <c r="H370" s="9"/>
      <c r="I370" s="9">
        <f t="shared" ref="I370:I373" si="180">G370*1.1</f>
        <v>605000</v>
      </c>
      <c r="J370" s="9"/>
      <c r="K370" s="9">
        <f t="shared" ref="K370:K373" si="181">I370*1.1</f>
        <v>665500</v>
      </c>
      <c r="L370" s="9"/>
      <c r="M370" s="9">
        <f t="shared" ref="M370:M373" si="182">K370*1.1</f>
        <v>732050.00000000012</v>
      </c>
    </row>
    <row r="371" spans="1:13" ht="22.05" customHeight="1" x14ac:dyDescent="0.45">
      <c r="A371" t="str">
        <f t="shared" si="161"/>
        <v>Staff 4Year End Party</v>
      </c>
      <c r="B371" s="14">
        <v>15</v>
      </c>
      <c r="C371" s="14" t="str">
        <f t="shared" si="162"/>
        <v>Staff 4</v>
      </c>
      <c r="D371" s="7" t="s">
        <v>139</v>
      </c>
      <c r="E371" s="9">
        <v>500000</v>
      </c>
      <c r="F371" s="9"/>
      <c r="G371" s="9">
        <f t="shared" si="179"/>
        <v>550000</v>
      </c>
      <c r="H371" s="9"/>
      <c r="I371" s="9">
        <f t="shared" si="180"/>
        <v>605000</v>
      </c>
      <c r="J371" s="9"/>
      <c r="K371" s="9">
        <f t="shared" si="181"/>
        <v>665500</v>
      </c>
      <c r="L371" s="9"/>
      <c r="M371" s="9">
        <f t="shared" si="182"/>
        <v>732050.00000000012</v>
      </c>
    </row>
    <row r="372" spans="1:13" ht="22.05" customHeight="1" x14ac:dyDescent="0.45">
      <c r="A372" t="str">
        <f t="shared" si="161"/>
        <v>Manager 4Year End Party</v>
      </c>
      <c r="B372" s="14">
        <v>16</v>
      </c>
      <c r="C372" s="14" t="str">
        <f t="shared" si="162"/>
        <v>Manager 4</v>
      </c>
      <c r="D372" s="7" t="s">
        <v>152</v>
      </c>
      <c r="E372" s="9">
        <v>500000</v>
      </c>
      <c r="F372" s="9"/>
      <c r="G372" s="9">
        <f t="shared" si="179"/>
        <v>550000</v>
      </c>
      <c r="H372" s="9"/>
      <c r="I372" s="9">
        <f t="shared" si="180"/>
        <v>605000</v>
      </c>
      <c r="J372" s="9"/>
      <c r="K372" s="9">
        <f t="shared" si="181"/>
        <v>665500</v>
      </c>
      <c r="L372" s="9"/>
      <c r="M372" s="9">
        <f t="shared" si="182"/>
        <v>732050.00000000012</v>
      </c>
    </row>
    <row r="373" spans="1:13" ht="22.05" customHeight="1" x14ac:dyDescent="0.45">
      <c r="A373" t="str">
        <f t="shared" si="161"/>
        <v>Staff 5Year End Party</v>
      </c>
      <c r="B373" s="14">
        <v>17</v>
      </c>
      <c r="C373" s="14" t="str">
        <f t="shared" si="162"/>
        <v>Staff 5</v>
      </c>
      <c r="D373" s="7" t="s">
        <v>145</v>
      </c>
      <c r="E373" s="9">
        <v>500000</v>
      </c>
      <c r="F373" s="9"/>
      <c r="G373" s="9">
        <f t="shared" si="179"/>
        <v>550000</v>
      </c>
      <c r="H373" s="9"/>
      <c r="I373" s="9">
        <f t="shared" si="180"/>
        <v>605000</v>
      </c>
      <c r="J373" s="9"/>
      <c r="K373" s="9">
        <f t="shared" si="181"/>
        <v>665500</v>
      </c>
      <c r="L373" s="9"/>
      <c r="M373" s="9">
        <f t="shared" si="182"/>
        <v>732050.00000000012</v>
      </c>
    </row>
    <row r="374" spans="1:13" ht="22.05" customHeight="1" x14ac:dyDescent="0.45">
      <c r="A374" t="str">
        <f t="shared" si="161"/>
        <v>Manager 5Year End Party</v>
      </c>
      <c r="B374" s="14">
        <v>14</v>
      </c>
      <c r="C374" s="14" t="str">
        <f t="shared" si="162"/>
        <v>Manager 5</v>
      </c>
      <c r="D374" s="14" t="s">
        <v>131</v>
      </c>
      <c r="E374" s="9">
        <v>500000</v>
      </c>
      <c r="F374" s="9"/>
      <c r="G374" s="9">
        <f t="shared" si="171"/>
        <v>550000</v>
      </c>
      <c r="H374" s="9"/>
      <c r="I374" s="9">
        <f t="shared" si="172"/>
        <v>605000</v>
      </c>
      <c r="J374" s="9"/>
      <c r="K374" s="9">
        <f t="shared" si="173"/>
        <v>665500</v>
      </c>
      <c r="L374" s="9"/>
      <c r="M374" s="9">
        <f t="shared" si="174"/>
        <v>732050.00000000012</v>
      </c>
    </row>
    <row r="375" spans="1:13" ht="22.05" customHeight="1" x14ac:dyDescent="0.45">
      <c r="A375" t="str">
        <f t="shared" si="161"/>
        <v>DevYear End Party</v>
      </c>
      <c r="B375" s="14">
        <v>15</v>
      </c>
      <c r="C375" s="14" t="str">
        <f t="shared" si="162"/>
        <v>Dev</v>
      </c>
      <c r="D375" s="7" t="s">
        <v>125</v>
      </c>
      <c r="E375" s="9">
        <v>500000</v>
      </c>
      <c r="F375" s="9"/>
      <c r="G375" s="9">
        <f t="shared" ref="G375" si="183">E375*1.1</f>
        <v>550000</v>
      </c>
      <c r="H375" s="9"/>
      <c r="I375" s="9">
        <f t="shared" ref="I375" si="184">G375*1.1</f>
        <v>605000</v>
      </c>
      <c r="J375" s="9"/>
      <c r="K375" s="9">
        <f t="shared" ref="K375" si="185">I375*1.1</f>
        <v>665500</v>
      </c>
      <c r="L375" s="9"/>
      <c r="M375" s="9">
        <f t="shared" ref="M375" si="186">K375*1.1</f>
        <v>732050.00000000012</v>
      </c>
    </row>
    <row r="377" spans="1:13" x14ac:dyDescent="0.45">
      <c r="B377" s="2" t="s">
        <v>216</v>
      </c>
    </row>
    <row r="378" spans="1:13" ht="22.05" customHeight="1" x14ac:dyDescent="0.45">
      <c r="B378" s="59" t="s">
        <v>3</v>
      </c>
      <c r="C378" s="59" t="s">
        <v>65</v>
      </c>
      <c r="D378" s="59" t="s">
        <v>66</v>
      </c>
      <c r="E378" s="7">
        <v>2025</v>
      </c>
      <c r="F378" s="7"/>
      <c r="G378" s="7">
        <v>2026</v>
      </c>
      <c r="H378" s="7"/>
      <c r="I378" s="7">
        <v>2027</v>
      </c>
      <c r="J378" s="7"/>
      <c r="K378" s="7">
        <v>2028</v>
      </c>
      <c r="L378" s="7"/>
      <c r="M378" s="7">
        <v>2029</v>
      </c>
    </row>
    <row r="379" spans="1:13" ht="22.05" customHeight="1" x14ac:dyDescent="0.45">
      <c r="A379" t="str">
        <f>C379&amp;B$377</f>
        <v>CEOTeam Building</v>
      </c>
      <c r="B379" s="14">
        <v>1</v>
      </c>
      <c r="C379" s="14" t="str">
        <f>C357</f>
        <v>CEO</v>
      </c>
      <c r="D379" s="4" t="s">
        <v>57</v>
      </c>
      <c r="E379" s="9">
        <v>1200000</v>
      </c>
      <c r="F379" s="9"/>
      <c r="G379" s="9">
        <f t="shared" ref="G379:G384" si="187">E379*1.1</f>
        <v>1320000</v>
      </c>
      <c r="H379" s="9"/>
      <c r="I379" s="9">
        <f t="shared" ref="I379:I384" si="188">G379*1.1</f>
        <v>1452000.0000000002</v>
      </c>
      <c r="J379" s="9"/>
      <c r="K379" s="9">
        <f t="shared" ref="K379:K384" si="189">I379*1.1</f>
        <v>1597200.0000000005</v>
      </c>
      <c r="L379" s="9"/>
      <c r="M379" s="9">
        <f t="shared" ref="M379" si="190">K379*1.1</f>
        <v>1756920.0000000007</v>
      </c>
    </row>
    <row r="380" spans="1:13" ht="22.05" customHeight="1" x14ac:dyDescent="0.45">
      <c r="A380" t="str">
        <f t="shared" ref="A380:A397" si="191">C380&amp;B$377</f>
        <v>COOTeam Building</v>
      </c>
      <c r="B380" s="14">
        <v>2</v>
      </c>
      <c r="C380" s="14" t="str">
        <f t="shared" ref="C380:C397" si="192">C358</f>
        <v>COO</v>
      </c>
      <c r="D380" s="4" t="s">
        <v>58</v>
      </c>
      <c r="E380" s="9">
        <v>1200000</v>
      </c>
      <c r="F380" s="9"/>
      <c r="G380" s="9">
        <f t="shared" si="187"/>
        <v>1320000</v>
      </c>
      <c r="H380" s="9"/>
      <c r="I380" s="9">
        <f t="shared" si="188"/>
        <v>1452000.0000000002</v>
      </c>
      <c r="J380" s="9"/>
      <c r="K380" s="9">
        <f t="shared" si="189"/>
        <v>1597200.0000000005</v>
      </c>
      <c r="L380" s="9"/>
      <c r="M380" s="9">
        <f t="shared" ref="M380" si="193">K380*1.1</f>
        <v>1756920.0000000007</v>
      </c>
    </row>
    <row r="381" spans="1:13" ht="22.05" customHeight="1" x14ac:dyDescent="0.45">
      <c r="A381" t="str">
        <f t="shared" si="191"/>
        <v>CCOTeam Building</v>
      </c>
      <c r="B381" s="14">
        <v>3</v>
      </c>
      <c r="C381" s="14" t="str">
        <f t="shared" si="192"/>
        <v>CCO</v>
      </c>
      <c r="D381" s="7" t="s">
        <v>76</v>
      </c>
      <c r="E381" s="9">
        <v>1200000</v>
      </c>
      <c r="F381" s="9"/>
      <c r="G381" s="9">
        <f t="shared" si="187"/>
        <v>1320000</v>
      </c>
      <c r="H381" s="9"/>
      <c r="I381" s="9">
        <f t="shared" si="188"/>
        <v>1452000.0000000002</v>
      </c>
      <c r="J381" s="9"/>
      <c r="K381" s="9">
        <f t="shared" si="189"/>
        <v>1597200.0000000005</v>
      </c>
      <c r="L381" s="9"/>
      <c r="M381" s="9">
        <f t="shared" ref="M381" si="194">K381*1.1</f>
        <v>1756920.0000000007</v>
      </c>
    </row>
    <row r="382" spans="1:13" ht="22.05" customHeight="1" x14ac:dyDescent="0.45">
      <c r="A382" t="str">
        <f t="shared" si="191"/>
        <v>CMOTeam Building</v>
      </c>
      <c r="B382" s="14">
        <v>4</v>
      </c>
      <c r="C382" s="14" t="str">
        <f t="shared" si="192"/>
        <v>CMO</v>
      </c>
      <c r="D382" s="7" t="s">
        <v>59</v>
      </c>
      <c r="E382" s="9">
        <v>1200000</v>
      </c>
      <c r="F382" s="9"/>
      <c r="G382" s="9">
        <f t="shared" si="187"/>
        <v>1320000</v>
      </c>
      <c r="H382" s="9"/>
      <c r="I382" s="9">
        <f t="shared" si="188"/>
        <v>1452000.0000000002</v>
      </c>
      <c r="J382" s="9"/>
      <c r="K382" s="9">
        <f t="shared" si="189"/>
        <v>1597200.0000000005</v>
      </c>
      <c r="L382" s="9"/>
      <c r="M382" s="9">
        <f t="shared" ref="M382" si="195">K382*1.1</f>
        <v>1756920.0000000007</v>
      </c>
    </row>
    <row r="383" spans="1:13" ht="22.05" customHeight="1" x14ac:dyDescent="0.45">
      <c r="A383" t="str">
        <f t="shared" si="191"/>
        <v>AdminTeam Building</v>
      </c>
      <c r="B383" s="14">
        <v>5</v>
      </c>
      <c r="C383" s="14" t="str">
        <f t="shared" si="192"/>
        <v>Admin</v>
      </c>
      <c r="D383" s="7" t="s">
        <v>60</v>
      </c>
      <c r="E383" s="9">
        <v>1200000</v>
      </c>
      <c r="F383" s="9"/>
      <c r="G383" s="9">
        <f t="shared" si="187"/>
        <v>1320000</v>
      </c>
      <c r="H383" s="9"/>
      <c r="I383" s="9">
        <f t="shared" si="188"/>
        <v>1452000.0000000002</v>
      </c>
      <c r="J383" s="9"/>
      <c r="K383" s="9">
        <f t="shared" si="189"/>
        <v>1597200.0000000005</v>
      </c>
      <c r="L383" s="9"/>
      <c r="M383" s="9">
        <f t="shared" ref="M383" si="196">K383*1.1</f>
        <v>1756920.0000000007</v>
      </c>
    </row>
    <row r="384" spans="1:13" ht="22.05" customHeight="1" x14ac:dyDescent="0.45">
      <c r="A384" t="str">
        <f t="shared" si="191"/>
        <v>LegalTeam Building</v>
      </c>
      <c r="B384" s="14">
        <v>6</v>
      </c>
      <c r="C384" s="14" t="str">
        <f t="shared" si="192"/>
        <v>Legal</v>
      </c>
      <c r="D384" s="7" t="s">
        <v>61</v>
      </c>
      <c r="E384" s="9">
        <v>1200000</v>
      </c>
      <c r="F384" s="9"/>
      <c r="G384" s="9">
        <f t="shared" si="187"/>
        <v>1320000</v>
      </c>
      <c r="H384" s="9"/>
      <c r="I384" s="9">
        <f t="shared" si="188"/>
        <v>1452000.0000000002</v>
      </c>
      <c r="J384" s="9"/>
      <c r="K384" s="9">
        <f t="shared" si="189"/>
        <v>1597200.0000000005</v>
      </c>
      <c r="L384" s="9"/>
      <c r="M384" s="9">
        <f t="shared" ref="M384" si="197">K384*1.1</f>
        <v>1756920.0000000007</v>
      </c>
    </row>
    <row r="385" spans="1:13" ht="22.05" customHeight="1" x14ac:dyDescent="0.45">
      <c r="A385" t="str">
        <f t="shared" si="191"/>
        <v>CATeam Building</v>
      </c>
      <c r="B385" s="14">
        <v>7</v>
      </c>
      <c r="C385" s="14" t="str">
        <f t="shared" si="192"/>
        <v>CA</v>
      </c>
      <c r="D385" s="7" t="s">
        <v>62</v>
      </c>
      <c r="E385" s="9">
        <v>1200000</v>
      </c>
      <c r="F385" s="9"/>
      <c r="G385" s="9">
        <f t="shared" ref="G385" si="198">E385*1.1</f>
        <v>1320000</v>
      </c>
      <c r="H385" s="9"/>
      <c r="I385" s="9">
        <f t="shared" ref="I385" si="199">G385*1.1</f>
        <v>1452000.0000000002</v>
      </c>
      <c r="J385" s="9"/>
      <c r="K385" s="9">
        <f t="shared" ref="K385" si="200">I385*1.1</f>
        <v>1597200.0000000005</v>
      </c>
      <c r="L385" s="9"/>
      <c r="M385" s="9">
        <f t="shared" ref="M385" si="201">K385*1.1</f>
        <v>1756920.0000000007</v>
      </c>
    </row>
    <row r="386" spans="1:13" ht="22.05" customHeight="1" x14ac:dyDescent="0.45">
      <c r="A386" t="str">
        <f t="shared" si="191"/>
        <v>Manager 1Team Building</v>
      </c>
      <c r="B386" s="14">
        <v>8</v>
      </c>
      <c r="C386" s="14" t="str">
        <f t="shared" si="192"/>
        <v>Manager 1</v>
      </c>
      <c r="D386" s="7" t="s">
        <v>132</v>
      </c>
      <c r="E386" s="9">
        <v>1200000</v>
      </c>
      <c r="F386" s="9"/>
      <c r="G386" s="9">
        <f t="shared" ref="G386" si="202">E386*1.1</f>
        <v>1320000</v>
      </c>
      <c r="H386" s="9"/>
      <c r="I386" s="9">
        <f t="shared" ref="I386" si="203">G386*1.1</f>
        <v>1452000.0000000002</v>
      </c>
      <c r="J386" s="9"/>
      <c r="K386" s="9">
        <f t="shared" ref="K386" si="204">I386*1.1</f>
        <v>1597200.0000000005</v>
      </c>
      <c r="L386" s="9"/>
      <c r="M386" s="9">
        <f t="shared" ref="M386" si="205">K386*1.1</f>
        <v>1756920.0000000007</v>
      </c>
    </row>
    <row r="387" spans="1:13" ht="22.05" customHeight="1" x14ac:dyDescent="0.45">
      <c r="A387" t="str">
        <f t="shared" si="191"/>
        <v>Staff 1Team Building</v>
      </c>
      <c r="B387" s="14">
        <v>9</v>
      </c>
      <c r="C387" s="14" t="str">
        <f t="shared" si="192"/>
        <v>Staff 1</v>
      </c>
      <c r="D387" s="7" t="s">
        <v>127</v>
      </c>
      <c r="E387" s="9">
        <v>1200000</v>
      </c>
      <c r="F387" s="9"/>
      <c r="G387" s="9">
        <f>E387*1.1</f>
        <v>1320000</v>
      </c>
      <c r="H387" s="9"/>
      <c r="I387" s="9">
        <f>G387*1.1</f>
        <v>1452000.0000000002</v>
      </c>
      <c r="J387" s="9"/>
      <c r="K387" s="9">
        <f>I387*1.1</f>
        <v>1597200.0000000005</v>
      </c>
      <c r="L387" s="9"/>
      <c r="M387" s="9">
        <f>K387*1.1</f>
        <v>1756920.0000000007</v>
      </c>
    </row>
    <row r="388" spans="1:13" ht="22.05" customHeight="1" x14ac:dyDescent="0.45">
      <c r="A388" t="str">
        <f t="shared" si="191"/>
        <v>Director 1Team Building</v>
      </c>
      <c r="B388" s="14">
        <v>10</v>
      </c>
      <c r="C388" s="14" t="str">
        <f t="shared" si="192"/>
        <v>Director 1</v>
      </c>
      <c r="D388" s="7" t="s">
        <v>129</v>
      </c>
      <c r="E388" s="9">
        <v>1200000</v>
      </c>
      <c r="F388" s="9"/>
      <c r="G388" s="9">
        <f t="shared" ref="G388:G389" si="206">E388*1.1</f>
        <v>1320000</v>
      </c>
      <c r="H388" s="9"/>
      <c r="I388" s="9">
        <f t="shared" ref="I388:I389" si="207">G388*1.1</f>
        <v>1452000.0000000002</v>
      </c>
      <c r="J388" s="9"/>
      <c r="K388" s="9">
        <f t="shared" ref="K388:K389" si="208">I388*1.1</f>
        <v>1597200.0000000005</v>
      </c>
      <c r="L388" s="9"/>
      <c r="M388" s="9">
        <f t="shared" ref="M388:M389" si="209">K388*1.1</f>
        <v>1756920.0000000007</v>
      </c>
    </row>
    <row r="389" spans="1:13" ht="22.05" customHeight="1" x14ac:dyDescent="0.45">
      <c r="A389" t="str">
        <f t="shared" si="191"/>
        <v>Manager 2Team Building</v>
      </c>
      <c r="B389" s="14">
        <v>11</v>
      </c>
      <c r="C389" s="14" t="str">
        <f t="shared" si="192"/>
        <v>Manager 2</v>
      </c>
      <c r="D389" s="7" t="s">
        <v>130</v>
      </c>
      <c r="E389" s="9">
        <v>1200000</v>
      </c>
      <c r="F389" s="9"/>
      <c r="G389" s="9">
        <f t="shared" si="206"/>
        <v>1320000</v>
      </c>
      <c r="H389" s="9"/>
      <c r="I389" s="9">
        <f t="shared" si="207"/>
        <v>1452000.0000000002</v>
      </c>
      <c r="J389" s="9"/>
      <c r="K389" s="9">
        <f t="shared" si="208"/>
        <v>1597200.0000000005</v>
      </c>
      <c r="L389" s="9"/>
      <c r="M389" s="9">
        <f t="shared" si="209"/>
        <v>1756920.0000000007</v>
      </c>
    </row>
    <row r="390" spans="1:13" ht="22.05" customHeight="1" x14ac:dyDescent="0.45">
      <c r="A390" t="str">
        <f t="shared" si="191"/>
        <v>Staff 2Team Building</v>
      </c>
      <c r="B390" s="14">
        <v>12</v>
      </c>
      <c r="C390" s="14" t="str">
        <f t="shared" si="192"/>
        <v>Staff 2</v>
      </c>
      <c r="D390" s="7" t="s">
        <v>124</v>
      </c>
      <c r="E390" s="9">
        <v>1200000</v>
      </c>
      <c r="F390" s="9"/>
      <c r="G390" s="9">
        <f t="shared" ref="G390:G397" si="210">E390*1.1</f>
        <v>1320000</v>
      </c>
      <c r="H390" s="9"/>
      <c r="I390" s="9">
        <f t="shared" ref="I390:I397" si="211">G390*1.1</f>
        <v>1452000.0000000002</v>
      </c>
      <c r="J390" s="9"/>
      <c r="K390" s="9">
        <f t="shared" ref="K390:K397" si="212">I390*1.1</f>
        <v>1597200.0000000005</v>
      </c>
      <c r="L390" s="9"/>
      <c r="M390" s="9">
        <f t="shared" ref="M390:M397" si="213">K390*1.1</f>
        <v>1756920.0000000007</v>
      </c>
    </row>
    <row r="391" spans="1:13" ht="22.05" customHeight="1" x14ac:dyDescent="0.45">
      <c r="A391" t="str">
        <f t="shared" si="191"/>
        <v>Staff 3Team Building</v>
      </c>
      <c r="B391" s="14">
        <v>13</v>
      </c>
      <c r="C391" s="14" t="str">
        <f t="shared" si="192"/>
        <v>Staff 3</v>
      </c>
      <c r="D391" s="14" t="s">
        <v>128</v>
      </c>
      <c r="E391" s="9">
        <v>1200000</v>
      </c>
      <c r="F391" s="9"/>
      <c r="G391" s="9">
        <f t="shared" si="210"/>
        <v>1320000</v>
      </c>
      <c r="H391" s="9"/>
      <c r="I391" s="9">
        <f t="shared" si="211"/>
        <v>1452000.0000000002</v>
      </c>
      <c r="J391" s="9"/>
      <c r="K391" s="9">
        <f t="shared" si="212"/>
        <v>1597200.0000000005</v>
      </c>
      <c r="L391" s="9"/>
      <c r="M391" s="9">
        <f t="shared" si="213"/>
        <v>1756920.0000000007</v>
      </c>
    </row>
    <row r="392" spans="1:13" ht="22.05" customHeight="1" x14ac:dyDescent="0.45">
      <c r="A392" t="str">
        <f t="shared" si="191"/>
        <v>Manager 3Team Building</v>
      </c>
      <c r="B392" s="14">
        <v>14</v>
      </c>
      <c r="C392" s="14" t="str">
        <f t="shared" si="192"/>
        <v>Manager 3</v>
      </c>
      <c r="D392" s="14" t="s">
        <v>153</v>
      </c>
      <c r="E392" s="9">
        <v>1200000</v>
      </c>
      <c r="F392" s="9"/>
      <c r="G392" s="9">
        <f t="shared" ref="G392:G395" si="214">E392*1.1</f>
        <v>1320000</v>
      </c>
      <c r="H392" s="9"/>
      <c r="I392" s="9">
        <f t="shared" ref="I392:I395" si="215">G392*1.1</f>
        <v>1452000.0000000002</v>
      </c>
      <c r="J392" s="9"/>
      <c r="K392" s="9">
        <f t="shared" ref="K392:K395" si="216">I392*1.1</f>
        <v>1597200.0000000005</v>
      </c>
      <c r="L392" s="9"/>
      <c r="M392" s="9">
        <f t="shared" ref="M392:M395" si="217">K392*1.1</f>
        <v>1756920.0000000007</v>
      </c>
    </row>
    <row r="393" spans="1:13" ht="22.05" customHeight="1" x14ac:dyDescent="0.45">
      <c r="A393" t="str">
        <f t="shared" si="191"/>
        <v>Staff 4Team Building</v>
      </c>
      <c r="B393" s="14">
        <v>15</v>
      </c>
      <c r="C393" s="14" t="str">
        <f t="shared" si="192"/>
        <v>Staff 4</v>
      </c>
      <c r="D393" s="14" t="s">
        <v>139</v>
      </c>
      <c r="E393" s="9">
        <v>1200000</v>
      </c>
      <c r="F393" s="9"/>
      <c r="G393" s="9">
        <f t="shared" si="214"/>
        <v>1320000</v>
      </c>
      <c r="H393" s="9"/>
      <c r="I393" s="9">
        <f t="shared" si="215"/>
        <v>1452000.0000000002</v>
      </c>
      <c r="J393" s="9"/>
      <c r="K393" s="9">
        <f t="shared" si="216"/>
        <v>1597200.0000000005</v>
      </c>
      <c r="L393" s="9"/>
      <c r="M393" s="9">
        <f t="shared" si="217"/>
        <v>1756920.0000000007</v>
      </c>
    </row>
    <row r="394" spans="1:13" ht="22.05" customHeight="1" x14ac:dyDescent="0.45">
      <c r="A394" t="str">
        <f t="shared" si="191"/>
        <v>Manager 4Team Building</v>
      </c>
      <c r="B394" s="14">
        <v>16</v>
      </c>
      <c r="C394" s="14" t="str">
        <f t="shared" si="192"/>
        <v>Manager 4</v>
      </c>
      <c r="D394" s="14" t="s">
        <v>152</v>
      </c>
      <c r="E394" s="9">
        <v>1200000</v>
      </c>
      <c r="F394" s="9"/>
      <c r="G394" s="9">
        <f t="shared" si="214"/>
        <v>1320000</v>
      </c>
      <c r="H394" s="9"/>
      <c r="I394" s="9">
        <f t="shared" si="215"/>
        <v>1452000.0000000002</v>
      </c>
      <c r="J394" s="9"/>
      <c r="K394" s="9">
        <f t="shared" si="216"/>
        <v>1597200.0000000005</v>
      </c>
      <c r="L394" s="9"/>
      <c r="M394" s="9">
        <f t="shared" si="217"/>
        <v>1756920.0000000007</v>
      </c>
    </row>
    <row r="395" spans="1:13" ht="22.05" customHeight="1" x14ac:dyDescent="0.45">
      <c r="A395" t="str">
        <f t="shared" si="191"/>
        <v>Staff 5Team Building</v>
      </c>
      <c r="B395" s="14">
        <v>17</v>
      </c>
      <c r="C395" s="14" t="str">
        <f t="shared" si="192"/>
        <v>Staff 5</v>
      </c>
      <c r="D395" s="14" t="s">
        <v>145</v>
      </c>
      <c r="E395" s="9">
        <v>1200000</v>
      </c>
      <c r="F395" s="9"/>
      <c r="G395" s="9">
        <f t="shared" si="214"/>
        <v>1320000</v>
      </c>
      <c r="H395" s="9"/>
      <c r="I395" s="9">
        <f t="shared" si="215"/>
        <v>1452000.0000000002</v>
      </c>
      <c r="J395" s="9"/>
      <c r="K395" s="9">
        <f t="shared" si="216"/>
        <v>1597200.0000000005</v>
      </c>
      <c r="L395" s="9"/>
      <c r="M395" s="9">
        <f t="shared" si="217"/>
        <v>1756920.0000000007</v>
      </c>
    </row>
    <row r="396" spans="1:13" ht="22.05" customHeight="1" x14ac:dyDescent="0.45">
      <c r="A396" t="str">
        <f t="shared" si="191"/>
        <v>Manager 5Team Building</v>
      </c>
      <c r="B396" s="14">
        <v>14</v>
      </c>
      <c r="C396" s="14" t="str">
        <f t="shared" si="192"/>
        <v>Manager 5</v>
      </c>
      <c r="D396" s="14" t="s">
        <v>131</v>
      </c>
      <c r="E396" s="9">
        <v>1200000</v>
      </c>
      <c r="F396" s="9"/>
      <c r="G396" s="9">
        <f t="shared" si="210"/>
        <v>1320000</v>
      </c>
      <c r="H396" s="9"/>
      <c r="I396" s="9">
        <f t="shared" si="211"/>
        <v>1452000.0000000002</v>
      </c>
      <c r="J396" s="9"/>
      <c r="K396" s="9">
        <f t="shared" si="212"/>
        <v>1597200.0000000005</v>
      </c>
      <c r="L396" s="9"/>
      <c r="M396" s="9">
        <f t="shared" si="213"/>
        <v>1756920.0000000007</v>
      </c>
    </row>
    <row r="397" spans="1:13" ht="22.05" customHeight="1" x14ac:dyDescent="0.45">
      <c r="A397" t="str">
        <f t="shared" si="191"/>
        <v>DevTeam Building</v>
      </c>
      <c r="B397" s="14">
        <v>15</v>
      </c>
      <c r="C397" s="14" t="str">
        <f t="shared" si="192"/>
        <v>Dev</v>
      </c>
      <c r="D397" s="7" t="s">
        <v>125</v>
      </c>
      <c r="E397" s="9">
        <v>1200000</v>
      </c>
      <c r="F397" s="9"/>
      <c r="G397" s="9">
        <f t="shared" si="210"/>
        <v>1320000</v>
      </c>
      <c r="H397" s="9"/>
      <c r="I397" s="9">
        <f t="shared" si="211"/>
        <v>1452000.0000000002</v>
      </c>
      <c r="J397" s="9"/>
      <c r="K397" s="9">
        <f t="shared" si="212"/>
        <v>1597200.0000000005</v>
      </c>
      <c r="L397" s="9"/>
      <c r="M397" s="9">
        <f t="shared" si="213"/>
        <v>1756920.0000000007</v>
      </c>
    </row>
    <row r="398" spans="1:13" x14ac:dyDescent="0.45">
      <c r="B398" s="77"/>
      <c r="C398" s="77"/>
      <c r="D398" s="78"/>
    </row>
    <row r="399" spans="1:13" x14ac:dyDescent="0.45">
      <c r="B399" s="2" t="s">
        <v>74</v>
      </c>
    </row>
    <row r="400" spans="1:13" ht="22.05" customHeight="1" x14ac:dyDescent="0.45">
      <c r="B400" s="59" t="s">
        <v>3</v>
      </c>
      <c r="C400" s="59" t="s">
        <v>65</v>
      </c>
      <c r="D400" s="59" t="s">
        <v>66</v>
      </c>
      <c r="E400" s="7">
        <v>2025</v>
      </c>
      <c r="F400" s="7"/>
      <c r="G400" s="7">
        <v>2026</v>
      </c>
      <c r="H400" s="7"/>
      <c r="I400" s="7">
        <v>2027</v>
      </c>
      <c r="J400" s="7"/>
      <c r="K400" s="7">
        <v>2028</v>
      </c>
      <c r="L400" s="7"/>
      <c r="M400" s="7">
        <v>2029</v>
      </c>
    </row>
    <row r="401" spans="1:13" ht="22.05" customHeight="1" x14ac:dyDescent="0.45">
      <c r="A401" t="str">
        <f>C401&amp;B$399</f>
        <v>CEOChi phí đào tạo</v>
      </c>
      <c r="B401" s="14">
        <v>1</v>
      </c>
      <c r="C401" s="14" t="str">
        <f>C379</f>
        <v>CEO</v>
      </c>
      <c r="D401" s="4" t="s">
        <v>57</v>
      </c>
      <c r="E401" s="5"/>
      <c r="F401" s="5"/>
      <c r="G401" s="5"/>
      <c r="H401" s="5"/>
      <c r="I401" s="5"/>
      <c r="J401" s="5"/>
      <c r="K401" s="5"/>
      <c r="L401" s="5"/>
      <c r="M401" s="5"/>
    </row>
    <row r="402" spans="1:13" ht="22.05" customHeight="1" x14ac:dyDescent="0.45">
      <c r="A402" t="str">
        <f t="shared" ref="A402:A419" si="218">C402&amp;B$399</f>
        <v>COOChi phí đào tạo</v>
      </c>
      <c r="B402" s="14">
        <v>2</v>
      </c>
      <c r="C402" s="14" t="str">
        <f t="shared" ref="C402:C419" si="219">C380</f>
        <v>COO</v>
      </c>
      <c r="D402" s="4" t="s">
        <v>58</v>
      </c>
      <c r="E402" s="5"/>
      <c r="F402" s="5"/>
      <c r="G402" s="5"/>
      <c r="H402" s="5"/>
      <c r="I402" s="5"/>
      <c r="J402" s="5"/>
      <c r="K402" s="5"/>
      <c r="L402" s="5"/>
      <c r="M402" s="5"/>
    </row>
    <row r="403" spans="1:13" ht="22.05" customHeight="1" x14ac:dyDescent="0.45">
      <c r="A403" t="str">
        <f t="shared" si="218"/>
        <v>CCOChi phí đào tạo</v>
      </c>
      <c r="B403" s="14">
        <v>3</v>
      </c>
      <c r="C403" s="14" t="str">
        <f t="shared" si="219"/>
        <v>CCO</v>
      </c>
      <c r="D403" s="7" t="s">
        <v>76</v>
      </c>
      <c r="E403" s="5"/>
      <c r="F403" s="5"/>
      <c r="G403" s="5"/>
      <c r="H403" s="5"/>
      <c r="I403" s="5"/>
      <c r="J403" s="5"/>
      <c r="K403" s="5"/>
      <c r="L403" s="5"/>
      <c r="M403" s="5"/>
    </row>
    <row r="404" spans="1:13" ht="22.05" customHeight="1" x14ac:dyDescent="0.45">
      <c r="A404" t="str">
        <f t="shared" si="218"/>
        <v>CMOChi phí đào tạo</v>
      </c>
      <c r="B404" s="14">
        <v>4</v>
      </c>
      <c r="C404" s="14" t="str">
        <f t="shared" si="219"/>
        <v>CMO</v>
      </c>
      <c r="D404" s="7" t="s">
        <v>59</v>
      </c>
      <c r="E404" s="5"/>
      <c r="F404" s="5"/>
      <c r="G404" s="5"/>
      <c r="H404" s="5"/>
      <c r="I404" s="5"/>
      <c r="J404" s="5"/>
      <c r="K404" s="5"/>
      <c r="L404" s="5"/>
      <c r="M404" s="5"/>
    </row>
    <row r="405" spans="1:13" ht="22.05" customHeight="1" x14ac:dyDescent="0.45">
      <c r="A405" t="str">
        <f t="shared" si="218"/>
        <v>AdminChi phí đào tạo</v>
      </c>
      <c r="B405" s="14">
        <v>5</v>
      </c>
      <c r="C405" s="14" t="str">
        <f t="shared" si="219"/>
        <v>Admin</v>
      </c>
      <c r="D405" s="7" t="s">
        <v>60</v>
      </c>
      <c r="E405" s="5"/>
      <c r="F405" s="5"/>
      <c r="G405" s="5"/>
      <c r="H405" s="5"/>
      <c r="I405" s="5"/>
      <c r="J405" s="5"/>
      <c r="K405" s="5"/>
      <c r="L405" s="5"/>
      <c r="M405" s="5"/>
    </row>
    <row r="406" spans="1:13" ht="22.05" customHeight="1" x14ac:dyDescent="0.45">
      <c r="A406" t="str">
        <f t="shared" si="218"/>
        <v>LegalChi phí đào tạo</v>
      </c>
      <c r="B406" s="14">
        <v>6</v>
      </c>
      <c r="C406" s="14" t="str">
        <f t="shared" si="219"/>
        <v>Legal</v>
      </c>
      <c r="D406" s="7" t="s">
        <v>61</v>
      </c>
      <c r="E406" s="5"/>
      <c r="F406" s="5"/>
      <c r="G406" s="5"/>
      <c r="H406" s="5"/>
      <c r="I406" s="5"/>
      <c r="J406" s="5"/>
      <c r="K406" s="5"/>
      <c r="L406" s="5"/>
      <c r="M406" s="5"/>
    </row>
    <row r="407" spans="1:13" ht="22.05" customHeight="1" x14ac:dyDescent="0.45">
      <c r="A407" t="str">
        <f t="shared" si="218"/>
        <v>CAChi phí đào tạo</v>
      </c>
      <c r="B407" s="14">
        <v>7</v>
      </c>
      <c r="C407" s="14" t="str">
        <f t="shared" si="219"/>
        <v>CA</v>
      </c>
      <c r="D407" s="7" t="s">
        <v>62</v>
      </c>
      <c r="E407" s="5"/>
      <c r="F407" s="5"/>
      <c r="G407" s="5"/>
      <c r="H407" s="5"/>
      <c r="I407" s="5"/>
      <c r="J407" s="5"/>
      <c r="K407" s="5"/>
      <c r="L407" s="5"/>
      <c r="M407" s="5"/>
    </row>
    <row r="408" spans="1:13" ht="22.05" customHeight="1" x14ac:dyDescent="0.45">
      <c r="A408" t="str">
        <f t="shared" si="218"/>
        <v>Manager 1Chi phí đào tạo</v>
      </c>
      <c r="B408" s="14">
        <v>8</v>
      </c>
      <c r="C408" s="14" t="str">
        <f t="shared" si="219"/>
        <v>Manager 1</v>
      </c>
      <c r="D408" s="7" t="s">
        <v>132</v>
      </c>
      <c r="E408" s="5"/>
      <c r="F408" s="5"/>
      <c r="G408" s="5"/>
      <c r="H408" s="5"/>
      <c r="I408" s="5"/>
      <c r="J408" s="5"/>
      <c r="K408" s="5"/>
      <c r="L408" s="5"/>
      <c r="M408" s="5"/>
    </row>
    <row r="409" spans="1:13" ht="22.05" customHeight="1" x14ac:dyDescent="0.45">
      <c r="A409" t="str">
        <f t="shared" si="218"/>
        <v>Staff 1Chi phí đào tạo</v>
      </c>
      <c r="B409" s="14">
        <v>9</v>
      </c>
      <c r="C409" s="14" t="str">
        <f t="shared" si="219"/>
        <v>Staff 1</v>
      </c>
      <c r="D409" s="7" t="s">
        <v>127</v>
      </c>
      <c r="E409" s="5"/>
      <c r="F409" s="5"/>
      <c r="G409" s="5"/>
      <c r="H409" s="5"/>
      <c r="I409" s="5"/>
      <c r="J409" s="5"/>
      <c r="K409" s="5"/>
      <c r="L409" s="5"/>
      <c r="M409" s="5"/>
    </row>
    <row r="410" spans="1:13" ht="22.05" customHeight="1" x14ac:dyDescent="0.45">
      <c r="A410" t="str">
        <f t="shared" si="218"/>
        <v>Director 1Chi phí đào tạo</v>
      </c>
      <c r="B410" s="14">
        <v>10</v>
      </c>
      <c r="C410" s="14" t="str">
        <f t="shared" si="219"/>
        <v>Director 1</v>
      </c>
      <c r="D410" s="7" t="s">
        <v>129</v>
      </c>
      <c r="E410" s="5"/>
      <c r="F410" s="5"/>
      <c r="G410" s="5"/>
      <c r="H410" s="5"/>
      <c r="I410" s="5"/>
      <c r="J410" s="5"/>
      <c r="K410" s="5"/>
      <c r="L410" s="5"/>
      <c r="M410" s="5"/>
    </row>
    <row r="411" spans="1:13" ht="22.05" customHeight="1" x14ac:dyDescent="0.45">
      <c r="A411" t="str">
        <f t="shared" si="218"/>
        <v>Manager 2Chi phí đào tạo</v>
      </c>
      <c r="B411" s="14">
        <v>11</v>
      </c>
      <c r="C411" s="14" t="str">
        <f t="shared" si="219"/>
        <v>Manager 2</v>
      </c>
      <c r="D411" s="7" t="s">
        <v>130</v>
      </c>
      <c r="E411" s="5"/>
      <c r="F411" s="5"/>
      <c r="G411" s="5"/>
      <c r="H411" s="5"/>
      <c r="I411" s="5"/>
      <c r="J411" s="5"/>
      <c r="K411" s="5"/>
      <c r="L411" s="5"/>
      <c r="M411" s="5"/>
    </row>
    <row r="412" spans="1:13" ht="22.05" customHeight="1" x14ac:dyDescent="0.45">
      <c r="A412" t="str">
        <f t="shared" si="218"/>
        <v>Staff 2Chi phí đào tạo</v>
      </c>
      <c r="B412" s="14">
        <v>12</v>
      </c>
      <c r="C412" s="14" t="str">
        <f t="shared" si="219"/>
        <v>Staff 2</v>
      </c>
      <c r="D412" s="7" t="s">
        <v>124</v>
      </c>
      <c r="E412" s="5"/>
      <c r="F412" s="5"/>
      <c r="G412" s="5"/>
      <c r="H412" s="5"/>
      <c r="I412" s="5"/>
      <c r="J412" s="5"/>
      <c r="K412" s="5"/>
      <c r="L412" s="5"/>
      <c r="M412" s="5"/>
    </row>
    <row r="413" spans="1:13" ht="22.05" customHeight="1" x14ac:dyDescent="0.45">
      <c r="A413" t="str">
        <f t="shared" si="218"/>
        <v>Staff 3Chi phí đào tạo</v>
      </c>
      <c r="B413" s="14">
        <v>13</v>
      </c>
      <c r="C413" s="14" t="str">
        <f t="shared" si="219"/>
        <v>Staff 3</v>
      </c>
      <c r="D413" s="14" t="s">
        <v>128</v>
      </c>
      <c r="E413" s="5"/>
      <c r="F413" s="5"/>
      <c r="G413" s="5"/>
      <c r="H413" s="5"/>
      <c r="I413" s="5"/>
      <c r="J413" s="5"/>
      <c r="K413" s="5"/>
      <c r="L413" s="5"/>
      <c r="M413" s="5"/>
    </row>
    <row r="414" spans="1:13" ht="22.05" customHeight="1" x14ac:dyDescent="0.45">
      <c r="A414" t="str">
        <f t="shared" si="218"/>
        <v>Manager 3Chi phí đào tạo</v>
      </c>
      <c r="B414" s="14">
        <v>14</v>
      </c>
      <c r="C414" s="14" t="str">
        <f t="shared" si="219"/>
        <v>Manager 3</v>
      </c>
      <c r="D414" s="14" t="s">
        <v>153</v>
      </c>
      <c r="E414" s="5"/>
      <c r="F414" s="5"/>
      <c r="G414" s="5"/>
      <c r="H414" s="5"/>
      <c r="I414" s="5"/>
      <c r="J414" s="5"/>
      <c r="K414" s="5"/>
      <c r="L414" s="5"/>
      <c r="M414" s="5"/>
    </row>
    <row r="415" spans="1:13" ht="22.05" customHeight="1" x14ac:dyDescent="0.45">
      <c r="A415" t="str">
        <f t="shared" si="218"/>
        <v>Staff 4Chi phí đào tạo</v>
      </c>
      <c r="B415" s="14">
        <v>15</v>
      </c>
      <c r="C415" s="14" t="str">
        <f t="shared" si="219"/>
        <v>Staff 4</v>
      </c>
      <c r="D415" s="14" t="s">
        <v>139</v>
      </c>
      <c r="E415" s="5"/>
      <c r="F415" s="5"/>
      <c r="G415" s="5"/>
      <c r="H415" s="5"/>
      <c r="I415" s="5"/>
      <c r="J415" s="5"/>
      <c r="K415" s="5"/>
      <c r="L415" s="5"/>
      <c r="M415" s="5"/>
    </row>
    <row r="416" spans="1:13" ht="22.05" customHeight="1" x14ac:dyDescent="0.45">
      <c r="A416" t="str">
        <f t="shared" si="218"/>
        <v>Manager 4Chi phí đào tạo</v>
      </c>
      <c r="B416" s="14">
        <v>16</v>
      </c>
      <c r="C416" s="14" t="str">
        <f t="shared" si="219"/>
        <v>Manager 4</v>
      </c>
      <c r="D416" s="14" t="s">
        <v>152</v>
      </c>
      <c r="E416" s="5"/>
      <c r="F416" s="5"/>
      <c r="G416" s="5"/>
      <c r="H416" s="5"/>
      <c r="I416" s="5"/>
      <c r="J416" s="5"/>
      <c r="K416" s="5"/>
      <c r="L416" s="5"/>
      <c r="M416" s="5"/>
    </row>
    <row r="417" spans="1:13" ht="22.05" customHeight="1" x14ac:dyDescent="0.45">
      <c r="A417" t="str">
        <f t="shared" si="218"/>
        <v>Staff 5Chi phí đào tạo</v>
      </c>
      <c r="B417" s="14">
        <v>17</v>
      </c>
      <c r="C417" s="14" t="str">
        <f t="shared" si="219"/>
        <v>Staff 5</v>
      </c>
      <c r="D417" s="14" t="s">
        <v>145</v>
      </c>
      <c r="E417" s="5"/>
      <c r="F417" s="5"/>
      <c r="G417" s="5"/>
      <c r="H417" s="5"/>
      <c r="I417" s="5"/>
      <c r="J417" s="5"/>
      <c r="K417" s="5"/>
      <c r="L417" s="5"/>
      <c r="M417" s="5"/>
    </row>
    <row r="418" spans="1:13" ht="22.05" customHeight="1" x14ac:dyDescent="0.45">
      <c r="A418" t="str">
        <f t="shared" si="218"/>
        <v>Manager 5Chi phí đào tạo</v>
      </c>
      <c r="B418" s="14">
        <v>14</v>
      </c>
      <c r="C418" s="14" t="str">
        <f t="shared" si="219"/>
        <v>Manager 5</v>
      </c>
      <c r="D418" s="14" t="s">
        <v>131</v>
      </c>
      <c r="E418" s="5"/>
      <c r="F418" s="5"/>
      <c r="G418" s="5"/>
      <c r="H418" s="5"/>
      <c r="I418" s="5"/>
      <c r="J418" s="5"/>
      <c r="K418" s="5"/>
      <c r="L418" s="5"/>
      <c r="M418" s="5"/>
    </row>
    <row r="419" spans="1:13" ht="22.05" customHeight="1" x14ac:dyDescent="0.45">
      <c r="A419" t="str">
        <f t="shared" si="218"/>
        <v>DevChi phí đào tạo</v>
      </c>
      <c r="B419" s="14">
        <v>15</v>
      </c>
      <c r="C419" s="14" t="str">
        <f t="shared" si="219"/>
        <v>Dev</v>
      </c>
      <c r="D419" s="7" t="s">
        <v>125</v>
      </c>
      <c r="E419" s="5"/>
      <c r="F419" s="5"/>
      <c r="G419" s="5"/>
      <c r="H419" s="5"/>
      <c r="I419" s="5"/>
      <c r="J419" s="5"/>
      <c r="K419" s="5"/>
      <c r="L419" s="5"/>
      <c r="M419" s="5"/>
    </row>
    <row r="421" spans="1:13" x14ac:dyDescent="0.45">
      <c r="B421" s="2" t="s">
        <v>212</v>
      </c>
    </row>
    <row r="422" spans="1:13" ht="22.05" customHeight="1" x14ac:dyDescent="0.45">
      <c r="B422" s="59" t="s">
        <v>3</v>
      </c>
      <c r="C422" s="59" t="s">
        <v>65</v>
      </c>
      <c r="D422" s="59" t="s">
        <v>66</v>
      </c>
      <c r="E422" s="7">
        <v>2025</v>
      </c>
      <c r="F422" s="7"/>
      <c r="G422" s="7">
        <v>2026</v>
      </c>
      <c r="H422" s="7"/>
      <c r="I422" s="7">
        <v>2027</v>
      </c>
      <c r="J422" s="7"/>
      <c r="K422" s="7">
        <v>2028</v>
      </c>
      <c r="L422" s="7"/>
      <c r="M422" s="7">
        <v>2029</v>
      </c>
    </row>
    <row r="423" spans="1:13" ht="22.05" customHeight="1" x14ac:dyDescent="0.45">
      <c r="A423" t="str">
        <f>C423&amp;B$421</f>
        <v>CEOCông cụ làm việc ( Máy tính, bàn ghế làm việc)</v>
      </c>
      <c r="B423" s="14">
        <v>1</v>
      </c>
      <c r="C423" s="14" t="str">
        <f>C401</f>
        <v>CEO</v>
      </c>
      <c r="D423" s="4" t="s">
        <v>57</v>
      </c>
      <c r="E423" s="9">
        <v>8400000</v>
      </c>
      <c r="F423" s="9"/>
      <c r="G423" s="9">
        <v>8400000</v>
      </c>
      <c r="H423" s="9"/>
      <c r="I423" s="9">
        <v>8400000</v>
      </c>
      <c r="J423" s="9"/>
      <c r="K423" s="9">
        <v>8400000</v>
      </c>
      <c r="L423" s="9"/>
      <c r="M423" s="9">
        <v>8400000</v>
      </c>
    </row>
    <row r="424" spans="1:13" ht="22.05" customHeight="1" x14ac:dyDescent="0.45">
      <c r="A424" t="str">
        <f t="shared" ref="A424:A441" si="220">C424&amp;B$421</f>
        <v>COOCông cụ làm việc ( Máy tính, bàn ghế làm việc)</v>
      </c>
      <c r="B424" s="14">
        <v>2</v>
      </c>
      <c r="C424" s="14" t="str">
        <f t="shared" ref="C424:C441" si="221">C402</f>
        <v>COO</v>
      </c>
      <c r="D424" s="4" t="s">
        <v>58</v>
      </c>
      <c r="E424" s="9">
        <v>8400000</v>
      </c>
      <c r="F424" s="9"/>
      <c r="G424" s="9">
        <v>8400000</v>
      </c>
      <c r="H424" s="9"/>
      <c r="I424" s="9">
        <v>8400000</v>
      </c>
      <c r="J424" s="9"/>
      <c r="K424" s="9">
        <v>8400000</v>
      </c>
      <c r="L424" s="9"/>
      <c r="M424" s="9">
        <v>8400000</v>
      </c>
    </row>
    <row r="425" spans="1:13" ht="22.05" customHeight="1" x14ac:dyDescent="0.45">
      <c r="A425" t="str">
        <f t="shared" si="220"/>
        <v>CCOCông cụ làm việc ( Máy tính, bàn ghế làm việc)</v>
      </c>
      <c r="B425" s="14">
        <v>3</v>
      </c>
      <c r="C425" s="14" t="str">
        <f t="shared" si="221"/>
        <v>CCO</v>
      </c>
      <c r="D425" s="7" t="s">
        <v>76</v>
      </c>
      <c r="E425" s="9">
        <v>8400000</v>
      </c>
      <c r="F425" s="9"/>
      <c r="G425" s="9">
        <v>8400000</v>
      </c>
      <c r="H425" s="9"/>
      <c r="I425" s="9">
        <v>8400000</v>
      </c>
      <c r="J425" s="9"/>
      <c r="K425" s="9">
        <v>8400000</v>
      </c>
      <c r="L425" s="9"/>
      <c r="M425" s="9">
        <v>8400000</v>
      </c>
    </row>
    <row r="426" spans="1:13" ht="22.05" customHeight="1" x14ac:dyDescent="0.45">
      <c r="A426" t="str">
        <f t="shared" si="220"/>
        <v>CMOCông cụ làm việc ( Máy tính, bàn ghế làm việc)</v>
      </c>
      <c r="B426" s="14">
        <v>4</v>
      </c>
      <c r="C426" s="14" t="str">
        <f t="shared" si="221"/>
        <v>CMO</v>
      </c>
      <c r="D426" s="7" t="s">
        <v>59</v>
      </c>
      <c r="E426" s="9">
        <v>8400000</v>
      </c>
      <c r="F426" s="9"/>
      <c r="G426" s="9">
        <v>8400000</v>
      </c>
      <c r="H426" s="9"/>
      <c r="I426" s="9">
        <v>8400000</v>
      </c>
      <c r="J426" s="9"/>
      <c r="K426" s="9">
        <v>8400000</v>
      </c>
      <c r="L426" s="9"/>
      <c r="M426" s="9">
        <v>8400000</v>
      </c>
    </row>
    <row r="427" spans="1:13" ht="22.05" customHeight="1" x14ac:dyDescent="0.45">
      <c r="A427" t="str">
        <f t="shared" si="220"/>
        <v>AdminCông cụ làm việc ( Máy tính, bàn ghế làm việc)</v>
      </c>
      <c r="B427" s="14">
        <v>5</v>
      </c>
      <c r="C427" s="14" t="str">
        <f t="shared" si="221"/>
        <v>Admin</v>
      </c>
      <c r="D427" s="7" t="s">
        <v>60</v>
      </c>
      <c r="E427" s="9">
        <v>3500000</v>
      </c>
      <c r="F427" s="9"/>
      <c r="G427" s="9">
        <v>3500000</v>
      </c>
      <c r="H427" s="9"/>
      <c r="I427" s="9">
        <v>3500000</v>
      </c>
      <c r="J427" s="9"/>
      <c r="K427" s="9">
        <v>3500000</v>
      </c>
      <c r="L427" s="9"/>
      <c r="M427" s="9">
        <v>3500000</v>
      </c>
    </row>
    <row r="428" spans="1:13" ht="22.05" customHeight="1" x14ac:dyDescent="0.45">
      <c r="A428" t="str">
        <f t="shared" si="220"/>
        <v>LegalCông cụ làm việc ( Máy tính, bàn ghế làm việc)</v>
      </c>
      <c r="B428" s="14">
        <v>6</v>
      </c>
      <c r="C428" s="14" t="str">
        <f t="shared" si="221"/>
        <v>Legal</v>
      </c>
      <c r="D428" s="7" t="s">
        <v>61</v>
      </c>
      <c r="E428" s="5"/>
      <c r="F428" s="5"/>
      <c r="G428" s="5"/>
      <c r="H428" s="5"/>
      <c r="I428" s="5"/>
      <c r="J428" s="5"/>
      <c r="K428" s="5"/>
      <c r="L428" s="5"/>
      <c r="M428" s="5"/>
    </row>
    <row r="429" spans="1:13" ht="22.05" customHeight="1" x14ac:dyDescent="0.45">
      <c r="A429" t="str">
        <f t="shared" si="220"/>
        <v>CACông cụ làm việc ( Máy tính, bàn ghế làm việc)</v>
      </c>
      <c r="B429" s="14">
        <v>7</v>
      </c>
      <c r="C429" s="14" t="str">
        <f t="shared" si="221"/>
        <v>CA</v>
      </c>
      <c r="D429" s="7" t="s">
        <v>62</v>
      </c>
      <c r="E429" s="5"/>
      <c r="F429" s="5"/>
      <c r="G429" s="9">
        <v>3500000</v>
      </c>
      <c r="H429" s="9"/>
      <c r="I429" s="9">
        <v>3500000</v>
      </c>
      <c r="J429" s="9"/>
      <c r="K429" s="9">
        <v>3500000</v>
      </c>
      <c r="L429" s="9"/>
      <c r="M429" s="9">
        <v>3500000</v>
      </c>
    </row>
    <row r="430" spans="1:13" ht="22.05" customHeight="1" x14ac:dyDescent="0.45">
      <c r="A430" t="str">
        <f t="shared" si="220"/>
        <v>Manager 1Công cụ làm việc ( Máy tính, bàn ghế làm việc)</v>
      </c>
      <c r="B430" s="14">
        <v>8</v>
      </c>
      <c r="C430" s="14" t="str">
        <f t="shared" si="221"/>
        <v>Manager 1</v>
      </c>
      <c r="D430" s="7" t="s">
        <v>132</v>
      </c>
      <c r="E430" s="9">
        <v>3500000</v>
      </c>
      <c r="F430" s="9"/>
      <c r="G430" s="9">
        <v>3500000</v>
      </c>
      <c r="H430" s="9"/>
      <c r="I430" s="9">
        <v>3500000</v>
      </c>
      <c r="J430" s="9"/>
      <c r="K430" s="9">
        <v>3500000</v>
      </c>
      <c r="L430" s="9"/>
      <c r="M430" s="9">
        <v>3500000</v>
      </c>
    </row>
    <row r="431" spans="1:13" ht="22.05" customHeight="1" x14ac:dyDescent="0.45">
      <c r="A431" t="str">
        <f t="shared" si="220"/>
        <v>Staff 1Công cụ làm việc ( Máy tính, bàn ghế làm việc)</v>
      </c>
      <c r="B431" s="14">
        <v>9</v>
      </c>
      <c r="C431" s="14" t="str">
        <f t="shared" si="221"/>
        <v>Staff 1</v>
      </c>
      <c r="D431" s="7" t="s">
        <v>127</v>
      </c>
      <c r="E431" s="9">
        <v>3500000</v>
      </c>
      <c r="F431" s="9"/>
      <c r="G431" s="9">
        <v>3500000</v>
      </c>
      <c r="H431" s="9"/>
      <c r="I431" s="9">
        <v>3500000</v>
      </c>
      <c r="J431" s="9"/>
      <c r="K431" s="9">
        <v>3500000</v>
      </c>
      <c r="L431" s="9"/>
      <c r="M431" s="9">
        <v>3500000</v>
      </c>
    </row>
    <row r="432" spans="1:13" ht="22.05" customHeight="1" x14ac:dyDescent="0.45">
      <c r="A432" t="str">
        <f t="shared" si="220"/>
        <v>Director 1Công cụ làm việc ( Máy tính, bàn ghế làm việc)</v>
      </c>
      <c r="B432" s="14">
        <v>10</v>
      </c>
      <c r="C432" s="14" t="str">
        <f t="shared" si="221"/>
        <v>Director 1</v>
      </c>
      <c r="D432" s="7" t="s">
        <v>129</v>
      </c>
      <c r="E432" s="9">
        <v>3500000</v>
      </c>
      <c r="F432" s="9"/>
      <c r="G432" s="9">
        <v>3500000</v>
      </c>
      <c r="H432" s="9"/>
      <c r="I432" s="9">
        <v>3500000</v>
      </c>
      <c r="J432" s="9"/>
      <c r="K432" s="9">
        <v>3500000</v>
      </c>
      <c r="L432" s="9"/>
      <c r="M432" s="9">
        <v>3500000</v>
      </c>
    </row>
    <row r="433" spans="1:13" ht="22.05" customHeight="1" x14ac:dyDescent="0.45">
      <c r="A433" t="str">
        <f t="shared" si="220"/>
        <v>Manager 2Công cụ làm việc ( Máy tính, bàn ghế làm việc)</v>
      </c>
      <c r="B433" s="14">
        <v>11</v>
      </c>
      <c r="C433" s="14" t="str">
        <f t="shared" si="221"/>
        <v>Manager 2</v>
      </c>
      <c r="D433" s="7" t="s">
        <v>130</v>
      </c>
      <c r="E433" s="9">
        <v>3500000</v>
      </c>
      <c r="F433" s="9"/>
      <c r="G433" s="9">
        <v>3500000</v>
      </c>
      <c r="H433" s="9"/>
      <c r="I433" s="9">
        <v>3500000</v>
      </c>
      <c r="J433" s="9"/>
      <c r="K433" s="9">
        <v>3500000</v>
      </c>
      <c r="L433" s="9"/>
      <c r="M433" s="9">
        <v>3500000</v>
      </c>
    </row>
    <row r="434" spans="1:13" ht="22.05" customHeight="1" x14ac:dyDescent="0.45">
      <c r="A434" t="str">
        <f t="shared" si="220"/>
        <v>Staff 2Công cụ làm việc ( Máy tính, bàn ghế làm việc)</v>
      </c>
      <c r="B434" s="14">
        <v>12</v>
      </c>
      <c r="C434" s="14" t="str">
        <f t="shared" si="221"/>
        <v>Staff 2</v>
      </c>
      <c r="D434" s="7" t="s">
        <v>124</v>
      </c>
      <c r="E434" s="9">
        <v>3500000</v>
      </c>
      <c r="F434" s="9"/>
      <c r="G434" s="9">
        <v>3500000</v>
      </c>
      <c r="H434" s="9"/>
      <c r="I434" s="9">
        <v>3500000</v>
      </c>
      <c r="J434" s="9"/>
      <c r="K434" s="9">
        <v>3500000</v>
      </c>
      <c r="L434" s="9"/>
      <c r="M434" s="9">
        <v>3500000</v>
      </c>
    </row>
    <row r="435" spans="1:13" ht="22.05" customHeight="1" x14ac:dyDescent="0.45">
      <c r="A435" t="str">
        <f t="shared" si="220"/>
        <v>Staff 3Công cụ làm việc ( Máy tính, bàn ghế làm việc)</v>
      </c>
      <c r="B435" s="14">
        <v>13</v>
      </c>
      <c r="C435" s="14" t="str">
        <f t="shared" si="221"/>
        <v>Staff 3</v>
      </c>
      <c r="D435" s="14" t="s">
        <v>128</v>
      </c>
      <c r="E435" s="9">
        <v>3500000</v>
      </c>
      <c r="F435" s="9"/>
      <c r="G435" s="9">
        <v>3500000</v>
      </c>
      <c r="H435" s="9"/>
      <c r="I435" s="9">
        <v>3500000</v>
      </c>
      <c r="J435" s="9"/>
      <c r="K435" s="9">
        <v>3500000</v>
      </c>
      <c r="L435" s="9"/>
      <c r="M435" s="9">
        <v>3500000</v>
      </c>
    </row>
    <row r="436" spans="1:13" ht="22.05" customHeight="1" x14ac:dyDescent="0.45">
      <c r="A436" t="str">
        <f t="shared" si="220"/>
        <v>Manager 3Công cụ làm việc ( Máy tính, bàn ghế làm việc)</v>
      </c>
      <c r="B436" s="14">
        <v>14</v>
      </c>
      <c r="C436" s="14" t="str">
        <f t="shared" si="221"/>
        <v>Manager 3</v>
      </c>
      <c r="D436" s="14" t="s">
        <v>153</v>
      </c>
      <c r="E436" s="9">
        <v>3500000</v>
      </c>
      <c r="F436" s="9"/>
      <c r="G436" s="9">
        <v>3500000</v>
      </c>
      <c r="H436" s="9"/>
      <c r="I436" s="9">
        <v>3500000</v>
      </c>
      <c r="J436" s="9"/>
      <c r="K436" s="9">
        <v>3500000</v>
      </c>
      <c r="L436" s="9"/>
      <c r="M436" s="9">
        <v>3500000</v>
      </c>
    </row>
    <row r="437" spans="1:13" ht="22.05" customHeight="1" x14ac:dyDescent="0.45">
      <c r="A437" t="str">
        <f t="shared" si="220"/>
        <v>Staff 4Công cụ làm việc ( Máy tính, bàn ghế làm việc)</v>
      </c>
      <c r="B437" s="14">
        <v>15</v>
      </c>
      <c r="C437" s="14" t="str">
        <f t="shared" si="221"/>
        <v>Staff 4</v>
      </c>
      <c r="D437" s="14" t="s">
        <v>139</v>
      </c>
      <c r="E437" s="9">
        <v>3500000</v>
      </c>
      <c r="F437" s="9"/>
      <c r="G437" s="9">
        <v>3500000</v>
      </c>
      <c r="H437" s="9"/>
      <c r="I437" s="9">
        <v>3500000</v>
      </c>
      <c r="J437" s="9"/>
      <c r="K437" s="9">
        <v>3500000</v>
      </c>
      <c r="L437" s="9"/>
      <c r="M437" s="9">
        <v>3500000</v>
      </c>
    </row>
    <row r="438" spans="1:13" ht="22.05" customHeight="1" x14ac:dyDescent="0.45">
      <c r="A438" t="str">
        <f t="shared" si="220"/>
        <v>Manager 4Công cụ làm việc ( Máy tính, bàn ghế làm việc)</v>
      </c>
      <c r="B438" s="14">
        <v>16</v>
      </c>
      <c r="C438" s="14" t="str">
        <f t="shared" si="221"/>
        <v>Manager 4</v>
      </c>
      <c r="D438" s="14" t="s">
        <v>152</v>
      </c>
      <c r="E438" s="9">
        <v>3500000</v>
      </c>
      <c r="F438" s="9"/>
      <c r="G438" s="9">
        <v>3500000</v>
      </c>
      <c r="H438" s="9"/>
      <c r="I438" s="9">
        <v>3500000</v>
      </c>
      <c r="J438" s="9"/>
      <c r="K438" s="9">
        <v>3500000</v>
      </c>
      <c r="L438" s="9"/>
      <c r="M438" s="9">
        <v>3500000</v>
      </c>
    </row>
    <row r="439" spans="1:13" ht="22.05" customHeight="1" x14ac:dyDescent="0.45">
      <c r="A439" t="str">
        <f t="shared" si="220"/>
        <v>Staff 5Công cụ làm việc ( Máy tính, bàn ghế làm việc)</v>
      </c>
      <c r="B439" s="14">
        <v>17</v>
      </c>
      <c r="C439" s="14" t="str">
        <f t="shared" si="221"/>
        <v>Staff 5</v>
      </c>
      <c r="D439" s="14" t="s">
        <v>145</v>
      </c>
      <c r="E439" s="9">
        <v>3500000</v>
      </c>
      <c r="F439" s="9"/>
      <c r="G439" s="9">
        <v>3500000</v>
      </c>
      <c r="H439" s="9"/>
      <c r="I439" s="9">
        <v>3500000</v>
      </c>
      <c r="J439" s="9"/>
      <c r="K439" s="9">
        <v>3500000</v>
      </c>
      <c r="L439" s="9"/>
      <c r="M439" s="9">
        <v>3500000</v>
      </c>
    </row>
    <row r="440" spans="1:13" ht="22.05" customHeight="1" x14ac:dyDescent="0.45">
      <c r="A440" t="str">
        <f t="shared" si="220"/>
        <v>Manager 5Công cụ làm việc ( Máy tính, bàn ghế làm việc)</v>
      </c>
      <c r="B440" s="14">
        <v>18</v>
      </c>
      <c r="C440" s="14" t="str">
        <f t="shared" si="221"/>
        <v>Manager 5</v>
      </c>
      <c r="D440" s="14" t="s">
        <v>131</v>
      </c>
      <c r="E440" s="9">
        <v>3500000</v>
      </c>
      <c r="F440" s="9"/>
      <c r="G440" s="9">
        <v>3500000</v>
      </c>
      <c r="H440" s="9"/>
      <c r="I440" s="9">
        <v>3500000</v>
      </c>
      <c r="J440" s="9"/>
      <c r="K440" s="9">
        <v>3500000</v>
      </c>
      <c r="L440" s="9"/>
      <c r="M440" s="9">
        <v>3500000</v>
      </c>
    </row>
    <row r="441" spans="1:13" ht="22.05" customHeight="1" x14ac:dyDescent="0.45">
      <c r="A441" t="str">
        <f t="shared" si="220"/>
        <v>DevCông cụ làm việc ( Máy tính, bàn ghế làm việc)</v>
      </c>
      <c r="B441" s="14">
        <v>19</v>
      </c>
      <c r="C441" s="14" t="str">
        <f t="shared" si="221"/>
        <v>Dev</v>
      </c>
      <c r="D441" s="7" t="s">
        <v>125</v>
      </c>
      <c r="E441" s="9">
        <v>3500000</v>
      </c>
      <c r="F441" s="9"/>
      <c r="G441" s="9">
        <v>3500000</v>
      </c>
      <c r="H441" s="9"/>
      <c r="I441" s="9">
        <v>3500000</v>
      </c>
      <c r="J441" s="9"/>
      <c r="K441" s="9">
        <v>3500000</v>
      </c>
      <c r="L441" s="9"/>
      <c r="M441" s="9">
        <v>3500000</v>
      </c>
    </row>
    <row r="443" spans="1:13" ht="25.25" customHeight="1" x14ac:dyDescent="0.45">
      <c r="B443" s="2" t="s">
        <v>81</v>
      </c>
    </row>
    <row r="444" spans="1:13" ht="23.45" customHeight="1" x14ac:dyDescent="0.45">
      <c r="B444" s="59" t="s">
        <v>3</v>
      </c>
      <c r="C444" s="59" t="s">
        <v>65</v>
      </c>
      <c r="D444" s="59" t="s">
        <v>66</v>
      </c>
      <c r="E444" s="7">
        <v>2025</v>
      </c>
      <c r="F444" s="7"/>
      <c r="G444" s="7">
        <v>2026</v>
      </c>
      <c r="H444" s="7"/>
      <c r="I444" s="7">
        <v>2027</v>
      </c>
      <c r="J444" s="7"/>
      <c r="K444" s="7">
        <v>2028</v>
      </c>
      <c r="L444" s="7"/>
      <c r="M444" s="7">
        <v>2029</v>
      </c>
    </row>
    <row r="445" spans="1:13" ht="22.05" customHeight="1" x14ac:dyDescent="0.45">
      <c r="A445" t="str">
        <f>C445&amp;B$443</f>
        <v>CEOChi phí tuyển dụng 1 tháng</v>
      </c>
      <c r="B445" s="14">
        <v>1</v>
      </c>
      <c r="C445" s="14" t="str">
        <f>C423</f>
        <v>CEO</v>
      </c>
      <c r="D445" s="4" t="s">
        <v>57</v>
      </c>
      <c r="E445" s="9">
        <f t="shared" ref="E445:E463" si="222">(E4+E26)/12/2</f>
        <v>12500000</v>
      </c>
      <c r="F445" s="9"/>
      <c r="G445" s="9">
        <f t="shared" ref="G445:G463" si="223">(G4+G26)/12/2</f>
        <v>13750000.000000002</v>
      </c>
      <c r="H445" s="9"/>
      <c r="I445" s="9">
        <f t="shared" ref="I445:I463" si="224">(I4+I26)/12/2</f>
        <v>15125000.000000006</v>
      </c>
      <c r="J445" s="9"/>
      <c r="K445" s="9">
        <f t="shared" ref="K445:K463" si="225">(K4+K26)/12/2</f>
        <v>16637500.000000006</v>
      </c>
      <c r="L445" s="9"/>
      <c r="M445" s="9">
        <f t="shared" ref="M445:M463" si="226">(M4+M26)/12/2</f>
        <v>18301250.000000007</v>
      </c>
    </row>
    <row r="446" spans="1:13" ht="22.05" customHeight="1" x14ac:dyDescent="0.45">
      <c r="A446" t="str">
        <f t="shared" ref="A446:A463" si="227">C446&amp;B$443</f>
        <v>COOChi phí tuyển dụng 1 tháng</v>
      </c>
      <c r="B446" s="14">
        <v>2</v>
      </c>
      <c r="C446" s="14" t="str">
        <f t="shared" ref="C446:C463" si="228">C424</f>
        <v>COO</v>
      </c>
      <c r="D446" s="4" t="s">
        <v>58</v>
      </c>
      <c r="E446" s="9">
        <f t="shared" si="222"/>
        <v>25000000</v>
      </c>
      <c r="F446" s="9"/>
      <c r="G446" s="9">
        <f t="shared" si="223"/>
        <v>27500000.000000004</v>
      </c>
      <c r="H446" s="9"/>
      <c r="I446" s="9">
        <f t="shared" si="224"/>
        <v>30250000.000000011</v>
      </c>
      <c r="J446" s="9"/>
      <c r="K446" s="9">
        <f t="shared" si="225"/>
        <v>33275000.000000011</v>
      </c>
      <c r="L446" s="9"/>
      <c r="M446" s="9">
        <f t="shared" si="226"/>
        <v>36602500.000000015</v>
      </c>
    </row>
    <row r="447" spans="1:13" ht="22.05" customHeight="1" x14ac:dyDescent="0.45">
      <c r="A447" t="str">
        <f t="shared" si="227"/>
        <v>CCOChi phí tuyển dụng 1 tháng</v>
      </c>
      <c r="B447" s="14">
        <v>3</v>
      </c>
      <c r="C447" s="14" t="str">
        <f t="shared" si="228"/>
        <v>CCO</v>
      </c>
      <c r="D447" s="7" t="s">
        <v>76</v>
      </c>
      <c r="E447" s="9">
        <f t="shared" si="222"/>
        <v>10783333.333333334</v>
      </c>
      <c r="F447" s="9"/>
      <c r="G447" s="9">
        <f t="shared" si="223"/>
        <v>18285000</v>
      </c>
      <c r="H447" s="9"/>
      <c r="I447" s="9">
        <f t="shared" si="224"/>
        <v>32913000</v>
      </c>
      <c r="J447" s="9"/>
      <c r="K447" s="9">
        <f t="shared" si="225"/>
        <v>49369500</v>
      </c>
      <c r="L447" s="9"/>
      <c r="M447" s="9">
        <f t="shared" si="226"/>
        <v>69117300</v>
      </c>
    </row>
    <row r="448" spans="1:13" ht="22.05" customHeight="1" x14ac:dyDescent="0.45">
      <c r="A448" t="str">
        <f t="shared" si="227"/>
        <v>CMOChi phí tuyển dụng 1 tháng</v>
      </c>
      <c r="B448" s="14">
        <v>4</v>
      </c>
      <c r="C448" s="14" t="str">
        <f t="shared" si="228"/>
        <v>CMO</v>
      </c>
      <c r="D448" s="7" t="s">
        <v>59</v>
      </c>
      <c r="E448" s="9">
        <f t="shared" si="222"/>
        <v>7500000</v>
      </c>
      <c r="F448" s="9"/>
      <c r="G448" s="9">
        <f t="shared" si="223"/>
        <v>8250000</v>
      </c>
      <c r="H448" s="9"/>
      <c r="I448" s="9">
        <f t="shared" si="224"/>
        <v>9075000.0000000019</v>
      </c>
      <c r="J448" s="9"/>
      <c r="K448" s="9">
        <f t="shared" si="225"/>
        <v>9982500.0000000019</v>
      </c>
      <c r="L448" s="9"/>
      <c r="M448" s="9">
        <f t="shared" si="226"/>
        <v>10980750.000000006</v>
      </c>
    </row>
    <row r="449" spans="1:13" ht="22.05" customHeight="1" x14ac:dyDescent="0.45">
      <c r="A449" t="str">
        <f t="shared" si="227"/>
        <v>AdminChi phí tuyển dụng 1 tháng</v>
      </c>
      <c r="B449" s="14">
        <v>5</v>
      </c>
      <c r="C449" s="14" t="str">
        <f t="shared" si="228"/>
        <v>Admin</v>
      </c>
      <c r="D449" s="7" t="s">
        <v>60</v>
      </c>
      <c r="E449" s="9">
        <f t="shared" si="222"/>
        <v>4250000</v>
      </c>
      <c r="F449" s="9"/>
      <c r="G449" s="9">
        <f t="shared" si="223"/>
        <v>4675000</v>
      </c>
      <c r="H449" s="9"/>
      <c r="I449" s="9">
        <f t="shared" si="224"/>
        <v>5142500</v>
      </c>
      <c r="J449" s="9"/>
      <c r="K449" s="9">
        <f t="shared" si="225"/>
        <v>5656750</v>
      </c>
      <c r="L449" s="9"/>
      <c r="M449" s="9">
        <f t="shared" si="226"/>
        <v>6222425.0000000009</v>
      </c>
    </row>
    <row r="450" spans="1:13" ht="22.05" customHeight="1" x14ac:dyDescent="0.45">
      <c r="A450" t="str">
        <f t="shared" si="227"/>
        <v>LegalChi phí tuyển dụng 1 tháng</v>
      </c>
      <c r="B450" s="14">
        <v>6</v>
      </c>
      <c r="C450" s="14" t="str">
        <f t="shared" si="228"/>
        <v>Legal</v>
      </c>
      <c r="D450" s="7" t="s">
        <v>61</v>
      </c>
      <c r="E450" s="9">
        <f t="shared" si="222"/>
        <v>1500000</v>
      </c>
      <c r="F450" s="9"/>
      <c r="G450" s="9">
        <f t="shared" si="223"/>
        <v>1650000</v>
      </c>
      <c r="H450" s="9"/>
      <c r="I450" s="9">
        <f t="shared" si="224"/>
        <v>1815000</v>
      </c>
      <c r="J450" s="9"/>
      <c r="K450" s="9">
        <f t="shared" si="225"/>
        <v>1996500.0000000002</v>
      </c>
      <c r="L450" s="9"/>
      <c r="M450" s="9">
        <f t="shared" si="226"/>
        <v>2196150.0000000005</v>
      </c>
    </row>
    <row r="451" spans="1:13" ht="22.05" customHeight="1" x14ac:dyDescent="0.45">
      <c r="A451" t="str">
        <f t="shared" si="227"/>
        <v>CAChi phí tuyển dụng 1 tháng</v>
      </c>
      <c r="B451" s="14">
        <v>7</v>
      </c>
      <c r="C451" s="14" t="str">
        <f t="shared" si="228"/>
        <v>CA</v>
      </c>
      <c r="D451" s="7" t="s">
        <v>62</v>
      </c>
      <c r="E451" s="9">
        <f t="shared" si="222"/>
        <v>2700000</v>
      </c>
      <c r="F451" s="9"/>
      <c r="G451" s="9">
        <f t="shared" si="223"/>
        <v>11250000</v>
      </c>
      <c r="H451" s="9"/>
      <c r="I451" s="9">
        <f t="shared" si="224"/>
        <v>14062500</v>
      </c>
      <c r="J451" s="9"/>
      <c r="K451" s="9">
        <f t="shared" si="225"/>
        <v>17578125</v>
      </c>
      <c r="L451" s="9"/>
      <c r="M451" s="9">
        <f t="shared" si="226"/>
        <v>21972656.25</v>
      </c>
    </row>
    <row r="452" spans="1:13" ht="22.05" customHeight="1" x14ac:dyDescent="0.45">
      <c r="A452" t="str">
        <f t="shared" si="227"/>
        <v>Manager 1Chi phí tuyển dụng 1 tháng</v>
      </c>
      <c r="B452" s="14">
        <v>8</v>
      </c>
      <c r="C452" s="14" t="str">
        <f t="shared" si="228"/>
        <v>Manager 1</v>
      </c>
      <c r="D452" s="7" t="s">
        <v>132</v>
      </c>
      <c r="E452" s="9">
        <f t="shared" si="222"/>
        <v>12000000</v>
      </c>
      <c r="F452" s="9"/>
      <c r="G452" s="9">
        <f t="shared" si="223"/>
        <v>13200000.000000002</v>
      </c>
      <c r="H452" s="9"/>
      <c r="I452" s="9">
        <f t="shared" si="224"/>
        <v>14520000.000000006</v>
      </c>
      <c r="J452" s="9"/>
      <c r="K452" s="9">
        <f t="shared" si="225"/>
        <v>15972000.000000006</v>
      </c>
      <c r="L452" s="9"/>
      <c r="M452" s="9">
        <f t="shared" si="226"/>
        <v>17569200.000000007</v>
      </c>
    </row>
    <row r="453" spans="1:13" ht="22.05" customHeight="1" x14ac:dyDescent="0.45">
      <c r="A453" t="str">
        <f t="shared" si="227"/>
        <v>Staff 1Chi phí tuyển dụng 1 tháng</v>
      </c>
      <c r="B453" s="14">
        <v>9</v>
      </c>
      <c r="C453" s="14" t="str">
        <f t="shared" si="228"/>
        <v>Staff 1</v>
      </c>
      <c r="D453" s="7" t="s">
        <v>127</v>
      </c>
      <c r="E453" s="9">
        <f t="shared" si="222"/>
        <v>5500000</v>
      </c>
      <c r="F453" s="9"/>
      <c r="G453" s="9">
        <f t="shared" si="223"/>
        <v>6050000</v>
      </c>
      <c r="H453" s="9"/>
      <c r="I453" s="9">
        <f t="shared" si="224"/>
        <v>6655000</v>
      </c>
      <c r="J453" s="9"/>
      <c r="K453" s="9">
        <f t="shared" si="225"/>
        <v>7320500.0000000028</v>
      </c>
      <c r="L453" s="9"/>
      <c r="M453" s="9">
        <f t="shared" si="226"/>
        <v>8052550.0000000028</v>
      </c>
    </row>
    <row r="454" spans="1:13" ht="22.05" customHeight="1" x14ac:dyDescent="0.45">
      <c r="A454" t="str">
        <f t="shared" si="227"/>
        <v>Director 1Chi phí tuyển dụng 1 tháng</v>
      </c>
      <c r="B454" s="14">
        <v>10</v>
      </c>
      <c r="C454" s="14" t="str">
        <f t="shared" si="228"/>
        <v>Director 1</v>
      </c>
      <c r="D454" s="7" t="s">
        <v>129</v>
      </c>
      <c r="E454" s="9">
        <f t="shared" si="222"/>
        <v>31500000</v>
      </c>
      <c r="F454" s="9"/>
      <c r="G454" s="9">
        <f t="shared" si="223"/>
        <v>34650000</v>
      </c>
      <c r="H454" s="9"/>
      <c r="I454" s="9">
        <f t="shared" si="224"/>
        <v>38115000</v>
      </c>
      <c r="J454" s="9"/>
      <c r="K454" s="9">
        <f t="shared" si="225"/>
        <v>41926500.000000007</v>
      </c>
      <c r="L454" s="9"/>
      <c r="M454" s="9">
        <f t="shared" si="226"/>
        <v>46119150.000000007</v>
      </c>
    </row>
    <row r="455" spans="1:13" ht="22.05" customHeight="1" x14ac:dyDescent="0.45">
      <c r="A455" t="str">
        <f t="shared" si="227"/>
        <v>Manager 2Chi phí tuyển dụng 1 tháng</v>
      </c>
      <c r="B455" s="14">
        <v>11</v>
      </c>
      <c r="C455" s="14" t="str">
        <f t="shared" si="228"/>
        <v>Manager 2</v>
      </c>
      <c r="D455" s="7" t="s">
        <v>130</v>
      </c>
      <c r="E455" s="9">
        <f t="shared" si="222"/>
        <v>11500000</v>
      </c>
      <c r="F455" s="9"/>
      <c r="G455" s="9">
        <f t="shared" si="223"/>
        <v>12650000</v>
      </c>
      <c r="H455" s="9"/>
      <c r="I455" s="9">
        <f t="shared" si="224"/>
        <v>13915000</v>
      </c>
      <c r="J455" s="9"/>
      <c r="K455" s="9">
        <f t="shared" si="225"/>
        <v>15306500.000000002</v>
      </c>
      <c r="L455" s="9"/>
      <c r="M455" s="9">
        <f t="shared" si="226"/>
        <v>16837150.000000004</v>
      </c>
    </row>
    <row r="456" spans="1:13" ht="22.05" customHeight="1" x14ac:dyDescent="0.45">
      <c r="A456" t="str">
        <f t="shared" si="227"/>
        <v>Staff 2Chi phí tuyển dụng 1 tháng</v>
      </c>
      <c r="B456" s="14">
        <v>12</v>
      </c>
      <c r="C456" s="14" t="str">
        <f t="shared" si="228"/>
        <v>Staff 2</v>
      </c>
      <c r="D456" s="7" t="s">
        <v>124</v>
      </c>
      <c r="E456" s="9">
        <f t="shared" si="222"/>
        <v>30000000</v>
      </c>
      <c r="F456" s="9"/>
      <c r="G456" s="9">
        <f t="shared" si="223"/>
        <v>33000000</v>
      </c>
      <c r="H456" s="9"/>
      <c r="I456" s="9">
        <f t="shared" si="224"/>
        <v>36300000</v>
      </c>
      <c r="J456" s="9"/>
      <c r="K456" s="9">
        <f t="shared" si="225"/>
        <v>39930000</v>
      </c>
      <c r="L456" s="9"/>
      <c r="M456" s="9">
        <f t="shared" si="226"/>
        <v>43923000.000000007</v>
      </c>
    </row>
    <row r="457" spans="1:13" ht="22.05" customHeight="1" x14ac:dyDescent="0.45">
      <c r="A457" t="str">
        <f t="shared" si="227"/>
        <v>Staff 3Chi phí tuyển dụng 1 tháng</v>
      </c>
      <c r="B457" s="14">
        <v>13</v>
      </c>
      <c r="C457" s="14" t="str">
        <f t="shared" si="228"/>
        <v>Staff 3</v>
      </c>
      <c r="D457" s="14" t="s">
        <v>128</v>
      </c>
      <c r="E457" s="9">
        <f t="shared" si="222"/>
        <v>17500000</v>
      </c>
      <c r="F457" s="9"/>
      <c r="G457" s="9">
        <f t="shared" si="223"/>
        <v>19250000</v>
      </c>
      <c r="H457" s="9"/>
      <c r="I457" s="9">
        <f t="shared" si="224"/>
        <v>21175000</v>
      </c>
      <c r="J457" s="9"/>
      <c r="K457" s="9">
        <f t="shared" si="225"/>
        <v>23292500</v>
      </c>
      <c r="L457" s="9"/>
      <c r="M457" s="9">
        <f t="shared" si="226"/>
        <v>25621750.000000004</v>
      </c>
    </row>
    <row r="458" spans="1:13" ht="22.05" customHeight="1" x14ac:dyDescent="0.45">
      <c r="A458" t="str">
        <f t="shared" si="227"/>
        <v>Manager 3Chi phí tuyển dụng 1 tháng</v>
      </c>
      <c r="B458" s="14">
        <v>14</v>
      </c>
      <c r="C458" s="14" t="str">
        <f t="shared" si="228"/>
        <v>Manager 3</v>
      </c>
      <c r="D458" s="14" t="s">
        <v>153</v>
      </c>
      <c r="E458" s="9">
        <f t="shared" si="222"/>
        <v>17500000</v>
      </c>
      <c r="F458" s="9"/>
      <c r="G458" s="9">
        <f t="shared" si="223"/>
        <v>19250000</v>
      </c>
      <c r="H458" s="9"/>
      <c r="I458" s="9">
        <f t="shared" si="224"/>
        <v>21175000</v>
      </c>
      <c r="J458" s="9"/>
      <c r="K458" s="9">
        <f t="shared" si="225"/>
        <v>23292500</v>
      </c>
      <c r="L458" s="9"/>
      <c r="M458" s="9">
        <f t="shared" si="226"/>
        <v>25621750.000000004</v>
      </c>
    </row>
    <row r="459" spans="1:13" ht="22.05" customHeight="1" x14ac:dyDescent="0.45">
      <c r="A459" t="str">
        <f t="shared" si="227"/>
        <v>Staff 4Chi phí tuyển dụng 1 tháng</v>
      </c>
      <c r="B459" s="14">
        <v>15</v>
      </c>
      <c r="C459" s="14" t="str">
        <f t="shared" si="228"/>
        <v>Staff 4</v>
      </c>
      <c r="D459" s="14" t="s">
        <v>139</v>
      </c>
      <c r="E459" s="9">
        <f t="shared" si="222"/>
        <v>12000000</v>
      </c>
      <c r="F459" s="9"/>
      <c r="G459" s="9">
        <f t="shared" si="223"/>
        <v>13200000</v>
      </c>
      <c r="H459" s="9"/>
      <c r="I459" s="9">
        <f t="shared" si="224"/>
        <v>14520000.000000002</v>
      </c>
      <c r="J459" s="9"/>
      <c r="K459" s="9">
        <f t="shared" si="225"/>
        <v>15972000.000000002</v>
      </c>
      <c r="L459" s="9"/>
      <c r="M459" s="9">
        <f t="shared" si="226"/>
        <v>17569200.000000004</v>
      </c>
    </row>
    <row r="460" spans="1:13" ht="22.05" customHeight="1" x14ac:dyDescent="0.45">
      <c r="A460" t="str">
        <f t="shared" si="227"/>
        <v>Manager 4Chi phí tuyển dụng 1 tháng</v>
      </c>
      <c r="B460" s="14">
        <v>16</v>
      </c>
      <c r="C460" s="14" t="str">
        <f t="shared" si="228"/>
        <v>Manager 4</v>
      </c>
      <c r="D460" s="14" t="s">
        <v>152</v>
      </c>
      <c r="E460" s="9">
        <f t="shared" si="222"/>
        <v>12000000</v>
      </c>
      <c r="F460" s="9"/>
      <c r="G460" s="9">
        <f t="shared" si="223"/>
        <v>13200000.000000002</v>
      </c>
      <c r="H460" s="9"/>
      <c r="I460" s="9">
        <f t="shared" si="224"/>
        <v>14520000.000000006</v>
      </c>
      <c r="J460" s="9"/>
      <c r="K460" s="9">
        <f t="shared" si="225"/>
        <v>15972000.000000006</v>
      </c>
      <c r="L460" s="9"/>
      <c r="M460" s="9">
        <f t="shared" si="226"/>
        <v>17569200.000000007</v>
      </c>
    </row>
    <row r="461" spans="1:13" ht="22.05" customHeight="1" x14ac:dyDescent="0.45">
      <c r="A461" t="str">
        <f t="shared" si="227"/>
        <v>Staff 5Chi phí tuyển dụng 1 tháng</v>
      </c>
      <c r="B461" s="14">
        <v>17</v>
      </c>
      <c r="C461" s="14" t="str">
        <f t="shared" si="228"/>
        <v>Staff 5</v>
      </c>
      <c r="D461" s="14" t="s">
        <v>145</v>
      </c>
      <c r="E461" s="9">
        <f t="shared" si="222"/>
        <v>9000000</v>
      </c>
      <c r="F461" s="9"/>
      <c r="G461" s="9">
        <f t="shared" si="223"/>
        <v>9900000</v>
      </c>
      <c r="H461" s="9"/>
      <c r="I461" s="9">
        <f t="shared" si="224"/>
        <v>10890000.000000002</v>
      </c>
      <c r="J461" s="9"/>
      <c r="K461" s="9">
        <f t="shared" si="225"/>
        <v>11979000.000000006</v>
      </c>
      <c r="L461" s="9"/>
      <c r="M461" s="9">
        <f t="shared" si="226"/>
        <v>13176900.000000006</v>
      </c>
    </row>
    <row r="462" spans="1:13" ht="22.05" customHeight="1" x14ac:dyDescent="0.45">
      <c r="A462" t="str">
        <f t="shared" si="227"/>
        <v>Manager 5Chi phí tuyển dụng 1 tháng</v>
      </c>
      <c r="B462" s="14">
        <v>14</v>
      </c>
      <c r="C462" s="14" t="str">
        <f t="shared" si="228"/>
        <v>Manager 5</v>
      </c>
      <c r="D462" s="14" t="s">
        <v>131</v>
      </c>
      <c r="E462" s="9">
        <f t="shared" si="222"/>
        <v>11500000</v>
      </c>
      <c r="F462" s="9"/>
      <c r="G462" s="9">
        <f t="shared" si="223"/>
        <v>12650000.000000002</v>
      </c>
      <c r="H462" s="9"/>
      <c r="I462" s="9">
        <f t="shared" si="224"/>
        <v>13915000.000000006</v>
      </c>
      <c r="J462" s="9"/>
      <c r="K462" s="9">
        <f t="shared" si="225"/>
        <v>15306500.000000006</v>
      </c>
      <c r="L462" s="9"/>
      <c r="M462" s="9">
        <f t="shared" si="226"/>
        <v>16837150.000000007</v>
      </c>
    </row>
    <row r="463" spans="1:13" ht="22.05" customHeight="1" x14ac:dyDescent="0.45">
      <c r="A463" t="str">
        <f t="shared" si="227"/>
        <v>DevChi phí tuyển dụng 1 tháng</v>
      </c>
      <c r="B463" s="14">
        <v>15</v>
      </c>
      <c r="C463" s="14" t="str">
        <f t="shared" si="228"/>
        <v>Dev</v>
      </c>
      <c r="D463" s="7" t="s">
        <v>125</v>
      </c>
      <c r="E463" s="9">
        <f t="shared" si="222"/>
        <v>21000000</v>
      </c>
      <c r="F463" s="9"/>
      <c r="G463" s="9">
        <f t="shared" si="223"/>
        <v>23100000</v>
      </c>
      <c r="H463" s="9"/>
      <c r="I463" s="9">
        <f t="shared" si="224"/>
        <v>25410000.000000004</v>
      </c>
      <c r="J463" s="9"/>
      <c r="K463" s="9">
        <f t="shared" si="225"/>
        <v>27951000.000000011</v>
      </c>
      <c r="L463" s="9"/>
      <c r="M463" s="9">
        <f t="shared" si="226"/>
        <v>30746100.000000011</v>
      </c>
    </row>
    <row r="465" spans="1:13" x14ac:dyDescent="0.45">
      <c r="B465" t="s">
        <v>82</v>
      </c>
    </row>
    <row r="466" spans="1:13" ht="22.05" customHeight="1" x14ac:dyDescent="0.45">
      <c r="B466" s="10" t="s">
        <v>3</v>
      </c>
      <c r="C466" s="10" t="s">
        <v>65</v>
      </c>
      <c r="D466" s="10" t="s">
        <v>66</v>
      </c>
      <c r="E466" s="10">
        <v>2025</v>
      </c>
      <c r="F466" s="10"/>
      <c r="G466" s="4">
        <v>2026</v>
      </c>
      <c r="H466" s="4"/>
      <c r="I466" s="4">
        <v>2027</v>
      </c>
      <c r="J466" s="4"/>
      <c r="K466" s="4">
        <v>2028</v>
      </c>
      <c r="L466" s="4"/>
      <c r="M466" s="4">
        <v>2029</v>
      </c>
    </row>
    <row r="467" spans="1:13" ht="22.05" customHeight="1" x14ac:dyDescent="0.45">
      <c r="A467" t="str">
        <f>C467&amp;B$465</f>
        <v>CEOSố ngày công tiêu chuẩn</v>
      </c>
      <c r="B467" s="14">
        <v>1</v>
      </c>
      <c r="C467" s="14" t="str">
        <f>C445</f>
        <v>CEO</v>
      </c>
      <c r="D467" s="4" t="s">
        <v>57</v>
      </c>
      <c r="E467" s="11">
        <v>216</v>
      </c>
      <c r="F467" s="11"/>
      <c r="G467" s="11">
        <v>216</v>
      </c>
      <c r="H467" s="11"/>
      <c r="I467" s="11">
        <v>216</v>
      </c>
      <c r="J467" s="11"/>
      <c r="K467" s="11">
        <v>216</v>
      </c>
      <c r="L467" s="11"/>
      <c r="M467" s="11">
        <v>216</v>
      </c>
    </row>
    <row r="468" spans="1:13" ht="22.05" customHeight="1" x14ac:dyDescent="0.45">
      <c r="A468" t="str">
        <f t="shared" ref="A468:A485" si="229">C468&amp;B$465</f>
        <v>COOSố ngày công tiêu chuẩn</v>
      </c>
      <c r="B468" s="14">
        <v>2</v>
      </c>
      <c r="C468" s="14" t="str">
        <f t="shared" ref="C468:C485" si="230">C446</f>
        <v>COO</v>
      </c>
      <c r="D468" s="4" t="s">
        <v>58</v>
      </c>
      <c r="E468" s="11">
        <v>216</v>
      </c>
      <c r="F468" s="11"/>
      <c r="G468" s="11">
        <v>216</v>
      </c>
      <c r="H468" s="11"/>
      <c r="I468" s="11">
        <v>216</v>
      </c>
      <c r="J468" s="11"/>
      <c r="K468" s="11">
        <v>216</v>
      </c>
      <c r="L468" s="11"/>
      <c r="M468" s="11">
        <v>216</v>
      </c>
    </row>
    <row r="469" spans="1:13" ht="22.05" customHeight="1" x14ac:dyDescent="0.45">
      <c r="A469" t="str">
        <f t="shared" si="229"/>
        <v>CCOSố ngày công tiêu chuẩn</v>
      </c>
      <c r="B469" s="14">
        <v>3</v>
      </c>
      <c r="C469" s="14" t="str">
        <f t="shared" si="230"/>
        <v>CCO</v>
      </c>
      <c r="D469" s="7" t="s">
        <v>76</v>
      </c>
      <c r="E469" s="11">
        <v>216</v>
      </c>
      <c r="F469" s="11"/>
      <c r="G469" s="11">
        <v>216</v>
      </c>
      <c r="H469" s="11"/>
      <c r="I469" s="11">
        <v>216</v>
      </c>
      <c r="J469" s="11"/>
      <c r="K469" s="11">
        <v>216</v>
      </c>
      <c r="L469" s="11"/>
      <c r="M469" s="11">
        <v>216</v>
      </c>
    </row>
    <row r="470" spans="1:13" ht="22.05" customHeight="1" x14ac:dyDescent="0.45">
      <c r="A470" t="str">
        <f t="shared" si="229"/>
        <v>CMOSố ngày công tiêu chuẩn</v>
      </c>
      <c r="B470" s="14">
        <v>4</v>
      </c>
      <c r="C470" s="14" t="str">
        <f t="shared" si="230"/>
        <v>CMO</v>
      </c>
      <c r="D470" s="7" t="s">
        <v>59</v>
      </c>
      <c r="E470" s="11">
        <v>216</v>
      </c>
      <c r="F470" s="11"/>
      <c r="G470" s="11">
        <v>216</v>
      </c>
      <c r="H470" s="11"/>
      <c r="I470" s="11">
        <v>216</v>
      </c>
      <c r="J470" s="11"/>
      <c r="K470" s="11">
        <v>216</v>
      </c>
      <c r="L470" s="11"/>
      <c r="M470" s="11">
        <v>216</v>
      </c>
    </row>
    <row r="471" spans="1:13" ht="22.05" customHeight="1" x14ac:dyDescent="0.45">
      <c r="A471" t="str">
        <f t="shared" si="229"/>
        <v>AdminSố ngày công tiêu chuẩn</v>
      </c>
      <c r="B471" s="14">
        <v>5</v>
      </c>
      <c r="C471" s="14" t="str">
        <f t="shared" si="230"/>
        <v>Admin</v>
      </c>
      <c r="D471" s="7" t="s">
        <v>60</v>
      </c>
      <c r="E471" s="11">
        <v>216</v>
      </c>
      <c r="F471" s="11"/>
      <c r="G471" s="11">
        <v>216</v>
      </c>
      <c r="H471" s="11"/>
      <c r="I471" s="11">
        <v>216</v>
      </c>
      <c r="J471" s="11"/>
      <c r="K471" s="11">
        <v>216</v>
      </c>
      <c r="L471" s="11"/>
      <c r="M471" s="11">
        <v>216</v>
      </c>
    </row>
    <row r="472" spans="1:13" ht="22.05" customHeight="1" x14ac:dyDescent="0.45">
      <c r="A472" t="str">
        <f t="shared" si="229"/>
        <v>LegalSố ngày công tiêu chuẩn</v>
      </c>
      <c r="B472" s="14">
        <v>6</v>
      </c>
      <c r="C472" s="14" t="str">
        <f t="shared" si="230"/>
        <v>Legal</v>
      </c>
      <c r="D472" s="7" t="s">
        <v>61</v>
      </c>
      <c r="E472" s="11">
        <v>30</v>
      </c>
      <c r="F472" s="11"/>
      <c r="G472" s="11">
        <f>E472</f>
        <v>30</v>
      </c>
      <c r="H472" s="11"/>
      <c r="I472" s="11">
        <f>G472</f>
        <v>30</v>
      </c>
      <c r="J472" s="11"/>
      <c r="K472" s="11">
        <f>I472</f>
        <v>30</v>
      </c>
      <c r="L472" s="11"/>
      <c r="M472" s="11">
        <f>K472</f>
        <v>30</v>
      </c>
    </row>
    <row r="473" spans="1:13" ht="22.05" customHeight="1" x14ac:dyDescent="0.45">
      <c r="A473" t="str">
        <f t="shared" si="229"/>
        <v>CASố ngày công tiêu chuẩn</v>
      </c>
      <c r="B473" s="14">
        <v>7</v>
      </c>
      <c r="C473" s="14" t="str">
        <f t="shared" si="230"/>
        <v>CA</v>
      </c>
      <c r="D473" s="7" t="s">
        <v>62</v>
      </c>
      <c r="E473" s="11">
        <v>48</v>
      </c>
      <c r="F473" s="11"/>
      <c r="G473" s="11">
        <f>E473</f>
        <v>48</v>
      </c>
      <c r="H473" s="11"/>
      <c r="I473" s="11">
        <f>G473</f>
        <v>48</v>
      </c>
      <c r="J473" s="11"/>
      <c r="K473" s="11">
        <f>I473</f>
        <v>48</v>
      </c>
      <c r="L473" s="11"/>
      <c r="M473" s="11">
        <f>K473</f>
        <v>48</v>
      </c>
    </row>
    <row r="474" spans="1:13" ht="22.05" customHeight="1" x14ac:dyDescent="0.45">
      <c r="A474" t="str">
        <f t="shared" si="229"/>
        <v>Manager 1Số ngày công tiêu chuẩn</v>
      </c>
      <c r="B474" s="14">
        <v>8</v>
      </c>
      <c r="C474" s="14" t="str">
        <f t="shared" si="230"/>
        <v>Manager 1</v>
      </c>
      <c r="D474" s="7" t="s">
        <v>132</v>
      </c>
      <c r="E474" s="11">
        <v>216</v>
      </c>
      <c r="F474" s="11"/>
      <c r="G474" s="11">
        <v>216</v>
      </c>
      <c r="H474" s="11"/>
      <c r="I474" s="11">
        <v>216</v>
      </c>
      <c r="J474" s="11"/>
      <c r="K474" s="11">
        <v>216</v>
      </c>
      <c r="L474" s="11"/>
      <c r="M474" s="11">
        <v>216</v>
      </c>
    </row>
    <row r="475" spans="1:13" ht="22.05" customHeight="1" x14ac:dyDescent="0.45">
      <c r="A475" t="str">
        <f t="shared" si="229"/>
        <v>Staff 1Số ngày công tiêu chuẩn</v>
      </c>
      <c r="B475" s="14">
        <v>9</v>
      </c>
      <c r="C475" s="14" t="str">
        <f t="shared" si="230"/>
        <v>Staff 1</v>
      </c>
      <c r="D475" s="7" t="s">
        <v>127</v>
      </c>
      <c r="E475" s="11">
        <v>216</v>
      </c>
      <c r="F475" s="11"/>
      <c r="G475" s="11">
        <v>216</v>
      </c>
      <c r="H475" s="11"/>
      <c r="I475" s="11">
        <v>216</v>
      </c>
      <c r="J475" s="11"/>
      <c r="K475" s="11">
        <v>216</v>
      </c>
      <c r="L475" s="11"/>
      <c r="M475" s="11">
        <v>216</v>
      </c>
    </row>
    <row r="476" spans="1:13" ht="22.05" customHeight="1" x14ac:dyDescent="0.45">
      <c r="A476" t="str">
        <f t="shared" si="229"/>
        <v>Director 1Số ngày công tiêu chuẩn</v>
      </c>
      <c r="B476" s="14">
        <v>10</v>
      </c>
      <c r="C476" s="14" t="str">
        <f t="shared" si="230"/>
        <v>Director 1</v>
      </c>
      <c r="D476" s="7" t="s">
        <v>129</v>
      </c>
      <c r="E476" s="11">
        <v>216</v>
      </c>
      <c r="F476" s="11"/>
      <c r="G476" s="11">
        <v>216</v>
      </c>
      <c r="H476" s="11"/>
      <c r="I476" s="11">
        <v>216</v>
      </c>
      <c r="J476" s="11"/>
      <c r="K476" s="11">
        <v>216</v>
      </c>
      <c r="L476" s="11"/>
      <c r="M476" s="11">
        <v>216</v>
      </c>
    </row>
    <row r="477" spans="1:13" ht="22.05" customHeight="1" x14ac:dyDescent="0.45">
      <c r="A477" t="str">
        <f t="shared" si="229"/>
        <v>Manager 2Số ngày công tiêu chuẩn</v>
      </c>
      <c r="B477" s="14">
        <v>11</v>
      </c>
      <c r="C477" s="14" t="str">
        <f t="shared" si="230"/>
        <v>Manager 2</v>
      </c>
      <c r="D477" s="7" t="s">
        <v>130</v>
      </c>
      <c r="E477" s="11">
        <v>216</v>
      </c>
      <c r="F477" s="11"/>
      <c r="G477" s="11">
        <v>216</v>
      </c>
      <c r="H477" s="11"/>
      <c r="I477" s="11">
        <v>216</v>
      </c>
      <c r="J477" s="11"/>
      <c r="K477" s="11">
        <v>216</v>
      </c>
      <c r="L477" s="11"/>
      <c r="M477" s="11">
        <v>216</v>
      </c>
    </row>
    <row r="478" spans="1:13" ht="22.05" customHeight="1" x14ac:dyDescent="0.45">
      <c r="A478" t="str">
        <f t="shared" si="229"/>
        <v>Staff 2Số ngày công tiêu chuẩn</v>
      </c>
      <c r="B478" s="14">
        <v>12</v>
      </c>
      <c r="C478" s="14" t="str">
        <f t="shared" si="230"/>
        <v>Staff 2</v>
      </c>
      <c r="D478" s="7" t="s">
        <v>124</v>
      </c>
      <c r="E478" s="11">
        <v>216</v>
      </c>
      <c r="F478" s="11"/>
      <c r="G478" s="11">
        <v>216</v>
      </c>
      <c r="H478" s="11"/>
      <c r="I478" s="11">
        <v>216</v>
      </c>
      <c r="J478" s="11"/>
      <c r="K478" s="11">
        <v>216</v>
      </c>
      <c r="L478" s="11"/>
      <c r="M478" s="11">
        <v>216</v>
      </c>
    </row>
    <row r="479" spans="1:13" ht="22.05" customHeight="1" x14ac:dyDescent="0.45">
      <c r="A479" t="str">
        <f t="shared" si="229"/>
        <v>Staff 3Số ngày công tiêu chuẩn</v>
      </c>
      <c r="B479" s="14">
        <v>13</v>
      </c>
      <c r="C479" s="14" t="str">
        <f t="shared" si="230"/>
        <v>Staff 3</v>
      </c>
      <c r="D479" s="14" t="s">
        <v>128</v>
      </c>
      <c r="E479" s="11">
        <v>216</v>
      </c>
      <c r="F479" s="11"/>
      <c r="G479" s="11">
        <v>216</v>
      </c>
      <c r="H479" s="11"/>
      <c r="I479" s="11">
        <v>216</v>
      </c>
      <c r="J479" s="11"/>
      <c r="K479" s="11">
        <v>216</v>
      </c>
      <c r="L479" s="11"/>
      <c r="M479" s="11">
        <v>216</v>
      </c>
    </row>
    <row r="480" spans="1:13" ht="22.05" customHeight="1" x14ac:dyDescent="0.45">
      <c r="A480" t="str">
        <f t="shared" si="229"/>
        <v>Manager 3Số ngày công tiêu chuẩn</v>
      </c>
      <c r="B480" s="14">
        <v>14</v>
      </c>
      <c r="C480" s="14" t="str">
        <f t="shared" si="230"/>
        <v>Manager 3</v>
      </c>
      <c r="D480" s="14" t="s">
        <v>153</v>
      </c>
      <c r="E480" s="11">
        <v>216</v>
      </c>
      <c r="F480" s="11"/>
      <c r="G480" s="11">
        <v>216</v>
      </c>
      <c r="H480" s="11"/>
      <c r="I480" s="11">
        <v>216</v>
      </c>
      <c r="J480" s="11"/>
      <c r="K480" s="11">
        <v>216</v>
      </c>
      <c r="L480" s="11"/>
      <c r="M480" s="11">
        <v>216</v>
      </c>
    </row>
    <row r="481" spans="1:13" ht="22.05" customHeight="1" x14ac:dyDescent="0.45">
      <c r="A481" t="str">
        <f t="shared" si="229"/>
        <v>Staff 4Số ngày công tiêu chuẩn</v>
      </c>
      <c r="B481" s="14">
        <v>15</v>
      </c>
      <c r="C481" s="14" t="str">
        <f t="shared" si="230"/>
        <v>Staff 4</v>
      </c>
      <c r="D481" s="14" t="s">
        <v>139</v>
      </c>
      <c r="E481" s="11">
        <v>216</v>
      </c>
      <c r="F481" s="11"/>
      <c r="G481" s="11">
        <v>216</v>
      </c>
      <c r="H481" s="11"/>
      <c r="I481" s="11">
        <v>216</v>
      </c>
      <c r="J481" s="11"/>
      <c r="K481" s="11">
        <v>216</v>
      </c>
      <c r="L481" s="11"/>
      <c r="M481" s="11">
        <v>216</v>
      </c>
    </row>
    <row r="482" spans="1:13" ht="22.05" customHeight="1" x14ac:dyDescent="0.45">
      <c r="A482" t="str">
        <f t="shared" si="229"/>
        <v>Manager 4Số ngày công tiêu chuẩn</v>
      </c>
      <c r="B482" s="14">
        <v>16</v>
      </c>
      <c r="C482" s="14" t="str">
        <f t="shared" si="230"/>
        <v>Manager 4</v>
      </c>
      <c r="D482" s="14" t="s">
        <v>152</v>
      </c>
      <c r="E482" s="11">
        <v>216</v>
      </c>
      <c r="F482" s="11"/>
      <c r="G482" s="11">
        <v>216</v>
      </c>
      <c r="H482" s="11"/>
      <c r="I482" s="11">
        <v>216</v>
      </c>
      <c r="J482" s="11"/>
      <c r="K482" s="11">
        <v>216</v>
      </c>
      <c r="L482" s="11"/>
      <c r="M482" s="11">
        <v>216</v>
      </c>
    </row>
    <row r="483" spans="1:13" ht="22.05" customHeight="1" x14ac:dyDescent="0.45">
      <c r="A483" t="str">
        <f t="shared" si="229"/>
        <v>Staff 5Số ngày công tiêu chuẩn</v>
      </c>
      <c r="B483" s="14">
        <v>17</v>
      </c>
      <c r="C483" s="14" t="str">
        <f t="shared" si="230"/>
        <v>Staff 5</v>
      </c>
      <c r="D483" s="14" t="s">
        <v>145</v>
      </c>
      <c r="E483" s="11">
        <v>216</v>
      </c>
      <c r="F483" s="11"/>
      <c r="G483" s="11">
        <v>216</v>
      </c>
      <c r="H483" s="11"/>
      <c r="I483" s="11">
        <v>216</v>
      </c>
      <c r="J483" s="11"/>
      <c r="K483" s="11">
        <v>216</v>
      </c>
      <c r="L483" s="11"/>
      <c r="M483" s="11">
        <v>216</v>
      </c>
    </row>
    <row r="484" spans="1:13" ht="22.05" customHeight="1" x14ac:dyDescent="0.45">
      <c r="A484" t="str">
        <f t="shared" si="229"/>
        <v>Manager 5Số ngày công tiêu chuẩn</v>
      </c>
      <c r="B484" s="14">
        <v>14</v>
      </c>
      <c r="C484" s="14" t="str">
        <f t="shared" si="230"/>
        <v>Manager 5</v>
      </c>
      <c r="D484" s="14" t="s">
        <v>131</v>
      </c>
      <c r="E484" s="11">
        <v>216</v>
      </c>
      <c r="F484" s="11"/>
      <c r="G484" s="11">
        <v>216</v>
      </c>
      <c r="H484" s="11"/>
      <c r="I484" s="11">
        <v>216</v>
      </c>
      <c r="J484" s="11"/>
      <c r="K484" s="11">
        <v>216</v>
      </c>
      <c r="L484" s="11"/>
      <c r="M484" s="11">
        <v>216</v>
      </c>
    </row>
    <row r="485" spans="1:13" ht="22.05" customHeight="1" x14ac:dyDescent="0.45">
      <c r="A485" t="str">
        <f t="shared" si="229"/>
        <v>DevSố ngày công tiêu chuẩn</v>
      </c>
      <c r="B485" s="14">
        <v>15</v>
      </c>
      <c r="C485" s="14" t="str">
        <f t="shared" si="230"/>
        <v>Dev</v>
      </c>
      <c r="D485" s="7" t="s">
        <v>125</v>
      </c>
      <c r="E485" s="11">
        <v>216</v>
      </c>
      <c r="F485" s="11"/>
      <c r="G485" s="11">
        <v>216</v>
      </c>
      <c r="H485" s="11"/>
      <c r="I485" s="11">
        <v>216</v>
      </c>
      <c r="J485" s="11"/>
      <c r="K485" s="11">
        <v>216</v>
      </c>
      <c r="L485" s="11"/>
      <c r="M485" s="11">
        <v>216</v>
      </c>
    </row>
    <row r="487" spans="1:13" ht="21.6" customHeight="1" x14ac:dyDescent="0.45">
      <c r="B487" s="2" t="s">
        <v>78</v>
      </c>
    </row>
    <row r="488" spans="1:13" ht="22.05" customHeight="1" x14ac:dyDescent="0.45">
      <c r="B488" s="10" t="s">
        <v>3</v>
      </c>
      <c r="C488" s="10" t="s">
        <v>65</v>
      </c>
      <c r="D488" s="10" t="s">
        <v>66</v>
      </c>
      <c r="E488" s="10">
        <v>2025</v>
      </c>
      <c r="F488" s="10"/>
      <c r="G488" s="4">
        <v>2026</v>
      </c>
      <c r="H488" s="4"/>
      <c r="I488" s="4">
        <v>2027</v>
      </c>
      <c r="J488" s="4"/>
      <c r="K488" s="4">
        <v>2028</v>
      </c>
      <c r="L488" s="4"/>
      <c r="M488" s="4">
        <v>2029</v>
      </c>
    </row>
    <row r="489" spans="1:13" ht="22.05" customHeight="1" x14ac:dyDescent="0.45">
      <c r="A489" t="str">
        <f>C489&amp;B$487</f>
        <v>CEOĐịnh mức chi phí / 1 ngày công (sử dụng tính giá thành dự án )</v>
      </c>
      <c r="B489" s="14">
        <v>1</v>
      </c>
      <c r="C489" s="7" t="str">
        <f>C467</f>
        <v>CEO</v>
      </c>
      <c r="D489" s="4" t="s">
        <v>57</v>
      </c>
      <c r="E489" s="11">
        <f>ROUND(SUMIF($C$3:$C$451,$C489,E$3:E$451)/SUMIF($C$467:$C$473,$C489,E$467:E$473)/100000,0)*100000</f>
        <v>1800000</v>
      </c>
      <c r="F489" s="11"/>
      <c r="G489" s="11">
        <f>ROUND(SUMIF($C$3:$C$451,$C489,G$3:G$451)/SUMIF($C$467:$C$473,$C489,G$467:G$473)/100000,0)*100000</f>
        <v>2000000</v>
      </c>
      <c r="H489" s="11"/>
      <c r="I489" s="11">
        <f>ROUND(SUMIF($C$3:$C$451,$C489,I$3:I$451)/SUMIF($C$467:$C$473,$C489,I$467:I$473)/100000,0)*100000</f>
        <v>2300000</v>
      </c>
      <c r="J489" s="11"/>
      <c r="K489" s="11">
        <f>ROUND(SUMIF($C$3:$C$451,$C489,K$3:K$451)/SUMIF($C$467:$C$473,$C489,K$467:K$473)/100000,0)*100000</f>
        <v>2500000</v>
      </c>
      <c r="L489" s="11"/>
      <c r="M489" s="11">
        <f>ROUND(SUMIF($C$3:$C$451,$C489,M$3:M$451)/SUMIF($C$467:$C$473,$C489,M$467:M$473)/100000,0)*100000</f>
        <v>2800000</v>
      </c>
    </row>
    <row r="490" spans="1:13" ht="22.05" customHeight="1" x14ac:dyDescent="0.45">
      <c r="A490" t="str">
        <f t="shared" ref="A490:A507" si="231">C490&amp;B$487</f>
        <v>COOĐịnh mức chi phí / 1 ngày công (sử dụng tính giá thành dự án )</v>
      </c>
      <c r="B490" s="14">
        <v>2</v>
      </c>
      <c r="C490" s="7" t="str">
        <f t="shared" ref="C490:C507" si="232">C468</f>
        <v>COO</v>
      </c>
      <c r="D490" s="4" t="s">
        <v>58</v>
      </c>
      <c r="E490" s="11">
        <f>ROUND(SUMIF($C$3:$C$451,$C490,E$3:E$451)/SUMIF($C$467:$C$473,$C490,E$467:E$473)/100000,0)*100000</f>
        <v>3400000</v>
      </c>
      <c r="F490" s="11"/>
      <c r="G490" s="11">
        <f>ROUND(SUMIF($C$3:$C$451,$C490,G$3:G$451)/SUMIF($C$467:$C$473,$C490,G$467:G$473)/100000,0)*100000</f>
        <v>3700000</v>
      </c>
      <c r="H490" s="11"/>
      <c r="I490" s="11">
        <f>ROUND(SUMIF($C$3:$C$451,$C490,I$3:I$451)/SUMIF($C$467:$C$473,$C490,I$467:I$473)/100000,0)*100000</f>
        <v>4200000</v>
      </c>
      <c r="J490" s="11"/>
      <c r="K490" s="11">
        <f>ROUND(SUMIF($C$3:$C$451,$C490,K$3:K$451)/SUMIF($C$467:$C$473,$C490,K$467:K$473)/100000,0)*100000</f>
        <v>4600000</v>
      </c>
      <c r="L490" s="11"/>
      <c r="M490" s="11">
        <f>ROUND(SUMIF($C$3:$C$451,$C490,M$3:M$451)/SUMIF($C$467:$C$473,$C490,M$467:M$473)/100000,0)*100000</f>
        <v>5000000</v>
      </c>
    </row>
    <row r="491" spans="1:13" ht="22.05" customHeight="1" x14ac:dyDescent="0.45">
      <c r="A491" t="str">
        <f t="shared" si="231"/>
        <v>CCOĐịnh mức chi phí / 1 ngày công (sử dụng tính giá thành dự án )</v>
      </c>
      <c r="B491" s="14">
        <v>3</v>
      </c>
      <c r="C491" s="7" t="str">
        <f t="shared" si="232"/>
        <v>CCO</v>
      </c>
      <c r="D491" s="7" t="s">
        <v>76</v>
      </c>
      <c r="E491" s="11">
        <f>ROUND(SUMIF($C$3:$C$451,$C491,E$3:E$451)/SUMIF($C$467:$C$473,$C491,E$467:E$473)/100000,0)*100000</f>
        <v>1600000</v>
      </c>
      <c r="F491" s="11"/>
      <c r="G491" s="11">
        <f>ROUND(SUMIF($C$3:$C$451,$C491,G$3:G$451)/SUMIF($C$467:$C$473,$C491,G$467:G$473)/100000,0)*100000</f>
        <v>2600000</v>
      </c>
      <c r="H491" s="11"/>
      <c r="I491" s="11">
        <f>ROUND(SUMIF($C$3:$C$451,$C491,I$3:I$451)/SUMIF($C$467:$C$473,$C491,I$467:I$473)/100000,0)*100000</f>
        <v>4700000</v>
      </c>
      <c r="J491" s="11"/>
      <c r="K491" s="11">
        <f>ROUND(SUMIF($C$3:$C$451,$C491,K$3:K$451)/SUMIF($C$467:$C$473,$C491,K$467:K$473)/100000,0)*100000</f>
        <v>6800000</v>
      </c>
      <c r="L491" s="11"/>
      <c r="M491" s="11">
        <f>ROUND(SUMIF($C$3:$C$451,$C491,M$3:M$451)/SUMIF($C$467:$C$473,$C491,M$467:M$473)/100000,0)*100000</f>
        <v>9300000</v>
      </c>
    </row>
    <row r="492" spans="1:13" ht="22.05" customHeight="1" x14ac:dyDescent="0.45">
      <c r="A492" t="str">
        <f t="shared" si="231"/>
        <v>CMOĐịnh mức chi phí / 1 ngày công (sử dụng tính giá thành dự án )</v>
      </c>
      <c r="B492" s="14">
        <v>4</v>
      </c>
      <c r="C492" s="7" t="str">
        <f t="shared" si="232"/>
        <v>CMO</v>
      </c>
      <c r="D492" s="7" t="s">
        <v>59</v>
      </c>
      <c r="E492" s="11">
        <f>ROUND(SUMIF($C$3:$C$451,$C492,E$3:E$451)/SUMIF($C$467:$C$473,$C492,E$467:E$473)/100000,0)*100000</f>
        <v>1200000</v>
      </c>
      <c r="F492" s="11"/>
      <c r="G492" s="11">
        <f>ROUND(SUMIF($C$3:$C$451,$C492,G$3:G$451)/SUMIF($C$467:$C$473,$C492,G$467:G$473)/100000,0)*100000</f>
        <v>1300000</v>
      </c>
      <c r="H492" s="11"/>
      <c r="I492" s="11">
        <f>ROUND(SUMIF($C$3:$C$451,$C492,I$3:I$451)/SUMIF($C$467:$C$473,$C492,I$467:I$473)/100000,0)*100000</f>
        <v>1500000</v>
      </c>
      <c r="J492" s="11"/>
      <c r="K492" s="11">
        <f>ROUND(SUMIF($C$3:$C$451,$C492,K$3:K$451)/SUMIF($C$467:$C$473,$C492,K$467:K$473)/100000,0)*100000</f>
        <v>1700000</v>
      </c>
      <c r="L492" s="11"/>
      <c r="M492" s="11">
        <f>ROUND(SUMIF($C$3:$C$451,$C492,M$3:M$451)/SUMIF($C$467:$C$473,$C492,M$467:M$473)/100000,0)*100000</f>
        <v>1800000</v>
      </c>
    </row>
    <row r="493" spans="1:13" ht="22.05" customHeight="1" x14ac:dyDescent="0.45">
      <c r="A493" t="str">
        <f t="shared" si="231"/>
        <v>AdminĐịnh mức chi phí / 1 ngày công (sử dụng tính giá thành dự án )</v>
      </c>
      <c r="B493" s="14">
        <v>5</v>
      </c>
      <c r="C493" s="7" t="str">
        <f t="shared" si="232"/>
        <v>Admin</v>
      </c>
      <c r="D493" s="7" t="s">
        <v>60</v>
      </c>
      <c r="E493" s="11">
        <f t="shared" ref="E493:E507" si="233">ROUND(SUMIF($C$3:$C$463,$C493,E$3:E$463)/SUMIF($C$467:$C$485,$C493,E$467:E$485)/100000,0)*100000</f>
        <v>800000</v>
      </c>
      <c r="F493" s="11"/>
      <c r="G493" s="11">
        <f>ROUND(SUMIF($C$3:$C$463,$C493,G$3:G$463)/SUMIF($C$467:$C$485,$C493,G$467:G$485)/100000,0)*100000</f>
        <v>800000</v>
      </c>
      <c r="H493" s="11"/>
      <c r="I493" s="11">
        <f>ROUND(SUMIF($C$3:$C$463,$C493,I$3:I$463)/SUMIF($C$467:$C$485,$C493,I$467:I$485)/100000,0)*100000</f>
        <v>900000</v>
      </c>
      <c r="J493" s="11"/>
      <c r="K493" s="11">
        <f>ROUND(SUMIF($C$3:$C$463,$C493,K$3:K$463)/SUMIF($C$467:$C$485,$C493,K$467:K$485)/100000,0)*100000</f>
        <v>1000000</v>
      </c>
      <c r="L493" s="11"/>
      <c r="M493" s="11">
        <f>ROUND(SUMIF($C$3:$C$463,$C493,M$3:M$463)/SUMIF($C$467:$C$485,$C493,M$467:M$485)/100000,0)*100000</f>
        <v>1100000</v>
      </c>
    </row>
    <row r="494" spans="1:13" ht="22.05" customHeight="1" x14ac:dyDescent="0.45">
      <c r="A494" t="str">
        <f t="shared" si="231"/>
        <v>LegalĐịnh mức chi phí / 1 ngày công (sử dụng tính giá thành dự án )</v>
      </c>
      <c r="B494" s="14">
        <v>6</v>
      </c>
      <c r="C494" s="7" t="str">
        <f t="shared" si="232"/>
        <v>Legal</v>
      </c>
      <c r="D494" s="7" t="s">
        <v>61</v>
      </c>
      <c r="E494" s="11">
        <f t="shared" si="233"/>
        <v>2400000</v>
      </c>
      <c r="F494" s="11"/>
      <c r="G494" s="11">
        <f>ROUND(SUMIF($C$3:$C$463,$C494,G$3:G$463)/SUMIF($C$467:$C$485,$C494,G$467:G$485)/100000,0)*100000</f>
        <v>2500000</v>
      </c>
      <c r="H494" s="11"/>
      <c r="I494" s="11">
        <f>ROUND(SUMIF($C$3:$C$463,$C494,I$3:I$463)/SUMIF($C$467:$C$485,$C494,I$467:I$485)/100000,0)*100000</f>
        <v>2600000</v>
      </c>
      <c r="J494" s="11"/>
      <c r="K494" s="11">
        <f>ROUND(SUMIF($C$3:$C$451,$C494,K$3:K$451)/SUMIF($C$467:$C$473,$C494,K$467:K$473)/10000,0)*10000</f>
        <v>2800000</v>
      </c>
      <c r="L494" s="11"/>
      <c r="M494" s="11">
        <f>ROUND(SUMIF($C$3:$C$463,$C494,M$3:M$463)/SUMIF($C$467:$C$485,$C494,M$467:M$485)/100000,0)*100000</f>
        <v>3000000</v>
      </c>
    </row>
    <row r="495" spans="1:13" ht="22.05" customHeight="1" x14ac:dyDescent="0.45">
      <c r="A495" t="str">
        <f t="shared" si="231"/>
        <v>CAĐịnh mức chi phí / 1 ngày công (sử dụng tính giá thành dự án )</v>
      </c>
      <c r="B495" s="14">
        <v>7</v>
      </c>
      <c r="C495" s="7" t="str">
        <f t="shared" si="232"/>
        <v>CA</v>
      </c>
      <c r="D495" s="7" t="s">
        <v>62</v>
      </c>
      <c r="E495" s="11">
        <f t="shared" si="233"/>
        <v>2100000</v>
      </c>
      <c r="F495" s="11"/>
      <c r="G495" s="11">
        <f>ROUND(SUMIF($C$3:$C$463,$C495,G$3:G$463)/SUMIF($C$467:$C$485,$C495,G$467:G$485)/100000,0)*100000</f>
        <v>7500000</v>
      </c>
      <c r="H495" s="11"/>
      <c r="I495" s="11">
        <f>ROUND(SUMIF($C$3:$C$463,$C495,I$3:I$463)/SUMIF($C$467:$C$485,$C495,I$467:I$485)/100000,0)*100000</f>
        <v>9100000</v>
      </c>
      <c r="J495" s="11"/>
      <c r="K495" s="11">
        <f>ROUND(SUMIF($C$3:$C$463,$C495,K$3:K$463)/SUMIF($C$467:$C$485,$C495,K$467:K$485)/100000,0)*100000</f>
        <v>11100000</v>
      </c>
      <c r="L495" s="11"/>
      <c r="M495" s="11">
        <f>ROUND(SUMIF($C$3:$C$463,$C495,M$3:M$463)/SUMIF($C$467:$C$485,$C495,M$467:M$485)/100000,0)*100000</f>
        <v>13600000</v>
      </c>
    </row>
    <row r="496" spans="1:13" ht="22.05" customHeight="1" x14ac:dyDescent="0.45">
      <c r="A496" t="str">
        <f t="shared" si="231"/>
        <v>Manager 1Định mức chi phí / 1 ngày công (sử dụng tính giá thành dự án )</v>
      </c>
      <c r="B496" s="14">
        <v>8</v>
      </c>
      <c r="C496" s="7" t="str">
        <f t="shared" si="232"/>
        <v>Manager 1</v>
      </c>
      <c r="D496" s="7" t="s">
        <v>132</v>
      </c>
      <c r="E496" s="11">
        <f t="shared" si="233"/>
        <v>1700000</v>
      </c>
      <c r="F496" s="11"/>
      <c r="G496" s="11">
        <f>ROUND(SUMIF($C$3:$C$463,$C496,G$3:G$463)/SUMIF($C$467:$C$485,$C496,G$467:G$485)/100000,0)*100000</f>
        <v>1900000</v>
      </c>
      <c r="H496" s="11"/>
      <c r="I496" s="11">
        <f>ROUND(SUMIF($C$3:$C$463,$C496,I$3:I$463)/SUMIF($C$467:$C$485,$C496,I$467:I$485)/100000,0)*100000</f>
        <v>2100000</v>
      </c>
      <c r="J496" s="11"/>
      <c r="K496" s="11">
        <f>ROUND(SUMIF($C$3:$C$463,$C496,K$3:K$463)/SUMIF($C$467:$C$485,$C496,K$467:K$485)/100000,0)*100000</f>
        <v>2300000</v>
      </c>
      <c r="L496" s="11"/>
      <c r="M496" s="11">
        <f>ROUND(SUMIF($C$3:$C$463,$C496,M$3:M$463)/SUMIF($C$467:$C$485,$C496,M$467:M$485)/100000,0)*100000</f>
        <v>2500000</v>
      </c>
    </row>
    <row r="497" spans="1:13" ht="22.05" customHeight="1" x14ac:dyDescent="0.45">
      <c r="A497" t="str">
        <f t="shared" si="231"/>
        <v>Staff 1Định mức chi phí / 1 ngày công (sử dụng tính giá thành dự án )</v>
      </c>
      <c r="B497" s="14">
        <v>9</v>
      </c>
      <c r="C497" s="7" t="str">
        <f t="shared" si="232"/>
        <v>Staff 1</v>
      </c>
      <c r="D497" s="7" t="s">
        <v>127</v>
      </c>
      <c r="E497" s="11">
        <f t="shared" si="233"/>
        <v>900000</v>
      </c>
      <c r="F497" s="11"/>
      <c r="G497" s="11">
        <f>ROUND(SUMIF($C$3:$C$463,$C497,G$3:G$463)/SUMIF($C$467:$C$485,$C497,G$467:G$485)/10000,0)*10000</f>
        <v>1010000</v>
      </c>
      <c r="H497" s="11"/>
      <c r="I497" s="11">
        <f>ROUND(SUMIF($C$3:$C$463,$C497,I$3:I$463)/SUMIF($C$467:$C$485,$C497,I$467:I$485)/10000,0)*10000</f>
        <v>1090000</v>
      </c>
      <c r="J497" s="11"/>
      <c r="K497" s="11">
        <f>ROUND(SUMIF($C$3:$C$463,$C497,K$3:K$463)/SUMIF($C$467:$C$485,$C497,K$467:K$485)/10000,0)*10000</f>
        <v>1180000</v>
      </c>
      <c r="L497" s="11"/>
      <c r="M497" s="11">
        <f>ROUND(SUMIF($C$3:$C$463,$C497,M$3:M$463)/SUMIF($C$467:$C$485,$C497,M$467:M$485)/10000,0)*10000</f>
        <v>1290000</v>
      </c>
    </row>
    <row r="498" spans="1:13" ht="22.05" customHeight="1" x14ac:dyDescent="0.45">
      <c r="A498" t="str">
        <f t="shared" si="231"/>
        <v>Director 1Định mức chi phí / 1 ngày công (sử dụng tính giá thành dự án )</v>
      </c>
      <c r="B498" s="14">
        <v>10</v>
      </c>
      <c r="C498" s="7" t="str">
        <f t="shared" si="232"/>
        <v>Director 1</v>
      </c>
      <c r="D498" s="7" t="s">
        <v>129</v>
      </c>
      <c r="E498" s="11">
        <f t="shared" si="233"/>
        <v>4300000</v>
      </c>
      <c r="F498" s="11"/>
      <c r="G498" s="11">
        <f>ROUND(SUMIF($C$3:$C$463,$C498,G$3:G$463)/SUMIF($C$467:$C$485,$C498,G$467:G$485)/10000,0)*10000</f>
        <v>4700000</v>
      </c>
      <c r="H498" s="11"/>
      <c r="I498" s="11">
        <f>ROUND(SUMIF($C$3:$C$463,$C498,I$3:I$463)/SUMIF($C$467:$C$485,$C498,I$467:I$485)/10000,0)*10000</f>
        <v>5150000</v>
      </c>
      <c r="J498" s="11"/>
      <c r="K498" s="11">
        <f>ROUND(SUMIF($C$3:$C$463,$C498,K$3:K$463)/SUMIF($C$467:$C$485,$C498,K$467:K$485)/10000,0)*10000</f>
        <v>5650000</v>
      </c>
      <c r="L498" s="11"/>
      <c r="M498" s="11">
        <f>ROUND(SUMIF($C$3:$C$463,$C498,M$3:M$463)/SUMIF($C$467:$C$485,$C498,M$467:M$485)/10000,0)*10000</f>
        <v>6190000</v>
      </c>
    </row>
    <row r="499" spans="1:13" ht="22.05" customHeight="1" x14ac:dyDescent="0.45">
      <c r="A499" t="str">
        <f t="shared" si="231"/>
        <v>Manager 2Định mức chi phí / 1 ngày công (sử dụng tính giá thành dự án )</v>
      </c>
      <c r="B499" s="14">
        <v>11</v>
      </c>
      <c r="C499" s="7" t="str">
        <f t="shared" si="232"/>
        <v>Manager 2</v>
      </c>
      <c r="D499" s="7" t="s">
        <v>130</v>
      </c>
      <c r="E499" s="11">
        <f t="shared" si="233"/>
        <v>1700000</v>
      </c>
      <c r="F499" s="11"/>
      <c r="G499" s="11">
        <f t="shared" ref="G499:G507" si="234">ROUND(SUMIF($C$3:$C$463,$C499,G$3:G$463)/SUMIF($C$467:$C$485,$C499,G$467:G$485)/100000,0)*100000</f>
        <v>1800000</v>
      </c>
      <c r="H499" s="11"/>
      <c r="I499" s="11">
        <f t="shared" ref="I499:I507" si="235">ROUND(SUMIF($C$3:$C$463,$C499,I$3:I$463)/SUMIF($C$467:$C$485,$C499,I$467:I$485)/100000,0)*100000</f>
        <v>2000000</v>
      </c>
      <c r="J499" s="11"/>
      <c r="K499" s="11">
        <f t="shared" ref="K499:K507" si="236">ROUND(SUMIF($C$3:$C$463,$C499,K$3:K$463)/SUMIF($C$467:$C$485,$C499,K$467:K$485)/100000,0)*100000</f>
        <v>2200000</v>
      </c>
      <c r="L499" s="11"/>
      <c r="M499" s="11">
        <f t="shared" ref="M499:M507" si="237">ROUND(SUMIF($C$3:$C$463,$C499,M$3:M$463)/SUMIF($C$467:$C$485,$C499,M$467:M$485)/100000,0)*100000</f>
        <v>2400000</v>
      </c>
    </row>
    <row r="500" spans="1:13" ht="22.05" customHeight="1" x14ac:dyDescent="0.45">
      <c r="A500" t="str">
        <f t="shared" si="231"/>
        <v>Staff 2Định mức chi phí / 1 ngày công (sử dụng tính giá thành dự án )</v>
      </c>
      <c r="B500" s="14">
        <v>12</v>
      </c>
      <c r="C500" s="7" t="str">
        <f t="shared" si="232"/>
        <v>Staff 2</v>
      </c>
      <c r="D500" s="7" t="s">
        <v>124</v>
      </c>
      <c r="E500" s="11">
        <f t="shared" si="233"/>
        <v>4000000</v>
      </c>
      <c r="F500" s="11"/>
      <c r="G500" s="11">
        <f t="shared" si="234"/>
        <v>4400000</v>
      </c>
      <c r="H500" s="11"/>
      <c r="I500" s="11">
        <f t="shared" si="235"/>
        <v>4800000</v>
      </c>
      <c r="J500" s="11"/>
      <c r="K500" s="11">
        <f t="shared" si="236"/>
        <v>5300000</v>
      </c>
      <c r="L500" s="11"/>
      <c r="M500" s="11">
        <f t="shared" si="237"/>
        <v>5800000</v>
      </c>
    </row>
    <row r="501" spans="1:13" ht="22.05" customHeight="1" x14ac:dyDescent="0.45">
      <c r="A501" t="str">
        <f t="shared" si="231"/>
        <v>Staff 3Định mức chi phí / 1 ngày công (sử dụng tính giá thành dự án )</v>
      </c>
      <c r="B501" s="14">
        <v>13</v>
      </c>
      <c r="C501" s="7" t="str">
        <f t="shared" si="232"/>
        <v>Staff 3</v>
      </c>
      <c r="D501" s="7" t="s">
        <v>128</v>
      </c>
      <c r="E501" s="11">
        <f t="shared" si="233"/>
        <v>2400000</v>
      </c>
      <c r="F501" s="11"/>
      <c r="G501" s="11">
        <f t="shared" si="234"/>
        <v>2700000</v>
      </c>
      <c r="H501" s="11"/>
      <c r="I501" s="11">
        <f t="shared" si="235"/>
        <v>2900000</v>
      </c>
      <c r="J501" s="11"/>
      <c r="K501" s="11">
        <f t="shared" si="236"/>
        <v>3200000</v>
      </c>
      <c r="L501" s="11"/>
      <c r="M501" s="11">
        <f t="shared" si="237"/>
        <v>3500000</v>
      </c>
    </row>
    <row r="502" spans="1:13" ht="22.05" customHeight="1" x14ac:dyDescent="0.45">
      <c r="A502" t="str">
        <f t="shared" si="231"/>
        <v>Manager 3Định mức chi phí / 1 ngày công (sử dụng tính giá thành dự án )</v>
      </c>
      <c r="B502" s="14">
        <v>14</v>
      </c>
      <c r="C502" s="7" t="str">
        <f t="shared" si="232"/>
        <v>Manager 3</v>
      </c>
      <c r="D502" s="7" t="s">
        <v>153</v>
      </c>
      <c r="E502" s="11">
        <f t="shared" si="233"/>
        <v>2400000</v>
      </c>
      <c r="F502" s="11"/>
      <c r="G502" s="11">
        <f t="shared" si="234"/>
        <v>2700000</v>
      </c>
      <c r="H502" s="11"/>
      <c r="I502" s="11">
        <f t="shared" si="235"/>
        <v>2900000</v>
      </c>
      <c r="J502" s="11"/>
      <c r="K502" s="11">
        <f t="shared" si="236"/>
        <v>3200000</v>
      </c>
      <c r="L502" s="11"/>
      <c r="M502" s="11">
        <f t="shared" si="237"/>
        <v>3500000</v>
      </c>
    </row>
    <row r="503" spans="1:13" ht="22.05" customHeight="1" x14ac:dyDescent="0.45">
      <c r="A503" t="str">
        <f t="shared" si="231"/>
        <v>Staff 4Định mức chi phí / 1 ngày công (sử dụng tính giá thành dự án )</v>
      </c>
      <c r="B503" s="14">
        <v>15</v>
      </c>
      <c r="C503" s="7" t="str">
        <f t="shared" si="232"/>
        <v>Staff 4</v>
      </c>
      <c r="D503" s="7" t="s">
        <v>139</v>
      </c>
      <c r="E503" s="11">
        <f t="shared" si="233"/>
        <v>1700000</v>
      </c>
      <c r="F503" s="11"/>
      <c r="G503" s="11">
        <f t="shared" si="234"/>
        <v>1900000</v>
      </c>
      <c r="H503" s="11"/>
      <c r="I503" s="11">
        <f t="shared" si="235"/>
        <v>2100000</v>
      </c>
      <c r="J503" s="11"/>
      <c r="K503" s="11">
        <f t="shared" si="236"/>
        <v>2300000</v>
      </c>
      <c r="L503" s="11"/>
      <c r="M503" s="11">
        <f t="shared" si="237"/>
        <v>2500000</v>
      </c>
    </row>
    <row r="504" spans="1:13" ht="22.05" customHeight="1" x14ac:dyDescent="0.45">
      <c r="A504" t="str">
        <f t="shared" si="231"/>
        <v>Manager 4Định mức chi phí / 1 ngày công (sử dụng tính giá thành dự án )</v>
      </c>
      <c r="B504" s="14">
        <v>16</v>
      </c>
      <c r="C504" s="7" t="str">
        <f t="shared" si="232"/>
        <v>Manager 4</v>
      </c>
      <c r="D504" s="7" t="s">
        <v>152</v>
      </c>
      <c r="E504" s="11">
        <f t="shared" si="233"/>
        <v>1700000</v>
      </c>
      <c r="F504" s="11"/>
      <c r="G504" s="11">
        <f t="shared" si="234"/>
        <v>1900000</v>
      </c>
      <c r="H504" s="11"/>
      <c r="I504" s="11">
        <f t="shared" si="235"/>
        <v>2100000</v>
      </c>
      <c r="J504" s="11"/>
      <c r="K504" s="11">
        <f t="shared" si="236"/>
        <v>2300000</v>
      </c>
      <c r="L504" s="11"/>
      <c r="M504" s="11">
        <f t="shared" si="237"/>
        <v>2500000</v>
      </c>
    </row>
    <row r="505" spans="1:13" ht="22.05" customHeight="1" x14ac:dyDescent="0.45">
      <c r="A505" t="str">
        <f t="shared" si="231"/>
        <v>Staff 5Định mức chi phí / 1 ngày công (sử dụng tính giá thành dự án )</v>
      </c>
      <c r="B505" s="14">
        <v>17</v>
      </c>
      <c r="C505" s="7" t="str">
        <f t="shared" si="232"/>
        <v>Staff 5</v>
      </c>
      <c r="D505" s="7" t="s">
        <v>145</v>
      </c>
      <c r="E505" s="11">
        <f t="shared" si="233"/>
        <v>1400000</v>
      </c>
      <c r="F505" s="11"/>
      <c r="G505" s="11">
        <f t="shared" si="234"/>
        <v>1500000</v>
      </c>
      <c r="H505" s="11"/>
      <c r="I505" s="11">
        <f t="shared" si="235"/>
        <v>1600000</v>
      </c>
      <c r="J505" s="11"/>
      <c r="K505" s="11">
        <f t="shared" si="236"/>
        <v>1800000</v>
      </c>
      <c r="L505" s="11"/>
      <c r="M505" s="11">
        <f t="shared" si="237"/>
        <v>1900000</v>
      </c>
    </row>
    <row r="506" spans="1:13" ht="22.05" customHeight="1" x14ac:dyDescent="0.45">
      <c r="A506" t="str">
        <f t="shared" si="231"/>
        <v>Manager 5Định mức chi phí / 1 ngày công (sử dụng tính giá thành dự án )</v>
      </c>
      <c r="B506" s="14">
        <v>14</v>
      </c>
      <c r="C506" s="7" t="str">
        <f t="shared" si="232"/>
        <v>Manager 5</v>
      </c>
      <c r="D506" s="7" t="s">
        <v>131</v>
      </c>
      <c r="E506" s="11">
        <f t="shared" si="233"/>
        <v>1700000</v>
      </c>
      <c r="F506" s="11"/>
      <c r="G506" s="11">
        <f t="shared" si="234"/>
        <v>1800000</v>
      </c>
      <c r="H506" s="11"/>
      <c r="I506" s="11">
        <f t="shared" si="235"/>
        <v>2000000</v>
      </c>
      <c r="J506" s="11"/>
      <c r="K506" s="11">
        <f t="shared" si="236"/>
        <v>2200000</v>
      </c>
      <c r="L506" s="11"/>
      <c r="M506" s="11">
        <f t="shared" si="237"/>
        <v>2400000</v>
      </c>
    </row>
    <row r="507" spans="1:13" ht="22.05" customHeight="1" x14ac:dyDescent="0.45">
      <c r="A507" t="str">
        <f t="shared" si="231"/>
        <v>DevĐịnh mức chi phí / 1 ngày công (sử dụng tính giá thành dự án )</v>
      </c>
      <c r="B507" s="14">
        <v>15</v>
      </c>
      <c r="C507" s="7" t="str">
        <f t="shared" si="232"/>
        <v>Dev</v>
      </c>
      <c r="D507" s="7" t="s">
        <v>125</v>
      </c>
      <c r="E507" s="11">
        <f t="shared" si="233"/>
        <v>100000</v>
      </c>
      <c r="F507" s="11"/>
      <c r="G507" s="11">
        <f t="shared" si="234"/>
        <v>100000</v>
      </c>
      <c r="H507" s="11"/>
      <c r="I507" s="11">
        <f t="shared" si="235"/>
        <v>200000</v>
      </c>
      <c r="J507" s="11"/>
      <c r="K507" s="11">
        <f t="shared" si="236"/>
        <v>200000</v>
      </c>
      <c r="L507" s="11"/>
      <c r="M507" s="11">
        <f t="shared" si="237"/>
        <v>200000</v>
      </c>
    </row>
    <row r="509" spans="1:13" ht="18.600000000000001" customHeight="1" x14ac:dyDescent="0.45">
      <c r="B509" s="2" t="s">
        <v>83</v>
      </c>
    </row>
    <row r="510" spans="1:13" ht="22.05" customHeight="1" x14ac:dyDescent="0.45">
      <c r="B510" s="10" t="s">
        <v>3</v>
      </c>
      <c r="C510" s="10" t="s">
        <v>65</v>
      </c>
      <c r="D510" s="10" t="s">
        <v>66</v>
      </c>
      <c r="E510" s="10">
        <v>2025</v>
      </c>
      <c r="F510" s="10"/>
      <c r="G510" s="4">
        <v>2026</v>
      </c>
      <c r="H510" s="4"/>
      <c r="I510" s="4">
        <v>2027</v>
      </c>
      <c r="J510" s="4"/>
      <c r="K510" s="4">
        <v>2028</v>
      </c>
      <c r="L510" s="4"/>
      <c r="M510" s="4">
        <v>2029</v>
      </c>
    </row>
    <row r="511" spans="1:13" ht="22.05" customHeight="1" x14ac:dyDescent="0.45">
      <c r="A511" t="str">
        <f>C511&amp;B$509</f>
        <v>CEOLương / 1 ngày công lý thuyết</v>
      </c>
      <c r="B511" s="14">
        <v>1</v>
      </c>
      <c r="C511" s="14" t="str">
        <f>C489</f>
        <v>CEO</v>
      </c>
      <c r="D511" s="4" t="s">
        <v>57</v>
      </c>
      <c r="E511" s="11">
        <f t="shared" ref="E511:E529" si="238">(E4+E26)/E467</f>
        <v>1388888.888888889</v>
      </c>
      <c r="F511" s="11"/>
      <c r="G511" s="11">
        <f t="shared" ref="G511:G529" si="239">(G4+G26)/G467</f>
        <v>1527777.777777778</v>
      </c>
      <c r="H511" s="11"/>
      <c r="I511" s="11">
        <f t="shared" ref="I511:I529" si="240">(I4+I26)/I467</f>
        <v>1680555.5555555562</v>
      </c>
      <c r="J511" s="11"/>
      <c r="K511" s="11">
        <f t="shared" ref="K511:K529" si="241">(K4+K26)/K467</f>
        <v>1848611.1111111117</v>
      </c>
      <c r="L511" s="11"/>
      <c r="M511" s="11">
        <f t="shared" ref="M511:M529" si="242">(M4+M26)/M467</f>
        <v>2033472.2222222229</v>
      </c>
    </row>
    <row r="512" spans="1:13" ht="22.05" customHeight="1" x14ac:dyDescent="0.45">
      <c r="A512" t="str">
        <f t="shared" ref="A512:A529" si="243">C512&amp;B$509</f>
        <v>COOLương / 1 ngày công lý thuyết</v>
      </c>
      <c r="B512" s="14">
        <v>2</v>
      </c>
      <c r="C512" s="14" t="str">
        <f t="shared" ref="C512:C529" si="244">C490</f>
        <v>COO</v>
      </c>
      <c r="D512" s="4" t="s">
        <v>58</v>
      </c>
      <c r="E512" s="11">
        <f t="shared" si="238"/>
        <v>2777777.777777778</v>
      </c>
      <c r="F512" s="11"/>
      <c r="G512" s="11">
        <f t="shared" si="239"/>
        <v>3055555.555555556</v>
      </c>
      <c r="H512" s="11"/>
      <c r="I512" s="11">
        <f t="shared" si="240"/>
        <v>3361111.1111111124</v>
      </c>
      <c r="J512" s="11"/>
      <c r="K512" s="11">
        <f t="shared" si="241"/>
        <v>3697222.2222222234</v>
      </c>
      <c r="L512" s="11"/>
      <c r="M512" s="11">
        <f t="shared" si="242"/>
        <v>4066944.4444444459</v>
      </c>
    </row>
    <row r="513" spans="1:13" ht="22.05" customHeight="1" x14ac:dyDescent="0.45">
      <c r="A513" t="str">
        <f t="shared" si="243"/>
        <v>CCOLương / 1 ngày công lý thuyết</v>
      </c>
      <c r="B513" s="14">
        <v>3</v>
      </c>
      <c r="C513" s="14" t="str">
        <f t="shared" si="244"/>
        <v>CCO</v>
      </c>
      <c r="D513" s="7" t="s">
        <v>76</v>
      </c>
      <c r="E513" s="11">
        <f t="shared" si="238"/>
        <v>1198148.1481481481</v>
      </c>
      <c r="F513" s="11"/>
      <c r="G513" s="11">
        <f t="shared" si="239"/>
        <v>2031666.6666666667</v>
      </c>
      <c r="H513" s="11"/>
      <c r="I513" s="11">
        <f t="shared" si="240"/>
        <v>3657000</v>
      </c>
      <c r="J513" s="11"/>
      <c r="K513" s="11">
        <f t="shared" si="241"/>
        <v>5485500</v>
      </c>
      <c r="L513" s="11"/>
      <c r="M513" s="11">
        <f t="shared" si="242"/>
        <v>7679700</v>
      </c>
    </row>
    <row r="514" spans="1:13" ht="22.05" customHeight="1" x14ac:dyDescent="0.45">
      <c r="A514" t="str">
        <f t="shared" si="243"/>
        <v>CMOLương / 1 ngày công lý thuyết</v>
      </c>
      <c r="B514" s="14">
        <v>4</v>
      </c>
      <c r="C514" s="14" t="str">
        <f t="shared" si="244"/>
        <v>CMO</v>
      </c>
      <c r="D514" s="7" t="s">
        <v>59</v>
      </c>
      <c r="E514" s="11">
        <f t="shared" si="238"/>
        <v>833333.33333333337</v>
      </c>
      <c r="F514" s="11"/>
      <c r="G514" s="11">
        <f t="shared" si="239"/>
        <v>916666.66666666663</v>
      </c>
      <c r="H514" s="11"/>
      <c r="I514" s="11">
        <f t="shared" si="240"/>
        <v>1008333.3333333335</v>
      </c>
      <c r="J514" s="11"/>
      <c r="K514" s="11">
        <f t="shared" si="241"/>
        <v>1109166.666666667</v>
      </c>
      <c r="L514" s="11"/>
      <c r="M514" s="11">
        <f t="shared" si="242"/>
        <v>1220083.333333334</v>
      </c>
    </row>
    <row r="515" spans="1:13" ht="22.05" customHeight="1" x14ac:dyDescent="0.45">
      <c r="A515" t="str">
        <f t="shared" si="243"/>
        <v>AdminLương / 1 ngày công lý thuyết</v>
      </c>
      <c r="B515" s="14">
        <v>5</v>
      </c>
      <c r="C515" s="14" t="str">
        <f t="shared" si="244"/>
        <v>Admin</v>
      </c>
      <c r="D515" s="7" t="s">
        <v>60</v>
      </c>
      <c r="E515" s="11">
        <f t="shared" si="238"/>
        <v>472222.22222222225</v>
      </c>
      <c r="F515" s="11"/>
      <c r="G515" s="11">
        <f t="shared" si="239"/>
        <v>519444.44444444444</v>
      </c>
      <c r="H515" s="11"/>
      <c r="I515" s="11">
        <f t="shared" si="240"/>
        <v>571388.88888888888</v>
      </c>
      <c r="J515" s="11"/>
      <c r="K515" s="11">
        <f t="shared" si="241"/>
        <v>628527.77777777775</v>
      </c>
      <c r="L515" s="11"/>
      <c r="M515" s="11">
        <f t="shared" si="242"/>
        <v>691380.55555555574</v>
      </c>
    </row>
    <row r="516" spans="1:13" ht="22.05" customHeight="1" x14ac:dyDescent="0.45">
      <c r="A516" t="str">
        <f t="shared" si="243"/>
        <v>LegalLương / 1 ngày công lý thuyết</v>
      </c>
      <c r="B516" s="14">
        <v>6</v>
      </c>
      <c r="C516" s="14" t="str">
        <f t="shared" si="244"/>
        <v>Legal</v>
      </c>
      <c r="D516" s="7" t="s">
        <v>61</v>
      </c>
      <c r="E516" s="11">
        <f t="shared" si="238"/>
        <v>1200000</v>
      </c>
      <c r="F516" s="11"/>
      <c r="G516" s="11">
        <f t="shared" si="239"/>
        <v>1320000</v>
      </c>
      <c r="H516" s="11"/>
      <c r="I516" s="11">
        <f t="shared" si="240"/>
        <v>1452000</v>
      </c>
      <c r="J516" s="11"/>
      <c r="K516" s="11">
        <f t="shared" si="241"/>
        <v>1597200.0000000002</v>
      </c>
      <c r="L516" s="11"/>
      <c r="M516" s="11">
        <f t="shared" si="242"/>
        <v>1756920.0000000005</v>
      </c>
    </row>
    <row r="517" spans="1:13" ht="22.05" customHeight="1" x14ac:dyDescent="0.45">
      <c r="A517" t="str">
        <f t="shared" si="243"/>
        <v>CALương / 1 ngày công lý thuyết</v>
      </c>
      <c r="B517" s="14">
        <v>7</v>
      </c>
      <c r="C517" s="14" t="str">
        <f t="shared" si="244"/>
        <v>CA</v>
      </c>
      <c r="D517" s="7" t="s">
        <v>62</v>
      </c>
      <c r="E517" s="11">
        <f t="shared" si="238"/>
        <v>1350000</v>
      </c>
      <c r="F517" s="11"/>
      <c r="G517" s="11">
        <f t="shared" si="239"/>
        <v>5625000</v>
      </c>
      <c r="H517" s="11"/>
      <c r="I517" s="11">
        <f t="shared" si="240"/>
        <v>7031250</v>
      </c>
      <c r="J517" s="11"/>
      <c r="K517" s="11">
        <f t="shared" si="241"/>
        <v>8789062.5</v>
      </c>
      <c r="L517" s="11"/>
      <c r="M517" s="11">
        <f t="shared" si="242"/>
        <v>10986328.125</v>
      </c>
    </row>
    <row r="518" spans="1:13" ht="22.05" customHeight="1" x14ac:dyDescent="0.45">
      <c r="A518" t="str">
        <f t="shared" si="243"/>
        <v>Manager 1Lương / 1 ngày công lý thuyết</v>
      </c>
      <c r="B518" s="14">
        <v>8</v>
      </c>
      <c r="C518" s="14" t="str">
        <f t="shared" si="244"/>
        <v>Manager 1</v>
      </c>
      <c r="D518" s="7" t="s">
        <v>132</v>
      </c>
      <c r="E518" s="11">
        <f t="shared" si="238"/>
        <v>1333333.3333333333</v>
      </c>
      <c r="F518" s="11"/>
      <c r="G518" s="11">
        <f t="shared" si="239"/>
        <v>1466666.666666667</v>
      </c>
      <c r="H518" s="11"/>
      <c r="I518" s="11">
        <f t="shared" si="240"/>
        <v>1613333.333333334</v>
      </c>
      <c r="J518" s="11"/>
      <c r="K518" s="11">
        <f t="shared" si="241"/>
        <v>1774666.6666666672</v>
      </c>
      <c r="L518" s="11"/>
      <c r="M518" s="11">
        <f t="shared" si="242"/>
        <v>1952133.3333333342</v>
      </c>
    </row>
    <row r="519" spans="1:13" ht="22.05" customHeight="1" x14ac:dyDescent="0.45">
      <c r="A519" t="str">
        <f t="shared" si="243"/>
        <v>Staff 1Lương / 1 ngày công lý thuyết</v>
      </c>
      <c r="B519" s="14">
        <v>9</v>
      </c>
      <c r="C519" s="14" t="str">
        <f t="shared" si="244"/>
        <v>Staff 1</v>
      </c>
      <c r="D519" s="7" t="s">
        <v>127</v>
      </c>
      <c r="E519" s="11">
        <f t="shared" si="238"/>
        <v>611111.11111111112</v>
      </c>
      <c r="F519" s="11"/>
      <c r="G519" s="11">
        <f t="shared" si="239"/>
        <v>672222.22222222225</v>
      </c>
      <c r="H519" s="11"/>
      <c r="I519" s="11">
        <f t="shared" si="240"/>
        <v>739444.4444444445</v>
      </c>
      <c r="J519" s="11"/>
      <c r="K519" s="11">
        <f t="shared" si="241"/>
        <v>813388.88888888911</v>
      </c>
      <c r="L519" s="11"/>
      <c r="M519" s="11">
        <f t="shared" si="242"/>
        <v>894727.7777777781</v>
      </c>
    </row>
    <row r="520" spans="1:13" ht="22.05" customHeight="1" x14ac:dyDescent="0.45">
      <c r="A520" t="str">
        <f t="shared" si="243"/>
        <v>Director 1Lương / 1 ngày công lý thuyết</v>
      </c>
      <c r="B520" s="14">
        <v>10</v>
      </c>
      <c r="C520" s="14" t="str">
        <f t="shared" si="244"/>
        <v>Director 1</v>
      </c>
      <c r="D520" s="7" t="s">
        <v>129</v>
      </c>
      <c r="E520" s="11">
        <f t="shared" si="238"/>
        <v>3500000</v>
      </c>
      <c r="F520" s="11"/>
      <c r="G520" s="11">
        <f t="shared" si="239"/>
        <v>3850000</v>
      </c>
      <c r="H520" s="11"/>
      <c r="I520" s="11">
        <f t="shared" si="240"/>
        <v>4235000</v>
      </c>
      <c r="J520" s="11"/>
      <c r="K520" s="11">
        <f t="shared" si="241"/>
        <v>4658500.0000000009</v>
      </c>
      <c r="L520" s="11"/>
      <c r="M520" s="11">
        <f t="shared" si="242"/>
        <v>5124350.0000000009</v>
      </c>
    </row>
    <row r="521" spans="1:13" ht="22.05" customHeight="1" x14ac:dyDescent="0.45">
      <c r="A521" t="str">
        <f t="shared" si="243"/>
        <v>Manager 2Lương / 1 ngày công lý thuyết</v>
      </c>
      <c r="B521" s="14">
        <v>11</v>
      </c>
      <c r="C521" s="14" t="str">
        <f t="shared" si="244"/>
        <v>Manager 2</v>
      </c>
      <c r="D521" s="7" t="s">
        <v>130</v>
      </c>
      <c r="E521" s="11">
        <f t="shared" si="238"/>
        <v>1277777.7777777778</v>
      </c>
      <c r="F521" s="11"/>
      <c r="G521" s="11">
        <f t="shared" si="239"/>
        <v>1405555.5555555555</v>
      </c>
      <c r="H521" s="11"/>
      <c r="I521" s="11">
        <f t="shared" si="240"/>
        <v>1546111.111111111</v>
      </c>
      <c r="J521" s="11"/>
      <c r="K521" s="11">
        <f t="shared" si="241"/>
        <v>1700722.2222222225</v>
      </c>
      <c r="L521" s="11"/>
      <c r="M521" s="11">
        <f t="shared" si="242"/>
        <v>1870794.444444445</v>
      </c>
    </row>
    <row r="522" spans="1:13" ht="22.05" customHeight="1" x14ac:dyDescent="0.45">
      <c r="A522" t="str">
        <f t="shared" si="243"/>
        <v>Staff 2Lương / 1 ngày công lý thuyết</v>
      </c>
      <c r="B522" s="14">
        <v>12</v>
      </c>
      <c r="C522" s="14" t="str">
        <f t="shared" si="244"/>
        <v>Staff 2</v>
      </c>
      <c r="D522" s="7" t="s">
        <v>124</v>
      </c>
      <c r="E522" s="11">
        <f t="shared" si="238"/>
        <v>3333333.3333333335</v>
      </c>
      <c r="F522" s="11"/>
      <c r="G522" s="11">
        <f t="shared" si="239"/>
        <v>3666666.6666666665</v>
      </c>
      <c r="H522" s="11"/>
      <c r="I522" s="11">
        <f t="shared" si="240"/>
        <v>4033333.3333333335</v>
      </c>
      <c r="J522" s="11"/>
      <c r="K522" s="11">
        <f t="shared" si="241"/>
        <v>4436666.666666667</v>
      </c>
      <c r="L522" s="11"/>
      <c r="M522" s="11">
        <f t="shared" si="242"/>
        <v>4880333.333333334</v>
      </c>
    </row>
    <row r="523" spans="1:13" ht="22.05" customHeight="1" x14ac:dyDescent="0.45">
      <c r="A523" t="str">
        <f t="shared" si="243"/>
        <v>Staff 3Lương / 1 ngày công lý thuyết</v>
      </c>
      <c r="B523" s="14">
        <v>13</v>
      </c>
      <c r="C523" s="14" t="str">
        <f t="shared" si="244"/>
        <v>Staff 3</v>
      </c>
      <c r="D523" s="14" t="s">
        <v>128</v>
      </c>
      <c r="E523" s="11">
        <f t="shared" si="238"/>
        <v>1944444.4444444445</v>
      </c>
      <c r="F523" s="11"/>
      <c r="G523" s="11">
        <f t="shared" si="239"/>
        <v>2138888.888888889</v>
      </c>
      <c r="H523" s="11"/>
      <c r="I523" s="11">
        <f t="shared" si="240"/>
        <v>2352777.777777778</v>
      </c>
      <c r="J523" s="11"/>
      <c r="K523" s="11">
        <f t="shared" si="241"/>
        <v>2588055.5555555555</v>
      </c>
      <c r="L523" s="11"/>
      <c r="M523" s="11">
        <f t="shared" si="242"/>
        <v>2846861.1111111115</v>
      </c>
    </row>
    <row r="524" spans="1:13" ht="22.05" customHeight="1" x14ac:dyDescent="0.45">
      <c r="A524" t="str">
        <f t="shared" si="243"/>
        <v>Manager 3Lương / 1 ngày công lý thuyết</v>
      </c>
      <c r="B524" s="14">
        <v>14</v>
      </c>
      <c r="C524" s="14" t="str">
        <f t="shared" si="244"/>
        <v>Manager 3</v>
      </c>
      <c r="D524" s="7" t="s">
        <v>153</v>
      </c>
      <c r="E524" s="11">
        <f t="shared" si="238"/>
        <v>1944444.4444444445</v>
      </c>
      <c r="F524" s="11"/>
      <c r="G524" s="11">
        <f t="shared" si="239"/>
        <v>2138888.888888889</v>
      </c>
      <c r="H524" s="11"/>
      <c r="I524" s="11">
        <f t="shared" si="240"/>
        <v>2352777.777777778</v>
      </c>
      <c r="J524" s="11"/>
      <c r="K524" s="11">
        <f t="shared" si="241"/>
        <v>2588055.5555555555</v>
      </c>
      <c r="L524" s="11"/>
      <c r="M524" s="11">
        <f t="shared" si="242"/>
        <v>2846861.1111111115</v>
      </c>
    </row>
    <row r="525" spans="1:13" ht="22.05" customHeight="1" x14ac:dyDescent="0.45">
      <c r="A525" t="str">
        <f t="shared" si="243"/>
        <v>Staff 4Lương / 1 ngày công lý thuyết</v>
      </c>
      <c r="B525" s="14">
        <v>15</v>
      </c>
      <c r="C525" s="14" t="str">
        <f t="shared" si="244"/>
        <v>Staff 4</v>
      </c>
      <c r="D525" s="7" t="s">
        <v>139</v>
      </c>
      <c r="E525" s="11">
        <f t="shared" si="238"/>
        <v>1333333.3333333333</v>
      </c>
      <c r="F525" s="11"/>
      <c r="G525" s="11">
        <f t="shared" si="239"/>
        <v>1466666.6666666667</v>
      </c>
      <c r="H525" s="11"/>
      <c r="I525" s="11">
        <f t="shared" si="240"/>
        <v>1613333.3333333337</v>
      </c>
      <c r="J525" s="11"/>
      <c r="K525" s="11">
        <f t="shared" si="241"/>
        <v>1774666.666666667</v>
      </c>
      <c r="L525" s="11"/>
      <c r="M525" s="11">
        <f t="shared" si="242"/>
        <v>1952133.333333334</v>
      </c>
    </row>
    <row r="526" spans="1:13" ht="22.05" customHeight="1" x14ac:dyDescent="0.45">
      <c r="A526" t="str">
        <f t="shared" si="243"/>
        <v>Manager 4Lương / 1 ngày công lý thuyết</v>
      </c>
      <c r="B526" s="14">
        <v>16</v>
      </c>
      <c r="C526" s="14" t="str">
        <f t="shared" si="244"/>
        <v>Manager 4</v>
      </c>
      <c r="D526" s="7" t="s">
        <v>152</v>
      </c>
      <c r="E526" s="11">
        <f t="shared" si="238"/>
        <v>1333333.3333333333</v>
      </c>
      <c r="F526" s="11"/>
      <c r="G526" s="11">
        <f t="shared" si="239"/>
        <v>1466666.666666667</v>
      </c>
      <c r="H526" s="11"/>
      <c r="I526" s="11">
        <f t="shared" si="240"/>
        <v>1613333.333333334</v>
      </c>
      <c r="J526" s="11"/>
      <c r="K526" s="11">
        <f t="shared" si="241"/>
        <v>1774666.6666666672</v>
      </c>
      <c r="L526" s="11"/>
      <c r="M526" s="11">
        <f t="shared" si="242"/>
        <v>1952133.3333333342</v>
      </c>
    </row>
    <row r="527" spans="1:13" ht="22.05" customHeight="1" x14ac:dyDescent="0.45">
      <c r="A527" t="str">
        <f t="shared" si="243"/>
        <v>Staff 5Lương / 1 ngày công lý thuyết</v>
      </c>
      <c r="B527" s="14">
        <v>17</v>
      </c>
      <c r="C527" s="14" t="str">
        <f t="shared" si="244"/>
        <v>Staff 5</v>
      </c>
      <c r="D527" s="7" t="s">
        <v>145</v>
      </c>
      <c r="E527" s="11">
        <f t="shared" si="238"/>
        <v>1000000</v>
      </c>
      <c r="F527" s="11"/>
      <c r="G527" s="11">
        <f t="shared" si="239"/>
        <v>1100000</v>
      </c>
      <c r="H527" s="11"/>
      <c r="I527" s="11">
        <f t="shared" si="240"/>
        <v>1210000.0000000002</v>
      </c>
      <c r="J527" s="11"/>
      <c r="K527" s="11">
        <f t="shared" si="241"/>
        <v>1331000.0000000005</v>
      </c>
      <c r="L527" s="11"/>
      <c r="M527" s="11">
        <f t="shared" si="242"/>
        <v>1464100.0000000005</v>
      </c>
    </row>
    <row r="528" spans="1:13" ht="22.05" customHeight="1" x14ac:dyDescent="0.45">
      <c r="A528" t="str">
        <f t="shared" si="243"/>
        <v>Manager 5Lương / 1 ngày công lý thuyết</v>
      </c>
      <c r="B528" s="14">
        <v>18</v>
      </c>
      <c r="C528" s="14" t="str">
        <f t="shared" si="244"/>
        <v>Manager 5</v>
      </c>
      <c r="D528" s="14" t="s">
        <v>131</v>
      </c>
      <c r="E528" s="11">
        <f t="shared" si="238"/>
        <v>1277777.7777777778</v>
      </c>
      <c r="F528" s="11"/>
      <c r="G528" s="11">
        <f t="shared" si="239"/>
        <v>1405555.5555555557</v>
      </c>
      <c r="H528" s="11"/>
      <c r="I528" s="11">
        <f t="shared" si="240"/>
        <v>1546111.1111111117</v>
      </c>
      <c r="J528" s="11"/>
      <c r="K528" s="11">
        <f t="shared" si="241"/>
        <v>1700722.2222222227</v>
      </c>
      <c r="L528" s="11"/>
      <c r="M528" s="11">
        <f t="shared" si="242"/>
        <v>1870794.4444444452</v>
      </c>
    </row>
    <row r="529" spans="1:13" ht="22.05" customHeight="1" x14ac:dyDescent="0.45">
      <c r="A529" t="str">
        <f t="shared" si="243"/>
        <v>DevLương / 1 ngày công lý thuyết</v>
      </c>
      <c r="B529" s="14">
        <v>19</v>
      </c>
      <c r="C529" s="14" t="str">
        <f t="shared" si="244"/>
        <v>Dev</v>
      </c>
      <c r="D529" s="7" t="s">
        <v>125</v>
      </c>
      <c r="E529" s="11">
        <f t="shared" si="238"/>
        <v>2333333.3333333335</v>
      </c>
      <c r="F529" s="11"/>
      <c r="G529" s="11">
        <f t="shared" si="239"/>
        <v>2566666.6666666665</v>
      </c>
      <c r="H529" s="11"/>
      <c r="I529" s="11">
        <f t="shared" si="240"/>
        <v>2823333.333333334</v>
      </c>
      <c r="J529" s="11"/>
      <c r="K529" s="11">
        <f t="shared" si="241"/>
        <v>3105666.6666666679</v>
      </c>
      <c r="L529" s="11"/>
      <c r="M529" s="11">
        <f t="shared" si="242"/>
        <v>3416233.3333333344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813F-A955-4AA7-BCF9-411ECCCB93DE}">
  <sheetPr>
    <tabColor theme="9" tint="-0.499984740745262"/>
  </sheetPr>
  <dimension ref="A1:AL397"/>
  <sheetViews>
    <sheetView showGridLines="0" topLeftCell="A383" workbookViewId="0">
      <selection activeCell="D37" sqref="D37"/>
    </sheetView>
  </sheetViews>
  <sheetFormatPr defaultRowHeight="14.25" x14ac:dyDescent="0.45"/>
  <cols>
    <col min="1" max="1" width="4.86328125" customWidth="1"/>
    <col min="2" max="2" width="8" customWidth="1"/>
    <col min="3" max="3" width="40.53125" customWidth="1"/>
    <col min="4" max="5" width="14" customWidth="1"/>
    <col min="6" max="6" width="13.19921875" bestFit="1" customWidth="1"/>
    <col min="7" max="7" width="12.796875" customWidth="1"/>
    <col min="8" max="8" width="14.1328125" bestFit="1" customWidth="1"/>
    <col min="9" max="9" width="12.46484375" customWidth="1"/>
    <col min="10" max="10" width="14.1328125" bestFit="1" customWidth="1"/>
    <col min="11" max="11" width="12.46484375" customWidth="1"/>
    <col min="12" max="12" width="14.1328125" bestFit="1" customWidth="1"/>
    <col min="13" max="13" width="13.19921875" customWidth="1"/>
    <col min="14" max="14" width="14.6640625" bestFit="1" customWidth="1"/>
    <col min="15" max="15" width="12.53125" customWidth="1"/>
    <col min="16" max="16" width="14.1328125" bestFit="1" customWidth="1"/>
    <col min="17" max="17" width="14.1328125" customWidth="1"/>
    <col min="18" max="18" width="14.1328125" bestFit="1" customWidth="1"/>
    <col min="19" max="19" width="14.1328125" customWidth="1"/>
    <col min="20" max="20" width="14.1328125" bestFit="1" customWidth="1"/>
    <col min="21" max="21" width="14.1328125" customWidth="1"/>
    <col min="22" max="22" width="14.1328125" bestFit="1" customWidth="1"/>
    <col min="23" max="23" width="14.1328125" customWidth="1"/>
    <col min="24" max="24" width="14.1328125" bestFit="1" customWidth="1"/>
    <col min="25" max="25" width="14.1328125" customWidth="1"/>
    <col min="26" max="26" width="14.1328125" bestFit="1" customWidth="1"/>
    <col min="27" max="27" width="14.1328125" customWidth="1"/>
    <col min="28" max="28" width="15.1328125" bestFit="1" customWidth="1"/>
    <col min="29" max="29" width="15.796875" customWidth="1"/>
    <col min="30" max="30" width="2.6640625" customWidth="1"/>
    <col min="31" max="31" width="18.1328125" customWidth="1"/>
    <col min="32" max="32" width="14.86328125" customWidth="1"/>
    <col min="33" max="33" width="17.1328125" customWidth="1"/>
    <col min="34" max="34" width="14.796875" customWidth="1"/>
    <col min="35" max="35" width="15.1328125" bestFit="1" customWidth="1"/>
    <col min="36" max="36" width="13.796875" customWidth="1"/>
    <col min="37" max="37" width="17.46484375" customWidth="1"/>
    <col min="38" max="38" width="14.53125" customWidth="1"/>
  </cols>
  <sheetData>
    <row r="1" spans="1:13" ht="23.25" x14ac:dyDescent="0.7">
      <c r="B1" s="253" t="str">
        <f>'0.General information'!C1:C1</f>
        <v>CÔNG TY…</v>
      </c>
      <c r="C1" s="253"/>
    </row>
    <row r="2" spans="1:13" ht="21" x14ac:dyDescent="0.65">
      <c r="A2" s="73" t="s">
        <v>11</v>
      </c>
      <c r="B2" s="74" t="s">
        <v>87</v>
      </c>
      <c r="C2" s="75"/>
    </row>
    <row r="4" spans="1:13" ht="22.05" customHeight="1" x14ac:dyDescent="0.45">
      <c r="B4" s="4" t="s">
        <v>3</v>
      </c>
      <c r="C4" s="4" t="s">
        <v>4</v>
      </c>
      <c r="D4" s="249">
        <v>2025</v>
      </c>
      <c r="E4" s="249"/>
      <c r="F4" s="249">
        <v>2026</v>
      </c>
      <c r="G4" s="249"/>
      <c r="H4" s="249">
        <v>2027</v>
      </c>
      <c r="I4" s="249"/>
      <c r="J4" s="249">
        <v>2028</v>
      </c>
      <c r="K4" s="249"/>
      <c r="L4" s="249">
        <v>2029</v>
      </c>
      <c r="M4" s="249"/>
    </row>
    <row r="5" spans="1:13" ht="15" customHeight="1" x14ac:dyDescent="0.45">
      <c r="B5" s="4"/>
      <c r="C5" s="4" t="s">
        <v>102</v>
      </c>
      <c r="D5" s="232"/>
      <c r="E5" s="233"/>
      <c r="F5" s="232"/>
      <c r="G5" s="233"/>
      <c r="H5" s="232"/>
      <c r="I5" s="233"/>
      <c r="J5" s="232"/>
      <c r="K5" s="233"/>
      <c r="L5" s="232"/>
      <c r="M5" s="233"/>
    </row>
    <row r="6" spans="1:13" ht="15" customHeight="1" x14ac:dyDescent="0.45">
      <c r="B6" s="8">
        <v>1</v>
      </c>
      <c r="C6" s="8" t="s">
        <v>51</v>
      </c>
      <c r="D6" s="234">
        <f>SUMIF('1.Headcount'!$A:$A,$C6&amp;D$4,'1.Headcount'!$D:$D)</f>
        <v>1</v>
      </c>
      <c r="E6" s="233"/>
      <c r="F6" s="234">
        <f>SUMIF('1.Headcount'!$A:$A,$C6&amp;F$4,'1.Headcount'!$D:$D)</f>
        <v>1</v>
      </c>
      <c r="G6" s="233"/>
      <c r="H6" s="234">
        <f>SUMIF('1.Headcount'!$A:$A,$C6&amp;H$4,'1.Headcount'!$D:$D)</f>
        <v>1</v>
      </c>
      <c r="I6" s="233"/>
      <c r="J6" s="234">
        <f>SUMIF('1.Headcount'!$A:$A,$C6&amp;J$4,'1.Headcount'!$D:$D)</f>
        <v>1</v>
      </c>
      <c r="K6" s="233"/>
      <c r="L6" s="234">
        <f>SUMIF('1.Headcount'!$A:$A,$C6&amp;L$4,'1.Headcount'!$D:$D)</f>
        <v>1</v>
      </c>
      <c r="M6" s="233"/>
    </row>
    <row r="7" spans="1:13" ht="15" customHeight="1" x14ac:dyDescent="0.45">
      <c r="B7" s="8">
        <v>2</v>
      </c>
      <c r="C7" s="8" t="s">
        <v>52</v>
      </c>
      <c r="D7" s="234">
        <f>SUMIF('1.Headcount'!$A:$A,$C7&amp;D$4,'1.Headcount'!$D:$D)</f>
        <v>1</v>
      </c>
      <c r="E7" s="233"/>
      <c r="F7" s="234">
        <f>SUMIF('1.Headcount'!$A:$A,$C7&amp;F$4,'1.Headcount'!$D:$D)</f>
        <v>1</v>
      </c>
      <c r="G7" s="233"/>
      <c r="H7" s="234">
        <f>SUMIF('1.Headcount'!$A:$A,$C7&amp;H$4,'1.Headcount'!$D:$D)</f>
        <v>1</v>
      </c>
      <c r="I7" s="233"/>
      <c r="J7" s="234">
        <f>SUMIF('1.Headcount'!$A:$A,$C7&amp;J$4,'1.Headcount'!$D:$D)</f>
        <v>1</v>
      </c>
      <c r="K7" s="233"/>
      <c r="L7" s="234">
        <f>SUMIF('1.Headcount'!$A:$A,$C7&amp;L$4,'1.Headcount'!$D:$D)</f>
        <v>1</v>
      </c>
      <c r="M7" s="233"/>
    </row>
    <row r="8" spans="1:13" ht="15" customHeight="1" x14ac:dyDescent="0.45">
      <c r="B8" s="8">
        <v>3</v>
      </c>
      <c r="C8" s="8" t="s">
        <v>75</v>
      </c>
      <c r="D8" s="234">
        <f>SUMIF('1.Headcount'!$A:$A,$C8&amp;D$4,'1.Headcount'!$D:$D)</f>
        <v>1</v>
      </c>
      <c r="E8" s="233"/>
      <c r="F8" s="234">
        <f>SUMIF('1.Headcount'!$A:$A,$C8&amp;F$4,'1.Headcount'!$D:$D)</f>
        <v>1</v>
      </c>
      <c r="G8" s="233"/>
      <c r="H8" s="234">
        <f>SUMIF('1.Headcount'!$A:$A,$C8&amp;H$4,'1.Headcount'!$D:$D)</f>
        <v>1</v>
      </c>
      <c r="I8" s="233"/>
      <c r="J8" s="234">
        <f>SUMIF('1.Headcount'!$A:$A,$C8&amp;J$4,'1.Headcount'!$D:$D)</f>
        <v>1</v>
      </c>
      <c r="K8" s="233"/>
      <c r="L8" s="234">
        <f>SUMIF('1.Headcount'!$A:$A,$C8&amp;L$4,'1.Headcount'!$D:$D)</f>
        <v>1</v>
      </c>
      <c r="M8" s="233"/>
    </row>
    <row r="9" spans="1:13" ht="15" customHeight="1" x14ac:dyDescent="0.45">
      <c r="B9" s="8">
        <v>4</v>
      </c>
      <c r="C9" s="8" t="s">
        <v>53</v>
      </c>
      <c r="D9" s="234">
        <f>SUMIF('1.Headcount'!$A:$A,$C9&amp;D$4,'1.Headcount'!$D:$D)</f>
        <v>1</v>
      </c>
      <c r="E9" s="233"/>
      <c r="F9" s="234">
        <f>SUMIF('1.Headcount'!$A:$A,$C9&amp;F$4,'1.Headcount'!$D:$D)</f>
        <v>1</v>
      </c>
      <c r="G9" s="233"/>
      <c r="H9" s="234">
        <f>SUMIF('1.Headcount'!$A:$A,$C9&amp;H$4,'1.Headcount'!$D:$D)</f>
        <v>1</v>
      </c>
      <c r="I9" s="233"/>
      <c r="J9" s="234">
        <f>SUMIF('1.Headcount'!$A:$A,$C9&amp;J$4,'1.Headcount'!$D:$D)</f>
        <v>1</v>
      </c>
      <c r="K9" s="233"/>
      <c r="L9" s="234">
        <f>SUMIF('1.Headcount'!$A:$A,$C9&amp;L$4,'1.Headcount'!$D:$D)</f>
        <v>1</v>
      </c>
      <c r="M9" s="233"/>
    </row>
    <row r="10" spans="1:13" ht="15" customHeight="1" x14ac:dyDescent="0.45">
      <c r="B10" s="8">
        <v>5</v>
      </c>
      <c r="C10" s="8" t="s">
        <v>54</v>
      </c>
      <c r="D10" s="234">
        <f>SUMIF('1.Headcount'!$A:$A,$C10&amp;D$4,'1.Headcount'!$D:$D)</f>
        <v>0.83333333333333337</v>
      </c>
      <c r="E10" s="233"/>
      <c r="F10" s="234">
        <f>SUMIF('1.Headcount'!$A:$A,$C10&amp;F$4,'1.Headcount'!$D:$D)</f>
        <v>1</v>
      </c>
      <c r="G10" s="233"/>
      <c r="H10" s="234">
        <f>SUMIF('1.Headcount'!$A:$A,$C10&amp;H$4,'1.Headcount'!$D:$D)</f>
        <v>1</v>
      </c>
      <c r="I10" s="233"/>
      <c r="J10" s="234">
        <f>SUMIF('1.Headcount'!$A:$A,$C10&amp;J$4,'1.Headcount'!$D:$D)</f>
        <v>1</v>
      </c>
      <c r="K10" s="233"/>
      <c r="L10" s="234">
        <f>SUMIF('1.Headcount'!$A:$A,$C10&amp;L$4,'1.Headcount'!$D:$D)</f>
        <v>1</v>
      </c>
      <c r="M10" s="233"/>
    </row>
    <row r="11" spans="1:13" ht="15" customHeight="1" x14ac:dyDescent="0.45">
      <c r="B11" s="8">
        <v>6</v>
      </c>
      <c r="C11" s="8" t="s">
        <v>55</v>
      </c>
      <c r="D11" s="234">
        <f>SUMIF('1.Headcount'!$A:$A,$C11&amp;D$4,'1.Headcount'!$D:$D)</f>
        <v>0.83333333333333337</v>
      </c>
      <c r="E11" s="233"/>
      <c r="F11" s="234">
        <f>SUMIF('1.Headcount'!$A:$A,$C11&amp;F$4,'1.Headcount'!$D:$D)</f>
        <v>1</v>
      </c>
      <c r="G11" s="233"/>
      <c r="H11" s="234">
        <f>SUMIF('1.Headcount'!$A:$A,$C11&amp;H$4,'1.Headcount'!$D:$D)</f>
        <v>1</v>
      </c>
      <c r="I11" s="233"/>
      <c r="J11" s="234">
        <f>SUMIF('1.Headcount'!$A:$A,$C11&amp;J$4,'1.Headcount'!$D:$D)</f>
        <v>1</v>
      </c>
      <c r="K11" s="233"/>
      <c r="L11" s="234">
        <f>SUMIF('1.Headcount'!$A:$A,$C11&amp;L$4,'1.Headcount'!$D:$D)</f>
        <v>1</v>
      </c>
      <c r="M11" s="233"/>
    </row>
    <row r="12" spans="1:13" ht="15" customHeight="1" x14ac:dyDescent="0.45">
      <c r="B12" s="8">
        <v>7</v>
      </c>
      <c r="C12" s="8" t="s">
        <v>56</v>
      </c>
      <c r="D12" s="234">
        <f>SUMIF('1.Headcount'!$A:$A,$C12&amp;D$4,'1.Headcount'!$D:$D)</f>
        <v>0.83333333333333337</v>
      </c>
      <c r="E12" s="233"/>
      <c r="F12" s="234">
        <f>SUMIF('1.Headcount'!$A:$A,$C12&amp;F$4,'1.Headcount'!$D:$D)</f>
        <v>1</v>
      </c>
      <c r="G12" s="233"/>
      <c r="H12" s="234">
        <f>SUMIF('1.Headcount'!$A:$A,$C12&amp;H$4,'1.Headcount'!$D:$D)</f>
        <v>1</v>
      </c>
      <c r="I12" s="233"/>
      <c r="J12" s="234">
        <f>SUMIF('1.Headcount'!$A:$A,$C12&amp;J$4,'1.Headcount'!$D:$D)</f>
        <v>0</v>
      </c>
      <c r="K12" s="233"/>
      <c r="L12" s="234">
        <f>SUMIF('1.Headcount'!$A:$A,$C12&amp;L$4,'1.Headcount'!$D:$D)</f>
        <v>0</v>
      </c>
      <c r="M12" s="233"/>
    </row>
    <row r="13" spans="1:13" ht="15" customHeight="1" x14ac:dyDescent="0.45">
      <c r="B13" s="8"/>
      <c r="C13" s="14" t="s">
        <v>103</v>
      </c>
      <c r="D13" s="234">
        <f>SUMIF('1.Headcount'!$A:$A,$C13&amp;D$4,'1.Headcount'!$D:$D)</f>
        <v>0</v>
      </c>
      <c r="E13" s="233"/>
      <c r="F13" s="234">
        <f>SUMIF('1.Headcount'!$A:$A,$C13&amp;F$4,'1.Headcount'!$D:$D)</f>
        <v>0</v>
      </c>
      <c r="G13" s="233"/>
      <c r="H13" s="234">
        <f>SUMIF('1.Headcount'!$A:$A,$C13&amp;H$4,'1.Headcount'!$D:$D)</f>
        <v>0</v>
      </c>
      <c r="I13" s="233"/>
      <c r="J13" s="234">
        <f>SUMIF('1.Headcount'!$A:$A,$C13&amp;J$4,'1.Headcount'!$D:$D)</f>
        <v>0</v>
      </c>
      <c r="K13" s="233"/>
      <c r="L13" s="234">
        <f>SUMIF('1.Headcount'!$A:$A,$C13&amp;L$4,'1.Headcount'!$D:$D)</f>
        <v>0</v>
      </c>
      <c r="M13" s="233"/>
    </row>
    <row r="14" spans="1:13" ht="15" customHeight="1" x14ac:dyDescent="0.45">
      <c r="B14" s="8">
        <v>8</v>
      </c>
      <c r="C14" s="8" t="s">
        <v>198</v>
      </c>
      <c r="D14" s="234">
        <f>SUMIF('1.Headcount'!$A:$A,$C14&amp;D$4,'1.Headcount'!$D:$D)</f>
        <v>1</v>
      </c>
      <c r="E14" s="233"/>
      <c r="F14" s="234">
        <f>SUMIF('1.Headcount'!$A:$A,$C14&amp;F$4,'1.Headcount'!$D:$D)</f>
        <v>1</v>
      </c>
      <c r="G14" s="233"/>
      <c r="H14" s="234">
        <f>SUMIF('1.Headcount'!$A:$A,$C14&amp;H$4,'1.Headcount'!$D:$D)</f>
        <v>0</v>
      </c>
      <c r="I14" s="233"/>
      <c r="J14" s="234">
        <f>SUMIF('1.Headcount'!$A:$A,$C14&amp;J$4,'1.Headcount'!$D:$D)</f>
        <v>1</v>
      </c>
      <c r="K14" s="233"/>
      <c r="L14" s="234">
        <f>SUMIF('1.Headcount'!$A:$A,$C14&amp;L$4,'1.Headcount'!$D:$D)</f>
        <v>1</v>
      </c>
      <c r="M14" s="233"/>
    </row>
    <row r="15" spans="1:13" ht="15" customHeight="1" x14ac:dyDescent="0.45">
      <c r="B15" s="8">
        <v>9</v>
      </c>
      <c r="C15" s="8" t="s">
        <v>199</v>
      </c>
      <c r="D15" s="234">
        <f>SUMIF('1.Headcount'!$A:$A,$C15&amp;D$4,'1.Headcount'!$D:$D)</f>
        <v>2.3333333333333335</v>
      </c>
      <c r="E15" s="233"/>
      <c r="F15" s="234">
        <f>SUMIF('1.Headcount'!$A:$A,$C15&amp;F$4,'1.Headcount'!$D:$D)</f>
        <v>2</v>
      </c>
      <c r="G15" s="233"/>
      <c r="H15" s="234">
        <f>SUMIF('1.Headcount'!$A:$A,$C15&amp;H$4,'1.Headcount'!$D:$D)</f>
        <v>0</v>
      </c>
      <c r="I15" s="233"/>
      <c r="J15" s="234">
        <f>SUMIF('1.Headcount'!$A:$A,$C15&amp;J$4,'1.Headcount'!$D:$D)</f>
        <v>0</v>
      </c>
      <c r="K15" s="233"/>
      <c r="L15" s="234">
        <f>SUMIF('1.Headcount'!$A:$A,$C15&amp;L$4,'1.Headcount'!$D:$D)</f>
        <v>0</v>
      </c>
      <c r="M15" s="233"/>
    </row>
    <row r="16" spans="1:13" ht="15" customHeight="1" x14ac:dyDescent="0.45">
      <c r="B16" s="8"/>
      <c r="C16" s="14" t="s">
        <v>126</v>
      </c>
      <c r="D16" s="234">
        <f>SUMIF('1.Headcount'!$A:$A,$C16&amp;D$4,'1.Headcount'!$D:$D)</f>
        <v>0</v>
      </c>
      <c r="E16" s="233"/>
      <c r="F16" s="234">
        <f>SUMIF('1.Headcount'!$A:$A,$C16&amp;F$4,'1.Headcount'!$D:$D)</f>
        <v>0</v>
      </c>
      <c r="G16" s="233"/>
      <c r="H16" s="234">
        <f>SUMIF('1.Headcount'!$A:$A,$C16&amp;H$4,'1.Headcount'!$D:$D)</f>
        <v>0</v>
      </c>
      <c r="I16" s="233"/>
      <c r="J16" s="234">
        <f>SUMIF('1.Headcount'!$A:$A,$C16&amp;J$4,'1.Headcount'!$D:$D)</f>
        <v>0</v>
      </c>
      <c r="K16" s="233"/>
      <c r="L16" s="234">
        <f>SUMIF('1.Headcount'!$A:$A,$C16&amp;L$4,'1.Headcount'!$D:$D)</f>
        <v>0</v>
      </c>
      <c r="M16" s="233"/>
    </row>
    <row r="17" spans="1:38" ht="15" customHeight="1" x14ac:dyDescent="0.45">
      <c r="B17" s="8">
        <v>10</v>
      </c>
      <c r="C17" s="8" t="s">
        <v>201</v>
      </c>
      <c r="D17" s="234">
        <f>SUMIF('1.Headcount'!$A:$A,$C17&amp;D$4,'1.Headcount'!$D:$D)</f>
        <v>0</v>
      </c>
      <c r="E17" s="233"/>
      <c r="F17" s="234">
        <f>SUMIF('1.Headcount'!$A:$A,$C17&amp;F$4,'1.Headcount'!$D:$D)</f>
        <v>3</v>
      </c>
      <c r="G17" s="233"/>
      <c r="H17" s="234">
        <f>SUMIF('1.Headcount'!$A:$A,$C17&amp;H$4,'1.Headcount'!$D:$D)</f>
        <v>1</v>
      </c>
      <c r="I17" s="233"/>
      <c r="J17" s="234">
        <f>SUMIF('1.Headcount'!$A:$A,$C17&amp;J$4,'1.Headcount'!$D:$D)</f>
        <v>1</v>
      </c>
      <c r="K17" s="233"/>
      <c r="L17" s="234">
        <f>SUMIF('1.Headcount'!$A:$A,$C17&amp;L$4,'1.Headcount'!$D:$D)</f>
        <v>1</v>
      </c>
      <c r="M17" s="233"/>
    </row>
    <row r="18" spans="1:38" ht="15" customHeight="1" x14ac:dyDescent="0.45">
      <c r="B18" s="8">
        <v>11</v>
      </c>
      <c r="C18" s="8" t="s">
        <v>203</v>
      </c>
      <c r="D18" s="234">
        <f>SUMIF('1.Headcount'!$A:$A,$C18&amp;D$4,'1.Headcount'!$D:$D)</f>
        <v>0.83333333333333337</v>
      </c>
      <c r="E18" s="233"/>
      <c r="F18" s="234">
        <f>SUMIF('1.Headcount'!$A:$A,$C18&amp;F$4,'1.Headcount'!$D:$D)</f>
        <v>1</v>
      </c>
      <c r="G18" s="233"/>
      <c r="H18" s="234">
        <f>SUMIF('1.Headcount'!$A:$A,$C18&amp;H$4,'1.Headcount'!$D:$D)</f>
        <v>1</v>
      </c>
      <c r="I18" s="233"/>
      <c r="J18" s="234">
        <f>SUMIF('1.Headcount'!$A:$A,$C18&amp;J$4,'1.Headcount'!$D:$D)</f>
        <v>1</v>
      </c>
      <c r="K18" s="233"/>
      <c r="L18" s="234">
        <f>SUMIF('1.Headcount'!$A:$A,$C18&amp;L$4,'1.Headcount'!$D:$D)</f>
        <v>1</v>
      </c>
      <c r="M18" s="233"/>
    </row>
    <row r="19" spans="1:38" ht="15" customHeight="1" x14ac:dyDescent="0.45">
      <c r="B19" s="8">
        <v>12</v>
      </c>
      <c r="C19" s="8" t="s">
        <v>202</v>
      </c>
      <c r="D19" s="234">
        <f>SUMIF('1.Headcount'!$A:$A,$C19&amp;D$4,'1.Headcount'!$D:$D)</f>
        <v>0.33333333333333331</v>
      </c>
      <c r="E19" s="233"/>
      <c r="F19" s="234">
        <f>SUMIF('1.Headcount'!$A:$A,$C19&amp;F$4,'1.Headcount'!$D:$D)</f>
        <v>0</v>
      </c>
      <c r="G19" s="233"/>
      <c r="H19" s="234">
        <f>SUMIF('1.Headcount'!$A:$A,$C19&amp;H$4,'1.Headcount'!$D:$D)</f>
        <v>1</v>
      </c>
      <c r="I19" s="233"/>
      <c r="J19" s="234">
        <f>SUMIF('1.Headcount'!$A:$A,$C19&amp;J$4,'1.Headcount'!$D:$D)</f>
        <v>0</v>
      </c>
      <c r="K19" s="233"/>
      <c r="L19" s="234">
        <f>SUMIF('1.Headcount'!$A:$A,$C19&amp;L$4,'1.Headcount'!$D:$D)</f>
        <v>0</v>
      </c>
      <c r="M19" s="233"/>
    </row>
    <row r="20" spans="1:38" ht="15" customHeight="1" x14ac:dyDescent="0.45">
      <c r="B20" s="8">
        <v>13</v>
      </c>
      <c r="C20" s="8" t="s">
        <v>204</v>
      </c>
      <c r="D20" s="234">
        <f>SUMIF('1.Headcount'!$A:$A,$C20&amp;D$4,'1.Headcount'!$D:$D)</f>
        <v>0</v>
      </c>
      <c r="E20" s="233"/>
      <c r="F20" s="234">
        <f>SUMIF('1.Headcount'!$A:$A,$C20&amp;F$4,'1.Headcount'!$D:$D)</f>
        <v>0</v>
      </c>
      <c r="G20" s="233"/>
      <c r="H20" s="234">
        <f>SUMIF('1.Headcount'!$A:$A,$C20&amp;H$4,'1.Headcount'!$D:$D)</f>
        <v>1</v>
      </c>
      <c r="I20" s="233"/>
      <c r="J20" s="234">
        <f>SUMIF('1.Headcount'!$A:$A,$C20&amp;J$4,'1.Headcount'!$D:$D)</f>
        <v>0</v>
      </c>
      <c r="K20" s="233"/>
      <c r="L20" s="234">
        <f>SUMIF('1.Headcount'!$A:$A,$C20&amp;L$4,'1.Headcount'!$D:$D)</f>
        <v>0</v>
      </c>
      <c r="M20" s="233"/>
    </row>
    <row r="21" spans="1:38" ht="15" customHeight="1" x14ac:dyDescent="0.45">
      <c r="B21" s="8">
        <v>14</v>
      </c>
      <c r="C21" s="8" t="s">
        <v>200</v>
      </c>
      <c r="D21" s="234">
        <f>SUMIF('1.Headcount'!$A:$A,$C21&amp;D$4,'1.Headcount'!$D:$D)</f>
        <v>0</v>
      </c>
      <c r="E21" s="233"/>
      <c r="F21" s="234">
        <f>SUMIF('1.Headcount'!$A:$A,$C21&amp;F$4,'1.Headcount'!$D:$D)</f>
        <v>1</v>
      </c>
      <c r="G21" s="233"/>
      <c r="H21" s="234">
        <f>SUMIF('1.Headcount'!$A:$A,$C21&amp;H$4,'1.Headcount'!$D:$D)</f>
        <v>1</v>
      </c>
      <c r="I21" s="233"/>
      <c r="J21" s="234">
        <f>SUMIF('1.Headcount'!$A:$A,$C21&amp;J$4,'1.Headcount'!$D:$D)</f>
        <v>1</v>
      </c>
      <c r="K21" s="233"/>
      <c r="L21" s="234">
        <f>SUMIF('1.Headcount'!$A:$A,$C21&amp;L$4,'1.Headcount'!$D:$D)</f>
        <v>1</v>
      </c>
      <c r="M21" s="233"/>
    </row>
    <row r="22" spans="1:38" ht="15" customHeight="1" x14ac:dyDescent="0.45">
      <c r="B22" s="8">
        <v>15</v>
      </c>
      <c r="C22" s="8" t="s">
        <v>205</v>
      </c>
      <c r="D22" s="234">
        <f>SUMIF('1.Headcount'!$A:$A,$C22&amp;D$4,'1.Headcount'!$D:$D)</f>
        <v>0.66666666666666663</v>
      </c>
      <c r="E22" s="233"/>
      <c r="F22" s="234">
        <f>SUMIF('1.Headcount'!$A:$A,$C22&amp;F$4,'1.Headcount'!$D:$D)</f>
        <v>2</v>
      </c>
      <c r="G22" s="233"/>
      <c r="H22" s="234">
        <f>SUMIF('1.Headcount'!$A:$A,$C22&amp;H$4,'1.Headcount'!$D:$D)</f>
        <v>0</v>
      </c>
      <c r="I22" s="233"/>
      <c r="J22" s="234">
        <f>SUMIF('1.Headcount'!$A:$A,$C22&amp;J$4,'1.Headcount'!$D:$D)</f>
        <v>0</v>
      </c>
      <c r="K22" s="233"/>
      <c r="L22" s="234">
        <f>SUMIF('1.Headcount'!$A:$A,$C22&amp;L$4,'1.Headcount'!$D:$D)</f>
        <v>2</v>
      </c>
      <c r="M22" s="233"/>
    </row>
    <row r="23" spans="1:38" ht="15" customHeight="1" x14ac:dyDescent="0.45">
      <c r="B23" s="8">
        <v>16</v>
      </c>
      <c r="C23" s="8" t="s">
        <v>206</v>
      </c>
      <c r="D23" s="234">
        <f>SUMIF('1.Headcount'!$A:$A,$C23&amp;D$4,'1.Headcount'!$D:$D)</f>
        <v>0</v>
      </c>
      <c r="E23" s="233"/>
      <c r="F23" s="234">
        <f>SUMIF('1.Headcount'!$A:$A,$C23&amp;F$4,'1.Headcount'!$D:$D)</f>
        <v>0</v>
      </c>
      <c r="G23" s="233"/>
      <c r="H23" s="234">
        <f>SUMIF('1.Headcount'!$A:$A,$C23&amp;H$4,'1.Headcount'!$D:$D)</f>
        <v>1</v>
      </c>
      <c r="I23" s="233"/>
      <c r="J23" s="234">
        <f>SUMIF('1.Headcount'!$A:$A,$C23&amp;J$4,'1.Headcount'!$D:$D)</f>
        <v>1</v>
      </c>
      <c r="K23" s="233"/>
      <c r="L23" s="234">
        <f>SUMIF('1.Headcount'!$A:$A,$C23&amp;L$4,'1.Headcount'!$D:$D)</f>
        <v>1</v>
      </c>
      <c r="M23" s="233"/>
    </row>
    <row r="24" spans="1:38" ht="15" customHeight="1" x14ac:dyDescent="0.45">
      <c r="B24" s="8">
        <v>17</v>
      </c>
      <c r="C24" s="8" t="s">
        <v>207</v>
      </c>
      <c r="D24" s="234">
        <f>SUMIF('1.Headcount'!$A:$A,$C24&amp;D$4,'1.Headcount'!$D:$D)</f>
        <v>2</v>
      </c>
      <c r="E24" s="233"/>
      <c r="F24" s="234">
        <f>SUMIF('1.Headcount'!$A:$A,$C24&amp;F$4,'1.Headcount'!$D:$D)</f>
        <v>0</v>
      </c>
      <c r="G24" s="233"/>
      <c r="H24" s="234">
        <f>SUMIF('1.Headcount'!$A:$A,$C24&amp;H$4,'1.Headcount'!$D:$D)</f>
        <v>4</v>
      </c>
      <c r="I24" s="233"/>
      <c r="J24" s="234">
        <f>SUMIF('1.Headcount'!$A:$A,$C24&amp;J$4,'1.Headcount'!$D:$D)</f>
        <v>4</v>
      </c>
      <c r="K24" s="233"/>
      <c r="L24" s="234">
        <f>SUMIF('1.Headcount'!$A:$A,$C24&amp;L$4,'1.Headcount'!$D:$D)</f>
        <v>4</v>
      </c>
      <c r="M24" s="233"/>
    </row>
    <row r="25" spans="1:38" ht="15" customHeight="1" x14ac:dyDescent="0.45">
      <c r="B25" s="8">
        <v>18</v>
      </c>
      <c r="C25" s="8" t="s">
        <v>209</v>
      </c>
      <c r="D25" s="234">
        <f>SUMIF('1.Headcount'!$A:$A,$C25&amp;D$4,'1.Headcount'!$D:$D)</f>
        <v>2.5</v>
      </c>
      <c r="E25" s="233"/>
      <c r="F25" s="234">
        <f>SUMIF('1.Headcount'!$A:$A,$C25&amp;F$4,'1.Headcount'!$D:$D)</f>
        <v>2</v>
      </c>
      <c r="G25" s="233"/>
      <c r="H25" s="234">
        <f>SUMIF('1.Headcount'!$A:$A,$C25&amp;H$4,'1.Headcount'!$D:$D)</f>
        <v>2</v>
      </c>
      <c r="I25" s="233"/>
      <c r="J25" s="234">
        <f>SUMIF('1.Headcount'!$A:$A,$C25&amp;J$4,'1.Headcount'!$D:$D)</f>
        <v>2</v>
      </c>
      <c r="K25" s="233"/>
      <c r="L25" s="234">
        <f>SUMIF('1.Headcount'!$A:$A,$C25&amp;L$4,'1.Headcount'!$D:$D)</f>
        <v>4</v>
      </c>
      <c r="M25" s="233"/>
    </row>
    <row r="26" spans="1:38" ht="15" customHeight="1" x14ac:dyDescent="0.45">
      <c r="B26" s="8">
        <v>19</v>
      </c>
      <c r="C26" s="8" t="s">
        <v>208</v>
      </c>
      <c r="D26" s="234">
        <f>SUMIF('1.Headcount'!$A:$A,$C26&amp;D$4,'1.Headcount'!$D:$D)</f>
        <v>0.58333333333333337</v>
      </c>
      <c r="E26" s="233"/>
      <c r="F26" s="234">
        <f>SUMIF('1.Headcount'!$A:$A,$C26&amp;F$4,'1.Headcount'!$D:$D)</f>
        <v>2</v>
      </c>
      <c r="G26" s="233"/>
      <c r="H26" s="234">
        <f>SUMIF('1.Headcount'!$A:$A,$C26&amp;H$4,'1.Headcount'!$D:$D)</f>
        <v>1</v>
      </c>
      <c r="I26" s="233"/>
      <c r="J26" s="234">
        <f>SUMIF('1.Headcount'!$A:$A,$C26&amp;J$4,'1.Headcount'!$D:$D)</f>
        <v>1</v>
      </c>
      <c r="K26" s="233"/>
      <c r="L26" s="234">
        <f>SUMIF('1.Headcount'!$A:$A,$C26&amp;L$4,'1.Headcount'!$D:$D)</f>
        <v>1</v>
      </c>
      <c r="M26" s="233"/>
    </row>
    <row r="27" spans="1:38" x14ac:dyDescent="0.45">
      <c r="D27" s="19"/>
      <c r="E27" s="19"/>
      <c r="F27" s="19"/>
      <c r="G27" s="19"/>
      <c r="H27" s="19"/>
    </row>
    <row r="28" spans="1:38" ht="21" x14ac:dyDescent="0.65">
      <c r="A28" s="73" t="s">
        <v>12</v>
      </c>
      <c r="B28" s="74" t="s">
        <v>86</v>
      </c>
      <c r="C28" s="75"/>
    </row>
    <row r="29" spans="1:38" ht="16.8" customHeight="1" x14ac:dyDescent="0.55000000000000004">
      <c r="C29" s="103" t="s">
        <v>64</v>
      </c>
    </row>
    <row r="30" spans="1:38" ht="22.8" customHeight="1" x14ac:dyDescent="0.45">
      <c r="B30" s="254" t="s">
        <v>3</v>
      </c>
      <c r="C30" s="254" t="s">
        <v>88</v>
      </c>
      <c r="D30" s="255" t="s">
        <v>89</v>
      </c>
      <c r="E30" s="256"/>
      <c r="F30" s="255" t="s">
        <v>90</v>
      </c>
      <c r="G30" s="256"/>
      <c r="H30" s="255" t="s">
        <v>91</v>
      </c>
      <c r="I30" s="256"/>
      <c r="J30" s="255" t="s">
        <v>92</v>
      </c>
      <c r="K30" s="256"/>
      <c r="L30" s="255" t="s">
        <v>93</v>
      </c>
      <c r="M30" s="256"/>
      <c r="N30" s="255" t="s">
        <v>94</v>
      </c>
      <c r="O30" s="256"/>
      <c r="P30" s="255" t="s">
        <v>95</v>
      </c>
      <c r="Q30" s="256"/>
      <c r="R30" s="255" t="s">
        <v>96</v>
      </c>
      <c r="S30" s="256"/>
      <c r="T30" s="255" t="s">
        <v>97</v>
      </c>
      <c r="U30" s="256"/>
      <c r="V30" s="255" t="s">
        <v>98</v>
      </c>
      <c r="W30" s="256"/>
      <c r="X30" s="255" t="s">
        <v>99</v>
      </c>
      <c r="Y30" s="256"/>
      <c r="Z30" s="255" t="s">
        <v>100</v>
      </c>
      <c r="AA30" s="256"/>
      <c r="AB30" s="255" t="s">
        <v>105</v>
      </c>
      <c r="AC30" s="256"/>
      <c r="AE30" s="255">
        <v>2026</v>
      </c>
      <c r="AF30" s="256"/>
      <c r="AG30" s="255">
        <v>2027</v>
      </c>
      <c r="AH30" s="256"/>
      <c r="AI30" s="255">
        <v>2028</v>
      </c>
      <c r="AJ30" s="256"/>
      <c r="AK30" s="255">
        <v>2029</v>
      </c>
      <c r="AL30" s="256"/>
    </row>
    <row r="31" spans="1:38" ht="20.45" customHeight="1" x14ac:dyDescent="0.45">
      <c r="B31" s="254"/>
      <c r="C31" s="254"/>
      <c r="D31" s="7" t="s">
        <v>8</v>
      </c>
      <c r="E31" s="7" t="s">
        <v>14</v>
      </c>
      <c r="F31" s="7" t="s">
        <v>8</v>
      </c>
      <c r="G31" s="7" t="s">
        <v>14</v>
      </c>
      <c r="H31" s="7" t="s">
        <v>8</v>
      </c>
      <c r="I31" s="7" t="s">
        <v>14</v>
      </c>
      <c r="J31" s="7" t="s">
        <v>8</v>
      </c>
      <c r="K31" s="7" t="s">
        <v>14</v>
      </c>
      <c r="L31" s="7" t="s">
        <v>8</v>
      </c>
      <c r="M31" s="7" t="s">
        <v>14</v>
      </c>
      <c r="N31" s="7" t="s">
        <v>8</v>
      </c>
      <c r="O31" s="7" t="s">
        <v>14</v>
      </c>
      <c r="P31" s="7" t="s">
        <v>8</v>
      </c>
      <c r="Q31" s="7" t="s">
        <v>14</v>
      </c>
      <c r="R31" s="7" t="s">
        <v>8</v>
      </c>
      <c r="S31" s="7" t="s">
        <v>14</v>
      </c>
      <c r="T31" s="7" t="s">
        <v>8</v>
      </c>
      <c r="U31" s="7" t="s">
        <v>14</v>
      </c>
      <c r="V31" s="7" t="s">
        <v>8</v>
      </c>
      <c r="W31" s="7" t="s">
        <v>14</v>
      </c>
      <c r="X31" s="7" t="s">
        <v>8</v>
      </c>
      <c r="Y31" s="7" t="s">
        <v>14</v>
      </c>
      <c r="Z31" s="7" t="s">
        <v>8</v>
      </c>
      <c r="AA31" s="7" t="s">
        <v>14</v>
      </c>
      <c r="AB31" s="7" t="s">
        <v>8</v>
      </c>
      <c r="AC31" s="7" t="s">
        <v>14</v>
      </c>
      <c r="AE31" s="7" t="s">
        <v>8</v>
      </c>
      <c r="AF31" s="7" t="s">
        <v>14</v>
      </c>
      <c r="AG31" s="7" t="s">
        <v>8</v>
      </c>
      <c r="AH31" s="7" t="s">
        <v>14</v>
      </c>
      <c r="AI31" s="7" t="s">
        <v>8</v>
      </c>
      <c r="AJ31" s="7" t="s">
        <v>14</v>
      </c>
      <c r="AK31" s="7" t="s">
        <v>8</v>
      </c>
      <c r="AL31" s="7" t="s">
        <v>14</v>
      </c>
    </row>
    <row r="32" spans="1:38" ht="20.45" customHeight="1" x14ac:dyDescent="0.45">
      <c r="B32" s="59"/>
      <c r="C32" s="59" t="s">
        <v>101</v>
      </c>
      <c r="D32" s="72">
        <f>'5.Sales planning'!R5</f>
        <v>0</v>
      </c>
      <c r="E32" s="39">
        <f>IFERROR(D32/D32,0)</f>
        <v>0</v>
      </c>
      <c r="F32" s="72">
        <f>'5.Sales planning'!T5</f>
        <v>40000000</v>
      </c>
      <c r="G32" s="39">
        <f>IFERROR(F32/F32,0)</f>
        <v>1</v>
      </c>
      <c r="H32" s="72">
        <f>'5.Sales planning'!V5</f>
        <v>180000000</v>
      </c>
      <c r="I32" s="39">
        <f>IFERROR(H32/H32,0)</f>
        <v>1</v>
      </c>
      <c r="J32" s="72">
        <f>'5.Sales planning'!X5</f>
        <v>690000000</v>
      </c>
      <c r="K32" s="39">
        <f>IFERROR(J32/J32,0)</f>
        <v>1</v>
      </c>
      <c r="L32" s="72">
        <f>'5.Sales planning'!Z5</f>
        <v>360000000</v>
      </c>
      <c r="M32" s="39">
        <f>IFERROR(L32/L32,0)</f>
        <v>1</v>
      </c>
      <c r="N32" s="72">
        <f>'5.Sales planning'!AB5</f>
        <v>590200000</v>
      </c>
      <c r="O32" s="39">
        <f>IFERROR(N32/N32,0)</f>
        <v>1</v>
      </c>
      <c r="P32" s="72">
        <f>'5.Sales planning'!AD5</f>
        <v>724000000</v>
      </c>
      <c r="Q32" s="39">
        <f>IFERROR(P32/P32,0)</f>
        <v>1</v>
      </c>
      <c r="R32" s="72">
        <f>'5.Sales planning'!AF5</f>
        <v>250000000</v>
      </c>
      <c r="S32" s="39">
        <f>IFERROR(R32/R32,0)</f>
        <v>1</v>
      </c>
      <c r="T32" s="72">
        <f>'5.Sales planning'!AH5</f>
        <v>350000000</v>
      </c>
      <c r="U32" s="39">
        <f>IFERROR(T32/T32,0)</f>
        <v>1</v>
      </c>
      <c r="V32" s="72">
        <f>'5.Sales planning'!AJ5</f>
        <v>210000000</v>
      </c>
      <c r="W32" s="39">
        <f>IFERROR(V32/V32,0)</f>
        <v>1</v>
      </c>
      <c r="X32" s="72">
        <f>'5.Sales planning'!AL5</f>
        <v>190000000</v>
      </c>
      <c r="Y32" s="39">
        <f>IFERROR(X32/X32,0)</f>
        <v>1</v>
      </c>
      <c r="Z32" s="72">
        <f>'5.Sales planning'!AN5</f>
        <v>1591800000</v>
      </c>
      <c r="AA32" s="39">
        <f>IFERROR(Z32/Z32,0)</f>
        <v>1</v>
      </c>
      <c r="AB32" s="72">
        <f>D32+F32+H32+J32+L32+N32+P32+R32+T32+V32+X32+Z32</f>
        <v>5176000000</v>
      </c>
      <c r="AC32" s="39">
        <f>AB32/AB32</f>
        <v>1</v>
      </c>
      <c r="AE32" s="72">
        <f>'5.Sales planning'!H5</f>
        <v>8776800000</v>
      </c>
      <c r="AF32" s="39">
        <f>AE32/AE32</f>
        <v>1</v>
      </c>
      <c r="AG32" s="72">
        <f>'5.Sales planning'!J5</f>
        <v>15798240000</v>
      </c>
      <c r="AH32" s="39">
        <f>AG32/AG32</f>
        <v>1</v>
      </c>
      <c r="AI32" s="72">
        <f>'5.Sales planning'!L5</f>
        <v>23697360000</v>
      </c>
      <c r="AJ32" s="39">
        <f>AI32/AI32</f>
        <v>1</v>
      </c>
      <c r="AK32" s="72">
        <f>'5.Sales planning'!N5</f>
        <v>33176304000</v>
      </c>
      <c r="AL32" s="39">
        <f>AK32/AK32</f>
        <v>1</v>
      </c>
    </row>
    <row r="33" spans="2:38" x14ac:dyDescent="0.45">
      <c r="B33" s="88"/>
      <c r="C33" s="88" t="s">
        <v>63</v>
      </c>
      <c r="D33" s="93">
        <f>D383+D385+D386+D387+D76+D84+D92+D388+D389+D390+D391+D392+D393+D394+D395+D396+D397</f>
        <v>74287193.111111119</v>
      </c>
      <c r="E33" s="100">
        <f t="shared" ref="E33:E50" si="0">IFERROR(D33/D$32,0)</f>
        <v>0</v>
      </c>
      <c r="F33" s="93">
        <f>F383+F385+F386+F387+F76+F84+F92+F388+F389+F390+F391+F392+F393+F394+F395+F396+F397</f>
        <v>74287193.111111119</v>
      </c>
      <c r="G33" s="100">
        <f t="shared" ref="G33:G50" si="1">IFERROR(F33/F$32,0)</f>
        <v>1.857179827777778</v>
      </c>
      <c r="H33" s="93">
        <f>H383+H385+H386+H387+H76+H84+H92+H388+H389+H390+H391+H392+H393+H394+H395+H396+H397</f>
        <v>198821643.77777776</v>
      </c>
      <c r="I33" s="100">
        <f t="shared" ref="I33:I50" si="2">IFERROR(H33/H$32,0)</f>
        <v>1.1045646876543209</v>
      </c>
      <c r="J33" s="93">
        <f>J383+J385+J386+J387+J76+J84+J92+J388+J389+J390+J391+J392+J393+J394+J395+J396+J397</f>
        <v>238297595.77777776</v>
      </c>
      <c r="K33" s="100">
        <f t="shared" ref="K33:K50" si="3">IFERROR(J33/J$32,0)</f>
        <v>0.34535883446054749</v>
      </c>
      <c r="L33" s="93">
        <f>L383+L385+L386+L387+L76+L84+L92+L388+L389+L390+L391+L392+L393+L394+L395+L396+L397</f>
        <v>238297595.77777776</v>
      </c>
      <c r="M33" s="100">
        <f t="shared" ref="M33:M50" si="4">IFERROR(L33/L$32,0)</f>
        <v>0.6619377660493827</v>
      </c>
      <c r="N33" s="93">
        <f>N383+N385+N386+N387+N76+N84+N92+N388+N389+N390+N391+N392+N393+N394+N395+N396+N397</f>
        <v>251434655.11111116</v>
      </c>
      <c r="O33" s="100">
        <f t="shared" ref="O33:O50" si="5">IFERROR(N33/N$32,0)</f>
        <v>0.42601602018148282</v>
      </c>
      <c r="P33" s="93">
        <f>P383+P385+P386+P387+P76+P84+P92+P388+P389+P390+P391+P392+P393+P394+P395+P396+P397</f>
        <v>271005047.77777779</v>
      </c>
      <c r="Q33" s="100">
        <f t="shared" ref="Q33:Q50" si="6">IFERROR(P33/P$32,0)</f>
        <v>0.37431636433394722</v>
      </c>
      <c r="R33" s="93">
        <f>R383+R385+R386+R387+R76+R84+R92+R388+R389+R390+R391+R392+R393+R394+R395+R396+R397</f>
        <v>271005047.77777779</v>
      </c>
      <c r="S33" s="100">
        <f t="shared" ref="S33:S50" si="7">IFERROR(R33/R$32,0)</f>
        <v>1.0840201911111111</v>
      </c>
      <c r="T33" s="93">
        <f>T383+T385+T386+T387+T76+T84+T92+T388+T389+T390+T391+T392+T393+T394+T395+T396+T397</f>
        <v>255969881.11111116</v>
      </c>
      <c r="U33" s="100">
        <f t="shared" ref="U33:U50" si="8">IFERROR(T33/T$32,0)</f>
        <v>0.73134251746031764</v>
      </c>
      <c r="V33" s="93">
        <f>V383+V385+V386+V387+V76+V84+V92+V388+V389+V390+V391+V392+V393+V394+V395+V396+V397</f>
        <v>255969881.11111116</v>
      </c>
      <c r="W33" s="100">
        <f t="shared" ref="W33:W50" si="9">IFERROR(V33/V$32,0)</f>
        <v>1.218904195767196</v>
      </c>
      <c r="X33" s="93">
        <f>X383+X385+X386+X387+X76+X84+X92+X388+X389+X390+X391+X392+X393+X394+X395+X396+X397</f>
        <v>255969881.11111116</v>
      </c>
      <c r="Y33" s="100">
        <f t="shared" ref="Y33:Y50" si="10">IFERROR(X33/X$32,0)</f>
        <v>1.3472099005847955</v>
      </c>
      <c r="Z33" s="93">
        <f>Z383+Z385+Z386+Z387+Z76+Z84+Z92+Z388+Z389+Z390+Z391+Z392+Z393+Z394+Z395+Z396+Z397</f>
        <v>255969881.11111116</v>
      </c>
      <c r="AA33" s="100">
        <f t="shared" ref="AA33:AA50" si="11">IFERROR(Z33/Z$32,0)</f>
        <v>0.16080530287166175</v>
      </c>
      <c r="AB33" s="93">
        <f>AB383+AB385+AB386+AB387+AB76+AB84+AB92+AB388+AB389+AB390+AB391+AB392+AB393+AB394+AB395+AB396+AB397</f>
        <v>2637265496.666666</v>
      </c>
      <c r="AC33" s="100">
        <f t="shared" ref="AC33:AC50" si="12">IFERROR(AB33/AB$32,0)</f>
        <v>0.50951806349819673</v>
      </c>
      <c r="AE33" s="93">
        <f>AE383+AE385+AE386+AE387+AE76+AE84+AE92+AE388+AE389+AE390+AE391+AE392+AE393+AE394+AE395+AE396+AE397</f>
        <v>4211613800</v>
      </c>
      <c r="AF33" s="100">
        <f t="shared" ref="AF33:AF50" si="13">IFERROR(AE33/AE$32,0)</f>
        <v>0.47985755628475069</v>
      </c>
      <c r="AG33" s="93">
        <f>AG383+AG385+AG386+AG387+AG76+AG84+AG92+AG388+AG389+AG390+AG391+AG392+AG393+AG394+AG395+AG396+AG397</f>
        <v>4419828476</v>
      </c>
      <c r="AH33" s="100">
        <f t="shared" ref="AH33:AH35" si="14">IFERROR(AG33/AG$32,0)</f>
        <v>0.27976714342863507</v>
      </c>
      <c r="AI33" s="93">
        <f>AI383+AI385+AI386+AI387+AI76+AI84+AI92+AI388+AI389+AI390+AI391+AI392+AI393+AI394+AI395+AI396+AI397</f>
        <v>4219683294.8000007</v>
      </c>
      <c r="AJ33" s="100">
        <f t="shared" ref="AJ33:AJ35" si="15">IFERROR(AI33/AI$32,0)</f>
        <v>0.17806554379053197</v>
      </c>
      <c r="AK33" s="93">
        <f>AK383+AK385+AK386+AK387+AK76+AK84+AK92+AK388+AK389+AK390+AK391+AK392+AK393+AK394+AK395+AK396+AK397</f>
        <v>5664336267.6400013</v>
      </c>
      <c r="AL33" s="100">
        <f t="shared" ref="AL33:AL35" si="16">IFERROR(AK33/AK$32,0)</f>
        <v>0.17073439728668996</v>
      </c>
    </row>
    <row r="34" spans="2:38" x14ac:dyDescent="0.45">
      <c r="B34" s="136" t="s">
        <v>11</v>
      </c>
      <c r="C34" s="136" t="s">
        <v>102</v>
      </c>
      <c r="D34" s="137">
        <f>D35+D43+D51+D52+D60+D68+D76+D84+D92+D100+D108+D116+D124+D132+D140+D148+D149</f>
        <v>55812126.222222224</v>
      </c>
      <c r="E34" s="189">
        <f t="shared" si="0"/>
        <v>0</v>
      </c>
      <c r="F34" s="137">
        <f>F35+F43+F51+F52+F60+F68+F76+F84+F92+F100+F108+F116+F124+F132+F140+F148+F149</f>
        <v>55812126.222222224</v>
      </c>
      <c r="G34" s="189">
        <f t="shared" si="1"/>
        <v>1.3953031555555555</v>
      </c>
      <c r="H34" s="137">
        <f>H35+H43+H51+H52+H60+H68+H76+H84+H92+H100+H108+H116+H124+H132+H140+H148+H149</f>
        <v>80064935.555555567</v>
      </c>
      <c r="I34" s="189">
        <f t="shared" si="2"/>
        <v>0.44480519753086428</v>
      </c>
      <c r="J34" s="137">
        <f>J35+J43+J51+J52+J60+J68+J76+J84+J92+J100+J108+J116+J124+J132+J140+J148+J149</f>
        <v>80064935.555555567</v>
      </c>
      <c r="K34" s="189">
        <f t="shared" si="3"/>
        <v>0.11603613848631242</v>
      </c>
      <c r="L34" s="137">
        <f>L35+L43+L51+L52+L60+L68+L76+L84+L92+L100+L108+L116+L124+L132+L140+L148+L149</f>
        <v>80064935.555555567</v>
      </c>
      <c r="M34" s="189">
        <f t="shared" si="4"/>
        <v>0.22240259876543214</v>
      </c>
      <c r="N34" s="137">
        <f>N35+N43+N51+N52+N60+N68+N76+N84+N92+N100+N108+N116+N124+N132+N140+N148+N149</f>
        <v>80064935.555555567</v>
      </c>
      <c r="O34" s="189">
        <f t="shared" si="5"/>
        <v>0.135657295078881</v>
      </c>
      <c r="P34" s="137">
        <f>P35+P43+P51+P52+P60+P68+P76+P84+P92+P100+P108+P116+P124+P132+P140+P148+P149</f>
        <v>80064935.555555567</v>
      </c>
      <c r="Q34" s="189">
        <f t="shared" si="6"/>
        <v>0.11058692756292206</v>
      </c>
      <c r="R34" s="137">
        <f>R35+R43+R51+R52+R60+R68+R76+R84+R92+R100+R108+R116+R124+R132+R140+R148+R149</f>
        <v>80064935.555555567</v>
      </c>
      <c r="S34" s="189">
        <f t="shared" si="7"/>
        <v>0.32025974222222225</v>
      </c>
      <c r="T34" s="137">
        <f>T35+T43+T51+T52+T60+T68+T76+T84+T92+T100+T108+T116+T124+T132+T140+T148+T149</f>
        <v>80064935.555555567</v>
      </c>
      <c r="U34" s="189">
        <f t="shared" si="8"/>
        <v>0.22875695873015878</v>
      </c>
      <c r="V34" s="137">
        <f>V35+V43+V51+V52+V60+V68+V76+V84+V92+V100+V108+V116+V124+V132+V140+V148+V149</f>
        <v>80064935.555555567</v>
      </c>
      <c r="W34" s="189">
        <f t="shared" si="9"/>
        <v>0.38126159788359792</v>
      </c>
      <c r="X34" s="137">
        <f>X35+X43+X51+X52+X60+X68+X76+X84+X92+X100+X108+X116+X124+X132+X140+X148+X149</f>
        <v>80064935.555555567</v>
      </c>
      <c r="Y34" s="189">
        <f t="shared" si="10"/>
        <v>0.42139439766081876</v>
      </c>
      <c r="Z34" s="137">
        <f>Z35+Z43+Z51+Z52+Z60+Z68+Z76+Z84+Z92+Z100+Z108+Z116+Z124+Z132+Z140+Z148+Z149</f>
        <v>80064935.555555567</v>
      </c>
      <c r="AA34" s="189">
        <f t="shared" si="11"/>
        <v>5.0298363836886274E-2</v>
      </c>
      <c r="AB34" s="137">
        <f>AB35+AB43+AB51+AB52+AB60+AB68+AB76+AB84+AB92+AB100+AB108+AB116+AB124+AB132+AB140+AB148+AB149</f>
        <v>912273607.99999988</v>
      </c>
      <c r="AC34" s="189">
        <f t="shared" si="12"/>
        <v>0.17625069706336938</v>
      </c>
      <c r="AE34" s="137">
        <f>AE35+AE43+AE51+AE52+AE60+AE68+AE76+AE84+AE92+AE100+AE108+AE116+AE124+AE132+AE140+AE148+AE149</f>
        <v>1108350840</v>
      </c>
      <c r="AF34" s="189">
        <f t="shared" si="13"/>
        <v>0.12628188405797103</v>
      </c>
      <c r="AG34" s="137">
        <f>AG35+AG43+AG51+AG52+AG60+AG68+AG76+AG84+AG92+AG100+AG108+AG116+AG124+AG132+AG140+AG148+AG149</f>
        <v>1395167624</v>
      </c>
      <c r="AH34" s="189">
        <f t="shared" si="14"/>
        <v>8.8311585594344683E-2</v>
      </c>
      <c r="AI34" s="137">
        <f>AI35+AI43+AI51+AI52+AI60+AI68+AI76+AI84+AI92+AI100+AI108+AI116+AI124+AI132+AI140+AI148+AI149</f>
        <v>1318450522</v>
      </c>
      <c r="AJ34" s="189">
        <f t="shared" si="15"/>
        <v>5.5637021254688286E-2</v>
      </c>
      <c r="AK34" s="137">
        <f>AK35+AK43+AK51+AK52+AK60+AK68+AK76+AK84+AK92+AK100+AK108+AK116+AK124+AK132+AK140+AK148+AK149</f>
        <v>1441383874.2000003</v>
      </c>
      <c r="AL34" s="189">
        <f t="shared" si="16"/>
        <v>4.3446185994678622E-2</v>
      </c>
    </row>
    <row r="35" spans="2:38" x14ac:dyDescent="0.45">
      <c r="B35" s="90">
        <v>1</v>
      </c>
      <c r="C35" s="91" t="str">
        <f>'3.HR Policy'!B2</f>
        <v xml:space="preserve">Lương cơ bản </v>
      </c>
      <c r="D35" s="94">
        <f>SUM(D36:D42)</f>
        <v>28000000</v>
      </c>
      <c r="E35" s="100">
        <f t="shared" si="0"/>
        <v>0</v>
      </c>
      <c r="F35" s="94">
        <f>SUM(F36:F42)</f>
        <v>28000000</v>
      </c>
      <c r="G35" s="100">
        <f t="shared" si="1"/>
        <v>0.7</v>
      </c>
      <c r="H35" s="94">
        <f>SUM(H36:H42)</f>
        <v>41900000</v>
      </c>
      <c r="I35" s="100">
        <f t="shared" si="2"/>
        <v>0.23277777777777778</v>
      </c>
      <c r="J35" s="94">
        <f>SUM(J36:J42)</f>
        <v>41900000</v>
      </c>
      <c r="K35" s="100">
        <f t="shared" si="3"/>
        <v>6.0724637681159419E-2</v>
      </c>
      <c r="L35" s="94">
        <f>SUM(L36:L42)</f>
        <v>41900000</v>
      </c>
      <c r="M35" s="100">
        <f t="shared" si="4"/>
        <v>0.11638888888888889</v>
      </c>
      <c r="N35" s="94">
        <f>SUM(N36:N42)</f>
        <v>41900000</v>
      </c>
      <c r="O35" s="100">
        <f t="shared" si="5"/>
        <v>7.0992883768214166E-2</v>
      </c>
      <c r="P35" s="94">
        <f>SUM(P36:P42)</f>
        <v>41900000</v>
      </c>
      <c r="Q35" s="100">
        <f t="shared" si="6"/>
        <v>5.7872928176795582E-2</v>
      </c>
      <c r="R35" s="94">
        <f>SUM(R36:R42)</f>
        <v>41900000</v>
      </c>
      <c r="S35" s="100">
        <f t="shared" si="7"/>
        <v>0.1676</v>
      </c>
      <c r="T35" s="94">
        <f>SUM(T36:T42)</f>
        <v>41900000</v>
      </c>
      <c r="U35" s="100">
        <f t="shared" si="8"/>
        <v>0.11971428571428572</v>
      </c>
      <c r="V35" s="94">
        <f>SUM(V36:V42)</f>
        <v>41900000</v>
      </c>
      <c r="W35" s="100">
        <f t="shared" si="9"/>
        <v>0.19952380952380952</v>
      </c>
      <c r="X35" s="94">
        <f>SUM(X36:X42)</f>
        <v>41900000</v>
      </c>
      <c r="Y35" s="100">
        <f t="shared" si="10"/>
        <v>0.22052631578947368</v>
      </c>
      <c r="Z35" s="94">
        <f>SUM(Z36:Z42)</f>
        <v>41900000</v>
      </c>
      <c r="AA35" s="100">
        <f t="shared" si="11"/>
        <v>2.6322402311848223E-2</v>
      </c>
      <c r="AB35" s="94">
        <f t="shared" ref="AB35:AB50" si="17">D35+F35+H35+J35+L35+N35+P35+R35+T35+V35+X35+Z35</f>
        <v>475000000</v>
      </c>
      <c r="AC35" s="100">
        <f t="shared" si="12"/>
        <v>9.1769706336939719E-2</v>
      </c>
      <c r="AE35" s="94">
        <f>SUM(AE36:AE42)</f>
        <v>562800000</v>
      </c>
      <c r="AF35" s="100">
        <f t="shared" si="13"/>
        <v>6.4123598578069457E-2</v>
      </c>
      <c r="AG35" s="94">
        <f>SUM(AG36:AG42)</f>
        <v>631230000.00000012</v>
      </c>
      <c r="AH35" s="100">
        <f t="shared" si="14"/>
        <v>3.995571658615138E-2</v>
      </c>
      <c r="AI35" s="94">
        <f>SUM(AI36:AI42)</f>
        <v>582978000.00000012</v>
      </c>
      <c r="AJ35" s="100">
        <f t="shared" si="15"/>
        <v>2.4600968209116971E-2</v>
      </c>
      <c r="AK35" s="94">
        <f>SUM(AK36:AK42)</f>
        <v>641275800.00000024</v>
      </c>
      <c r="AL35" s="100">
        <f t="shared" si="16"/>
        <v>1.9329332164306195E-2</v>
      </c>
    </row>
    <row r="36" spans="2:38" x14ac:dyDescent="0.45">
      <c r="B36" s="90"/>
      <c r="C36" s="105" t="s">
        <v>51</v>
      </c>
      <c r="D36" s="224">
        <f>SUMIF('3.HR Policy'!$A:$A,$C36&amp;$C$35,'3.HR Policy'!$E:$E)*SUMIF('1.Headcount'!$A:$A,$C36&amp;2025,'1.Headcount'!E:E)/12</f>
        <v>7500000</v>
      </c>
      <c r="E36" s="101">
        <f>IFERROR(D36/D$32,0)</f>
        <v>0</v>
      </c>
      <c r="F36" s="224">
        <f>SUMIF('3.HR Policy'!$A:$A,$C36&amp;$C$35,'3.HR Policy'!$E:$E)*SUMIF('1.Headcount'!$A:$A,$C36&amp;2025,'1.Headcount'!G:G)/12</f>
        <v>7500000</v>
      </c>
      <c r="G36" s="101">
        <f>IFERROR(F36/F$32,0)</f>
        <v>0.1875</v>
      </c>
      <c r="H36" s="224">
        <f>SUMIF('3.HR Policy'!$A:$A,$C36&amp;$C$35,'3.HR Policy'!$E:$E)*SUMIF('1.Headcount'!$A:$A,$C36&amp;2025,'1.Headcount'!I:I)/12</f>
        <v>7500000</v>
      </c>
      <c r="I36" s="101">
        <f>IFERROR(H36/H$32,0)</f>
        <v>4.1666666666666664E-2</v>
      </c>
      <c r="J36" s="224">
        <f>SUMIF('3.HR Policy'!$A:$A,$C36&amp;$C$35,'3.HR Policy'!$E:$E)*SUMIF('1.Headcount'!$A:$A,$C36&amp;2025,'1.Headcount'!K:K)/12</f>
        <v>7500000</v>
      </c>
      <c r="K36" s="101">
        <f>IFERROR(J36/J$32,0)</f>
        <v>1.0869565217391304E-2</v>
      </c>
      <c r="L36" s="224">
        <f>SUMIF('3.HR Policy'!$A:$A,$C36&amp;$C$35,'3.HR Policy'!$E:$E)*SUMIF('1.Headcount'!$A:$A,$C36&amp;2025,'1.Headcount'!M:M)/12</f>
        <v>7500000</v>
      </c>
      <c r="M36" s="101">
        <f>IFERROR(L36/L$32,0)</f>
        <v>2.0833333333333332E-2</v>
      </c>
      <c r="N36" s="224">
        <f>SUMIF('3.HR Policy'!$A:$A,$C36&amp;$C$35,'3.HR Policy'!$E:$E)*SUMIF('1.Headcount'!$A:$A,$C36&amp;2025,'1.Headcount'!O:O)/12</f>
        <v>7500000</v>
      </c>
      <c r="O36" s="101">
        <f>IFERROR(N36/N$32,0)</f>
        <v>1.2707556760420197E-2</v>
      </c>
      <c r="P36" s="224">
        <f>SUMIF('3.HR Policy'!$A:$A,$C36&amp;$C$35,'3.HR Policy'!$E:$E)*SUMIF('1.Headcount'!$A:$A,$C36&amp;2025,'1.Headcount'!Q:Q)/12</f>
        <v>7500000</v>
      </c>
      <c r="Q36" s="101">
        <f>IFERROR(P36/P$32,0)</f>
        <v>1.0359116022099447E-2</v>
      </c>
      <c r="R36" s="224">
        <f>SUMIF('3.HR Policy'!$A:$A,$C36&amp;$C$35,'3.HR Policy'!$E:$E)*SUMIF('1.Headcount'!$A:$A,$C36&amp;2025,'1.Headcount'!S:S)/12</f>
        <v>7500000</v>
      </c>
      <c r="S36" s="101">
        <f>IFERROR(R36/R$32,0)</f>
        <v>0.03</v>
      </c>
      <c r="T36" s="224">
        <f>SUMIF('3.HR Policy'!$A:$A,$C36&amp;$C$35,'3.HR Policy'!$E:$E)*SUMIF('1.Headcount'!$A:$A,$C36&amp;2025,'1.Headcount'!U:U)/12</f>
        <v>7500000</v>
      </c>
      <c r="U36" s="101">
        <f>IFERROR(T36/T$32,0)</f>
        <v>2.1428571428571429E-2</v>
      </c>
      <c r="V36" s="224">
        <f>SUMIF('3.HR Policy'!$A:$A,$C36&amp;$C$35,'3.HR Policy'!$E:$E)*SUMIF('1.Headcount'!$A:$A,$C36&amp;2025,'1.Headcount'!W:W)/12</f>
        <v>7500000</v>
      </c>
      <c r="W36" s="101">
        <f>IFERROR(V36/V$32,0)</f>
        <v>3.5714285714285712E-2</v>
      </c>
      <c r="X36" s="224">
        <f>SUMIF('3.HR Policy'!$A:$A,$C36&amp;$C$35,'3.HR Policy'!$E:$E)*SUMIF('1.Headcount'!$A:$A,$C36&amp;2025,'1.Headcount'!Y:Y)/12</f>
        <v>7500000</v>
      </c>
      <c r="Y36" s="101">
        <f>IFERROR(X36/X$32,0)</f>
        <v>3.9473684210526314E-2</v>
      </c>
      <c r="Z36" s="224">
        <f>SUMIF('3.HR Policy'!$A:$A,$C36&amp;$C$35,'3.HR Policy'!$E:$E)*SUMIF('1.Headcount'!$A:$A,$C36&amp;2025,'1.Headcount'!AA:AA)/12</f>
        <v>7500000</v>
      </c>
      <c r="AA36" s="101">
        <f>IFERROR(Z36/Z$32,0)</f>
        <v>4.7116471918582734E-3</v>
      </c>
      <c r="AB36" s="96">
        <f>D36+F36+H36+J36+L36+N36+P36+R36+T36+V36+X36+Z36</f>
        <v>90000000</v>
      </c>
      <c r="AC36" s="101">
        <f>IFERROR(AB36/AB$32,0)</f>
        <v>1.7387944358578052E-2</v>
      </c>
      <c r="AE36" s="95">
        <f>SUMIF('3.HR Policy'!$A:$A,$C36&amp;$C$35,'3.HR Policy'!G:G)*SUMIF($C$6:$C$12,$C36,F$6:F$12)</f>
        <v>99000000.000000015</v>
      </c>
      <c r="AF36" s="101">
        <f>IFERROR(AE36/AE$32,0)</f>
        <v>1.1279737489745695E-2</v>
      </c>
      <c r="AG36" s="95">
        <f>SUMIF('3.HR Policy'!$A:$A,$C36&amp;$C$35,'3.HR Policy'!I:I)*SUMIF($C$6:$C$12,$C36,H$6:H$12)</f>
        <v>108900000.00000003</v>
      </c>
      <c r="AH36" s="101">
        <f>IFERROR(AG36/AG$32,0)</f>
        <v>6.893172910400148E-3</v>
      </c>
      <c r="AI36" s="95">
        <f>SUMIF('3.HR Policy'!$A:$A,$C36&amp;$C$35,'3.HR Policy'!K:K)*SUMIF($C$6:$C$12,$C36,J$6:J$12)</f>
        <v>119790000.00000004</v>
      </c>
      <c r="AJ36" s="101">
        <f>IFERROR(AI36/AI$32,0)</f>
        <v>5.0549934676267757E-3</v>
      </c>
      <c r="AK36" s="95">
        <f>SUMIF('3.HR Policy'!$A:$A,$C36&amp;$C$35,'3.HR Policy'!M:M)*SUMIF($C$6:$C$12,$C36,L$6:L$12)</f>
        <v>131769000.00000006</v>
      </c>
      <c r="AL36" s="101">
        <f>IFERROR(AK36/AK$32,0)</f>
        <v>3.9717805817067525E-3</v>
      </c>
    </row>
    <row r="37" spans="2:38" x14ac:dyDescent="0.45">
      <c r="B37" s="90"/>
      <c r="C37" s="105" t="s">
        <v>52</v>
      </c>
      <c r="D37" s="224">
        <f>SUMIF('3.HR Policy'!$A:$A,$C37&amp;$C$35,'3.HR Policy'!$E:$E)*SUMIF('1.Headcount'!$A:$A,$C37&amp;2025,'1.Headcount'!E:E)/12</f>
        <v>15000000</v>
      </c>
      <c r="E37" s="101">
        <f t="shared" si="0"/>
        <v>0</v>
      </c>
      <c r="F37" s="224">
        <f>SUMIF('3.HR Policy'!$A:$A,$C37&amp;$C$35,'3.HR Policy'!$E:$E)*SUMIF('1.Headcount'!$A:$A,$C37&amp;2025,'1.Headcount'!G:G)/12</f>
        <v>15000000</v>
      </c>
      <c r="G37" s="101">
        <f t="shared" si="1"/>
        <v>0.375</v>
      </c>
      <c r="H37" s="224">
        <f>SUMIF('3.HR Policy'!$A:$A,$C37&amp;$C$35,'3.HR Policy'!$E:$E)*SUMIF('1.Headcount'!$A:$A,$C37&amp;2025,'1.Headcount'!I:I)/12</f>
        <v>15000000</v>
      </c>
      <c r="I37" s="101">
        <f t="shared" si="2"/>
        <v>8.3333333333333329E-2</v>
      </c>
      <c r="J37" s="224">
        <f>SUMIF('3.HR Policy'!$A:$A,$C37&amp;$C$35,'3.HR Policy'!$E:$E)*SUMIF('1.Headcount'!$A:$A,$C37&amp;2025,'1.Headcount'!K:K)/12</f>
        <v>15000000</v>
      </c>
      <c r="K37" s="101">
        <f t="shared" si="3"/>
        <v>2.1739130434782608E-2</v>
      </c>
      <c r="L37" s="224">
        <f>SUMIF('3.HR Policy'!$A:$A,$C37&amp;$C$35,'3.HR Policy'!$E:$E)*SUMIF('1.Headcount'!$A:$A,$C37&amp;2025,'1.Headcount'!M:M)/12</f>
        <v>15000000</v>
      </c>
      <c r="M37" s="101">
        <f t="shared" si="4"/>
        <v>4.1666666666666664E-2</v>
      </c>
      <c r="N37" s="224">
        <f>SUMIF('3.HR Policy'!$A:$A,$C37&amp;$C$35,'3.HR Policy'!$E:$E)*SUMIF('1.Headcount'!$A:$A,$C37&amp;2025,'1.Headcount'!O:O)/12</f>
        <v>15000000</v>
      </c>
      <c r="O37" s="101">
        <f t="shared" si="5"/>
        <v>2.5415113520840395E-2</v>
      </c>
      <c r="P37" s="224">
        <f>SUMIF('3.HR Policy'!$A:$A,$C37&amp;$C$35,'3.HR Policy'!$E:$E)*SUMIF('1.Headcount'!$A:$A,$C37&amp;2025,'1.Headcount'!Q:Q)/12</f>
        <v>15000000</v>
      </c>
      <c r="Q37" s="101">
        <f t="shared" si="6"/>
        <v>2.0718232044198894E-2</v>
      </c>
      <c r="R37" s="224">
        <f>SUMIF('3.HR Policy'!$A:$A,$C37&amp;$C$35,'3.HR Policy'!$E:$E)*SUMIF('1.Headcount'!$A:$A,$C37&amp;2025,'1.Headcount'!S:S)/12</f>
        <v>15000000</v>
      </c>
      <c r="S37" s="101">
        <f t="shared" si="7"/>
        <v>0.06</v>
      </c>
      <c r="T37" s="224">
        <f>SUMIF('3.HR Policy'!$A:$A,$C37&amp;$C$35,'3.HR Policy'!$E:$E)*SUMIF('1.Headcount'!$A:$A,$C37&amp;2025,'1.Headcount'!U:U)/12</f>
        <v>15000000</v>
      </c>
      <c r="U37" s="101">
        <f t="shared" si="8"/>
        <v>4.2857142857142858E-2</v>
      </c>
      <c r="V37" s="224">
        <f>SUMIF('3.HR Policy'!$A:$A,$C37&amp;$C$35,'3.HR Policy'!$E:$E)*SUMIF('1.Headcount'!$A:$A,$C37&amp;2025,'1.Headcount'!W:W)/12</f>
        <v>15000000</v>
      </c>
      <c r="W37" s="101">
        <f t="shared" si="9"/>
        <v>7.1428571428571425E-2</v>
      </c>
      <c r="X37" s="224">
        <f>SUMIF('3.HR Policy'!$A:$A,$C37&amp;$C$35,'3.HR Policy'!$E:$E)*SUMIF('1.Headcount'!$A:$A,$C37&amp;2025,'1.Headcount'!Y:Y)/12</f>
        <v>15000000</v>
      </c>
      <c r="Y37" s="101">
        <f t="shared" si="10"/>
        <v>7.8947368421052627E-2</v>
      </c>
      <c r="Z37" s="224">
        <f>SUMIF('3.HR Policy'!$A:$A,$C37&amp;$C$35,'3.HR Policy'!$E:$E)*SUMIF('1.Headcount'!$A:$A,$C37&amp;2025,'1.Headcount'!AA:AA)/12</f>
        <v>15000000</v>
      </c>
      <c r="AA37" s="101">
        <f t="shared" si="11"/>
        <v>9.4232943837165468E-3</v>
      </c>
      <c r="AB37" s="96">
        <f t="shared" si="17"/>
        <v>180000000</v>
      </c>
      <c r="AC37" s="101">
        <f t="shared" si="12"/>
        <v>3.4775888717156103E-2</v>
      </c>
      <c r="AE37" s="95">
        <f>SUMIF('3.HR Policy'!$A:$A,$C37&amp;$C$35,'3.HR Policy'!G:G)*SUMIF($C$6:$C$12,$C37,F$6:F$12)</f>
        <v>198000000.00000003</v>
      </c>
      <c r="AF37" s="101">
        <f t="shared" si="13"/>
        <v>2.255947497949139E-2</v>
      </c>
      <c r="AG37" s="95">
        <f>SUMIF('3.HR Policy'!$A:$A,$C37&amp;$C$35,'3.HR Policy'!I:I)*SUMIF($C$6:$C$12,$C37,H$6:H$12)</f>
        <v>217800000.00000006</v>
      </c>
      <c r="AH37" s="101">
        <f t="shared" ref="AH37:AH43" si="18">IFERROR(AG37/AG$32,0)</f>
        <v>1.3786345820800296E-2</v>
      </c>
      <c r="AI37" s="95">
        <f>SUMIF('3.HR Policy'!$A:$A,$C37&amp;$C$35,'3.HR Policy'!K:K)*SUMIF($C$6:$C$12,$C37,J$6:J$12)</f>
        <v>239580000.00000009</v>
      </c>
      <c r="AJ37" s="101">
        <f t="shared" ref="AJ37:AJ43" si="19">IFERROR(AI37/AI$32,0)</f>
        <v>1.0109986935253551E-2</v>
      </c>
      <c r="AK37" s="95">
        <f>SUMIF('3.HR Policy'!$A:$A,$C37&amp;$C$35,'3.HR Policy'!M:M)*SUMIF($C$6:$C$12,$C37,L$6:L$12)</f>
        <v>263538000.00000012</v>
      </c>
      <c r="AL37" s="101">
        <f t="shared" ref="AL37:AL43" si="20">IFERROR(AK37/AK$32,0)</f>
        <v>7.943561163413505E-3</v>
      </c>
    </row>
    <row r="38" spans="2:38" x14ac:dyDescent="0.45">
      <c r="B38" s="90"/>
      <c r="C38" s="105" t="s">
        <v>75</v>
      </c>
      <c r="D38" s="224">
        <f>SUMIF('3.HR Policy'!$A:$A,$C38&amp;$C$35,'3.HR Policy'!$E:$E)*SUMIF('1.Headcount'!$A:$A,$C38&amp;2025,'1.Headcount'!E:E)/12</f>
        <v>0</v>
      </c>
      <c r="E38" s="101">
        <f t="shared" si="0"/>
        <v>0</v>
      </c>
      <c r="F38" s="224">
        <f>SUMIF('3.HR Policy'!$A:$A,$C38&amp;$C$35,'3.HR Policy'!$E:$E)*SUMIF('1.Headcount'!$A:$A,$C38&amp;2025,'1.Headcount'!G:G)/12</f>
        <v>0</v>
      </c>
      <c r="G38" s="101">
        <f t="shared" si="1"/>
        <v>0</v>
      </c>
      <c r="H38" s="224">
        <f>SUMIF('3.HR Policy'!$A:$A,$C38&amp;$C$35,'3.HR Policy'!$E:$E)*SUMIF('1.Headcount'!$A:$A,$C38&amp;2025,'1.Headcount'!I:I)/12</f>
        <v>0</v>
      </c>
      <c r="I38" s="101">
        <f t="shared" si="2"/>
        <v>0</v>
      </c>
      <c r="J38" s="224">
        <f>SUMIF('3.HR Policy'!$A:$A,$C38&amp;$C$35,'3.HR Policy'!$E:$E)*SUMIF('1.Headcount'!$A:$A,$C38&amp;2025,'1.Headcount'!K:K)/12</f>
        <v>0</v>
      </c>
      <c r="K38" s="101">
        <f t="shared" si="3"/>
        <v>0</v>
      </c>
      <c r="L38" s="224">
        <f>SUMIF('3.HR Policy'!$A:$A,$C38&amp;$C$35,'3.HR Policy'!$E:$E)*SUMIF('1.Headcount'!$A:$A,$C38&amp;2025,'1.Headcount'!M:M)/12</f>
        <v>0</v>
      </c>
      <c r="M38" s="101">
        <f t="shared" si="4"/>
        <v>0</v>
      </c>
      <c r="N38" s="224">
        <f>SUMIF('3.HR Policy'!$A:$A,$C38&amp;$C$35,'3.HR Policy'!$E:$E)*SUMIF('1.Headcount'!$A:$A,$C38&amp;2025,'1.Headcount'!O:O)/12</f>
        <v>0</v>
      </c>
      <c r="O38" s="101">
        <f t="shared" si="5"/>
        <v>0</v>
      </c>
      <c r="P38" s="224">
        <f>SUMIF('3.HR Policy'!$A:$A,$C38&amp;$C$35,'3.HR Policy'!$E:$E)*SUMIF('1.Headcount'!$A:$A,$C38&amp;2025,'1.Headcount'!Q:Q)/12</f>
        <v>0</v>
      </c>
      <c r="Q38" s="101">
        <f t="shared" si="6"/>
        <v>0</v>
      </c>
      <c r="R38" s="224">
        <f>SUMIF('3.HR Policy'!$A:$A,$C38&amp;$C$35,'3.HR Policy'!$E:$E)*SUMIF('1.Headcount'!$A:$A,$C38&amp;2025,'1.Headcount'!S:S)/12</f>
        <v>0</v>
      </c>
      <c r="S38" s="101">
        <f t="shared" si="7"/>
        <v>0</v>
      </c>
      <c r="T38" s="224">
        <f>SUMIF('3.HR Policy'!$A:$A,$C38&amp;$C$35,'3.HR Policy'!$E:$E)*SUMIF('1.Headcount'!$A:$A,$C38&amp;2025,'1.Headcount'!U:U)/12</f>
        <v>0</v>
      </c>
      <c r="U38" s="101">
        <f t="shared" si="8"/>
        <v>0</v>
      </c>
      <c r="V38" s="224">
        <f>SUMIF('3.HR Policy'!$A:$A,$C38&amp;$C$35,'3.HR Policy'!$E:$E)*SUMIF('1.Headcount'!$A:$A,$C38&amp;2025,'1.Headcount'!W:W)/12</f>
        <v>0</v>
      </c>
      <c r="W38" s="101">
        <f t="shared" si="9"/>
        <v>0</v>
      </c>
      <c r="X38" s="224">
        <f>SUMIF('3.HR Policy'!$A:$A,$C38&amp;$C$35,'3.HR Policy'!$E:$E)*SUMIF('1.Headcount'!$A:$A,$C38&amp;2025,'1.Headcount'!Y:Y)/12</f>
        <v>0</v>
      </c>
      <c r="Y38" s="101">
        <f t="shared" si="10"/>
        <v>0</v>
      </c>
      <c r="Z38" s="224">
        <f>SUMIF('3.HR Policy'!$A:$A,$C38&amp;$C$35,'3.HR Policy'!$E:$E)*SUMIF('1.Headcount'!$A:$A,$C38&amp;2025,'1.Headcount'!AA:AA)/12</f>
        <v>0</v>
      </c>
      <c r="AA38" s="101">
        <f t="shared" si="11"/>
        <v>0</v>
      </c>
      <c r="AB38" s="96">
        <f t="shared" si="17"/>
        <v>0</v>
      </c>
      <c r="AC38" s="101">
        <f t="shared" si="12"/>
        <v>0</v>
      </c>
      <c r="AE38" s="95">
        <f>SUMIF('3.HR Policy'!$A:$A,$C38&amp;$C$35,'3.HR Policy'!G:G)*SUMIF($C$6:$C$12,$C38,F$6:F$12)</f>
        <v>0</v>
      </c>
      <c r="AF38" s="101">
        <f t="shared" si="13"/>
        <v>0</v>
      </c>
      <c r="AG38" s="95">
        <f>SUMIF('3.HR Policy'!$A:$A,$C38&amp;$C$35,'3.HR Policy'!I:I)*SUMIF($C$6:$C$12,$C38,H$6:H$12)</f>
        <v>0</v>
      </c>
      <c r="AH38" s="101">
        <f t="shared" si="18"/>
        <v>0</v>
      </c>
      <c r="AI38" s="95">
        <f>SUMIF('3.HR Policy'!$A:$A,$C38&amp;$C$35,'3.HR Policy'!K:K)*SUMIF($C$6:$C$12,$C38,J$6:J$12)</f>
        <v>0</v>
      </c>
      <c r="AJ38" s="101">
        <f t="shared" si="19"/>
        <v>0</v>
      </c>
      <c r="AK38" s="95">
        <f>SUMIF('3.HR Policy'!$A:$A,$C38&amp;$C$35,'3.HR Policy'!M:M)*SUMIF($C$6:$C$12,$C38,L$6:L$12)</f>
        <v>0</v>
      </c>
      <c r="AL38" s="101">
        <f t="shared" si="20"/>
        <v>0</v>
      </c>
    </row>
    <row r="39" spans="2:38" x14ac:dyDescent="0.45">
      <c r="B39" s="90"/>
      <c r="C39" s="105" t="s">
        <v>53</v>
      </c>
      <c r="D39" s="224">
        <f>SUMIF('3.HR Policy'!$A:$A,$C39&amp;$C$35,'3.HR Policy'!$E:$E)*SUMIF('1.Headcount'!$A:$A,$C39&amp;2025,'1.Headcount'!E:E)/12</f>
        <v>5500000</v>
      </c>
      <c r="E39" s="101">
        <f t="shared" si="0"/>
        <v>0</v>
      </c>
      <c r="F39" s="224">
        <f>SUMIF('3.HR Policy'!$A:$A,$C39&amp;$C$35,'3.HR Policy'!$E:$E)*SUMIF('1.Headcount'!$A:$A,$C39&amp;2025,'1.Headcount'!G:G)/12</f>
        <v>5500000</v>
      </c>
      <c r="G39" s="101">
        <f t="shared" si="1"/>
        <v>0.13750000000000001</v>
      </c>
      <c r="H39" s="224">
        <f>SUMIF('3.HR Policy'!$A:$A,$C39&amp;$C$35,'3.HR Policy'!$E:$E)*SUMIF('1.Headcount'!$A:$A,$C39&amp;2025,'1.Headcount'!I:I)/12</f>
        <v>5500000</v>
      </c>
      <c r="I39" s="101">
        <f t="shared" si="2"/>
        <v>3.0555555555555555E-2</v>
      </c>
      <c r="J39" s="224">
        <f>SUMIF('3.HR Policy'!$A:$A,$C39&amp;$C$35,'3.HR Policy'!$E:$E)*SUMIF('1.Headcount'!$A:$A,$C39&amp;2025,'1.Headcount'!K:K)/12</f>
        <v>5500000</v>
      </c>
      <c r="K39" s="101">
        <f t="shared" si="3"/>
        <v>7.9710144927536229E-3</v>
      </c>
      <c r="L39" s="224">
        <f>SUMIF('3.HR Policy'!$A:$A,$C39&amp;$C$35,'3.HR Policy'!$E:$E)*SUMIF('1.Headcount'!$A:$A,$C39&amp;2025,'1.Headcount'!M:M)/12</f>
        <v>5500000</v>
      </c>
      <c r="M39" s="101">
        <f t="shared" si="4"/>
        <v>1.5277777777777777E-2</v>
      </c>
      <c r="N39" s="224">
        <f>SUMIF('3.HR Policy'!$A:$A,$C39&amp;$C$35,'3.HR Policy'!$E:$E)*SUMIF('1.Headcount'!$A:$A,$C39&amp;2025,'1.Headcount'!O:O)/12</f>
        <v>5500000</v>
      </c>
      <c r="O39" s="101">
        <f t="shared" si="5"/>
        <v>9.3188749576414778E-3</v>
      </c>
      <c r="P39" s="224">
        <f>SUMIF('3.HR Policy'!$A:$A,$C39&amp;$C$35,'3.HR Policy'!$E:$E)*SUMIF('1.Headcount'!$A:$A,$C39&amp;2025,'1.Headcount'!Q:Q)/12</f>
        <v>5500000</v>
      </c>
      <c r="Q39" s="101">
        <f t="shared" si="6"/>
        <v>7.5966850828729279E-3</v>
      </c>
      <c r="R39" s="224">
        <f>SUMIF('3.HR Policy'!$A:$A,$C39&amp;$C$35,'3.HR Policy'!$E:$E)*SUMIF('1.Headcount'!$A:$A,$C39&amp;2025,'1.Headcount'!S:S)/12</f>
        <v>5500000</v>
      </c>
      <c r="S39" s="101">
        <f t="shared" si="7"/>
        <v>2.1999999999999999E-2</v>
      </c>
      <c r="T39" s="224">
        <f>SUMIF('3.HR Policy'!$A:$A,$C39&amp;$C$35,'3.HR Policy'!$E:$E)*SUMIF('1.Headcount'!$A:$A,$C39&amp;2025,'1.Headcount'!U:U)/12</f>
        <v>5500000</v>
      </c>
      <c r="U39" s="101">
        <f t="shared" si="8"/>
        <v>1.5714285714285715E-2</v>
      </c>
      <c r="V39" s="224">
        <f>SUMIF('3.HR Policy'!$A:$A,$C39&amp;$C$35,'3.HR Policy'!$E:$E)*SUMIF('1.Headcount'!$A:$A,$C39&amp;2025,'1.Headcount'!W:W)/12</f>
        <v>5500000</v>
      </c>
      <c r="W39" s="101">
        <f t="shared" si="9"/>
        <v>2.6190476190476191E-2</v>
      </c>
      <c r="X39" s="224">
        <f>SUMIF('3.HR Policy'!$A:$A,$C39&amp;$C$35,'3.HR Policy'!$E:$E)*SUMIF('1.Headcount'!$A:$A,$C39&amp;2025,'1.Headcount'!Y:Y)/12</f>
        <v>5500000</v>
      </c>
      <c r="Y39" s="101">
        <f t="shared" si="10"/>
        <v>2.8947368421052631E-2</v>
      </c>
      <c r="Z39" s="224">
        <f>SUMIF('3.HR Policy'!$A:$A,$C39&amp;$C$35,'3.HR Policy'!$E:$E)*SUMIF('1.Headcount'!$A:$A,$C39&amp;2025,'1.Headcount'!AA:AA)/12</f>
        <v>5500000</v>
      </c>
      <c r="AA39" s="101">
        <f t="shared" si="11"/>
        <v>3.4552079406960676E-3</v>
      </c>
      <c r="AB39" s="96">
        <f t="shared" si="17"/>
        <v>66000000</v>
      </c>
      <c r="AC39" s="101">
        <f t="shared" si="12"/>
        <v>1.2751159196290572E-2</v>
      </c>
      <c r="AE39" s="95">
        <f>SUMIF('3.HR Policy'!$A:$A,$C39&amp;$C$35,'3.HR Policy'!G:G)*SUMIF($C$6:$C$12,$C39,F$6:F$12)</f>
        <v>72600000</v>
      </c>
      <c r="AF39" s="101">
        <f t="shared" si="13"/>
        <v>8.2718074924801755E-3</v>
      </c>
      <c r="AG39" s="95">
        <f>SUMIF('3.HR Policy'!$A:$A,$C39&amp;$C$35,'3.HR Policy'!I:I)*SUMIF($C$6:$C$12,$C39,H$6:H$12)</f>
        <v>79860000</v>
      </c>
      <c r="AH39" s="101">
        <f t="shared" si="18"/>
        <v>5.0549934676267739E-3</v>
      </c>
      <c r="AI39" s="95">
        <f>SUMIF('3.HR Policy'!$A:$A,$C39&amp;$C$35,'3.HR Policy'!K:K)*SUMIF($C$6:$C$12,$C39,J$6:J$12)</f>
        <v>87846000</v>
      </c>
      <c r="AJ39" s="101">
        <f t="shared" si="19"/>
        <v>3.7069952095929674E-3</v>
      </c>
      <c r="AK39" s="95">
        <f>SUMIF('3.HR Policy'!$A:$A,$C39&amp;$C$35,'3.HR Policy'!M:M)*SUMIF($C$6:$C$12,$C39,L$6:L$12)</f>
        <v>96630600.000000015</v>
      </c>
      <c r="AL39" s="101">
        <f t="shared" si="20"/>
        <v>2.9126390932516177E-3</v>
      </c>
    </row>
    <row r="40" spans="2:38" x14ac:dyDescent="0.45">
      <c r="B40" s="90"/>
      <c r="C40" s="105" t="s">
        <v>54</v>
      </c>
      <c r="D40" s="224">
        <f>SUMIF('3.HR Policy'!$A:$A,$C40&amp;$C$35,'3.HR Policy'!$E:$E)*SUMIF('1.Headcount'!$A:$A,$C40&amp;2025,'1.Headcount'!E:E)/12</f>
        <v>0</v>
      </c>
      <c r="E40" s="101">
        <f t="shared" si="0"/>
        <v>0</v>
      </c>
      <c r="F40" s="224">
        <f>SUMIF('3.HR Policy'!$A:$A,$C40&amp;$C$35,'3.HR Policy'!$E:$E)*SUMIF('1.Headcount'!$A:$A,$C40&amp;2025,'1.Headcount'!G:G)/12</f>
        <v>0</v>
      </c>
      <c r="G40" s="101">
        <f t="shared" si="1"/>
        <v>0</v>
      </c>
      <c r="H40" s="224">
        <f>SUMIF('3.HR Policy'!$A:$A,$C40&amp;$C$35,'3.HR Policy'!$E:$E)*SUMIF('1.Headcount'!$A:$A,$C40&amp;2025,'1.Headcount'!I:I)/12</f>
        <v>5500000</v>
      </c>
      <c r="I40" s="101">
        <f t="shared" si="2"/>
        <v>3.0555555555555555E-2</v>
      </c>
      <c r="J40" s="224">
        <f>SUMIF('3.HR Policy'!$A:$A,$C40&amp;$C$35,'3.HR Policy'!$E:$E)*SUMIF('1.Headcount'!$A:$A,$C40&amp;2025,'1.Headcount'!K:K)/12</f>
        <v>5500000</v>
      </c>
      <c r="K40" s="101">
        <f t="shared" si="3"/>
        <v>7.9710144927536229E-3</v>
      </c>
      <c r="L40" s="224">
        <f>SUMIF('3.HR Policy'!$A:$A,$C40&amp;$C$35,'3.HR Policy'!$E:$E)*SUMIF('1.Headcount'!$A:$A,$C40&amp;2025,'1.Headcount'!M:M)/12</f>
        <v>5500000</v>
      </c>
      <c r="M40" s="101">
        <f t="shared" si="4"/>
        <v>1.5277777777777777E-2</v>
      </c>
      <c r="N40" s="224">
        <f>SUMIF('3.HR Policy'!$A:$A,$C40&amp;$C$35,'3.HR Policy'!$E:$E)*SUMIF('1.Headcount'!$A:$A,$C40&amp;2025,'1.Headcount'!O:O)/12</f>
        <v>5500000</v>
      </c>
      <c r="O40" s="101">
        <f t="shared" si="5"/>
        <v>9.3188749576414778E-3</v>
      </c>
      <c r="P40" s="224">
        <f>SUMIF('3.HR Policy'!$A:$A,$C40&amp;$C$35,'3.HR Policy'!$E:$E)*SUMIF('1.Headcount'!$A:$A,$C40&amp;2025,'1.Headcount'!Q:Q)/12</f>
        <v>5500000</v>
      </c>
      <c r="Q40" s="101">
        <f t="shared" si="6"/>
        <v>7.5966850828729279E-3</v>
      </c>
      <c r="R40" s="224">
        <f>SUMIF('3.HR Policy'!$A:$A,$C40&amp;$C$35,'3.HR Policy'!$E:$E)*SUMIF('1.Headcount'!$A:$A,$C40&amp;2025,'1.Headcount'!S:S)/12</f>
        <v>5500000</v>
      </c>
      <c r="S40" s="101">
        <f t="shared" si="7"/>
        <v>2.1999999999999999E-2</v>
      </c>
      <c r="T40" s="224">
        <f>SUMIF('3.HR Policy'!$A:$A,$C40&amp;$C$35,'3.HR Policy'!$E:$E)*SUMIF('1.Headcount'!$A:$A,$C40&amp;2025,'1.Headcount'!U:U)/12</f>
        <v>5500000</v>
      </c>
      <c r="U40" s="101">
        <f t="shared" si="8"/>
        <v>1.5714285714285715E-2</v>
      </c>
      <c r="V40" s="224">
        <f>SUMIF('3.HR Policy'!$A:$A,$C40&amp;$C$35,'3.HR Policy'!$E:$E)*SUMIF('1.Headcount'!$A:$A,$C40&amp;2025,'1.Headcount'!W:W)/12</f>
        <v>5500000</v>
      </c>
      <c r="W40" s="101">
        <f t="shared" si="9"/>
        <v>2.6190476190476191E-2</v>
      </c>
      <c r="X40" s="224">
        <f>SUMIF('3.HR Policy'!$A:$A,$C40&amp;$C$35,'3.HR Policy'!$E:$E)*SUMIF('1.Headcount'!$A:$A,$C40&amp;2025,'1.Headcount'!Y:Y)/12</f>
        <v>5500000</v>
      </c>
      <c r="Y40" s="101">
        <f t="shared" si="10"/>
        <v>2.8947368421052631E-2</v>
      </c>
      <c r="Z40" s="224">
        <f>SUMIF('3.HR Policy'!$A:$A,$C40&amp;$C$35,'3.HR Policy'!$E:$E)*SUMIF('1.Headcount'!$A:$A,$C40&amp;2025,'1.Headcount'!AA:AA)/12</f>
        <v>5500000</v>
      </c>
      <c r="AA40" s="101">
        <f t="shared" si="11"/>
        <v>3.4552079406960676E-3</v>
      </c>
      <c r="AB40" s="96">
        <f t="shared" si="17"/>
        <v>55000000</v>
      </c>
      <c r="AC40" s="101">
        <f t="shared" si="12"/>
        <v>1.062596599690881E-2</v>
      </c>
      <c r="AE40" s="95">
        <f>SUMIF('3.HR Policy'!$A:$A,$C40&amp;$C$35,'3.HR Policy'!G:G)*SUMIF($C$6:$C$12,$C40,F$6:F$12)</f>
        <v>72600000</v>
      </c>
      <c r="AF40" s="101">
        <f t="shared" si="13"/>
        <v>8.2718074924801755E-3</v>
      </c>
      <c r="AG40" s="95">
        <f>SUMIF('3.HR Policy'!$A:$A,$C40&amp;$C$35,'3.HR Policy'!I:I)*SUMIF($C$6:$C$12,$C40,H$6:H$12)</f>
        <v>79860000</v>
      </c>
      <c r="AH40" s="101">
        <f t="shared" si="18"/>
        <v>5.0549934676267739E-3</v>
      </c>
      <c r="AI40" s="95">
        <f>SUMIF('3.HR Policy'!$A:$A,$C40&amp;$C$35,'3.HR Policy'!K:K)*SUMIF($C$6:$C$12,$C40,J$6:J$12)</f>
        <v>87846000</v>
      </c>
      <c r="AJ40" s="101">
        <f t="shared" si="19"/>
        <v>3.7069952095929674E-3</v>
      </c>
      <c r="AK40" s="95">
        <f>SUMIF('3.HR Policy'!$A:$A,$C40&amp;$C$35,'3.HR Policy'!M:M)*SUMIF($C$6:$C$12,$C40,L$6:L$12)</f>
        <v>96630600.000000015</v>
      </c>
      <c r="AL40" s="101">
        <f t="shared" si="20"/>
        <v>2.9126390932516177E-3</v>
      </c>
    </row>
    <row r="41" spans="2:38" x14ac:dyDescent="0.45">
      <c r="B41" s="90"/>
      <c r="C41" s="105" t="s">
        <v>55</v>
      </c>
      <c r="D41" s="224">
        <f>SUMIF('3.HR Policy'!$A:$A,$C41&amp;$C$35,'3.HR Policy'!$E:$E)*SUMIF('1.Headcount'!$A:$A,$C41&amp;2025,'1.Headcount'!E:E)/12</f>
        <v>0</v>
      </c>
      <c r="E41" s="101">
        <f t="shared" si="0"/>
        <v>0</v>
      </c>
      <c r="F41" s="224">
        <f>SUMIF('3.HR Policy'!$A:$A,$C41&amp;$C$35,'3.HR Policy'!$E:$E)*SUMIF('1.Headcount'!$A:$A,$C41&amp;2025,'1.Headcount'!G:G)/12</f>
        <v>0</v>
      </c>
      <c r="G41" s="101">
        <f t="shared" si="1"/>
        <v>0</v>
      </c>
      <c r="H41" s="224">
        <f>SUMIF('3.HR Policy'!$A:$A,$C41&amp;$C$35,'3.HR Policy'!$E:$E)*SUMIF('1.Headcount'!$A:$A,$C41&amp;2025,'1.Headcount'!I:I)/12</f>
        <v>3000000</v>
      </c>
      <c r="I41" s="101">
        <f t="shared" si="2"/>
        <v>1.6666666666666666E-2</v>
      </c>
      <c r="J41" s="224">
        <f>SUMIF('3.HR Policy'!$A:$A,$C41&amp;$C$35,'3.HR Policy'!$E:$E)*SUMIF('1.Headcount'!$A:$A,$C41&amp;2025,'1.Headcount'!K:K)/12</f>
        <v>3000000</v>
      </c>
      <c r="K41" s="101">
        <f t="shared" si="3"/>
        <v>4.3478260869565218E-3</v>
      </c>
      <c r="L41" s="224">
        <f>SUMIF('3.HR Policy'!$A:$A,$C41&amp;$C$35,'3.HR Policy'!$E:$E)*SUMIF('1.Headcount'!$A:$A,$C41&amp;2025,'1.Headcount'!M:M)/12</f>
        <v>3000000</v>
      </c>
      <c r="M41" s="101">
        <f t="shared" si="4"/>
        <v>8.3333333333333332E-3</v>
      </c>
      <c r="N41" s="224">
        <f>SUMIF('3.HR Policy'!$A:$A,$C41&amp;$C$35,'3.HR Policy'!$E:$E)*SUMIF('1.Headcount'!$A:$A,$C41&amp;2025,'1.Headcount'!O:O)/12</f>
        <v>3000000</v>
      </c>
      <c r="O41" s="101">
        <f t="shared" si="5"/>
        <v>5.0830227041680784E-3</v>
      </c>
      <c r="P41" s="224">
        <f>SUMIF('3.HR Policy'!$A:$A,$C41&amp;$C$35,'3.HR Policy'!$E:$E)*SUMIF('1.Headcount'!$A:$A,$C41&amp;2025,'1.Headcount'!Q:Q)/12</f>
        <v>3000000</v>
      </c>
      <c r="Q41" s="101">
        <f t="shared" si="6"/>
        <v>4.1436464088397788E-3</v>
      </c>
      <c r="R41" s="224">
        <f>SUMIF('3.HR Policy'!$A:$A,$C41&amp;$C$35,'3.HR Policy'!$E:$E)*SUMIF('1.Headcount'!$A:$A,$C41&amp;2025,'1.Headcount'!S:S)/12</f>
        <v>3000000</v>
      </c>
      <c r="S41" s="101">
        <f t="shared" si="7"/>
        <v>1.2E-2</v>
      </c>
      <c r="T41" s="224">
        <f>SUMIF('3.HR Policy'!$A:$A,$C41&amp;$C$35,'3.HR Policy'!$E:$E)*SUMIF('1.Headcount'!$A:$A,$C41&amp;2025,'1.Headcount'!U:U)/12</f>
        <v>3000000</v>
      </c>
      <c r="U41" s="101">
        <f t="shared" si="8"/>
        <v>8.5714285714285719E-3</v>
      </c>
      <c r="V41" s="224">
        <f>SUMIF('3.HR Policy'!$A:$A,$C41&amp;$C$35,'3.HR Policy'!$E:$E)*SUMIF('1.Headcount'!$A:$A,$C41&amp;2025,'1.Headcount'!W:W)/12</f>
        <v>3000000</v>
      </c>
      <c r="W41" s="101">
        <f t="shared" si="9"/>
        <v>1.4285714285714285E-2</v>
      </c>
      <c r="X41" s="224">
        <f>SUMIF('3.HR Policy'!$A:$A,$C41&amp;$C$35,'3.HR Policy'!$E:$E)*SUMIF('1.Headcount'!$A:$A,$C41&amp;2025,'1.Headcount'!Y:Y)/12</f>
        <v>3000000</v>
      </c>
      <c r="Y41" s="101">
        <f t="shared" si="10"/>
        <v>1.5789473684210527E-2</v>
      </c>
      <c r="Z41" s="224">
        <f>SUMIF('3.HR Policy'!$A:$A,$C41&amp;$C$35,'3.HR Policy'!$E:$E)*SUMIF('1.Headcount'!$A:$A,$C41&amp;2025,'1.Headcount'!AA:AA)/12</f>
        <v>3000000</v>
      </c>
      <c r="AA41" s="101">
        <f t="shared" si="11"/>
        <v>1.8846588767433095E-3</v>
      </c>
      <c r="AB41" s="96">
        <f t="shared" si="17"/>
        <v>30000000</v>
      </c>
      <c r="AC41" s="101">
        <f t="shared" si="12"/>
        <v>5.7959814528593511E-3</v>
      </c>
      <c r="AE41" s="95">
        <f>SUMIF('3.HR Policy'!$A:$A,$C41&amp;$C$35,'3.HR Policy'!G:G)*SUMIF($C$6:$C$12,$C41,F$6:F$12)</f>
        <v>39600000</v>
      </c>
      <c r="AF41" s="101">
        <f t="shared" si="13"/>
        <v>4.5118949958982777E-3</v>
      </c>
      <c r="AG41" s="95">
        <f>SUMIF('3.HR Policy'!$A:$A,$C41&amp;$C$35,'3.HR Policy'!I:I)*SUMIF($C$6:$C$12,$C41,H$6:H$12)</f>
        <v>43560000</v>
      </c>
      <c r="AH41" s="101">
        <f t="shared" si="18"/>
        <v>2.7572691641600585E-3</v>
      </c>
      <c r="AI41" s="95">
        <f>SUMIF('3.HR Policy'!$A:$A,$C41&amp;$C$35,'3.HR Policy'!K:K)*SUMIF($C$6:$C$12,$C41,J$6:J$12)</f>
        <v>47916000.000000007</v>
      </c>
      <c r="AJ41" s="101">
        <f t="shared" si="19"/>
        <v>2.0219973870507098E-3</v>
      </c>
      <c r="AK41" s="95">
        <f>SUMIF('3.HR Policy'!$A:$A,$C41&amp;$C$35,'3.HR Policy'!M:M)*SUMIF($C$6:$C$12,$C41,L$6:L$12)</f>
        <v>52707600.000000015</v>
      </c>
      <c r="AL41" s="101">
        <f t="shared" si="20"/>
        <v>1.5887122326827007E-3</v>
      </c>
    </row>
    <row r="42" spans="2:38" x14ac:dyDescent="0.45">
      <c r="B42" s="90"/>
      <c r="C42" s="105" t="s">
        <v>56</v>
      </c>
      <c r="D42" s="224">
        <f>SUMIF('3.HR Policy'!$A:$A,$C42&amp;$C$35,'3.HR Policy'!$E:$E)*SUMIF('1.Headcount'!$A:$A,$C42&amp;2025,'1.Headcount'!E:E)/12</f>
        <v>0</v>
      </c>
      <c r="E42" s="101">
        <f t="shared" si="0"/>
        <v>0</v>
      </c>
      <c r="F42" s="224">
        <f>SUMIF('3.HR Policy'!$A:$A,$C42&amp;$C$35,'3.HR Policy'!$E:$E)*SUMIF('1.Headcount'!$A:$A,$C42&amp;2025,'1.Headcount'!G:G)/12</f>
        <v>0</v>
      </c>
      <c r="G42" s="101">
        <f t="shared" si="1"/>
        <v>0</v>
      </c>
      <c r="H42" s="224">
        <f>SUMIF('3.HR Policy'!$A:$A,$C42&amp;$C$35,'3.HR Policy'!$E:$E)*SUMIF('1.Headcount'!$A:$A,$C42&amp;2025,'1.Headcount'!I:I)/12</f>
        <v>5400000</v>
      </c>
      <c r="I42" s="101">
        <f t="shared" si="2"/>
        <v>0.03</v>
      </c>
      <c r="J42" s="224">
        <f>SUMIF('3.HR Policy'!$A:$A,$C42&amp;$C$35,'3.HR Policy'!$E:$E)*SUMIF('1.Headcount'!$A:$A,$C42&amp;2025,'1.Headcount'!K:K)/12</f>
        <v>5400000</v>
      </c>
      <c r="K42" s="101">
        <f t="shared" si="3"/>
        <v>7.8260869565217397E-3</v>
      </c>
      <c r="L42" s="224">
        <f>SUMIF('3.HR Policy'!$A:$A,$C42&amp;$C$35,'3.HR Policy'!$E:$E)*SUMIF('1.Headcount'!$A:$A,$C42&amp;2025,'1.Headcount'!M:M)/12</f>
        <v>5400000</v>
      </c>
      <c r="M42" s="101">
        <f t="shared" si="4"/>
        <v>1.4999999999999999E-2</v>
      </c>
      <c r="N42" s="224">
        <f>SUMIF('3.HR Policy'!$A:$A,$C42&amp;$C$35,'3.HR Policy'!$E:$E)*SUMIF('1.Headcount'!$A:$A,$C42&amp;2025,'1.Headcount'!O:O)/12</f>
        <v>5400000</v>
      </c>
      <c r="O42" s="101">
        <f t="shared" si="5"/>
        <v>9.149440867502542E-3</v>
      </c>
      <c r="P42" s="224">
        <f>SUMIF('3.HR Policy'!$A:$A,$C42&amp;$C$35,'3.HR Policy'!$E:$E)*SUMIF('1.Headcount'!$A:$A,$C42&amp;2025,'1.Headcount'!Q:Q)/12</f>
        <v>5400000</v>
      </c>
      <c r="Q42" s="101">
        <f t="shared" si="6"/>
        <v>7.4585635359116021E-3</v>
      </c>
      <c r="R42" s="224">
        <f>SUMIF('3.HR Policy'!$A:$A,$C42&amp;$C$35,'3.HR Policy'!$E:$E)*SUMIF('1.Headcount'!$A:$A,$C42&amp;2025,'1.Headcount'!S:S)/12</f>
        <v>5400000</v>
      </c>
      <c r="S42" s="101">
        <f t="shared" si="7"/>
        <v>2.1600000000000001E-2</v>
      </c>
      <c r="T42" s="224">
        <f>SUMIF('3.HR Policy'!$A:$A,$C42&amp;$C$35,'3.HR Policy'!$E:$E)*SUMIF('1.Headcount'!$A:$A,$C42&amp;2025,'1.Headcount'!U:U)/12</f>
        <v>5400000</v>
      </c>
      <c r="U42" s="101">
        <f t="shared" si="8"/>
        <v>1.5428571428571429E-2</v>
      </c>
      <c r="V42" s="224">
        <f>SUMIF('3.HR Policy'!$A:$A,$C42&amp;$C$35,'3.HR Policy'!$E:$E)*SUMIF('1.Headcount'!$A:$A,$C42&amp;2025,'1.Headcount'!W:W)/12</f>
        <v>5400000</v>
      </c>
      <c r="W42" s="101">
        <f t="shared" si="9"/>
        <v>2.5714285714285714E-2</v>
      </c>
      <c r="X42" s="224">
        <f>SUMIF('3.HR Policy'!$A:$A,$C42&amp;$C$35,'3.HR Policy'!$E:$E)*SUMIF('1.Headcount'!$A:$A,$C42&amp;2025,'1.Headcount'!Y:Y)/12</f>
        <v>5400000</v>
      </c>
      <c r="Y42" s="101">
        <f t="shared" si="10"/>
        <v>2.8421052631578948E-2</v>
      </c>
      <c r="Z42" s="224">
        <f>SUMIF('3.HR Policy'!$A:$A,$C42&amp;$C$35,'3.HR Policy'!$E:$E)*SUMIF('1.Headcount'!$A:$A,$C42&amp;2025,'1.Headcount'!AA:AA)/12</f>
        <v>5400000</v>
      </c>
      <c r="AA42" s="101">
        <f t="shared" si="11"/>
        <v>3.3923859781379568E-3</v>
      </c>
      <c r="AB42" s="96">
        <f t="shared" si="17"/>
        <v>54000000</v>
      </c>
      <c r="AC42" s="101">
        <f t="shared" si="12"/>
        <v>1.0432766615146832E-2</v>
      </c>
      <c r="AE42" s="95">
        <f>SUMIF('3.HR Policy'!$A:$A,$C42&amp;$C$35,'3.HR Policy'!G:G)*SUMIF($C$6:$C$12,$C42,F$6:F$12)</f>
        <v>81000000</v>
      </c>
      <c r="AF42" s="101">
        <f t="shared" si="13"/>
        <v>9.2288761279737484E-3</v>
      </c>
      <c r="AG42" s="95">
        <f>SUMIF('3.HR Policy'!$A:$A,$C42&amp;$C$35,'3.HR Policy'!I:I)*SUMIF($C$6:$C$12,$C42,H$6:H$12)</f>
        <v>101250000</v>
      </c>
      <c r="AH42" s="101">
        <f t="shared" si="18"/>
        <v>6.4089417555373259E-3</v>
      </c>
      <c r="AI42" s="95">
        <f>SUMIF('3.HR Policy'!$A:$A,$C42&amp;$C$35,'3.HR Policy'!K:K)*SUMIF($C$6:$C$12,$C42,J$6:J$12)</f>
        <v>0</v>
      </c>
      <c r="AJ42" s="101">
        <f t="shared" si="19"/>
        <v>0</v>
      </c>
      <c r="AK42" s="95">
        <f>SUMIF('3.HR Policy'!$A:$A,$C42&amp;$C$35,'3.HR Policy'!M:M)*SUMIF($C$6:$C$12,$C42,L$6:L$12)</f>
        <v>0</v>
      </c>
      <c r="AL42" s="101">
        <f t="shared" si="20"/>
        <v>0</v>
      </c>
    </row>
    <row r="43" spans="2:38" x14ac:dyDescent="0.45">
      <c r="B43" s="90">
        <v>2</v>
      </c>
      <c r="C43" s="107" t="str">
        <f>'3.HR Policy'!B46</f>
        <v>Chi phí BHXH,BHYT,BHTN công ty chi trả</v>
      </c>
      <c r="D43" s="94">
        <f>SUM(D44:D50)</f>
        <v>4351904</v>
      </c>
      <c r="E43" s="102">
        <f t="shared" si="0"/>
        <v>0</v>
      </c>
      <c r="F43" s="94">
        <f>SUM(F44:F50)</f>
        <v>4351904</v>
      </c>
      <c r="G43" s="102">
        <f t="shared" si="1"/>
        <v>0.10879759999999999</v>
      </c>
      <c r="H43" s="94">
        <f>SUM(H44:H50)</f>
        <v>5439880</v>
      </c>
      <c r="I43" s="102">
        <f t="shared" si="2"/>
        <v>3.0221555555555557E-2</v>
      </c>
      <c r="J43" s="94">
        <f>SUM(J44:J50)</f>
        <v>5439880</v>
      </c>
      <c r="K43" s="102">
        <f t="shared" si="3"/>
        <v>7.8838840579710141E-3</v>
      </c>
      <c r="L43" s="94">
        <f>SUM(L44:L50)</f>
        <v>5439880</v>
      </c>
      <c r="M43" s="102">
        <f t="shared" si="4"/>
        <v>1.5110777777777779E-2</v>
      </c>
      <c r="N43" s="94">
        <f>SUM(N44:N50)</f>
        <v>5439880</v>
      </c>
      <c r="O43" s="102">
        <f t="shared" si="5"/>
        <v>9.2170111826499496E-3</v>
      </c>
      <c r="P43" s="94">
        <f>SUM(P44:P50)</f>
        <v>5439880</v>
      </c>
      <c r="Q43" s="102">
        <f t="shared" si="6"/>
        <v>7.5136464088397794E-3</v>
      </c>
      <c r="R43" s="94">
        <f>SUM(R44:R50)</f>
        <v>5439880</v>
      </c>
      <c r="S43" s="102">
        <f t="shared" si="7"/>
        <v>2.1759520000000001E-2</v>
      </c>
      <c r="T43" s="94">
        <f>SUM(T44:T50)</f>
        <v>5439880</v>
      </c>
      <c r="U43" s="102">
        <f t="shared" si="8"/>
        <v>1.5542514285714286E-2</v>
      </c>
      <c r="V43" s="94">
        <f>SUM(V44:V50)</f>
        <v>5439880</v>
      </c>
      <c r="W43" s="102">
        <f t="shared" si="9"/>
        <v>2.5904190476190476E-2</v>
      </c>
      <c r="X43" s="94">
        <f>SUM(X44:X50)</f>
        <v>5439880</v>
      </c>
      <c r="Y43" s="102">
        <f t="shared" si="10"/>
        <v>2.8630947368421051E-2</v>
      </c>
      <c r="Z43" s="94">
        <f>SUM(Z44:Z50)</f>
        <v>5439880</v>
      </c>
      <c r="AA43" s="102">
        <f t="shared" si="11"/>
        <v>3.4174393768061314E-3</v>
      </c>
      <c r="AB43" s="94">
        <f t="shared" si="17"/>
        <v>63102608</v>
      </c>
      <c r="AC43" s="102">
        <f t="shared" si="12"/>
        <v>1.2191384853168469E-2</v>
      </c>
      <c r="AE43" s="94">
        <f>SUM(AE44:AE50)</f>
        <v>97917840</v>
      </c>
      <c r="AF43" s="102">
        <f t="shared" si="13"/>
        <v>1.1156439704675964E-2</v>
      </c>
      <c r="AG43" s="94">
        <f>SUM(AG44:AG50)</f>
        <v>107709624</v>
      </c>
      <c r="AH43" s="102">
        <f t="shared" si="18"/>
        <v>6.8178242639686448E-3</v>
      </c>
      <c r="AI43" s="94">
        <f>SUM(AI44:AI50)</f>
        <v>98733822.000000015</v>
      </c>
      <c r="AJ43" s="102">
        <f t="shared" si="19"/>
        <v>4.1664481613141726E-3</v>
      </c>
      <c r="AK43" s="94">
        <f>SUM(AK44:AK50)</f>
        <v>108607204.20000002</v>
      </c>
      <c r="AL43" s="102">
        <f t="shared" si="20"/>
        <v>3.2736378410325642E-3</v>
      </c>
    </row>
    <row r="44" spans="2:38" x14ac:dyDescent="0.45">
      <c r="B44" s="139"/>
      <c r="C44" s="105" t="s">
        <v>51</v>
      </c>
      <c r="D44" s="224">
        <f>SUMIF('3.HR Policy'!$A:$A,$C44&amp;$C$43,'3.HR Policy'!$E:$E)*SUMIF('1.Headcount'!$A:$A,$C44&amp;2025,'1.Headcount'!E:E)/12</f>
        <v>1087976</v>
      </c>
      <c r="E44" s="225">
        <f>IFERROR(D44/D$32,0)</f>
        <v>0</v>
      </c>
      <c r="F44" s="224">
        <f>SUMIF('3.HR Policy'!$A:$A,$C44&amp;$C$43,'3.HR Policy'!$E:$E)*SUMIF('1.Headcount'!$A:$A,$C44&amp;2025,'1.Headcount'!G:G)/12</f>
        <v>1087976</v>
      </c>
      <c r="G44" s="225">
        <f>IFERROR(F44/F$32,0)</f>
        <v>2.7199399999999999E-2</v>
      </c>
      <c r="H44" s="224">
        <f>SUMIF('3.HR Policy'!$A:$A,$C44&amp;$C$43,'3.HR Policy'!$E:$E)*SUMIF('1.Headcount'!$A:$A,$C44&amp;2025,'1.Headcount'!I:I)/12</f>
        <v>1087976</v>
      </c>
      <c r="I44" s="225">
        <f>IFERROR(H44/H$32,0)</f>
        <v>6.0443111111111109E-3</v>
      </c>
      <c r="J44" s="224">
        <f>SUMIF('3.HR Policy'!$A:$A,$C44&amp;$C$43,'3.HR Policy'!$E:$E)*SUMIF('1.Headcount'!$A:$A,$C44&amp;2025,'1.Headcount'!K:K)/12</f>
        <v>1087976</v>
      </c>
      <c r="K44" s="225">
        <f>IFERROR(J44/J$32,0)</f>
        <v>1.5767768115942029E-3</v>
      </c>
      <c r="L44" s="224">
        <f>SUMIF('3.HR Policy'!$A:$A,$C44&amp;$C$43,'3.HR Policy'!$E:$E)*SUMIF('1.Headcount'!$A:$A,$C44&amp;2025,'1.Headcount'!M:M)/12</f>
        <v>1087976</v>
      </c>
      <c r="M44" s="225">
        <f>IFERROR(L44/L$32,0)</f>
        <v>3.0221555555555554E-3</v>
      </c>
      <c r="N44" s="224">
        <f>SUMIF('3.HR Policy'!$A:$A,$C44&amp;$C$43,'3.HR Policy'!$E:$E)*SUMIF('1.Headcount'!$A:$A,$C44&amp;2025,'1.Headcount'!O:O)/12</f>
        <v>1087976</v>
      </c>
      <c r="O44" s="225">
        <f>IFERROR(N44/N$32,0)</f>
        <v>1.8434022365299899E-3</v>
      </c>
      <c r="P44" s="224">
        <f>SUMIF('3.HR Policy'!$A:$A,$C44&amp;$C$43,'3.HR Policy'!$E:$E)*SUMIF('1.Headcount'!$A:$A,$C44&amp;2025,'1.Headcount'!Q:Q)/12</f>
        <v>1087976</v>
      </c>
      <c r="Q44" s="225">
        <f>IFERROR(P44/P$32,0)</f>
        <v>1.5027292817679557E-3</v>
      </c>
      <c r="R44" s="224">
        <f>SUMIF('3.HR Policy'!$A:$A,$C44&amp;$C$43,'3.HR Policy'!$E:$E)*SUMIF('1.Headcount'!$A:$A,$C44&amp;2025,'1.Headcount'!S:S)/12</f>
        <v>1087976</v>
      </c>
      <c r="S44" s="225">
        <f>IFERROR(R44/R$32,0)</f>
        <v>4.3519040000000002E-3</v>
      </c>
      <c r="T44" s="224">
        <f>SUMIF('3.HR Policy'!$A:$A,$C44&amp;$C$43,'3.HR Policy'!$E:$E)*SUMIF('1.Headcount'!$A:$A,$C44&amp;2025,'1.Headcount'!U:U)/12</f>
        <v>1087976</v>
      </c>
      <c r="U44" s="225">
        <f>IFERROR(T44/T$32,0)</f>
        <v>3.1085028571428571E-3</v>
      </c>
      <c r="V44" s="224">
        <f>SUMIF('3.HR Policy'!$A:$A,$C44&amp;$C$43,'3.HR Policy'!$E:$E)*SUMIF('1.Headcount'!$A:$A,$C44&amp;2025,'1.Headcount'!W:W)/12</f>
        <v>1087976</v>
      </c>
      <c r="W44" s="225">
        <f>IFERROR(V44/V$32,0)</f>
        <v>5.1808380952380953E-3</v>
      </c>
      <c r="X44" s="224">
        <f>SUMIF('3.HR Policy'!$A:$A,$C44&amp;$C$43,'3.HR Policy'!$E:$E)*SUMIF('1.Headcount'!$A:$A,$C44&amp;2025,'1.Headcount'!Y:Y)/12</f>
        <v>1087976</v>
      </c>
      <c r="Y44" s="225">
        <f>IFERROR(X44/X$32,0)</f>
        <v>5.7261894736842104E-3</v>
      </c>
      <c r="Z44" s="224">
        <f>SUMIF('3.HR Policy'!$A:$A,$C44&amp;$C$43,'3.HR Policy'!$E:$E)*SUMIF('1.Headcount'!$A:$A,$C44&amp;2025,'1.Headcount'!AA:AA)/12</f>
        <v>1087976</v>
      </c>
      <c r="AA44" s="225">
        <f>IFERROR(Z44/Z$32,0)</f>
        <v>6.834878753612263E-4</v>
      </c>
      <c r="AB44" s="96">
        <f>D44+F44+H44+J44+L44+N44+P44+R44+T44+V44+X44+Z44</f>
        <v>13055712</v>
      </c>
      <c r="AC44" s="225">
        <f>IFERROR(AB44/AB$32,0)</f>
        <v>2.5223554868624419E-3</v>
      </c>
      <c r="AE44" s="95">
        <f>SUMIF('3.HR Policy'!$A:$A,$C44&amp;$C$43,'3.HR Policy'!G:G)*SUMIF($C$6:$C$12,$C44,F$6:F$12)</f>
        <v>16319640</v>
      </c>
      <c r="AF44" s="225">
        <f>IFERROR(AE44/AE$32,0)</f>
        <v>1.8594066174459939E-3</v>
      </c>
      <c r="AG44" s="95">
        <f>SUMIF('3.HR Policy'!$A:$A,$C44&amp;$C$43,'3.HR Policy'!I:I)*SUMIF($C$6:$C$12,$C44,H$6:H$12)</f>
        <v>17951604</v>
      </c>
      <c r="AH44" s="225">
        <f>IFERROR(AG44/AG$32,0)</f>
        <v>1.1363040439947741E-3</v>
      </c>
      <c r="AI44" s="95">
        <f>SUMIF('3.HR Policy'!$A:$A,$C44&amp;$C$43,'3.HR Policy'!K:K)*SUMIF($C$6:$C$12,$C44,J$6:J$12)</f>
        <v>19746764.400000002</v>
      </c>
      <c r="AJ44" s="225">
        <f>IFERROR(AI44/AI$32,0)</f>
        <v>8.332896322628344E-4</v>
      </c>
      <c r="AK44" s="95">
        <f>SUMIF('3.HR Policy'!$A:$A,$C44&amp;$C$43,'3.HR Policy'!M:M)*SUMIF($C$6:$C$12,$C44,L$6:L$12)</f>
        <v>21721440.840000004</v>
      </c>
      <c r="AL44" s="225">
        <f>IFERROR(AK44/AK$32,0)</f>
        <v>6.5472756820651279E-4</v>
      </c>
    </row>
    <row r="45" spans="2:38" x14ac:dyDescent="0.45">
      <c r="B45" s="139"/>
      <c r="C45" s="105" t="s">
        <v>52</v>
      </c>
      <c r="D45" s="224">
        <f>SUMIF('3.HR Policy'!$A:$A,$C45&amp;$C$43,'3.HR Policy'!$E:$E)*SUMIF('1.Headcount'!$A:$A,$C45&amp;2025,'1.Headcount'!E:E)/12</f>
        <v>1087976</v>
      </c>
      <c r="E45" s="101">
        <f t="shared" si="0"/>
        <v>0</v>
      </c>
      <c r="F45" s="224">
        <f>SUMIF('3.HR Policy'!$A:$A,$C45&amp;$C$43,'3.HR Policy'!$E:$E)*SUMIF('1.Headcount'!$A:$A,$C45&amp;2025,'1.Headcount'!G:G)/12</f>
        <v>1087976</v>
      </c>
      <c r="G45" s="101">
        <f t="shared" si="1"/>
        <v>2.7199399999999999E-2</v>
      </c>
      <c r="H45" s="224">
        <f>SUMIF('3.HR Policy'!$A:$A,$C45&amp;$C$43,'3.HR Policy'!$E:$E)*SUMIF('1.Headcount'!$A:$A,$C45&amp;2025,'1.Headcount'!I:I)/12</f>
        <v>1087976</v>
      </c>
      <c r="I45" s="101">
        <f t="shared" si="2"/>
        <v>6.0443111111111109E-3</v>
      </c>
      <c r="J45" s="224">
        <f>SUMIF('3.HR Policy'!$A:$A,$C45&amp;$C$43,'3.HR Policy'!$E:$E)*SUMIF('1.Headcount'!$A:$A,$C45&amp;2025,'1.Headcount'!K:K)/12</f>
        <v>1087976</v>
      </c>
      <c r="K45" s="101">
        <f t="shared" si="3"/>
        <v>1.5767768115942029E-3</v>
      </c>
      <c r="L45" s="224">
        <f>SUMIF('3.HR Policy'!$A:$A,$C45&amp;$C$43,'3.HR Policy'!$E:$E)*SUMIF('1.Headcount'!$A:$A,$C45&amp;2025,'1.Headcount'!M:M)/12</f>
        <v>1087976</v>
      </c>
      <c r="M45" s="101">
        <f t="shared" si="4"/>
        <v>3.0221555555555554E-3</v>
      </c>
      <c r="N45" s="224">
        <f>SUMIF('3.HR Policy'!$A:$A,$C45&amp;$C$43,'3.HR Policy'!$E:$E)*SUMIF('1.Headcount'!$A:$A,$C45&amp;2025,'1.Headcount'!O:O)/12</f>
        <v>1087976</v>
      </c>
      <c r="O45" s="101">
        <f t="shared" si="5"/>
        <v>1.8434022365299899E-3</v>
      </c>
      <c r="P45" s="224">
        <f>SUMIF('3.HR Policy'!$A:$A,$C45&amp;$C$43,'3.HR Policy'!$E:$E)*SUMIF('1.Headcount'!$A:$A,$C45&amp;2025,'1.Headcount'!Q:Q)/12</f>
        <v>1087976</v>
      </c>
      <c r="Q45" s="101">
        <f t="shared" si="6"/>
        <v>1.5027292817679557E-3</v>
      </c>
      <c r="R45" s="224">
        <f>SUMIF('3.HR Policy'!$A:$A,$C45&amp;$C$43,'3.HR Policy'!$E:$E)*SUMIF('1.Headcount'!$A:$A,$C45&amp;2025,'1.Headcount'!S:S)/12</f>
        <v>1087976</v>
      </c>
      <c r="S45" s="101">
        <f t="shared" si="7"/>
        <v>4.3519040000000002E-3</v>
      </c>
      <c r="T45" s="224">
        <f>SUMIF('3.HR Policy'!$A:$A,$C45&amp;$C$43,'3.HR Policy'!$E:$E)*SUMIF('1.Headcount'!$A:$A,$C45&amp;2025,'1.Headcount'!U:U)/12</f>
        <v>1087976</v>
      </c>
      <c r="U45" s="101">
        <f t="shared" si="8"/>
        <v>3.1085028571428571E-3</v>
      </c>
      <c r="V45" s="224">
        <f>SUMIF('3.HR Policy'!$A:$A,$C45&amp;$C$43,'3.HR Policy'!$E:$E)*SUMIF('1.Headcount'!$A:$A,$C45&amp;2025,'1.Headcount'!W:W)/12</f>
        <v>1087976</v>
      </c>
      <c r="W45" s="101">
        <f t="shared" si="9"/>
        <v>5.1808380952380953E-3</v>
      </c>
      <c r="X45" s="224">
        <f>SUMIF('3.HR Policy'!$A:$A,$C45&amp;$C$43,'3.HR Policy'!$E:$E)*SUMIF('1.Headcount'!$A:$A,$C45&amp;2025,'1.Headcount'!Y:Y)/12</f>
        <v>1087976</v>
      </c>
      <c r="Y45" s="101">
        <f t="shared" si="10"/>
        <v>5.7261894736842104E-3</v>
      </c>
      <c r="Z45" s="224">
        <f>SUMIF('3.HR Policy'!$A:$A,$C45&amp;$C$43,'3.HR Policy'!$E:$E)*SUMIF('1.Headcount'!$A:$A,$C45&amp;2025,'1.Headcount'!AA:AA)/12</f>
        <v>1087976</v>
      </c>
      <c r="AA45" s="101">
        <f t="shared" si="11"/>
        <v>6.834878753612263E-4</v>
      </c>
      <c r="AB45" s="96">
        <f t="shared" si="17"/>
        <v>13055712</v>
      </c>
      <c r="AC45" s="101">
        <f t="shared" si="12"/>
        <v>2.5223554868624419E-3</v>
      </c>
      <c r="AE45" s="95">
        <f>SUMIF('3.HR Policy'!$A:$A,$C45&amp;$C$43,'3.HR Policy'!G:G)*SUMIF($C$6:$C$12,$C45,F$6:F$12)</f>
        <v>16319640</v>
      </c>
      <c r="AF45" s="101">
        <f t="shared" si="13"/>
        <v>1.8594066174459939E-3</v>
      </c>
      <c r="AG45" s="95">
        <f>SUMIF('3.HR Policy'!$A:$A,$C45&amp;$C$43,'3.HR Policy'!I:I)*SUMIF($C$6:$C$12,$C45,H$6:H$12)</f>
        <v>17951604</v>
      </c>
      <c r="AH45" s="101">
        <f t="shared" ref="AH45:AH50" si="21">IFERROR(AG45/AG$32,0)</f>
        <v>1.1363040439947741E-3</v>
      </c>
      <c r="AI45" s="95">
        <f>SUMIF('3.HR Policy'!$A:$A,$C45&amp;$C$43,'3.HR Policy'!K:K)*SUMIF($C$6:$C$12,$C45,J$6:J$12)</f>
        <v>19746764.400000002</v>
      </c>
      <c r="AJ45" s="101">
        <f t="shared" ref="AJ45:AJ50" si="22">IFERROR(AI45/AI$32,0)</f>
        <v>8.332896322628344E-4</v>
      </c>
      <c r="AK45" s="95">
        <f>SUMIF('3.HR Policy'!$A:$A,$C45&amp;$C$43,'3.HR Policy'!M:M)*SUMIF($C$6:$C$12,$C45,L$6:L$12)</f>
        <v>21721440.840000004</v>
      </c>
      <c r="AL45" s="101">
        <f t="shared" ref="AL45:AL50" si="23">IFERROR(AK45/AK$32,0)</f>
        <v>6.5472756820651279E-4</v>
      </c>
    </row>
    <row r="46" spans="2:38" x14ac:dyDescent="0.45">
      <c r="B46" s="139"/>
      <c r="C46" s="105" t="s">
        <v>75</v>
      </c>
      <c r="D46" s="224">
        <f>SUMIF('3.HR Policy'!$A:$A,$C46&amp;$C$43,'3.HR Policy'!$E:$E)*SUMIF('1.Headcount'!$A:$A,$C46&amp;2025,'1.Headcount'!E:E)/12</f>
        <v>1087976</v>
      </c>
      <c r="E46" s="101">
        <f t="shared" si="0"/>
        <v>0</v>
      </c>
      <c r="F46" s="224">
        <f>SUMIF('3.HR Policy'!$A:$A,$C46&amp;$C$43,'3.HR Policy'!$E:$E)*SUMIF('1.Headcount'!$A:$A,$C46&amp;2025,'1.Headcount'!G:G)/12</f>
        <v>1087976</v>
      </c>
      <c r="G46" s="101">
        <f t="shared" si="1"/>
        <v>2.7199399999999999E-2</v>
      </c>
      <c r="H46" s="224">
        <f>SUMIF('3.HR Policy'!$A:$A,$C46&amp;$C$43,'3.HR Policy'!$E:$E)*SUMIF('1.Headcount'!$A:$A,$C46&amp;2025,'1.Headcount'!I:I)/12</f>
        <v>1087976</v>
      </c>
      <c r="I46" s="101">
        <f t="shared" si="2"/>
        <v>6.0443111111111109E-3</v>
      </c>
      <c r="J46" s="224">
        <f>SUMIF('3.HR Policy'!$A:$A,$C46&amp;$C$43,'3.HR Policy'!$E:$E)*SUMIF('1.Headcount'!$A:$A,$C46&amp;2025,'1.Headcount'!K:K)/12</f>
        <v>1087976</v>
      </c>
      <c r="K46" s="101">
        <f t="shared" si="3"/>
        <v>1.5767768115942029E-3</v>
      </c>
      <c r="L46" s="224">
        <f>SUMIF('3.HR Policy'!$A:$A,$C46&amp;$C$43,'3.HR Policy'!$E:$E)*SUMIF('1.Headcount'!$A:$A,$C46&amp;2025,'1.Headcount'!M:M)/12</f>
        <v>1087976</v>
      </c>
      <c r="M46" s="101">
        <f t="shared" si="4"/>
        <v>3.0221555555555554E-3</v>
      </c>
      <c r="N46" s="224">
        <f>SUMIF('3.HR Policy'!$A:$A,$C46&amp;$C$43,'3.HR Policy'!$E:$E)*SUMIF('1.Headcount'!$A:$A,$C46&amp;2025,'1.Headcount'!O:O)/12</f>
        <v>1087976</v>
      </c>
      <c r="O46" s="101">
        <f t="shared" si="5"/>
        <v>1.8434022365299899E-3</v>
      </c>
      <c r="P46" s="224">
        <f>SUMIF('3.HR Policy'!$A:$A,$C46&amp;$C$43,'3.HR Policy'!$E:$E)*SUMIF('1.Headcount'!$A:$A,$C46&amp;2025,'1.Headcount'!Q:Q)/12</f>
        <v>1087976</v>
      </c>
      <c r="Q46" s="101">
        <f t="shared" si="6"/>
        <v>1.5027292817679557E-3</v>
      </c>
      <c r="R46" s="224">
        <f>SUMIF('3.HR Policy'!$A:$A,$C46&amp;$C$43,'3.HR Policy'!$E:$E)*SUMIF('1.Headcount'!$A:$A,$C46&amp;2025,'1.Headcount'!S:S)/12</f>
        <v>1087976</v>
      </c>
      <c r="S46" s="101">
        <f t="shared" si="7"/>
        <v>4.3519040000000002E-3</v>
      </c>
      <c r="T46" s="224">
        <f>SUMIF('3.HR Policy'!$A:$A,$C46&amp;$C$43,'3.HR Policy'!$E:$E)*SUMIF('1.Headcount'!$A:$A,$C46&amp;2025,'1.Headcount'!U:U)/12</f>
        <v>1087976</v>
      </c>
      <c r="U46" s="101">
        <f t="shared" si="8"/>
        <v>3.1085028571428571E-3</v>
      </c>
      <c r="V46" s="224">
        <f>SUMIF('3.HR Policy'!$A:$A,$C46&amp;$C$43,'3.HR Policy'!$E:$E)*SUMIF('1.Headcount'!$A:$A,$C46&amp;2025,'1.Headcount'!W:W)/12</f>
        <v>1087976</v>
      </c>
      <c r="W46" s="101">
        <f t="shared" si="9"/>
        <v>5.1808380952380953E-3</v>
      </c>
      <c r="X46" s="224">
        <f>SUMIF('3.HR Policy'!$A:$A,$C46&amp;$C$43,'3.HR Policy'!$E:$E)*SUMIF('1.Headcount'!$A:$A,$C46&amp;2025,'1.Headcount'!Y:Y)/12</f>
        <v>1087976</v>
      </c>
      <c r="Y46" s="101">
        <f t="shared" si="10"/>
        <v>5.7261894736842104E-3</v>
      </c>
      <c r="Z46" s="224">
        <f>SUMIF('3.HR Policy'!$A:$A,$C46&amp;$C$43,'3.HR Policy'!$E:$E)*SUMIF('1.Headcount'!$A:$A,$C46&amp;2025,'1.Headcount'!AA:AA)/12</f>
        <v>1087976</v>
      </c>
      <c r="AA46" s="101">
        <f t="shared" si="11"/>
        <v>6.834878753612263E-4</v>
      </c>
      <c r="AB46" s="96">
        <f t="shared" si="17"/>
        <v>13055712</v>
      </c>
      <c r="AC46" s="101">
        <f t="shared" si="12"/>
        <v>2.5223554868624419E-3</v>
      </c>
      <c r="AE46" s="95">
        <f>SUMIF('3.HR Policy'!$A:$A,$C46&amp;$C$43,'3.HR Policy'!G:G)*SUMIF($C$6:$C$12,$C46,F$6:F$12)</f>
        <v>16319640</v>
      </c>
      <c r="AF46" s="101">
        <f t="shared" si="13"/>
        <v>1.8594066174459939E-3</v>
      </c>
      <c r="AG46" s="95">
        <f>SUMIF('3.HR Policy'!$A:$A,$C46&amp;$C$43,'3.HR Policy'!I:I)*SUMIF($C$6:$C$12,$C46,H$6:H$12)</f>
        <v>17951604</v>
      </c>
      <c r="AH46" s="101">
        <f t="shared" si="21"/>
        <v>1.1363040439947741E-3</v>
      </c>
      <c r="AI46" s="95">
        <f>SUMIF('3.HR Policy'!$A:$A,$C46&amp;$C$43,'3.HR Policy'!K:K)*SUMIF($C$6:$C$12,$C46,J$6:J$12)</f>
        <v>19746764.400000002</v>
      </c>
      <c r="AJ46" s="101">
        <f t="shared" si="22"/>
        <v>8.332896322628344E-4</v>
      </c>
      <c r="AK46" s="95">
        <f>SUMIF('3.HR Policy'!$A:$A,$C46&amp;$C$43,'3.HR Policy'!M:M)*SUMIF($C$6:$C$12,$C46,L$6:L$12)</f>
        <v>21721440.840000004</v>
      </c>
      <c r="AL46" s="101">
        <f t="shared" si="23"/>
        <v>6.5472756820651279E-4</v>
      </c>
    </row>
    <row r="47" spans="2:38" x14ac:dyDescent="0.45">
      <c r="B47" s="139"/>
      <c r="C47" s="105" t="s">
        <v>53</v>
      </c>
      <c r="D47" s="224">
        <f>SUMIF('3.HR Policy'!$A:$A,$C47&amp;$C$43,'3.HR Policy'!$E:$E)*SUMIF('1.Headcount'!$A:$A,$C47&amp;2025,'1.Headcount'!E:E)/12</f>
        <v>1087976</v>
      </c>
      <c r="E47" s="101">
        <f t="shared" si="0"/>
        <v>0</v>
      </c>
      <c r="F47" s="224">
        <f>SUMIF('3.HR Policy'!$A:$A,$C47&amp;$C$43,'3.HR Policy'!$E:$E)*SUMIF('1.Headcount'!$A:$A,$C47&amp;2025,'1.Headcount'!G:G)/12</f>
        <v>1087976</v>
      </c>
      <c r="G47" s="101">
        <f t="shared" si="1"/>
        <v>2.7199399999999999E-2</v>
      </c>
      <c r="H47" s="224">
        <f>SUMIF('3.HR Policy'!$A:$A,$C47&amp;$C$43,'3.HR Policy'!$E:$E)*SUMIF('1.Headcount'!$A:$A,$C47&amp;2025,'1.Headcount'!I:I)/12</f>
        <v>1087976</v>
      </c>
      <c r="I47" s="101">
        <f t="shared" si="2"/>
        <v>6.0443111111111109E-3</v>
      </c>
      <c r="J47" s="224">
        <f>SUMIF('3.HR Policy'!$A:$A,$C47&amp;$C$43,'3.HR Policy'!$E:$E)*SUMIF('1.Headcount'!$A:$A,$C47&amp;2025,'1.Headcount'!K:K)/12</f>
        <v>1087976</v>
      </c>
      <c r="K47" s="101">
        <f t="shared" si="3"/>
        <v>1.5767768115942029E-3</v>
      </c>
      <c r="L47" s="224">
        <f>SUMIF('3.HR Policy'!$A:$A,$C47&amp;$C$43,'3.HR Policy'!$E:$E)*SUMIF('1.Headcount'!$A:$A,$C47&amp;2025,'1.Headcount'!M:M)/12</f>
        <v>1087976</v>
      </c>
      <c r="M47" s="101">
        <f t="shared" si="4"/>
        <v>3.0221555555555554E-3</v>
      </c>
      <c r="N47" s="224">
        <f>SUMIF('3.HR Policy'!$A:$A,$C47&amp;$C$43,'3.HR Policy'!$E:$E)*SUMIF('1.Headcount'!$A:$A,$C47&amp;2025,'1.Headcount'!O:O)/12</f>
        <v>1087976</v>
      </c>
      <c r="O47" s="101">
        <f t="shared" si="5"/>
        <v>1.8434022365299899E-3</v>
      </c>
      <c r="P47" s="224">
        <f>SUMIF('3.HR Policy'!$A:$A,$C47&amp;$C$43,'3.HR Policy'!$E:$E)*SUMIF('1.Headcount'!$A:$A,$C47&amp;2025,'1.Headcount'!Q:Q)/12</f>
        <v>1087976</v>
      </c>
      <c r="Q47" s="101">
        <f t="shared" si="6"/>
        <v>1.5027292817679557E-3</v>
      </c>
      <c r="R47" s="224">
        <f>SUMIF('3.HR Policy'!$A:$A,$C47&amp;$C$43,'3.HR Policy'!$E:$E)*SUMIF('1.Headcount'!$A:$A,$C47&amp;2025,'1.Headcount'!S:S)/12</f>
        <v>1087976</v>
      </c>
      <c r="S47" s="101">
        <f t="shared" si="7"/>
        <v>4.3519040000000002E-3</v>
      </c>
      <c r="T47" s="224">
        <f>SUMIF('3.HR Policy'!$A:$A,$C47&amp;$C$43,'3.HR Policy'!$E:$E)*SUMIF('1.Headcount'!$A:$A,$C47&amp;2025,'1.Headcount'!U:U)/12</f>
        <v>1087976</v>
      </c>
      <c r="U47" s="101">
        <f t="shared" si="8"/>
        <v>3.1085028571428571E-3</v>
      </c>
      <c r="V47" s="224">
        <f>SUMIF('3.HR Policy'!$A:$A,$C47&amp;$C$43,'3.HR Policy'!$E:$E)*SUMIF('1.Headcount'!$A:$A,$C47&amp;2025,'1.Headcount'!W:W)/12</f>
        <v>1087976</v>
      </c>
      <c r="W47" s="101">
        <f t="shared" si="9"/>
        <v>5.1808380952380953E-3</v>
      </c>
      <c r="X47" s="224">
        <f>SUMIF('3.HR Policy'!$A:$A,$C47&amp;$C$43,'3.HR Policy'!$E:$E)*SUMIF('1.Headcount'!$A:$A,$C47&amp;2025,'1.Headcount'!Y:Y)/12</f>
        <v>1087976</v>
      </c>
      <c r="Y47" s="101">
        <f t="shared" si="10"/>
        <v>5.7261894736842104E-3</v>
      </c>
      <c r="Z47" s="224">
        <f>SUMIF('3.HR Policy'!$A:$A,$C47&amp;$C$43,'3.HR Policy'!$E:$E)*SUMIF('1.Headcount'!$A:$A,$C47&amp;2025,'1.Headcount'!AA:AA)/12</f>
        <v>1087976</v>
      </c>
      <c r="AA47" s="101">
        <f t="shared" si="11"/>
        <v>6.834878753612263E-4</v>
      </c>
      <c r="AB47" s="96">
        <f t="shared" si="17"/>
        <v>13055712</v>
      </c>
      <c r="AC47" s="101">
        <f t="shared" si="12"/>
        <v>2.5223554868624419E-3</v>
      </c>
      <c r="AE47" s="95">
        <f>SUMIF('3.HR Policy'!$A:$A,$C47&amp;$C$43,'3.HR Policy'!G:G)*SUMIF($C$6:$C$12,$C47,F$6:F$12)</f>
        <v>16319640</v>
      </c>
      <c r="AF47" s="101">
        <f t="shared" si="13"/>
        <v>1.8594066174459939E-3</v>
      </c>
      <c r="AG47" s="95">
        <f>SUMIF('3.HR Policy'!$A:$A,$C47&amp;$C$43,'3.HR Policy'!I:I)*SUMIF($C$6:$C$12,$C47,H$6:H$12)</f>
        <v>17951604</v>
      </c>
      <c r="AH47" s="101">
        <f t="shared" si="21"/>
        <v>1.1363040439947741E-3</v>
      </c>
      <c r="AI47" s="95">
        <f>SUMIF('3.HR Policy'!$A:$A,$C47&amp;$C$43,'3.HR Policy'!K:K)*SUMIF($C$6:$C$12,$C47,J$6:J$12)</f>
        <v>19746764.400000002</v>
      </c>
      <c r="AJ47" s="101">
        <f t="shared" si="22"/>
        <v>8.332896322628344E-4</v>
      </c>
      <c r="AK47" s="95">
        <f>SUMIF('3.HR Policy'!$A:$A,$C47&amp;$C$43,'3.HR Policy'!M:M)*SUMIF($C$6:$C$12,$C47,L$6:L$12)</f>
        <v>21721440.840000004</v>
      </c>
      <c r="AL47" s="101">
        <f t="shared" si="23"/>
        <v>6.5472756820651279E-4</v>
      </c>
    </row>
    <row r="48" spans="2:38" x14ac:dyDescent="0.45">
      <c r="B48" s="139"/>
      <c r="C48" s="105" t="s">
        <v>54</v>
      </c>
      <c r="D48" s="224">
        <f>SUMIF('3.HR Policy'!$A:$A,$C48&amp;$C$43,'3.HR Policy'!$E:$E)*SUMIF('1.Headcount'!$A:$A,$C48&amp;2025,'1.Headcount'!E:E)/12</f>
        <v>0</v>
      </c>
      <c r="E48" s="101">
        <f t="shared" si="0"/>
        <v>0</v>
      </c>
      <c r="F48" s="224">
        <f>SUMIF('3.HR Policy'!$A:$A,$C48&amp;$C$43,'3.HR Policy'!$E:$E)*SUMIF('1.Headcount'!$A:$A,$C48&amp;2025,'1.Headcount'!G:G)/12</f>
        <v>0</v>
      </c>
      <c r="G48" s="101">
        <f t="shared" si="1"/>
        <v>0</v>
      </c>
      <c r="H48" s="224">
        <f>SUMIF('3.HR Policy'!$A:$A,$C48&amp;$C$43,'3.HR Policy'!$E:$E)*SUMIF('1.Headcount'!$A:$A,$C48&amp;2025,'1.Headcount'!I:I)/12</f>
        <v>1087976</v>
      </c>
      <c r="I48" s="101">
        <f t="shared" si="2"/>
        <v>6.0443111111111109E-3</v>
      </c>
      <c r="J48" s="224">
        <f>SUMIF('3.HR Policy'!$A:$A,$C48&amp;$C$43,'3.HR Policy'!$E:$E)*SUMIF('1.Headcount'!$A:$A,$C48&amp;2025,'1.Headcount'!K:K)/12</f>
        <v>1087976</v>
      </c>
      <c r="K48" s="101">
        <f t="shared" si="3"/>
        <v>1.5767768115942029E-3</v>
      </c>
      <c r="L48" s="224">
        <f>SUMIF('3.HR Policy'!$A:$A,$C48&amp;$C$43,'3.HR Policy'!$E:$E)*SUMIF('1.Headcount'!$A:$A,$C48&amp;2025,'1.Headcount'!M:M)/12</f>
        <v>1087976</v>
      </c>
      <c r="M48" s="101">
        <f t="shared" si="4"/>
        <v>3.0221555555555554E-3</v>
      </c>
      <c r="N48" s="224">
        <f>SUMIF('3.HR Policy'!$A:$A,$C48&amp;$C$43,'3.HR Policy'!$E:$E)*SUMIF('1.Headcount'!$A:$A,$C48&amp;2025,'1.Headcount'!O:O)/12</f>
        <v>1087976</v>
      </c>
      <c r="O48" s="101">
        <f t="shared" si="5"/>
        <v>1.8434022365299899E-3</v>
      </c>
      <c r="P48" s="224">
        <f>SUMIF('3.HR Policy'!$A:$A,$C48&amp;$C$43,'3.HR Policy'!$E:$E)*SUMIF('1.Headcount'!$A:$A,$C48&amp;2025,'1.Headcount'!Q:Q)/12</f>
        <v>1087976</v>
      </c>
      <c r="Q48" s="101">
        <f t="shared" si="6"/>
        <v>1.5027292817679557E-3</v>
      </c>
      <c r="R48" s="224">
        <f>SUMIF('3.HR Policy'!$A:$A,$C48&amp;$C$43,'3.HR Policy'!$E:$E)*SUMIF('1.Headcount'!$A:$A,$C48&amp;2025,'1.Headcount'!S:S)/12</f>
        <v>1087976</v>
      </c>
      <c r="S48" s="101">
        <f t="shared" si="7"/>
        <v>4.3519040000000002E-3</v>
      </c>
      <c r="T48" s="224">
        <f>SUMIF('3.HR Policy'!$A:$A,$C48&amp;$C$43,'3.HR Policy'!$E:$E)*SUMIF('1.Headcount'!$A:$A,$C48&amp;2025,'1.Headcount'!U:U)/12</f>
        <v>1087976</v>
      </c>
      <c r="U48" s="101">
        <f t="shared" si="8"/>
        <v>3.1085028571428571E-3</v>
      </c>
      <c r="V48" s="224">
        <f>SUMIF('3.HR Policy'!$A:$A,$C48&amp;$C$43,'3.HR Policy'!$E:$E)*SUMIF('1.Headcount'!$A:$A,$C48&amp;2025,'1.Headcount'!W:W)/12</f>
        <v>1087976</v>
      </c>
      <c r="W48" s="101">
        <f t="shared" si="9"/>
        <v>5.1808380952380953E-3</v>
      </c>
      <c r="X48" s="224">
        <f>SUMIF('3.HR Policy'!$A:$A,$C48&amp;$C$43,'3.HR Policy'!$E:$E)*SUMIF('1.Headcount'!$A:$A,$C48&amp;2025,'1.Headcount'!Y:Y)/12</f>
        <v>1087976</v>
      </c>
      <c r="Y48" s="101">
        <f t="shared" si="10"/>
        <v>5.7261894736842104E-3</v>
      </c>
      <c r="Z48" s="224">
        <f>SUMIF('3.HR Policy'!$A:$A,$C48&amp;$C$43,'3.HR Policy'!$E:$E)*SUMIF('1.Headcount'!$A:$A,$C48&amp;2025,'1.Headcount'!AA:AA)/12</f>
        <v>1087976</v>
      </c>
      <c r="AA48" s="101">
        <f t="shared" si="11"/>
        <v>6.834878753612263E-4</v>
      </c>
      <c r="AB48" s="96">
        <f t="shared" si="17"/>
        <v>10879760</v>
      </c>
      <c r="AC48" s="101">
        <f t="shared" si="12"/>
        <v>2.1019629057187016E-3</v>
      </c>
      <c r="AE48" s="95">
        <f>SUMIF('3.HR Policy'!$A:$A,$C48&amp;$C$43,'3.HR Policy'!G:G)*SUMIF($C$6:$C$12,$C48,F$6:F$12)</f>
        <v>16319640</v>
      </c>
      <c r="AF48" s="101">
        <f t="shared" si="13"/>
        <v>1.8594066174459939E-3</v>
      </c>
      <c r="AG48" s="95">
        <f>SUMIF('3.HR Policy'!$A:$A,$C48&amp;$C$43,'3.HR Policy'!I:I)*SUMIF($C$6:$C$12,$C48,H$6:H$12)</f>
        <v>17951604</v>
      </c>
      <c r="AH48" s="101">
        <f t="shared" si="21"/>
        <v>1.1363040439947741E-3</v>
      </c>
      <c r="AI48" s="95">
        <f>SUMIF('3.HR Policy'!$A:$A,$C48&amp;$C$43,'3.HR Policy'!K:K)*SUMIF($C$6:$C$12,$C48,J$6:J$12)</f>
        <v>19746764.400000002</v>
      </c>
      <c r="AJ48" s="101">
        <f t="shared" si="22"/>
        <v>8.332896322628344E-4</v>
      </c>
      <c r="AK48" s="95">
        <f>SUMIF('3.HR Policy'!$A:$A,$C48&amp;$C$43,'3.HR Policy'!M:M)*SUMIF($C$6:$C$12,$C48,L$6:L$12)</f>
        <v>21721440.840000004</v>
      </c>
      <c r="AL48" s="101">
        <f t="shared" si="23"/>
        <v>6.5472756820651279E-4</v>
      </c>
    </row>
    <row r="49" spans="2:38" x14ac:dyDescent="0.45">
      <c r="B49" s="139"/>
      <c r="C49" s="105" t="s">
        <v>55</v>
      </c>
      <c r="D49" s="224">
        <f>SUMIF('3.HR Policy'!$A:$A,$C49&amp;$C$43,'3.HR Policy'!$E:$E)*SUMIF('1.Headcount'!$A:$A,$C49&amp;2025,'1.Headcount'!E:E)/12</f>
        <v>0</v>
      </c>
      <c r="E49" s="101">
        <f t="shared" si="0"/>
        <v>0</v>
      </c>
      <c r="F49" s="224">
        <f>SUMIF('3.HR Policy'!$A:$A,$C49&amp;$C$43,'3.HR Policy'!$E:$E)*SUMIF('1.Headcount'!$A:$A,$C49&amp;2025,'1.Headcount'!G:G)/12</f>
        <v>0</v>
      </c>
      <c r="G49" s="101">
        <f t="shared" si="1"/>
        <v>0</v>
      </c>
      <c r="H49" s="224">
        <f>SUMIF('3.HR Policy'!$A:$A,$C49&amp;$C$43,'3.HR Policy'!$E:$E)*SUMIF('1.Headcount'!$A:$A,$C49&amp;2025,'1.Headcount'!I:I)/12</f>
        <v>0</v>
      </c>
      <c r="I49" s="101">
        <f t="shared" si="2"/>
        <v>0</v>
      </c>
      <c r="J49" s="224">
        <f>SUMIF('3.HR Policy'!$A:$A,$C49&amp;$C$43,'3.HR Policy'!$E:$E)*SUMIF('1.Headcount'!$A:$A,$C49&amp;2025,'1.Headcount'!K:K)/12</f>
        <v>0</v>
      </c>
      <c r="K49" s="101">
        <f t="shared" si="3"/>
        <v>0</v>
      </c>
      <c r="L49" s="224">
        <f>SUMIF('3.HR Policy'!$A:$A,$C49&amp;$C$43,'3.HR Policy'!$E:$E)*SUMIF('1.Headcount'!$A:$A,$C49&amp;2025,'1.Headcount'!M:M)/12</f>
        <v>0</v>
      </c>
      <c r="M49" s="101">
        <f t="shared" si="4"/>
        <v>0</v>
      </c>
      <c r="N49" s="224">
        <f>SUMIF('3.HR Policy'!$A:$A,$C49&amp;$C$43,'3.HR Policy'!$E:$E)*SUMIF('1.Headcount'!$A:$A,$C49&amp;2025,'1.Headcount'!O:O)/12</f>
        <v>0</v>
      </c>
      <c r="O49" s="101">
        <f t="shared" si="5"/>
        <v>0</v>
      </c>
      <c r="P49" s="224">
        <f>SUMIF('3.HR Policy'!$A:$A,$C49&amp;$C$43,'3.HR Policy'!$E:$E)*SUMIF('1.Headcount'!$A:$A,$C49&amp;2025,'1.Headcount'!Q:Q)/12</f>
        <v>0</v>
      </c>
      <c r="Q49" s="101">
        <f t="shared" si="6"/>
        <v>0</v>
      </c>
      <c r="R49" s="224">
        <f>SUMIF('3.HR Policy'!$A:$A,$C49&amp;$C$43,'3.HR Policy'!$E:$E)*SUMIF('1.Headcount'!$A:$A,$C49&amp;2025,'1.Headcount'!S:S)/12</f>
        <v>0</v>
      </c>
      <c r="S49" s="101">
        <f t="shared" si="7"/>
        <v>0</v>
      </c>
      <c r="T49" s="224">
        <f>SUMIF('3.HR Policy'!$A:$A,$C49&amp;$C$43,'3.HR Policy'!$E:$E)*SUMIF('1.Headcount'!$A:$A,$C49&amp;2025,'1.Headcount'!U:U)/12</f>
        <v>0</v>
      </c>
      <c r="U49" s="101">
        <f t="shared" si="8"/>
        <v>0</v>
      </c>
      <c r="V49" s="224">
        <f>SUMIF('3.HR Policy'!$A:$A,$C49&amp;$C$43,'3.HR Policy'!$E:$E)*SUMIF('1.Headcount'!$A:$A,$C49&amp;2025,'1.Headcount'!W:W)/12</f>
        <v>0</v>
      </c>
      <c r="W49" s="101">
        <f t="shared" si="9"/>
        <v>0</v>
      </c>
      <c r="X49" s="224">
        <f>SUMIF('3.HR Policy'!$A:$A,$C49&amp;$C$43,'3.HR Policy'!$E:$E)*SUMIF('1.Headcount'!$A:$A,$C49&amp;2025,'1.Headcount'!Y:Y)/12</f>
        <v>0</v>
      </c>
      <c r="Y49" s="101">
        <f t="shared" si="10"/>
        <v>0</v>
      </c>
      <c r="Z49" s="224">
        <f>SUMIF('3.HR Policy'!$A:$A,$C49&amp;$C$43,'3.HR Policy'!$E:$E)*SUMIF('1.Headcount'!$A:$A,$C49&amp;2025,'1.Headcount'!AA:AA)/12</f>
        <v>0</v>
      </c>
      <c r="AA49" s="101">
        <f t="shared" si="11"/>
        <v>0</v>
      </c>
      <c r="AB49" s="95">
        <f t="shared" si="17"/>
        <v>0</v>
      </c>
      <c r="AC49" s="101">
        <f t="shared" si="12"/>
        <v>0</v>
      </c>
      <c r="AE49" s="95">
        <f>SUMIF('3.HR Policy'!$A:$A,$C49&amp;$C$43,'3.HR Policy'!G:G)*SUMIF($C$6:$C$12,$C49,F$6:F$12)</f>
        <v>0</v>
      </c>
      <c r="AF49" s="101">
        <f t="shared" si="13"/>
        <v>0</v>
      </c>
      <c r="AG49" s="95">
        <f>SUMIF('3.HR Policy'!$A:$A,$C49&amp;$C$43,'3.HR Policy'!I:I)*SUMIF($C$6:$C$12,$C49,H$6:H$12)</f>
        <v>0</v>
      </c>
      <c r="AH49" s="101">
        <f t="shared" si="21"/>
        <v>0</v>
      </c>
      <c r="AI49" s="95">
        <f>SUMIF('3.HR Policy'!$A:$A,$C49&amp;$C$43,'3.HR Policy'!K:K)*SUMIF($C$6:$C$12,$C49,J$6:J$12)</f>
        <v>0</v>
      </c>
      <c r="AJ49" s="101">
        <f t="shared" si="22"/>
        <v>0</v>
      </c>
      <c r="AK49" s="95">
        <f>SUMIF('3.HR Policy'!$A:$A,$C49&amp;$C$43,'3.HR Policy'!M:M)*SUMIF($C$6:$C$12,$C49,L$6:L$12)</f>
        <v>0</v>
      </c>
      <c r="AL49" s="101">
        <f t="shared" si="23"/>
        <v>0</v>
      </c>
    </row>
    <row r="50" spans="2:38" x14ac:dyDescent="0.45">
      <c r="B50" s="139"/>
      <c r="C50" s="105" t="s">
        <v>56</v>
      </c>
      <c r="D50" s="224">
        <f>SUMIF('3.HR Policy'!$A:$A,$C50&amp;$C$43,'3.HR Policy'!$E:$E)*SUMIF('1.Headcount'!$A:$A,$C50&amp;2025,'1.Headcount'!E:E)/12</f>
        <v>0</v>
      </c>
      <c r="E50" s="101">
        <f t="shared" si="0"/>
        <v>0</v>
      </c>
      <c r="F50" s="224">
        <f>SUMIF('3.HR Policy'!$A:$A,$C50&amp;$C$43,'3.HR Policy'!$E:$E)*SUMIF('1.Headcount'!$A:$A,$C50&amp;2025,'1.Headcount'!G:G)/12</f>
        <v>0</v>
      </c>
      <c r="G50" s="101">
        <f t="shared" si="1"/>
        <v>0</v>
      </c>
      <c r="H50" s="224">
        <f>SUMIF('3.HR Policy'!$A:$A,$C50&amp;$C$43,'3.HR Policy'!$E:$E)*SUMIF('1.Headcount'!$A:$A,$C50&amp;2025,'1.Headcount'!I:I)/12</f>
        <v>0</v>
      </c>
      <c r="I50" s="101">
        <f t="shared" si="2"/>
        <v>0</v>
      </c>
      <c r="J50" s="224">
        <f>SUMIF('3.HR Policy'!$A:$A,$C50&amp;$C$43,'3.HR Policy'!$E:$E)*SUMIF('1.Headcount'!$A:$A,$C50&amp;2025,'1.Headcount'!K:K)/12</f>
        <v>0</v>
      </c>
      <c r="K50" s="101">
        <f t="shared" si="3"/>
        <v>0</v>
      </c>
      <c r="L50" s="224">
        <f>SUMIF('3.HR Policy'!$A:$A,$C50&amp;$C$43,'3.HR Policy'!$E:$E)*SUMIF('1.Headcount'!$A:$A,$C50&amp;2025,'1.Headcount'!M:M)/12</f>
        <v>0</v>
      </c>
      <c r="M50" s="101">
        <f t="shared" si="4"/>
        <v>0</v>
      </c>
      <c r="N50" s="224">
        <f>SUMIF('3.HR Policy'!$A:$A,$C50&amp;$C$43,'3.HR Policy'!$E:$E)*SUMIF('1.Headcount'!$A:$A,$C50&amp;2025,'1.Headcount'!O:O)/12</f>
        <v>0</v>
      </c>
      <c r="O50" s="101">
        <f t="shared" si="5"/>
        <v>0</v>
      </c>
      <c r="P50" s="224">
        <f>SUMIF('3.HR Policy'!$A:$A,$C50&amp;$C$43,'3.HR Policy'!$E:$E)*SUMIF('1.Headcount'!$A:$A,$C50&amp;2025,'1.Headcount'!Q:Q)/12</f>
        <v>0</v>
      </c>
      <c r="Q50" s="101">
        <f t="shared" si="6"/>
        <v>0</v>
      </c>
      <c r="R50" s="224">
        <f>SUMIF('3.HR Policy'!$A:$A,$C50&amp;$C$43,'3.HR Policy'!$E:$E)*SUMIF('1.Headcount'!$A:$A,$C50&amp;2025,'1.Headcount'!S:S)/12</f>
        <v>0</v>
      </c>
      <c r="S50" s="101">
        <f t="shared" si="7"/>
        <v>0</v>
      </c>
      <c r="T50" s="224">
        <f>SUMIF('3.HR Policy'!$A:$A,$C50&amp;$C$43,'3.HR Policy'!$E:$E)*SUMIF('1.Headcount'!$A:$A,$C50&amp;2025,'1.Headcount'!U:U)/12</f>
        <v>0</v>
      </c>
      <c r="U50" s="101">
        <f t="shared" si="8"/>
        <v>0</v>
      </c>
      <c r="V50" s="224">
        <f>SUMIF('3.HR Policy'!$A:$A,$C50&amp;$C$43,'3.HR Policy'!$E:$E)*SUMIF('1.Headcount'!$A:$A,$C50&amp;2025,'1.Headcount'!W:W)/12</f>
        <v>0</v>
      </c>
      <c r="W50" s="101">
        <f t="shared" si="9"/>
        <v>0</v>
      </c>
      <c r="X50" s="224">
        <f>SUMIF('3.HR Policy'!$A:$A,$C50&amp;$C$43,'3.HR Policy'!$E:$E)*SUMIF('1.Headcount'!$A:$A,$C50&amp;2025,'1.Headcount'!Y:Y)/12</f>
        <v>0</v>
      </c>
      <c r="Y50" s="101">
        <f t="shared" si="10"/>
        <v>0</v>
      </c>
      <c r="Z50" s="224">
        <f>SUMIF('3.HR Policy'!$A:$A,$C50&amp;$C$43,'3.HR Policy'!$E:$E)*SUMIF('1.Headcount'!$A:$A,$C50&amp;2025,'1.Headcount'!AA:AA)/12</f>
        <v>0</v>
      </c>
      <c r="AA50" s="101">
        <f t="shared" si="11"/>
        <v>0</v>
      </c>
      <c r="AB50" s="95">
        <f t="shared" si="17"/>
        <v>0</v>
      </c>
      <c r="AC50" s="101">
        <f t="shared" si="12"/>
        <v>0</v>
      </c>
      <c r="AE50" s="95">
        <f>SUMIF('3.HR Policy'!$A:$A,$C50&amp;$C$43,'3.HR Policy'!G:G)*SUMIF($C$6:$C$12,$C50,F$6:F$12)</f>
        <v>16319640</v>
      </c>
      <c r="AF50" s="101">
        <f t="shared" si="13"/>
        <v>1.8594066174459939E-3</v>
      </c>
      <c r="AG50" s="95">
        <f>SUMIF('3.HR Policy'!$A:$A,$C50&amp;$C$43,'3.HR Policy'!I:I)*SUMIF($C$6:$C$12,$C50,H$6:H$12)</f>
        <v>17951604</v>
      </c>
      <c r="AH50" s="101">
        <f t="shared" si="21"/>
        <v>1.1363040439947741E-3</v>
      </c>
      <c r="AI50" s="95">
        <f>SUMIF('3.HR Policy'!$A:$A,$C50&amp;$C$43,'3.HR Policy'!K:K)*SUMIF($C$6:$C$12,$C50,J$6:J$12)</f>
        <v>0</v>
      </c>
      <c r="AJ50" s="101">
        <f t="shared" si="22"/>
        <v>0</v>
      </c>
      <c r="AK50" s="95">
        <f>SUMIF('3.HR Policy'!$A:$A,$C50&amp;$C$43,'3.HR Policy'!M:M)*SUMIF($C$6:$C$12,$C50,L$6:L$12)</f>
        <v>0</v>
      </c>
      <c r="AL50" s="101">
        <f t="shared" si="23"/>
        <v>0</v>
      </c>
    </row>
    <row r="51" spans="2:38" x14ac:dyDescent="0.45">
      <c r="B51" s="90">
        <v>3</v>
      </c>
      <c r="C51" s="91" t="str">
        <f>'3.HR Policy'!B70</f>
        <v>Thưởng doanh số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4">
        <v>0</v>
      </c>
      <c r="L51" s="104">
        <v>0</v>
      </c>
      <c r="M51" s="104">
        <v>0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4">
        <v>0</v>
      </c>
      <c r="W51" s="104">
        <v>0</v>
      </c>
      <c r="X51" s="104">
        <v>0</v>
      </c>
      <c r="Y51" s="104">
        <v>0</v>
      </c>
      <c r="Z51" s="104">
        <v>0</v>
      </c>
      <c r="AA51" s="104">
        <v>0</v>
      </c>
      <c r="AB51" s="104">
        <f t="shared" ref="AB51" si="24">D51+F51+H51+J51+L51+N51+P51+R51+T51+V51+X51+Z51</f>
        <v>0</v>
      </c>
      <c r="AC51" s="104">
        <f t="shared" ref="AC51" si="25">IFERROR(AB51/AB$32,0)</f>
        <v>0</v>
      </c>
      <c r="AE51" s="104">
        <v>0</v>
      </c>
      <c r="AF51" s="104">
        <v>0</v>
      </c>
      <c r="AG51" s="104">
        <v>0</v>
      </c>
      <c r="AH51" s="104">
        <v>0</v>
      </c>
      <c r="AI51" s="104">
        <v>0</v>
      </c>
      <c r="AJ51" s="104">
        <v>0</v>
      </c>
      <c r="AK51" s="104">
        <v>0</v>
      </c>
      <c r="AL51" s="104">
        <v>0</v>
      </c>
    </row>
    <row r="52" spans="2:38" x14ac:dyDescent="0.45">
      <c r="B52" s="90">
        <v>4</v>
      </c>
      <c r="C52" s="91" t="str">
        <f>'3.HR Policy'!B92</f>
        <v>Lương tháng 13</v>
      </c>
      <c r="D52" s="94">
        <f>SUM(D53:D59)</f>
        <v>9297222.222222222</v>
      </c>
      <c r="E52" s="102">
        <f t="shared" ref="E52:E83" si="26">IFERROR(D52/D$32,0)</f>
        <v>0</v>
      </c>
      <c r="F52" s="94">
        <f>SUM(F53:F59)</f>
        <v>9297222.222222222</v>
      </c>
      <c r="G52" s="102">
        <f t="shared" ref="G52:G83" si="27">IFERROR(F52/F$32,0)</f>
        <v>0.23243055555555556</v>
      </c>
      <c r="H52" s="94">
        <f>SUM(H53:H59)</f>
        <v>10005555.555555556</v>
      </c>
      <c r="I52" s="102">
        <f t="shared" ref="I52:I83" si="28">IFERROR(H52/H$32,0)</f>
        <v>5.5586419753086425E-2</v>
      </c>
      <c r="J52" s="94">
        <f>SUM(J53:J59)</f>
        <v>10005555.555555556</v>
      </c>
      <c r="K52" s="102">
        <f t="shared" ref="K52:K83" si="29">IFERROR(J52/J$32,0)</f>
        <v>1.4500805152979067E-2</v>
      </c>
      <c r="L52" s="94">
        <f>SUM(L53:L59)</f>
        <v>10005555.555555556</v>
      </c>
      <c r="M52" s="102">
        <f t="shared" ref="M52:M83" si="30">IFERROR(L52/L$32,0)</f>
        <v>2.7793209876543212E-2</v>
      </c>
      <c r="N52" s="94">
        <f>SUM(N53:N59)</f>
        <v>10005555.555555556</v>
      </c>
      <c r="O52" s="102">
        <f t="shared" ref="O52:O83" si="31">IFERROR(N52/N$32,0)</f>
        <v>1.6952822018901314E-2</v>
      </c>
      <c r="P52" s="94">
        <f>SUM(P53:P59)</f>
        <v>10005555.555555556</v>
      </c>
      <c r="Q52" s="102">
        <f t="shared" ref="Q52:Q83" si="32">IFERROR(P52/P$32,0)</f>
        <v>1.3819828115408226E-2</v>
      </c>
      <c r="R52" s="94">
        <f>SUM(R53:R59)</f>
        <v>10005555.555555556</v>
      </c>
      <c r="S52" s="102">
        <f t="shared" ref="S52:S83" si="33">IFERROR(R52/R$32,0)</f>
        <v>4.0022222222222223E-2</v>
      </c>
      <c r="T52" s="94">
        <f>SUM(T53:T59)</f>
        <v>10005555.555555556</v>
      </c>
      <c r="U52" s="102">
        <f t="shared" ref="U52:U83" si="34">IFERROR(T52/T$32,0)</f>
        <v>2.8587301587301588E-2</v>
      </c>
      <c r="V52" s="94">
        <f>SUM(V53:V59)</f>
        <v>10005555.555555556</v>
      </c>
      <c r="W52" s="102">
        <f t="shared" ref="W52:W83" si="35">IFERROR(V52/V$32,0)</f>
        <v>4.7645502645502651E-2</v>
      </c>
      <c r="X52" s="94">
        <f>SUM(X53:X59)</f>
        <v>10005555.555555556</v>
      </c>
      <c r="Y52" s="102">
        <f t="shared" ref="Y52:Y83" si="36">IFERROR(X52/X$32,0)</f>
        <v>5.2660818713450297E-2</v>
      </c>
      <c r="Z52" s="94">
        <f>SUM(Z53:Z59)</f>
        <v>10005555.555555556</v>
      </c>
      <c r="AA52" s="102">
        <f t="shared" ref="AA52:AA83" si="37">IFERROR(Z52/Z$32,0)</f>
        <v>6.2856863648420381E-3</v>
      </c>
      <c r="AB52" s="94">
        <f t="shared" ref="AB52:AB59" si="38">D52+F52+H52+J52+L52+N52+P52+R52+T52+V52+X52+Z52</f>
        <v>118649999.99999997</v>
      </c>
      <c r="AC52" s="102">
        <f t="shared" ref="AC52:AC83" si="39">IFERROR(AB52/AB$32,0)</f>
        <v>2.2923106646058726E-2</v>
      </c>
      <c r="AE52" s="94">
        <f>SUM(AE53:AE59)</f>
        <v>167420000</v>
      </c>
      <c r="AF52" s="102">
        <f t="shared" ref="AF52:AF83" si="40">IFERROR(AE52/AE$32,0)</f>
        <v>1.9075289399325495E-2</v>
      </c>
      <c r="AG52" s="94">
        <f>SUM(AG53:AG59)</f>
        <v>213136000.00000003</v>
      </c>
      <c r="AH52" s="102">
        <f t="shared" ref="AH52:AH83" si="41">IFERROR(AG52/AG$32,0)</f>
        <v>1.3491123061809419E-2</v>
      </c>
      <c r="AI52" s="94">
        <f>SUM(AI53:AI59)</f>
        <v>229842500.00000003</v>
      </c>
      <c r="AJ52" s="102">
        <f t="shared" ref="AJ52:AJ83" si="42">IFERROR(AI52/AI$32,0)</f>
        <v>9.6990761840137479E-3</v>
      </c>
      <c r="AK52" s="94">
        <f>SUM(AK53:AK59)</f>
        <v>282448450.00000006</v>
      </c>
      <c r="AL52" s="102">
        <f t="shared" ref="AL52:AL83" si="43">IFERROR(AK52/AK$32,0)</f>
        <v>8.5135598588679459E-3</v>
      </c>
    </row>
    <row r="53" spans="2:38" x14ac:dyDescent="0.45">
      <c r="B53" s="90"/>
      <c r="C53" s="105" t="s">
        <v>51</v>
      </c>
      <c r="D53" s="224">
        <f>SUMIF('3.HR Policy'!$A:$A,$C53&amp;$C$52,'3.HR Policy'!$E:$E)*SUMIF('1.Headcount'!$A:$A,$C53&amp;2025,'1.Headcount'!E:E)/12</f>
        <v>2083333.3333333333</v>
      </c>
      <c r="E53" s="225">
        <f>IFERROR(D53/D$32,0)</f>
        <v>0</v>
      </c>
      <c r="F53" s="224">
        <f>SUMIF('3.HR Policy'!$A:$A,$C53&amp;$C$52,'3.HR Policy'!$E:$E)*SUMIF('1.Headcount'!$A:$A,$C53&amp;2025,'1.Headcount'!G:G)/12</f>
        <v>2083333.3333333333</v>
      </c>
      <c r="G53" s="225">
        <f>IFERROR(F53/F$32,0)</f>
        <v>5.2083333333333329E-2</v>
      </c>
      <c r="H53" s="224">
        <f>SUMIF('3.HR Policy'!$A:$A,$C53&amp;$C$52,'3.HR Policy'!$E:$E)*SUMIF('1.Headcount'!$A:$A,$C53&amp;2025,'1.Headcount'!I:I)/12</f>
        <v>2083333.3333333333</v>
      </c>
      <c r="I53" s="225">
        <f>IFERROR(H53/H$32,0)</f>
        <v>1.1574074074074073E-2</v>
      </c>
      <c r="J53" s="224">
        <f>SUMIF('3.HR Policy'!$A:$A,$C53&amp;$C$52,'3.HR Policy'!$E:$E)*SUMIF('1.Headcount'!$A:$A,$C53&amp;2025,'1.Headcount'!K:K)/12</f>
        <v>2083333.3333333333</v>
      </c>
      <c r="K53" s="225">
        <f>IFERROR(J53/J$32,0)</f>
        <v>3.0193236714975845E-3</v>
      </c>
      <c r="L53" s="224">
        <f>SUMIF('3.HR Policy'!$A:$A,$C53&amp;$C$52,'3.HR Policy'!$E:$E)*SUMIF('1.Headcount'!$A:$A,$C53&amp;2025,'1.Headcount'!M:M)/12</f>
        <v>2083333.3333333333</v>
      </c>
      <c r="M53" s="225">
        <f>IFERROR(L53/L$32,0)</f>
        <v>5.7870370370370367E-3</v>
      </c>
      <c r="N53" s="224">
        <f>SUMIF('3.HR Policy'!$A:$A,$C53&amp;$C$52,'3.HR Policy'!$E:$E)*SUMIF('1.Headcount'!$A:$A,$C53&amp;2025,'1.Headcount'!O:O)/12</f>
        <v>2083333.3333333333</v>
      </c>
      <c r="O53" s="225">
        <f>IFERROR(N53/N$32,0)</f>
        <v>3.5298768778944988E-3</v>
      </c>
      <c r="P53" s="224">
        <f>SUMIF('3.HR Policy'!$A:$A,$C53&amp;$C$52,'3.HR Policy'!$E:$E)*SUMIF('1.Headcount'!$A:$A,$C53&amp;2025,'1.Headcount'!Q:Q)/12</f>
        <v>2083333.3333333333</v>
      </c>
      <c r="Q53" s="225">
        <f>IFERROR(P53/P$32,0)</f>
        <v>2.8775322283609577E-3</v>
      </c>
      <c r="R53" s="224">
        <f>SUMIF('3.HR Policy'!$A:$A,$C53&amp;$C$52,'3.HR Policy'!$E:$E)*SUMIF('1.Headcount'!$A:$A,$C53&amp;2025,'1.Headcount'!S:S)/12</f>
        <v>2083333.3333333333</v>
      </c>
      <c r="S53" s="225">
        <f>IFERROR(R53/R$32,0)</f>
        <v>8.3333333333333332E-3</v>
      </c>
      <c r="T53" s="224">
        <f>SUMIF('3.HR Policy'!$A:$A,$C53&amp;$C$52,'3.HR Policy'!$E:$E)*SUMIF('1.Headcount'!$A:$A,$C53&amp;2025,'1.Headcount'!U:U)/12</f>
        <v>2083333.3333333333</v>
      </c>
      <c r="U53" s="225">
        <f>IFERROR(T53/T$32,0)</f>
        <v>5.9523809523809521E-3</v>
      </c>
      <c r="V53" s="224">
        <f>SUMIF('3.HR Policy'!$A:$A,$C53&amp;$C$52,'3.HR Policy'!$E:$E)*SUMIF('1.Headcount'!$A:$A,$C53&amp;2025,'1.Headcount'!W:W)/12</f>
        <v>2083333.3333333333</v>
      </c>
      <c r="W53" s="225">
        <f>IFERROR(V53/V$32,0)</f>
        <v>9.9206349206349201E-3</v>
      </c>
      <c r="X53" s="224">
        <f>SUMIF('3.HR Policy'!$A:$A,$C53&amp;$C$52,'3.HR Policy'!$E:$E)*SUMIF('1.Headcount'!$A:$A,$C53&amp;2025,'1.Headcount'!Y:Y)/12</f>
        <v>2083333.3333333333</v>
      </c>
      <c r="Y53" s="225">
        <f>IFERROR(X53/X$32,0)</f>
        <v>1.0964912280701754E-2</v>
      </c>
      <c r="Z53" s="224">
        <f>SUMIF('3.HR Policy'!$A:$A,$C53&amp;$C$52,'3.HR Policy'!$E:$E)*SUMIF('1.Headcount'!$A:$A,$C53&amp;2025,'1.Headcount'!AA:AA)/12</f>
        <v>2083333.3333333333</v>
      </c>
      <c r="AA53" s="225">
        <f>IFERROR(Z53/Z$32,0)</f>
        <v>1.3087908866272983E-3</v>
      </c>
      <c r="AB53" s="96">
        <f>D53+F53+H53+J53+L53+N53+P53+R53+T53+V53+X53+Z53</f>
        <v>24999999.999999996</v>
      </c>
      <c r="AC53" s="225">
        <f>IFERROR(AB53/AB$32,0)</f>
        <v>4.8299845440494581E-3</v>
      </c>
      <c r="AE53" s="95">
        <f>SUMIF('3.HR Policy'!$A:$A,$C53&amp;$C$52,'3.HR Policy'!G:G)*SUMIF($C$6:$C$12,$C53,F$6:F$12)</f>
        <v>27500000.000000004</v>
      </c>
      <c r="AF53" s="225">
        <f>IFERROR(AE53/AE$32,0)</f>
        <v>3.1332604138182485E-3</v>
      </c>
      <c r="AG53" s="95">
        <f>SUMIF('3.HR Policy'!$A:$A,$C53&amp;$C$52,'3.HR Policy'!I:I)*SUMIF($C$6:$C$12,$C53,H$6:H$12)</f>
        <v>30250000.000000011</v>
      </c>
      <c r="AH53" s="225">
        <f>IFERROR(AG53/AG$32,0)</f>
        <v>1.9147702528889302E-3</v>
      </c>
      <c r="AI53" s="95">
        <f>SUMIF('3.HR Policy'!$A:$A,$C53&amp;$C$52,'3.HR Policy'!K:K)*SUMIF($C$6:$C$12,$C53,J$6:J$12)</f>
        <v>33275000.000000011</v>
      </c>
      <c r="AJ53" s="225">
        <f>IFERROR(AI53/AI$32,0)</f>
        <v>1.4041648521185487E-3</v>
      </c>
      <c r="AK53" s="95">
        <f>SUMIF('3.HR Policy'!$A:$A,$C53&amp;$C$52,'3.HR Policy'!M:M)*SUMIF($C$6:$C$12,$C53,L$6:L$12)</f>
        <v>36602500.000000015</v>
      </c>
      <c r="AL53" s="225">
        <f>IFERROR(AK53/AK$32,0)</f>
        <v>1.1032723838074311E-3</v>
      </c>
    </row>
    <row r="54" spans="2:38" x14ac:dyDescent="0.45">
      <c r="B54" s="90"/>
      <c r="C54" s="105" t="s">
        <v>52</v>
      </c>
      <c r="D54" s="224">
        <f>SUMIF('3.HR Policy'!$A:$A,$C54&amp;$C$52,'3.HR Policy'!$E:$E)*SUMIF('1.Headcount'!$A:$A,$C54&amp;2025,'1.Headcount'!E:E)/12</f>
        <v>4166666.6666666665</v>
      </c>
      <c r="E54" s="101">
        <f t="shared" si="26"/>
        <v>0</v>
      </c>
      <c r="F54" s="224">
        <f>SUMIF('3.HR Policy'!$A:$A,$C54&amp;$C$52,'3.HR Policy'!$E:$E)*SUMIF('1.Headcount'!$A:$A,$C54&amp;2025,'1.Headcount'!G:G)/12</f>
        <v>4166666.6666666665</v>
      </c>
      <c r="G54" s="101">
        <f t="shared" si="27"/>
        <v>0.10416666666666666</v>
      </c>
      <c r="H54" s="224">
        <f>SUMIF('3.HR Policy'!$A:$A,$C54&amp;$C$52,'3.HR Policy'!$E:$E)*SUMIF('1.Headcount'!$A:$A,$C54&amp;2025,'1.Headcount'!I:I)/12</f>
        <v>4166666.6666666665</v>
      </c>
      <c r="I54" s="101">
        <f t="shared" si="28"/>
        <v>2.3148148148148147E-2</v>
      </c>
      <c r="J54" s="224">
        <f>SUMIF('3.HR Policy'!$A:$A,$C54&amp;$C$52,'3.HR Policy'!$E:$E)*SUMIF('1.Headcount'!$A:$A,$C54&amp;2025,'1.Headcount'!K:K)/12</f>
        <v>4166666.6666666665</v>
      </c>
      <c r="K54" s="101">
        <f t="shared" si="29"/>
        <v>6.038647342995169E-3</v>
      </c>
      <c r="L54" s="224">
        <f>SUMIF('3.HR Policy'!$A:$A,$C54&amp;$C$52,'3.HR Policy'!$E:$E)*SUMIF('1.Headcount'!$A:$A,$C54&amp;2025,'1.Headcount'!M:M)/12</f>
        <v>4166666.6666666665</v>
      </c>
      <c r="M54" s="101">
        <f t="shared" si="30"/>
        <v>1.1574074074074073E-2</v>
      </c>
      <c r="N54" s="224">
        <f>SUMIF('3.HR Policy'!$A:$A,$C54&amp;$C$52,'3.HR Policy'!$E:$E)*SUMIF('1.Headcount'!$A:$A,$C54&amp;2025,'1.Headcount'!O:O)/12</f>
        <v>4166666.6666666665</v>
      </c>
      <c r="O54" s="101">
        <f t="shared" si="31"/>
        <v>7.0597537557889976E-3</v>
      </c>
      <c r="P54" s="224">
        <f>SUMIF('3.HR Policy'!$A:$A,$C54&amp;$C$52,'3.HR Policy'!$E:$E)*SUMIF('1.Headcount'!$A:$A,$C54&amp;2025,'1.Headcount'!Q:Q)/12</f>
        <v>4166666.6666666665</v>
      </c>
      <c r="Q54" s="101">
        <f t="shared" si="32"/>
        <v>5.7550644567219153E-3</v>
      </c>
      <c r="R54" s="224">
        <f>SUMIF('3.HR Policy'!$A:$A,$C54&amp;$C$52,'3.HR Policy'!$E:$E)*SUMIF('1.Headcount'!$A:$A,$C54&amp;2025,'1.Headcount'!S:S)/12</f>
        <v>4166666.6666666665</v>
      </c>
      <c r="S54" s="101">
        <f t="shared" si="33"/>
        <v>1.6666666666666666E-2</v>
      </c>
      <c r="T54" s="224">
        <f>SUMIF('3.HR Policy'!$A:$A,$C54&amp;$C$52,'3.HR Policy'!$E:$E)*SUMIF('1.Headcount'!$A:$A,$C54&amp;2025,'1.Headcount'!U:U)/12</f>
        <v>4166666.6666666665</v>
      </c>
      <c r="U54" s="101">
        <f t="shared" si="34"/>
        <v>1.1904761904761904E-2</v>
      </c>
      <c r="V54" s="224">
        <f>SUMIF('3.HR Policy'!$A:$A,$C54&amp;$C$52,'3.HR Policy'!$E:$E)*SUMIF('1.Headcount'!$A:$A,$C54&amp;2025,'1.Headcount'!W:W)/12</f>
        <v>4166666.6666666665</v>
      </c>
      <c r="W54" s="101">
        <f t="shared" si="35"/>
        <v>1.984126984126984E-2</v>
      </c>
      <c r="X54" s="224">
        <f>SUMIF('3.HR Policy'!$A:$A,$C54&amp;$C$52,'3.HR Policy'!$E:$E)*SUMIF('1.Headcount'!$A:$A,$C54&amp;2025,'1.Headcount'!Y:Y)/12</f>
        <v>4166666.6666666665</v>
      </c>
      <c r="Y54" s="101">
        <f t="shared" si="36"/>
        <v>2.1929824561403508E-2</v>
      </c>
      <c r="Z54" s="224">
        <f>SUMIF('3.HR Policy'!$A:$A,$C54&amp;$C$52,'3.HR Policy'!$E:$E)*SUMIF('1.Headcount'!$A:$A,$C54&amp;2025,'1.Headcount'!AA:AA)/12</f>
        <v>4166666.6666666665</v>
      </c>
      <c r="AA54" s="101">
        <f t="shared" si="37"/>
        <v>2.6175817732545965E-3</v>
      </c>
      <c r="AB54" s="96">
        <f t="shared" si="38"/>
        <v>49999999.999999993</v>
      </c>
      <c r="AC54" s="101">
        <f t="shared" si="39"/>
        <v>9.6599690880989162E-3</v>
      </c>
      <c r="AE54" s="95">
        <f>SUMIF('3.HR Policy'!$A:$A,$C54&amp;$C$52,'3.HR Policy'!G:G)*SUMIF($C$6:$C$12,$C54,F$6:F$12)</f>
        <v>55000000.000000007</v>
      </c>
      <c r="AF54" s="101">
        <f t="shared" si="40"/>
        <v>6.2665208276364969E-3</v>
      </c>
      <c r="AG54" s="95">
        <f>SUMIF('3.HR Policy'!$A:$A,$C54&amp;$C$52,'3.HR Policy'!I:I)*SUMIF($C$6:$C$12,$C54,H$6:H$12)</f>
        <v>60500000.000000022</v>
      </c>
      <c r="AH54" s="101">
        <f t="shared" si="41"/>
        <v>3.8295405057778603E-3</v>
      </c>
      <c r="AI54" s="95">
        <f>SUMIF('3.HR Policy'!$A:$A,$C54&amp;$C$52,'3.HR Policy'!K:K)*SUMIF($C$6:$C$12,$C54,J$6:J$12)</f>
        <v>66550000.000000022</v>
      </c>
      <c r="AJ54" s="101">
        <f t="shared" si="42"/>
        <v>2.8083297042370975E-3</v>
      </c>
      <c r="AK54" s="95">
        <f>SUMIF('3.HR Policy'!$A:$A,$C54&amp;$C$52,'3.HR Policy'!M:M)*SUMIF($C$6:$C$12,$C54,L$6:L$12)</f>
        <v>73205000.00000003</v>
      </c>
      <c r="AL54" s="101">
        <f t="shared" si="43"/>
        <v>2.2065447676148623E-3</v>
      </c>
    </row>
    <row r="55" spans="2:38" x14ac:dyDescent="0.45">
      <c r="B55" s="90"/>
      <c r="C55" s="105" t="s">
        <v>75</v>
      </c>
      <c r="D55" s="224">
        <f>SUMIF('3.HR Policy'!$A:$A,$C55&amp;$C$52,'3.HR Policy'!$E:$E)*SUMIF('1.Headcount'!$A:$A,$C55&amp;2025,'1.Headcount'!E:E)/12</f>
        <v>1797222.2222222222</v>
      </c>
      <c r="E55" s="101">
        <f t="shared" si="26"/>
        <v>0</v>
      </c>
      <c r="F55" s="224">
        <f>SUMIF('3.HR Policy'!$A:$A,$C55&amp;$C$52,'3.HR Policy'!$E:$E)*SUMIF('1.Headcount'!$A:$A,$C55&amp;2025,'1.Headcount'!G:G)/12</f>
        <v>1797222.2222222222</v>
      </c>
      <c r="G55" s="101">
        <f t="shared" si="27"/>
        <v>4.4930555555555557E-2</v>
      </c>
      <c r="H55" s="224">
        <f>SUMIF('3.HR Policy'!$A:$A,$C55&amp;$C$52,'3.HR Policy'!$E:$E)*SUMIF('1.Headcount'!$A:$A,$C55&amp;2025,'1.Headcount'!I:I)/12</f>
        <v>1797222.2222222222</v>
      </c>
      <c r="I55" s="101">
        <f t="shared" si="28"/>
        <v>9.9845679012345676E-3</v>
      </c>
      <c r="J55" s="224">
        <f>SUMIF('3.HR Policy'!$A:$A,$C55&amp;$C$52,'3.HR Policy'!$E:$E)*SUMIF('1.Headcount'!$A:$A,$C55&amp;2025,'1.Headcount'!K:K)/12</f>
        <v>1797222.2222222222</v>
      </c>
      <c r="K55" s="101">
        <f t="shared" si="29"/>
        <v>2.6046698872785831E-3</v>
      </c>
      <c r="L55" s="224">
        <f>SUMIF('3.HR Policy'!$A:$A,$C55&amp;$C$52,'3.HR Policy'!$E:$E)*SUMIF('1.Headcount'!$A:$A,$C55&amp;2025,'1.Headcount'!M:M)/12</f>
        <v>1797222.2222222222</v>
      </c>
      <c r="M55" s="101">
        <f t="shared" si="30"/>
        <v>4.9922839506172838E-3</v>
      </c>
      <c r="N55" s="224">
        <f>SUMIF('3.HR Policy'!$A:$A,$C55&amp;$C$52,'3.HR Policy'!$E:$E)*SUMIF('1.Headcount'!$A:$A,$C55&amp;2025,'1.Headcount'!O:O)/12</f>
        <v>1797222.2222222222</v>
      </c>
      <c r="O55" s="101">
        <f t="shared" si="31"/>
        <v>3.0451071199969881E-3</v>
      </c>
      <c r="P55" s="224">
        <f>SUMIF('3.HR Policy'!$A:$A,$C55&amp;$C$52,'3.HR Policy'!$E:$E)*SUMIF('1.Headcount'!$A:$A,$C55&amp;2025,'1.Headcount'!Q:Q)/12</f>
        <v>1797222.2222222222</v>
      </c>
      <c r="Q55" s="101">
        <f t="shared" si="32"/>
        <v>2.4823511356660529E-3</v>
      </c>
      <c r="R55" s="224">
        <f>SUMIF('3.HR Policy'!$A:$A,$C55&amp;$C$52,'3.HR Policy'!$E:$E)*SUMIF('1.Headcount'!$A:$A,$C55&amp;2025,'1.Headcount'!S:S)/12</f>
        <v>1797222.2222222222</v>
      </c>
      <c r="S55" s="101">
        <f t="shared" si="33"/>
        <v>7.1888888888888888E-3</v>
      </c>
      <c r="T55" s="224">
        <f>SUMIF('3.HR Policy'!$A:$A,$C55&amp;$C$52,'3.HR Policy'!$E:$E)*SUMIF('1.Headcount'!$A:$A,$C55&amp;2025,'1.Headcount'!U:U)/12</f>
        <v>1797222.2222222222</v>
      </c>
      <c r="U55" s="101">
        <f t="shared" si="34"/>
        <v>5.1349206349206346E-3</v>
      </c>
      <c r="V55" s="224">
        <f>SUMIF('3.HR Policy'!$A:$A,$C55&amp;$C$52,'3.HR Policy'!$E:$E)*SUMIF('1.Headcount'!$A:$A,$C55&amp;2025,'1.Headcount'!W:W)/12</f>
        <v>1797222.2222222222</v>
      </c>
      <c r="W55" s="101">
        <f t="shared" si="35"/>
        <v>8.5582010582010582E-3</v>
      </c>
      <c r="X55" s="224">
        <f>SUMIF('3.HR Policy'!$A:$A,$C55&amp;$C$52,'3.HR Policy'!$E:$E)*SUMIF('1.Headcount'!$A:$A,$C55&amp;2025,'1.Headcount'!Y:Y)/12</f>
        <v>1797222.2222222222</v>
      </c>
      <c r="Y55" s="101">
        <f t="shared" si="36"/>
        <v>9.4590643274853805E-3</v>
      </c>
      <c r="Z55" s="224">
        <f>SUMIF('3.HR Policy'!$A:$A,$C55&amp;$C$52,'3.HR Policy'!$E:$E)*SUMIF('1.Headcount'!$A:$A,$C55&amp;2025,'1.Headcount'!AA:AA)/12</f>
        <v>1797222.2222222222</v>
      </c>
      <c r="AA55" s="101">
        <f t="shared" si="37"/>
        <v>1.1290502715304827E-3</v>
      </c>
      <c r="AB55" s="96">
        <f t="shared" si="38"/>
        <v>21566666.666666672</v>
      </c>
      <c r="AC55" s="101">
        <f t="shared" si="39"/>
        <v>4.1666666666666675E-3</v>
      </c>
      <c r="AE55" s="95">
        <f>SUMIF('3.HR Policy'!$A:$A,$C55&amp;$C$52,'3.HR Policy'!G:G)*SUMIF($C$6:$C$12,$C55,F$6:F$12)</f>
        <v>36570000</v>
      </c>
      <c r="AF55" s="101">
        <f t="shared" si="40"/>
        <v>4.1666666666666666E-3</v>
      </c>
      <c r="AG55" s="95">
        <f>SUMIF('3.HR Policy'!$A:$A,$C55&amp;$C$52,'3.HR Policy'!I:I)*SUMIF($C$6:$C$12,$C55,H$6:H$12)</f>
        <v>65826000</v>
      </c>
      <c r="AH55" s="101">
        <f t="shared" si="41"/>
        <v>4.1666666666666666E-3</v>
      </c>
      <c r="AI55" s="95">
        <f>SUMIF('3.HR Policy'!$A:$A,$C55&amp;$C$52,'3.HR Policy'!K:K)*SUMIF($C$6:$C$12,$C55,J$6:J$12)</f>
        <v>98739000</v>
      </c>
      <c r="AJ55" s="101">
        <f t="shared" si="42"/>
        <v>4.1666666666666666E-3</v>
      </c>
      <c r="AK55" s="95">
        <f>SUMIF('3.HR Policy'!$A:$A,$C55&amp;$C$52,'3.HR Policy'!M:M)*SUMIF($C$6:$C$12,$C55,L$6:L$12)</f>
        <v>138234600</v>
      </c>
      <c r="AL55" s="101">
        <f t="shared" si="43"/>
        <v>4.1666666666666666E-3</v>
      </c>
    </row>
    <row r="56" spans="2:38" x14ac:dyDescent="0.45">
      <c r="B56" s="90"/>
      <c r="C56" s="105" t="s">
        <v>53</v>
      </c>
      <c r="D56" s="224">
        <f>SUMIF('3.HR Policy'!$A:$A,$C56&amp;$C$52,'3.HR Policy'!$E:$E)*SUMIF('1.Headcount'!$A:$A,$C56&amp;2025,'1.Headcount'!E:E)/12</f>
        <v>1250000</v>
      </c>
      <c r="E56" s="101">
        <f t="shared" si="26"/>
        <v>0</v>
      </c>
      <c r="F56" s="224">
        <f>SUMIF('3.HR Policy'!$A:$A,$C56&amp;$C$52,'3.HR Policy'!$E:$E)*SUMIF('1.Headcount'!$A:$A,$C56&amp;2025,'1.Headcount'!G:G)/12</f>
        <v>1250000</v>
      </c>
      <c r="G56" s="101">
        <f t="shared" si="27"/>
        <v>3.125E-2</v>
      </c>
      <c r="H56" s="224">
        <f>SUMIF('3.HR Policy'!$A:$A,$C56&amp;$C$52,'3.HR Policy'!$E:$E)*SUMIF('1.Headcount'!$A:$A,$C56&amp;2025,'1.Headcount'!I:I)/12</f>
        <v>1250000</v>
      </c>
      <c r="I56" s="101">
        <f t="shared" si="28"/>
        <v>6.9444444444444441E-3</v>
      </c>
      <c r="J56" s="224">
        <f>SUMIF('3.HR Policy'!$A:$A,$C56&amp;$C$52,'3.HR Policy'!$E:$E)*SUMIF('1.Headcount'!$A:$A,$C56&amp;2025,'1.Headcount'!K:K)/12</f>
        <v>1250000</v>
      </c>
      <c r="K56" s="101">
        <f t="shared" si="29"/>
        <v>1.8115942028985507E-3</v>
      </c>
      <c r="L56" s="224">
        <f>SUMIF('3.HR Policy'!$A:$A,$C56&amp;$C$52,'3.HR Policy'!$E:$E)*SUMIF('1.Headcount'!$A:$A,$C56&amp;2025,'1.Headcount'!M:M)/12</f>
        <v>1250000</v>
      </c>
      <c r="M56" s="101">
        <f t="shared" si="30"/>
        <v>3.472222222222222E-3</v>
      </c>
      <c r="N56" s="224">
        <f>SUMIF('3.HR Policy'!$A:$A,$C56&amp;$C$52,'3.HR Policy'!$E:$E)*SUMIF('1.Headcount'!$A:$A,$C56&amp;2025,'1.Headcount'!O:O)/12</f>
        <v>1250000</v>
      </c>
      <c r="O56" s="101">
        <f t="shared" si="31"/>
        <v>2.1179261267366993E-3</v>
      </c>
      <c r="P56" s="224">
        <f>SUMIF('3.HR Policy'!$A:$A,$C56&amp;$C$52,'3.HR Policy'!$E:$E)*SUMIF('1.Headcount'!$A:$A,$C56&amp;2025,'1.Headcount'!Q:Q)/12</f>
        <v>1250000</v>
      </c>
      <c r="Q56" s="101">
        <f t="shared" si="32"/>
        <v>1.7265193370165745E-3</v>
      </c>
      <c r="R56" s="224">
        <f>SUMIF('3.HR Policy'!$A:$A,$C56&amp;$C$52,'3.HR Policy'!$E:$E)*SUMIF('1.Headcount'!$A:$A,$C56&amp;2025,'1.Headcount'!S:S)/12</f>
        <v>1250000</v>
      </c>
      <c r="S56" s="101">
        <f t="shared" si="33"/>
        <v>5.0000000000000001E-3</v>
      </c>
      <c r="T56" s="224">
        <f>SUMIF('3.HR Policy'!$A:$A,$C56&amp;$C$52,'3.HR Policy'!$E:$E)*SUMIF('1.Headcount'!$A:$A,$C56&amp;2025,'1.Headcount'!U:U)/12</f>
        <v>1250000</v>
      </c>
      <c r="U56" s="101">
        <f t="shared" si="34"/>
        <v>3.5714285714285713E-3</v>
      </c>
      <c r="V56" s="224">
        <f>SUMIF('3.HR Policy'!$A:$A,$C56&amp;$C$52,'3.HR Policy'!$E:$E)*SUMIF('1.Headcount'!$A:$A,$C56&amp;2025,'1.Headcount'!W:W)/12</f>
        <v>1250000</v>
      </c>
      <c r="W56" s="101">
        <f t="shared" si="35"/>
        <v>5.9523809523809521E-3</v>
      </c>
      <c r="X56" s="224">
        <f>SUMIF('3.HR Policy'!$A:$A,$C56&amp;$C$52,'3.HR Policy'!$E:$E)*SUMIF('1.Headcount'!$A:$A,$C56&amp;2025,'1.Headcount'!Y:Y)/12</f>
        <v>1250000</v>
      </c>
      <c r="Y56" s="101">
        <f t="shared" si="36"/>
        <v>6.5789473684210523E-3</v>
      </c>
      <c r="Z56" s="224">
        <f>SUMIF('3.HR Policy'!$A:$A,$C56&amp;$C$52,'3.HR Policy'!$E:$E)*SUMIF('1.Headcount'!$A:$A,$C56&amp;2025,'1.Headcount'!AA:AA)/12</f>
        <v>1250000</v>
      </c>
      <c r="AA56" s="101">
        <f t="shared" si="37"/>
        <v>7.8527453197637894E-4</v>
      </c>
      <c r="AB56" s="96">
        <f t="shared" si="38"/>
        <v>15000000</v>
      </c>
      <c r="AC56" s="101">
        <f t="shared" si="39"/>
        <v>2.8979907264296756E-3</v>
      </c>
      <c r="AE56" s="95">
        <f>SUMIF('3.HR Policy'!$A:$A,$C56&amp;$C$52,'3.HR Policy'!G:G)*SUMIF($C$6:$C$12,$C56,F$6:F$12)</f>
        <v>16500000</v>
      </c>
      <c r="AF56" s="101">
        <f t="shared" si="40"/>
        <v>1.8799562482909489E-3</v>
      </c>
      <c r="AG56" s="95">
        <f>SUMIF('3.HR Policy'!$A:$A,$C56&amp;$C$52,'3.HR Policy'!I:I)*SUMIF($C$6:$C$12,$C56,H$6:H$12)</f>
        <v>18150000.000000004</v>
      </c>
      <c r="AH56" s="101">
        <f t="shared" si="41"/>
        <v>1.1488621517333579E-3</v>
      </c>
      <c r="AI56" s="95">
        <f>SUMIF('3.HR Policy'!$A:$A,$C56&amp;$C$52,'3.HR Policy'!K:K)*SUMIF($C$6:$C$12,$C56,J$6:J$12)</f>
        <v>19965000.000000004</v>
      </c>
      <c r="AJ56" s="101">
        <f t="shared" si="42"/>
        <v>8.424989112711291E-4</v>
      </c>
      <c r="AK56" s="95">
        <f>SUMIF('3.HR Policy'!$A:$A,$C56&amp;$C$52,'3.HR Policy'!M:M)*SUMIF($C$6:$C$12,$C56,L$6:L$12)</f>
        <v>21961500.000000011</v>
      </c>
      <c r="AL56" s="101">
        <f t="shared" si="43"/>
        <v>6.6196343028445878E-4</v>
      </c>
    </row>
    <row r="57" spans="2:38" x14ac:dyDescent="0.45">
      <c r="B57" s="90"/>
      <c r="C57" s="105" t="s">
        <v>54</v>
      </c>
      <c r="D57" s="224">
        <f>SUMIF('3.HR Policy'!$A:$A,$C57&amp;$C$52,'3.HR Policy'!$E:$E)*SUMIF('1.Headcount'!$A:$A,$C57&amp;2025,'1.Headcount'!E:E)/12</f>
        <v>0</v>
      </c>
      <c r="E57" s="101">
        <f t="shared" si="26"/>
        <v>0</v>
      </c>
      <c r="F57" s="224">
        <f>SUMIF('3.HR Policy'!$A:$A,$C57&amp;$C$52,'3.HR Policy'!$E:$E)*SUMIF('1.Headcount'!$A:$A,$C57&amp;2025,'1.Headcount'!G:G)/12</f>
        <v>0</v>
      </c>
      <c r="G57" s="101">
        <f t="shared" si="27"/>
        <v>0</v>
      </c>
      <c r="H57" s="224">
        <f>SUMIF('3.HR Policy'!$A:$A,$C57&amp;$C$52,'3.HR Policy'!$E:$E)*SUMIF('1.Headcount'!$A:$A,$C57&amp;2025,'1.Headcount'!I:I)/12</f>
        <v>708333.33333333337</v>
      </c>
      <c r="I57" s="101">
        <f t="shared" si="28"/>
        <v>3.9351851851851857E-3</v>
      </c>
      <c r="J57" s="224">
        <f>SUMIF('3.HR Policy'!$A:$A,$C57&amp;$C$52,'3.HR Policy'!$E:$E)*SUMIF('1.Headcount'!$A:$A,$C57&amp;2025,'1.Headcount'!K:K)/12</f>
        <v>708333.33333333337</v>
      </c>
      <c r="K57" s="101">
        <f t="shared" si="29"/>
        <v>1.0265700483091788E-3</v>
      </c>
      <c r="L57" s="224">
        <f>SUMIF('3.HR Policy'!$A:$A,$C57&amp;$C$52,'3.HR Policy'!$E:$E)*SUMIF('1.Headcount'!$A:$A,$C57&amp;2025,'1.Headcount'!M:M)/12</f>
        <v>708333.33333333337</v>
      </c>
      <c r="M57" s="101">
        <f t="shared" si="30"/>
        <v>1.9675925925925928E-3</v>
      </c>
      <c r="N57" s="224">
        <f>SUMIF('3.HR Policy'!$A:$A,$C57&amp;$C$52,'3.HR Policy'!$E:$E)*SUMIF('1.Headcount'!$A:$A,$C57&amp;2025,'1.Headcount'!O:O)/12</f>
        <v>708333.33333333337</v>
      </c>
      <c r="O57" s="101">
        <f t="shared" si="31"/>
        <v>1.2001581384841298E-3</v>
      </c>
      <c r="P57" s="224">
        <f>SUMIF('3.HR Policy'!$A:$A,$C57&amp;$C$52,'3.HR Policy'!$E:$E)*SUMIF('1.Headcount'!$A:$A,$C57&amp;2025,'1.Headcount'!Q:Q)/12</f>
        <v>708333.33333333337</v>
      </c>
      <c r="Q57" s="101">
        <f t="shared" si="32"/>
        <v>9.783609576427257E-4</v>
      </c>
      <c r="R57" s="224">
        <f>SUMIF('3.HR Policy'!$A:$A,$C57&amp;$C$52,'3.HR Policy'!$E:$E)*SUMIF('1.Headcount'!$A:$A,$C57&amp;2025,'1.Headcount'!S:S)/12</f>
        <v>708333.33333333337</v>
      </c>
      <c r="S57" s="101">
        <f t="shared" si="33"/>
        <v>2.8333333333333335E-3</v>
      </c>
      <c r="T57" s="224">
        <f>SUMIF('3.HR Policy'!$A:$A,$C57&amp;$C$52,'3.HR Policy'!$E:$E)*SUMIF('1.Headcount'!$A:$A,$C57&amp;2025,'1.Headcount'!U:U)/12</f>
        <v>708333.33333333337</v>
      </c>
      <c r="U57" s="101">
        <f t="shared" si="34"/>
        <v>2.0238095238095241E-3</v>
      </c>
      <c r="V57" s="224">
        <f>SUMIF('3.HR Policy'!$A:$A,$C57&amp;$C$52,'3.HR Policy'!$E:$E)*SUMIF('1.Headcount'!$A:$A,$C57&amp;2025,'1.Headcount'!W:W)/12</f>
        <v>708333.33333333337</v>
      </c>
      <c r="W57" s="101">
        <f t="shared" si="35"/>
        <v>3.3730158730158732E-3</v>
      </c>
      <c r="X57" s="224">
        <f>SUMIF('3.HR Policy'!$A:$A,$C57&amp;$C$52,'3.HR Policy'!$E:$E)*SUMIF('1.Headcount'!$A:$A,$C57&amp;2025,'1.Headcount'!Y:Y)/12</f>
        <v>708333.33333333337</v>
      </c>
      <c r="Y57" s="101">
        <f t="shared" si="36"/>
        <v>3.7280701754385968E-3</v>
      </c>
      <c r="Z57" s="224">
        <f>SUMIF('3.HR Policy'!$A:$A,$C57&amp;$C$52,'3.HR Policy'!$E:$E)*SUMIF('1.Headcount'!$A:$A,$C57&amp;2025,'1.Headcount'!AA:AA)/12</f>
        <v>708333.33333333337</v>
      </c>
      <c r="AA57" s="101">
        <f t="shared" si="37"/>
        <v>4.4498890145328144E-4</v>
      </c>
      <c r="AB57" s="96">
        <f t="shared" si="38"/>
        <v>7083333.3333333321</v>
      </c>
      <c r="AC57" s="101">
        <f t="shared" si="39"/>
        <v>1.3684956208140132E-3</v>
      </c>
      <c r="AE57" s="95">
        <f>SUMIF('3.HR Policy'!$A:$A,$C57&amp;$C$52,'3.HR Policy'!G:G)*SUMIF($C$6:$C$12,$C57,F$6:F$12)</f>
        <v>9350000</v>
      </c>
      <c r="AF57" s="101">
        <f t="shared" si="40"/>
        <v>1.0653085406982044E-3</v>
      </c>
      <c r="AG57" s="95">
        <f>SUMIF('3.HR Policy'!$A:$A,$C57&amp;$C$52,'3.HR Policy'!I:I)*SUMIF($C$6:$C$12,$C57,H$6:H$12)</f>
        <v>10285000</v>
      </c>
      <c r="AH57" s="101">
        <f t="shared" si="41"/>
        <v>6.5102188598223604E-4</v>
      </c>
      <c r="AI57" s="95">
        <f>SUMIF('3.HR Policy'!$A:$A,$C57&amp;$C$52,'3.HR Policy'!K:K)*SUMIF($C$6:$C$12,$C57,J$6:J$12)</f>
        <v>11313500</v>
      </c>
      <c r="AJ57" s="101">
        <f t="shared" si="42"/>
        <v>4.7741604972030642E-4</v>
      </c>
      <c r="AK57" s="95">
        <f>SUMIF('3.HR Policy'!$A:$A,$C57&amp;$C$52,'3.HR Policy'!M:M)*SUMIF($C$6:$C$12,$C57,L$6:L$12)</f>
        <v>12444850.000000002</v>
      </c>
      <c r="AL57" s="101">
        <f t="shared" si="43"/>
        <v>3.751126104945265E-4</v>
      </c>
    </row>
    <row r="58" spans="2:38" x14ac:dyDescent="0.45">
      <c r="B58" s="90"/>
      <c r="C58" s="105" t="s">
        <v>55</v>
      </c>
      <c r="D58" s="224">
        <f>SUMIF('3.HR Policy'!$A:$A,$C58&amp;$C$52,'3.HR Policy'!$E:$E)*SUMIF('1.Headcount'!$A:$A,$C58&amp;2025,'1.Headcount'!E:E)/12</f>
        <v>0</v>
      </c>
      <c r="E58" s="101">
        <f t="shared" si="26"/>
        <v>0</v>
      </c>
      <c r="F58" s="224">
        <f>SUMIF('3.HR Policy'!$A:$A,$C58&amp;$C$52,'3.HR Policy'!$E:$E)*SUMIF('1.Headcount'!$A:$A,$C58&amp;2025,'1.Headcount'!G:G)/12</f>
        <v>0</v>
      </c>
      <c r="G58" s="101">
        <f t="shared" si="27"/>
        <v>0</v>
      </c>
      <c r="H58" s="224">
        <f>SUMIF('3.HR Policy'!$A:$A,$C58&amp;$C$52,'3.HR Policy'!$E:$E)*SUMIF('1.Headcount'!$A:$A,$C58&amp;2025,'1.Headcount'!I:I)/12</f>
        <v>0</v>
      </c>
      <c r="I58" s="101">
        <f t="shared" si="28"/>
        <v>0</v>
      </c>
      <c r="J58" s="224">
        <f>SUMIF('3.HR Policy'!$A:$A,$C58&amp;$C$52,'3.HR Policy'!$E:$E)*SUMIF('1.Headcount'!$A:$A,$C58&amp;2025,'1.Headcount'!K:K)/12</f>
        <v>0</v>
      </c>
      <c r="K58" s="101">
        <f t="shared" si="29"/>
        <v>0</v>
      </c>
      <c r="L58" s="224">
        <f>SUMIF('3.HR Policy'!$A:$A,$C58&amp;$C$52,'3.HR Policy'!$E:$E)*SUMIF('1.Headcount'!$A:$A,$C58&amp;2025,'1.Headcount'!M:M)/12</f>
        <v>0</v>
      </c>
      <c r="M58" s="101">
        <f t="shared" si="30"/>
        <v>0</v>
      </c>
      <c r="N58" s="224">
        <f>SUMIF('3.HR Policy'!$A:$A,$C58&amp;$C$52,'3.HR Policy'!$E:$E)*SUMIF('1.Headcount'!$A:$A,$C58&amp;2025,'1.Headcount'!O:O)/12</f>
        <v>0</v>
      </c>
      <c r="O58" s="101">
        <f t="shared" si="31"/>
        <v>0</v>
      </c>
      <c r="P58" s="224">
        <f>SUMIF('3.HR Policy'!$A:$A,$C58&amp;$C$52,'3.HR Policy'!$E:$E)*SUMIF('1.Headcount'!$A:$A,$C58&amp;2025,'1.Headcount'!Q:Q)/12</f>
        <v>0</v>
      </c>
      <c r="Q58" s="101">
        <f t="shared" si="32"/>
        <v>0</v>
      </c>
      <c r="R58" s="224">
        <f>SUMIF('3.HR Policy'!$A:$A,$C58&amp;$C$52,'3.HR Policy'!$E:$E)*SUMIF('1.Headcount'!$A:$A,$C58&amp;2025,'1.Headcount'!S:S)/12</f>
        <v>0</v>
      </c>
      <c r="S58" s="101">
        <f t="shared" si="33"/>
        <v>0</v>
      </c>
      <c r="T58" s="224">
        <f>SUMIF('3.HR Policy'!$A:$A,$C58&amp;$C$52,'3.HR Policy'!$E:$E)*SUMIF('1.Headcount'!$A:$A,$C58&amp;2025,'1.Headcount'!U:U)/12</f>
        <v>0</v>
      </c>
      <c r="U58" s="101">
        <f t="shared" si="34"/>
        <v>0</v>
      </c>
      <c r="V58" s="224">
        <f>SUMIF('3.HR Policy'!$A:$A,$C58&amp;$C$52,'3.HR Policy'!$E:$E)*SUMIF('1.Headcount'!$A:$A,$C58&amp;2025,'1.Headcount'!W:W)/12</f>
        <v>0</v>
      </c>
      <c r="W58" s="101">
        <f t="shared" si="35"/>
        <v>0</v>
      </c>
      <c r="X58" s="224">
        <f>SUMIF('3.HR Policy'!$A:$A,$C58&amp;$C$52,'3.HR Policy'!$E:$E)*SUMIF('1.Headcount'!$A:$A,$C58&amp;2025,'1.Headcount'!Y:Y)/12</f>
        <v>0</v>
      </c>
      <c r="Y58" s="101">
        <f t="shared" si="36"/>
        <v>0</v>
      </c>
      <c r="Z58" s="224">
        <f>SUMIF('3.HR Policy'!$A:$A,$C58&amp;$C$52,'3.HR Policy'!$E:$E)*SUMIF('1.Headcount'!$A:$A,$C58&amp;2025,'1.Headcount'!AA:AA)/12</f>
        <v>0</v>
      </c>
      <c r="AA58" s="101">
        <f t="shared" si="37"/>
        <v>0</v>
      </c>
      <c r="AB58" s="96">
        <f t="shared" si="38"/>
        <v>0</v>
      </c>
      <c r="AC58" s="101">
        <f t="shared" si="39"/>
        <v>0</v>
      </c>
      <c r="AE58" s="95">
        <f>SUMIF('3.HR Policy'!$A:$A,$C58&amp;$C$52,'3.HR Policy'!G:G)*SUMIF($C$6:$C$12,$C58,F$6:F$12)</f>
        <v>0</v>
      </c>
      <c r="AF58" s="101">
        <f t="shared" si="40"/>
        <v>0</v>
      </c>
      <c r="AG58" s="95">
        <f>SUMIF('3.HR Policy'!$A:$A,$C58&amp;$C$52,'3.HR Policy'!I:I)*SUMIF($C$6:$C$12,$C58,H$6:H$12)</f>
        <v>0</v>
      </c>
      <c r="AH58" s="101">
        <f t="shared" si="41"/>
        <v>0</v>
      </c>
      <c r="AI58" s="95">
        <f>SUMIF('3.HR Policy'!$A:$A,$C58&amp;$C$52,'3.HR Policy'!K:K)*SUMIF($C$6:$C$12,$C58,J$6:J$12)</f>
        <v>0</v>
      </c>
      <c r="AJ58" s="101">
        <f t="shared" si="42"/>
        <v>0</v>
      </c>
      <c r="AK58" s="95">
        <f>SUMIF('3.HR Policy'!$A:$A,$C58&amp;$C$52,'3.HR Policy'!M:M)*SUMIF($C$6:$C$12,$C58,L$6:L$12)</f>
        <v>0</v>
      </c>
      <c r="AL58" s="101">
        <f t="shared" si="43"/>
        <v>0</v>
      </c>
    </row>
    <row r="59" spans="2:38" x14ac:dyDescent="0.45">
      <c r="B59" s="90"/>
      <c r="C59" s="105" t="s">
        <v>56</v>
      </c>
      <c r="D59" s="224">
        <f>SUMIF('3.HR Policy'!$A:$A,$C59&amp;$C$52,'3.HR Policy'!$E:$E)*SUMIF('1.Headcount'!$A:$A,$C59&amp;2025,'1.Headcount'!E:E)/12</f>
        <v>0</v>
      </c>
      <c r="E59" s="101">
        <f t="shared" si="26"/>
        <v>0</v>
      </c>
      <c r="F59" s="224">
        <f>SUMIF('3.HR Policy'!$A:$A,$C59&amp;$C$52,'3.HR Policy'!$E:$E)*SUMIF('1.Headcount'!$A:$A,$C59&amp;2025,'1.Headcount'!G:G)/12</f>
        <v>0</v>
      </c>
      <c r="G59" s="101">
        <f t="shared" si="27"/>
        <v>0</v>
      </c>
      <c r="H59" s="224">
        <f>SUMIF('3.HR Policy'!$A:$A,$C59&amp;$C$52,'3.HR Policy'!$E:$E)*SUMIF('1.Headcount'!$A:$A,$C59&amp;2025,'1.Headcount'!I:I)/12</f>
        <v>0</v>
      </c>
      <c r="I59" s="101">
        <f t="shared" si="28"/>
        <v>0</v>
      </c>
      <c r="J59" s="224">
        <f>SUMIF('3.HR Policy'!$A:$A,$C59&amp;$C$52,'3.HR Policy'!$E:$E)*SUMIF('1.Headcount'!$A:$A,$C59&amp;2025,'1.Headcount'!K:K)/12</f>
        <v>0</v>
      </c>
      <c r="K59" s="101">
        <f t="shared" si="29"/>
        <v>0</v>
      </c>
      <c r="L59" s="224">
        <f>SUMIF('3.HR Policy'!$A:$A,$C59&amp;$C$52,'3.HR Policy'!$E:$E)*SUMIF('1.Headcount'!$A:$A,$C59&amp;2025,'1.Headcount'!M:M)/12</f>
        <v>0</v>
      </c>
      <c r="M59" s="101">
        <f t="shared" si="30"/>
        <v>0</v>
      </c>
      <c r="N59" s="224">
        <f>SUMIF('3.HR Policy'!$A:$A,$C59&amp;$C$52,'3.HR Policy'!$E:$E)*SUMIF('1.Headcount'!$A:$A,$C59&amp;2025,'1.Headcount'!O:O)/12</f>
        <v>0</v>
      </c>
      <c r="O59" s="101">
        <f t="shared" si="31"/>
        <v>0</v>
      </c>
      <c r="P59" s="224">
        <f>SUMIF('3.HR Policy'!$A:$A,$C59&amp;$C$52,'3.HR Policy'!$E:$E)*SUMIF('1.Headcount'!$A:$A,$C59&amp;2025,'1.Headcount'!Q:Q)/12</f>
        <v>0</v>
      </c>
      <c r="Q59" s="101">
        <f t="shared" si="32"/>
        <v>0</v>
      </c>
      <c r="R59" s="224">
        <f>SUMIF('3.HR Policy'!$A:$A,$C59&amp;$C$52,'3.HR Policy'!$E:$E)*SUMIF('1.Headcount'!$A:$A,$C59&amp;2025,'1.Headcount'!S:S)/12</f>
        <v>0</v>
      </c>
      <c r="S59" s="101">
        <f t="shared" si="33"/>
        <v>0</v>
      </c>
      <c r="T59" s="224">
        <f>SUMIF('3.HR Policy'!$A:$A,$C59&amp;$C$52,'3.HR Policy'!$E:$E)*SUMIF('1.Headcount'!$A:$A,$C59&amp;2025,'1.Headcount'!U:U)/12</f>
        <v>0</v>
      </c>
      <c r="U59" s="101">
        <f t="shared" si="34"/>
        <v>0</v>
      </c>
      <c r="V59" s="224">
        <f>SUMIF('3.HR Policy'!$A:$A,$C59&amp;$C$52,'3.HR Policy'!$E:$E)*SUMIF('1.Headcount'!$A:$A,$C59&amp;2025,'1.Headcount'!W:W)/12</f>
        <v>0</v>
      </c>
      <c r="W59" s="101">
        <f t="shared" si="35"/>
        <v>0</v>
      </c>
      <c r="X59" s="224">
        <f>SUMIF('3.HR Policy'!$A:$A,$C59&amp;$C$52,'3.HR Policy'!$E:$E)*SUMIF('1.Headcount'!$A:$A,$C59&amp;2025,'1.Headcount'!Y:Y)/12</f>
        <v>0</v>
      </c>
      <c r="Y59" s="101">
        <f t="shared" si="36"/>
        <v>0</v>
      </c>
      <c r="Z59" s="224">
        <f>SUMIF('3.HR Policy'!$A:$A,$C59&amp;$C$52,'3.HR Policy'!$E:$E)*SUMIF('1.Headcount'!$A:$A,$C59&amp;2025,'1.Headcount'!AA:AA)/12</f>
        <v>0</v>
      </c>
      <c r="AA59" s="101">
        <f t="shared" si="37"/>
        <v>0</v>
      </c>
      <c r="AB59" s="96">
        <f t="shared" si="38"/>
        <v>0</v>
      </c>
      <c r="AC59" s="101">
        <f t="shared" si="39"/>
        <v>0</v>
      </c>
      <c r="AE59" s="95">
        <f>SUMIF('3.HR Policy'!$A:$A,$C59&amp;$C$52,'3.HR Policy'!G:G)*SUMIF($C$6:$C$12,$C59,F$6:F$12)</f>
        <v>22500000</v>
      </c>
      <c r="AF59" s="101">
        <f t="shared" si="40"/>
        <v>2.5635767022149304E-3</v>
      </c>
      <c r="AG59" s="95">
        <f>SUMIF('3.HR Policy'!$A:$A,$C59&amp;$C$52,'3.HR Policy'!I:I)*SUMIF($C$6:$C$12,$C59,H$6:H$12)</f>
        <v>28125000</v>
      </c>
      <c r="AH59" s="101">
        <f t="shared" si="41"/>
        <v>1.7802615987603683E-3</v>
      </c>
      <c r="AI59" s="95">
        <f>SUMIF('3.HR Policy'!$A:$A,$C59&amp;$C$52,'3.HR Policy'!K:K)*SUMIF($C$6:$C$12,$C59,J$6:J$12)</f>
        <v>0</v>
      </c>
      <c r="AJ59" s="101">
        <f t="shared" si="42"/>
        <v>0</v>
      </c>
      <c r="AK59" s="95">
        <f>SUMIF('3.HR Policy'!$A:$A,$C59&amp;$C$52,'3.HR Policy'!M:M)*SUMIF($C$6:$C$12,$C59,L$6:L$12)</f>
        <v>0</v>
      </c>
      <c r="AL59" s="101">
        <f t="shared" si="43"/>
        <v>0</v>
      </c>
    </row>
    <row r="60" spans="2:38" x14ac:dyDescent="0.45">
      <c r="B60" s="90">
        <v>5</v>
      </c>
      <c r="C60" s="2" t="str">
        <f>'3.HR Policy'!B223</f>
        <v>Thuê văn phòng</v>
      </c>
      <c r="D60" s="94">
        <f>SUM(D61:D67)</f>
        <v>10000000</v>
      </c>
      <c r="E60" s="101">
        <f t="shared" si="26"/>
        <v>0</v>
      </c>
      <c r="F60" s="94">
        <f>SUM(F61:F67)</f>
        <v>10000000</v>
      </c>
      <c r="G60" s="101">
        <f t="shared" si="27"/>
        <v>0.25</v>
      </c>
      <c r="H60" s="94">
        <f>SUM(H61:H67)</f>
        <v>17500000</v>
      </c>
      <c r="I60" s="101">
        <f t="shared" si="28"/>
        <v>9.7222222222222224E-2</v>
      </c>
      <c r="J60" s="94">
        <f>SUM(J61:J67)</f>
        <v>17500000</v>
      </c>
      <c r="K60" s="101">
        <f t="shared" si="29"/>
        <v>2.5362318840579712E-2</v>
      </c>
      <c r="L60" s="94">
        <f>SUM(L61:L67)</f>
        <v>17500000</v>
      </c>
      <c r="M60" s="101">
        <f t="shared" si="30"/>
        <v>4.8611111111111112E-2</v>
      </c>
      <c r="N60" s="94">
        <f>SUM(N61:N67)</f>
        <v>17500000</v>
      </c>
      <c r="O60" s="101">
        <f t="shared" si="31"/>
        <v>2.9650965774313792E-2</v>
      </c>
      <c r="P60" s="94">
        <f>SUM(P61:P67)</f>
        <v>17500000</v>
      </c>
      <c r="Q60" s="101">
        <f t="shared" si="32"/>
        <v>2.4171270718232045E-2</v>
      </c>
      <c r="R60" s="94">
        <f>SUM(R61:R67)</f>
        <v>17500000</v>
      </c>
      <c r="S60" s="101">
        <f t="shared" si="33"/>
        <v>7.0000000000000007E-2</v>
      </c>
      <c r="T60" s="94">
        <f>SUM(T61:T67)</f>
        <v>17500000</v>
      </c>
      <c r="U60" s="101">
        <f t="shared" si="34"/>
        <v>0.05</v>
      </c>
      <c r="V60" s="94">
        <f>SUM(V61:V67)</f>
        <v>17500000</v>
      </c>
      <c r="W60" s="101">
        <f t="shared" si="35"/>
        <v>8.3333333333333329E-2</v>
      </c>
      <c r="X60" s="94">
        <f>SUM(X61:X67)</f>
        <v>17500000</v>
      </c>
      <c r="Y60" s="101">
        <f t="shared" si="36"/>
        <v>9.2105263157894732E-2</v>
      </c>
      <c r="Z60" s="94">
        <f>SUM(Z61:Z67)</f>
        <v>17500000</v>
      </c>
      <c r="AA60" s="101">
        <f t="shared" si="37"/>
        <v>1.0993843447669306E-2</v>
      </c>
      <c r="AB60" s="94">
        <f>SUM(AB61:AB67)</f>
        <v>195000000</v>
      </c>
      <c r="AC60" s="101">
        <f t="shared" si="39"/>
        <v>3.767387944358578E-2</v>
      </c>
      <c r="AE60" s="94">
        <f>SUM(AE61:AE67)</f>
        <v>210000000</v>
      </c>
      <c r="AF60" s="101">
        <f t="shared" si="40"/>
        <v>2.3926715887339349E-2</v>
      </c>
      <c r="AG60" s="94">
        <f>SUM(AG61:AG67)</f>
        <v>210000000</v>
      </c>
      <c r="AH60" s="101">
        <f t="shared" si="41"/>
        <v>1.329261993741075E-2</v>
      </c>
      <c r="AI60" s="94">
        <f>SUM(AI61:AI67)</f>
        <v>180000000</v>
      </c>
      <c r="AJ60" s="101">
        <f t="shared" si="42"/>
        <v>7.5957828213775716E-3</v>
      </c>
      <c r="AK60" s="94">
        <f>SUM(AK61:AK67)</f>
        <v>180000000</v>
      </c>
      <c r="AL60" s="101">
        <f t="shared" si="43"/>
        <v>5.4255591581268362E-3</v>
      </c>
    </row>
    <row r="61" spans="2:38" x14ac:dyDescent="0.45">
      <c r="B61" s="90"/>
      <c r="C61" s="105" t="s">
        <v>51</v>
      </c>
      <c r="D61" s="224">
        <f>SUMIF('3.HR Policy'!$A:$A,$C61&amp;$C$60,'3.HR Policy'!$E:$E)*SUMIF('1.Headcount'!$A:$A,$C61&amp;2025,'1.Headcount'!E:E)/12</f>
        <v>2500000</v>
      </c>
      <c r="E61" s="225">
        <f>IFERROR(D61/D$32,0)</f>
        <v>0</v>
      </c>
      <c r="F61" s="224">
        <f>SUMIF('3.HR Policy'!$A:$A,$C61&amp;$C$60,'3.HR Policy'!$E:$E)*SUMIF('1.Headcount'!$A:$A,$C61&amp;2025,'1.Headcount'!G:G)/12</f>
        <v>2500000</v>
      </c>
      <c r="G61" s="225">
        <f>IFERROR(F61/F$32,0)</f>
        <v>6.25E-2</v>
      </c>
      <c r="H61" s="224">
        <f>SUMIF('3.HR Policy'!$A:$A,$C61&amp;$C$60,'3.HR Policy'!$E:$E)*SUMIF('1.Headcount'!$A:$A,$C61&amp;2025,'1.Headcount'!I:I)/12</f>
        <v>2500000</v>
      </c>
      <c r="I61" s="225">
        <f>IFERROR(H61/H$32,0)</f>
        <v>1.3888888888888888E-2</v>
      </c>
      <c r="J61" s="224">
        <f>SUMIF('3.HR Policy'!$A:$A,$C61&amp;$C$60,'3.HR Policy'!$E:$E)*SUMIF('1.Headcount'!$A:$A,$C61&amp;2025,'1.Headcount'!K:K)/12</f>
        <v>2500000</v>
      </c>
      <c r="K61" s="225">
        <f>IFERROR(J61/J$32,0)</f>
        <v>3.6231884057971015E-3</v>
      </c>
      <c r="L61" s="224">
        <f>SUMIF('3.HR Policy'!$A:$A,$C61&amp;$C$60,'3.HR Policy'!$E:$E)*SUMIF('1.Headcount'!$A:$A,$C61&amp;2025,'1.Headcount'!M:M)/12</f>
        <v>2500000</v>
      </c>
      <c r="M61" s="225">
        <f>IFERROR(L61/L$32,0)</f>
        <v>6.9444444444444441E-3</v>
      </c>
      <c r="N61" s="224">
        <f>SUMIF('3.HR Policy'!$A:$A,$C61&amp;$C$60,'3.HR Policy'!$E:$E)*SUMIF('1.Headcount'!$A:$A,$C61&amp;2025,'1.Headcount'!O:O)/12</f>
        <v>2500000</v>
      </c>
      <c r="O61" s="225">
        <f>IFERROR(N61/N$32,0)</f>
        <v>4.2358522534733985E-3</v>
      </c>
      <c r="P61" s="224">
        <f>SUMIF('3.HR Policy'!$A:$A,$C61&amp;$C$60,'3.HR Policy'!$E:$E)*SUMIF('1.Headcount'!$A:$A,$C61&amp;2025,'1.Headcount'!Q:Q)/12</f>
        <v>2500000</v>
      </c>
      <c r="Q61" s="225">
        <f>IFERROR(P61/P$32,0)</f>
        <v>3.453038674033149E-3</v>
      </c>
      <c r="R61" s="224">
        <f>SUMIF('3.HR Policy'!$A:$A,$C61&amp;$C$60,'3.HR Policy'!$E:$E)*SUMIF('1.Headcount'!$A:$A,$C61&amp;2025,'1.Headcount'!S:S)/12</f>
        <v>2500000</v>
      </c>
      <c r="S61" s="225">
        <f>IFERROR(R61/R$32,0)</f>
        <v>0.01</v>
      </c>
      <c r="T61" s="224">
        <f>SUMIF('3.HR Policy'!$A:$A,$C61&amp;$C$60,'3.HR Policy'!$E:$E)*SUMIF('1.Headcount'!$A:$A,$C61&amp;2025,'1.Headcount'!U:U)/12</f>
        <v>2500000</v>
      </c>
      <c r="U61" s="225">
        <f>IFERROR(T61/T$32,0)</f>
        <v>7.1428571428571426E-3</v>
      </c>
      <c r="V61" s="224">
        <f>SUMIF('3.HR Policy'!$A:$A,$C61&amp;$C$60,'3.HR Policy'!$E:$E)*SUMIF('1.Headcount'!$A:$A,$C61&amp;2025,'1.Headcount'!W:W)/12</f>
        <v>2500000</v>
      </c>
      <c r="W61" s="225">
        <f>IFERROR(V61/V$32,0)</f>
        <v>1.1904761904761904E-2</v>
      </c>
      <c r="X61" s="224">
        <f>SUMIF('3.HR Policy'!$A:$A,$C61&amp;$C$60,'3.HR Policy'!$E:$E)*SUMIF('1.Headcount'!$A:$A,$C61&amp;2025,'1.Headcount'!Y:Y)/12</f>
        <v>2500000</v>
      </c>
      <c r="Y61" s="225">
        <f>IFERROR(X61/X$32,0)</f>
        <v>1.3157894736842105E-2</v>
      </c>
      <c r="Z61" s="224">
        <f>SUMIF('3.HR Policy'!$A:$A,$C61&amp;$C$60,'3.HR Policy'!$E:$E)*SUMIF('1.Headcount'!$A:$A,$C61&amp;2025,'1.Headcount'!AA:AA)/12</f>
        <v>2500000</v>
      </c>
      <c r="AA61" s="225">
        <f>IFERROR(Z61/Z$32,0)</f>
        <v>1.5705490639527579E-3</v>
      </c>
      <c r="AB61" s="96">
        <f>D61+F61+H61+J61+L61+N61+P61+R61+T61+V61+X61+Z61</f>
        <v>30000000</v>
      </c>
      <c r="AC61" s="225">
        <f>IFERROR(AB61/AB$32,0)</f>
        <v>5.7959814528593511E-3</v>
      </c>
      <c r="AE61" s="95">
        <f>SUMIF('3.HR Policy'!$A:$A,$C61&amp;$C$60,'3.HR Policy'!G:G)*SUMIF($C$6:$C$12,$C61,F$6:F$12)</f>
        <v>30000000</v>
      </c>
      <c r="AF61" s="225">
        <f>IFERROR(AE61/AE$32,0)</f>
        <v>3.4181022696199068E-3</v>
      </c>
      <c r="AG61" s="95">
        <f>SUMIF('3.HR Policy'!$A:$A,$C61&amp;$C$60,'3.HR Policy'!I:I)*SUMIF($C$6:$C$12,$C61,H$6:H$12)</f>
        <v>30000000</v>
      </c>
      <c r="AH61" s="225">
        <f>IFERROR(AG61/AG$32,0)</f>
        <v>1.8989457053443929E-3</v>
      </c>
      <c r="AI61" s="95">
        <f>SUMIF('3.HR Policy'!$A:$A,$C61&amp;$C$60,'3.HR Policy'!K:K)*SUMIF($C$6:$C$12,$C61,J$6:J$12)</f>
        <v>30000000</v>
      </c>
      <c r="AJ61" s="225">
        <f>IFERROR(AI61/AI$32,0)</f>
        <v>1.2659638035629286E-3</v>
      </c>
      <c r="AK61" s="95">
        <f>SUMIF('3.HR Policy'!$A:$A,$C61&amp;$C$60,'3.HR Policy'!M:M)*SUMIF($C$6:$C$12,$C61,L$6:L$12)</f>
        <v>30000000</v>
      </c>
      <c r="AL61" s="225">
        <f>IFERROR(AK61/AK$32,0)</f>
        <v>9.0425985968780611E-4</v>
      </c>
    </row>
    <row r="62" spans="2:38" x14ac:dyDescent="0.45">
      <c r="B62" s="90"/>
      <c r="C62" s="105" t="s">
        <v>52</v>
      </c>
      <c r="D62" s="224">
        <f>SUMIF('3.HR Policy'!$A:$A,$C62&amp;$C$60,'3.HR Policy'!$E:$E)*SUMIF('1.Headcount'!$A:$A,$C62&amp;2025,'1.Headcount'!E:E)/12</f>
        <v>2500000</v>
      </c>
      <c r="E62" s="101">
        <f t="shared" si="26"/>
        <v>0</v>
      </c>
      <c r="F62" s="224">
        <f>SUMIF('3.HR Policy'!$A:$A,$C62&amp;$C$60,'3.HR Policy'!$E:$E)*SUMIF('1.Headcount'!$A:$A,$C62&amp;2025,'1.Headcount'!G:G)/12</f>
        <v>2500000</v>
      </c>
      <c r="G62" s="101">
        <f t="shared" si="27"/>
        <v>6.25E-2</v>
      </c>
      <c r="H62" s="224">
        <f>SUMIF('3.HR Policy'!$A:$A,$C62&amp;$C$60,'3.HR Policy'!$E:$E)*SUMIF('1.Headcount'!$A:$A,$C62&amp;2025,'1.Headcount'!I:I)/12</f>
        <v>2500000</v>
      </c>
      <c r="I62" s="101">
        <f t="shared" si="28"/>
        <v>1.3888888888888888E-2</v>
      </c>
      <c r="J62" s="224">
        <f>SUMIF('3.HR Policy'!$A:$A,$C62&amp;$C$60,'3.HR Policy'!$E:$E)*SUMIF('1.Headcount'!$A:$A,$C62&amp;2025,'1.Headcount'!K:K)/12</f>
        <v>2500000</v>
      </c>
      <c r="K62" s="101">
        <f t="shared" si="29"/>
        <v>3.6231884057971015E-3</v>
      </c>
      <c r="L62" s="224">
        <f>SUMIF('3.HR Policy'!$A:$A,$C62&amp;$C$60,'3.HR Policy'!$E:$E)*SUMIF('1.Headcount'!$A:$A,$C62&amp;2025,'1.Headcount'!M:M)/12</f>
        <v>2500000</v>
      </c>
      <c r="M62" s="101">
        <f t="shared" si="30"/>
        <v>6.9444444444444441E-3</v>
      </c>
      <c r="N62" s="224">
        <f>SUMIF('3.HR Policy'!$A:$A,$C62&amp;$C$60,'3.HR Policy'!$E:$E)*SUMIF('1.Headcount'!$A:$A,$C62&amp;2025,'1.Headcount'!O:O)/12</f>
        <v>2500000</v>
      </c>
      <c r="O62" s="101">
        <f t="shared" si="31"/>
        <v>4.2358522534733985E-3</v>
      </c>
      <c r="P62" s="224">
        <f>SUMIF('3.HR Policy'!$A:$A,$C62&amp;$C$60,'3.HR Policy'!$E:$E)*SUMIF('1.Headcount'!$A:$A,$C62&amp;2025,'1.Headcount'!Q:Q)/12</f>
        <v>2500000</v>
      </c>
      <c r="Q62" s="101">
        <f t="shared" si="32"/>
        <v>3.453038674033149E-3</v>
      </c>
      <c r="R62" s="224">
        <f>SUMIF('3.HR Policy'!$A:$A,$C62&amp;$C$60,'3.HR Policy'!$E:$E)*SUMIF('1.Headcount'!$A:$A,$C62&amp;2025,'1.Headcount'!S:S)/12</f>
        <v>2500000</v>
      </c>
      <c r="S62" s="101">
        <f t="shared" si="33"/>
        <v>0.01</v>
      </c>
      <c r="T62" s="224">
        <f>SUMIF('3.HR Policy'!$A:$A,$C62&amp;$C$60,'3.HR Policy'!$E:$E)*SUMIF('1.Headcount'!$A:$A,$C62&amp;2025,'1.Headcount'!U:U)/12</f>
        <v>2500000</v>
      </c>
      <c r="U62" s="101">
        <f t="shared" si="34"/>
        <v>7.1428571428571426E-3</v>
      </c>
      <c r="V62" s="224">
        <f>SUMIF('3.HR Policy'!$A:$A,$C62&amp;$C$60,'3.HR Policy'!$E:$E)*SUMIF('1.Headcount'!$A:$A,$C62&amp;2025,'1.Headcount'!W:W)/12</f>
        <v>2500000</v>
      </c>
      <c r="W62" s="101">
        <f t="shared" si="35"/>
        <v>1.1904761904761904E-2</v>
      </c>
      <c r="X62" s="224">
        <f>SUMIF('3.HR Policy'!$A:$A,$C62&amp;$C$60,'3.HR Policy'!$E:$E)*SUMIF('1.Headcount'!$A:$A,$C62&amp;2025,'1.Headcount'!Y:Y)/12</f>
        <v>2500000</v>
      </c>
      <c r="Y62" s="101">
        <f t="shared" si="36"/>
        <v>1.3157894736842105E-2</v>
      </c>
      <c r="Z62" s="224">
        <f>SUMIF('3.HR Policy'!$A:$A,$C62&amp;$C$60,'3.HR Policy'!$E:$E)*SUMIF('1.Headcount'!$A:$A,$C62&amp;2025,'1.Headcount'!AA:AA)/12</f>
        <v>2500000</v>
      </c>
      <c r="AA62" s="101">
        <f t="shared" si="37"/>
        <v>1.5705490639527579E-3</v>
      </c>
      <c r="AB62" s="96">
        <f t="shared" ref="AB62:AB67" si="44">D62+F62+H62+J62+L62+N62+P62+R62+T62+V62+X62+Z62</f>
        <v>30000000</v>
      </c>
      <c r="AC62" s="101">
        <f t="shared" si="39"/>
        <v>5.7959814528593511E-3</v>
      </c>
      <c r="AE62" s="95">
        <f>SUMIF('3.HR Policy'!$A:$A,$C62&amp;$C$60,'3.HR Policy'!G:G)*SUMIF($C$6:$C$12,$C62,F$6:F$12)</f>
        <v>30000000</v>
      </c>
      <c r="AF62" s="101">
        <f t="shared" si="40"/>
        <v>3.4181022696199068E-3</v>
      </c>
      <c r="AG62" s="95">
        <f>SUMIF('3.HR Policy'!$A:$A,$C62&amp;$C$60,'3.HR Policy'!I:I)*SUMIF($C$6:$C$12,$C62,H$6:H$12)</f>
        <v>30000000</v>
      </c>
      <c r="AH62" s="101">
        <f t="shared" si="41"/>
        <v>1.8989457053443929E-3</v>
      </c>
      <c r="AI62" s="95">
        <f>SUMIF('3.HR Policy'!$A:$A,$C62&amp;$C$60,'3.HR Policy'!K:K)*SUMIF($C$6:$C$12,$C62,J$6:J$12)</f>
        <v>30000000</v>
      </c>
      <c r="AJ62" s="101">
        <f t="shared" si="42"/>
        <v>1.2659638035629286E-3</v>
      </c>
      <c r="AK62" s="95">
        <f>SUMIF('3.HR Policy'!$A:$A,$C62&amp;$C$60,'3.HR Policy'!M:M)*SUMIF($C$6:$C$12,$C62,L$6:L$12)</f>
        <v>30000000</v>
      </c>
      <c r="AL62" s="101">
        <f t="shared" si="43"/>
        <v>9.0425985968780611E-4</v>
      </c>
    </row>
    <row r="63" spans="2:38" x14ac:dyDescent="0.45">
      <c r="B63" s="90"/>
      <c r="C63" s="105" t="s">
        <v>75</v>
      </c>
      <c r="D63" s="224">
        <f>SUMIF('3.HR Policy'!$A:$A,$C63&amp;$C$60,'3.HR Policy'!$E:$E)*SUMIF('1.Headcount'!$A:$A,$C63&amp;2025,'1.Headcount'!E:E)/12</f>
        <v>2500000</v>
      </c>
      <c r="E63" s="101">
        <f t="shared" si="26"/>
        <v>0</v>
      </c>
      <c r="F63" s="224">
        <f>SUMIF('3.HR Policy'!$A:$A,$C63&amp;$C$60,'3.HR Policy'!$E:$E)*SUMIF('1.Headcount'!$A:$A,$C63&amp;2025,'1.Headcount'!G:G)/12</f>
        <v>2500000</v>
      </c>
      <c r="G63" s="101">
        <f t="shared" si="27"/>
        <v>6.25E-2</v>
      </c>
      <c r="H63" s="224">
        <f>SUMIF('3.HR Policy'!$A:$A,$C63&amp;$C$60,'3.HR Policy'!$E:$E)*SUMIF('1.Headcount'!$A:$A,$C63&amp;2025,'1.Headcount'!I:I)/12</f>
        <v>2500000</v>
      </c>
      <c r="I63" s="101">
        <f t="shared" si="28"/>
        <v>1.3888888888888888E-2</v>
      </c>
      <c r="J63" s="224">
        <f>SUMIF('3.HR Policy'!$A:$A,$C63&amp;$C$60,'3.HR Policy'!$E:$E)*SUMIF('1.Headcount'!$A:$A,$C63&amp;2025,'1.Headcount'!K:K)/12</f>
        <v>2500000</v>
      </c>
      <c r="K63" s="101">
        <f t="shared" si="29"/>
        <v>3.6231884057971015E-3</v>
      </c>
      <c r="L63" s="224">
        <f>SUMIF('3.HR Policy'!$A:$A,$C63&amp;$C$60,'3.HR Policy'!$E:$E)*SUMIF('1.Headcount'!$A:$A,$C63&amp;2025,'1.Headcount'!M:M)/12</f>
        <v>2500000</v>
      </c>
      <c r="M63" s="101">
        <f t="shared" si="30"/>
        <v>6.9444444444444441E-3</v>
      </c>
      <c r="N63" s="224">
        <f>SUMIF('3.HR Policy'!$A:$A,$C63&amp;$C$60,'3.HR Policy'!$E:$E)*SUMIF('1.Headcount'!$A:$A,$C63&amp;2025,'1.Headcount'!O:O)/12</f>
        <v>2500000</v>
      </c>
      <c r="O63" s="101">
        <f t="shared" si="31"/>
        <v>4.2358522534733985E-3</v>
      </c>
      <c r="P63" s="224">
        <f>SUMIF('3.HR Policy'!$A:$A,$C63&amp;$C$60,'3.HR Policy'!$E:$E)*SUMIF('1.Headcount'!$A:$A,$C63&amp;2025,'1.Headcount'!Q:Q)/12</f>
        <v>2500000</v>
      </c>
      <c r="Q63" s="101">
        <f t="shared" si="32"/>
        <v>3.453038674033149E-3</v>
      </c>
      <c r="R63" s="224">
        <f>SUMIF('3.HR Policy'!$A:$A,$C63&amp;$C$60,'3.HR Policy'!$E:$E)*SUMIF('1.Headcount'!$A:$A,$C63&amp;2025,'1.Headcount'!S:S)/12</f>
        <v>2500000</v>
      </c>
      <c r="S63" s="101">
        <f t="shared" si="33"/>
        <v>0.01</v>
      </c>
      <c r="T63" s="224">
        <f>SUMIF('3.HR Policy'!$A:$A,$C63&amp;$C$60,'3.HR Policy'!$E:$E)*SUMIF('1.Headcount'!$A:$A,$C63&amp;2025,'1.Headcount'!U:U)/12</f>
        <v>2500000</v>
      </c>
      <c r="U63" s="101">
        <f t="shared" si="34"/>
        <v>7.1428571428571426E-3</v>
      </c>
      <c r="V63" s="224">
        <f>SUMIF('3.HR Policy'!$A:$A,$C63&amp;$C$60,'3.HR Policy'!$E:$E)*SUMIF('1.Headcount'!$A:$A,$C63&amp;2025,'1.Headcount'!W:W)/12</f>
        <v>2500000</v>
      </c>
      <c r="W63" s="101">
        <f t="shared" si="35"/>
        <v>1.1904761904761904E-2</v>
      </c>
      <c r="X63" s="224">
        <f>SUMIF('3.HR Policy'!$A:$A,$C63&amp;$C$60,'3.HR Policy'!$E:$E)*SUMIF('1.Headcount'!$A:$A,$C63&amp;2025,'1.Headcount'!Y:Y)/12</f>
        <v>2500000</v>
      </c>
      <c r="Y63" s="101">
        <f t="shared" si="36"/>
        <v>1.3157894736842105E-2</v>
      </c>
      <c r="Z63" s="224">
        <f>SUMIF('3.HR Policy'!$A:$A,$C63&amp;$C$60,'3.HR Policy'!$E:$E)*SUMIF('1.Headcount'!$A:$A,$C63&amp;2025,'1.Headcount'!AA:AA)/12</f>
        <v>2500000</v>
      </c>
      <c r="AA63" s="101">
        <f t="shared" si="37"/>
        <v>1.5705490639527579E-3</v>
      </c>
      <c r="AB63" s="96">
        <f t="shared" si="44"/>
        <v>30000000</v>
      </c>
      <c r="AC63" s="101">
        <f t="shared" si="39"/>
        <v>5.7959814528593511E-3</v>
      </c>
      <c r="AE63" s="95">
        <f>SUMIF('3.HR Policy'!$A:$A,$C63&amp;$C$60,'3.HR Policy'!G:G)*SUMIF($C$6:$C$12,$C63,F$6:F$12)</f>
        <v>30000000</v>
      </c>
      <c r="AF63" s="101">
        <f t="shared" si="40"/>
        <v>3.4181022696199068E-3</v>
      </c>
      <c r="AG63" s="95">
        <f>SUMIF('3.HR Policy'!$A:$A,$C63&amp;$C$60,'3.HR Policy'!I:I)*SUMIF($C$6:$C$12,$C63,H$6:H$12)</f>
        <v>30000000</v>
      </c>
      <c r="AH63" s="101">
        <f t="shared" si="41"/>
        <v>1.8989457053443929E-3</v>
      </c>
      <c r="AI63" s="95">
        <f>SUMIF('3.HR Policy'!$A:$A,$C63&amp;$C$60,'3.HR Policy'!K:K)*SUMIF($C$6:$C$12,$C63,J$6:J$12)</f>
        <v>30000000</v>
      </c>
      <c r="AJ63" s="101">
        <f t="shared" si="42"/>
        <v>1.2659638035629286E-3</v>
      </c>
      <c r="AK63" s="95">
        <f>SUMIF('3.HR Policy'!$A:$A,$C63&amp;$C$60,'3.HR Policy'!M:M)*SUMIF($C$6:$C$12,$C63,L$6:L$12)</f>
        <v>30000000</v>
      </c>
      <c r="AL63" s="101">
        <f t="shared" si="43"/>
        <v>9.0425985968780611E-4</v>
      </c>
    </row>
    <row r="64" spans="2:38" x14ac:dyDescent="0.45">
      <c r="B64" s="90"/>
      <c r="C64" s="105" t="s">
        <v>53</v>
      </c>
      <c r="D64" s="224">
        <f>SUMIF('3.HR Policy'!$A:$A,$C64&amp;$C$60,'3.HR Policy'!$E:$E)*SUMIF('1.Headcount'!$A:$A,$C64&amp;2025,'1.Headcount'!E:E)/12</f>
        <v>2500000</v>
      </c>
      <c r="E64" s="101">
        <f t="shared" si="26"/>
        <v>0</v>
      </c>
      <c r="F64" s="224">
        <f>SUMIF('3.HR Policy'!$A:$A,$C64&amp;$C$60,'3.HR Policy'!$E:$E)*SUMIF('1.Headcount'!$A:$A,$C64&amp;2025,'1.Headcount'!G:G)/12</f>
        <v>2500000</v>
      </c>
      <c r="G64" s="101">
        <f t="shared" si="27"/>
        <v>6.25E-2</v>
      </c>
      <c r="H64" s="224">
        <f>SUMIF('3.HR Policy'!$A:$A,$C64&amp;$C$60,'3.HR Policy'!$E:$E)*SUMIF('1.Headcount'!$A:$A,$C64&amp;2025,'1.Headcount'!I:I)/12</f>
        <v>2500000</v>
      </c>
      <c r="I64" s="101">
        <f t="shared" si="28"/>
        <v>1.3888888888888888E-2</v>
      </c>
      <c r="J64" s="224">
        <f>SUMIF('3.HR Policy'!$A:$A,$C64&amp;$C$60,'3.HR Policy'!$E:$E)*SUMIF('1.Headcount'!$A:$A,$C64&amp;2025,'1.Headcount'!K:K)/12</f>
        <v>2500000</v>
      </c>
      <c r="K64" s="101">
        <f t="shared" si="29"/>
        <v>3.6231884057971015E-3</v>
      </c>
      <c r="L64" s="224">
        <f>SUMIF('3.HR Policy'!$A:$A,$C64&amp;$C$60,'3.HR Policy'!$E:$E)*SUMIF('1.Headcount'!$A:$A,$C64&amp;2025,'1.Headcount'!M:M)/12</f>
        <v>2500000</v>
      </c>
      <c r="M64" s="101">
        <f t="shared" si="30"/>
        <v>6.9444444444444441E-3</v>
      </c>
      <c r="N64" s="224">
        <f>SUMIF('3.HR Policy'!$A:$A,$C64&amp;$C$60,'3.HR Policy'!$E:$E)*SUMIF('1.Headcount'!$A:$A,$C64&amp;2025,'1.Headcount'!O:O)/12</f>
        <v>2500000</v>
      </c>
      <c r="O64" s="101">
        <f t="shared" si="31"/>
        <v>4.2358522534733985E-3</v>
      </c>
      <c r="P64" s="224">
        <f>SUMIF('3.HR Policy'!$A:$A,$C64&amp;$C$60,'3.HR Policy'!$E:$E)*SUMIF('1.Headcount'!$A:$A,$C64&amp;2025,'1.Headcount'!Q:Q)/12</f>
        <v>2500000</v>
      </c>
      <c r="Q64" s="101">
        <f t="shared" si="32"/>
        <v>3.453038674033149E-3</v>
      </c>
      <c r="R64" s="224">
        <f>SUMIF('3.HR Policy'!$A:$A,$C64&amp;$C$60,'3.HR Policy'!$E:$E)*SUMIF('1.Headcount'!$A:$A,$C64&amp;2025,'1.Headcount'!S:S)/12</f>
        <v>2500000</v>
      </c>
      <c r="S64" s="101">
        <f t="shared" si="33"/>
        <v>0.01</v>
      </c>
      <c r="T64" s="224">
        <f>SUMIF('3.HR Policy'!$A:$A,$C64&amp;$C$60,'3.HR Policy'!$E:$E)*SUMIF('1.Headcount'!$A:$A,$C64&amp;2025,'1.Headcount'!U:U)/12</f>
        <v>2500000</v>
      </c>
      <c r="U64" s="101">
        <f t="shared" si="34"/>
        <v>7.1428571428571426E-3</v>
      </c>
      <c r="V64" s="224">
        <f>SUMIF('3.HR Policy'!$A:$A,$C64&amp;$C$60,'3.HR Policy'!$E:$E)*SUMIF('1.Headcount'!$A:$A,$C64&amp;2025,'1.Headcount'!W:W)/12</f>
        <v>2500000</v>
      </c>
      <c r="W64" s="101">
        <f t="shared" si="35"/>
        <v>1.1904761904761904E-2</v>
      </c>
      <c r="X64" s="224">
        <f>SUMIF('3.HR Policy'!$A:$A,$C64&amp;$C$60,'3.HR Policy'!$E:$E)*SUMIF('1.Headcount'!$A:$A,$C64&amp;2025,'1.Headcount'!Y:Y)/12</f>
        <v>2500000</v>
      </c>
      <c r="Y64" s="101">
        <f t="shared" si="36"/>
        <v>1.3157894736842105E-2</v>
      </c>
      <c r="Z64" s="224">
        <f>SUMIF('3.HR Policy'!$A:$A,$C64&amp;$C$60,'3.HR Policy'!$E:$E)*SUMIF('1.Headcount'!$A:$A,$C64&amp;2025,'1.Headcount'!AA:AA)/12</f>
        <v>2500000</v>
      </c>
      <c r="AA64" s="101">
        <f t="shared" si="37"/>
        <v>1.5705490639527579E-3</v>
      </c>
      <c r="AB64" s="96">
        <f t="shared" si="44"/>
        <v>30000000</v>
      </c>
      <c r="AC64" s="101">
        <f t="shared" si="39"/>
        <v>5.7959814528593511E-3</v>
      </c>
      <c r="AE64" s="95">
        <f>SUMIF('3.HR Policy'!$A:$A,$C64&amp;$C$60,'3.HR Policy'!G:G)*SUMIF($C$6:$C$12,$C64,F$6:F$12)</f>
        <v>30000000</v>
      </c>
      <c r="AF64" s="101">
        <f t="shared" si="40"/>
        <v>3.4181022696199068E-3</v>
      </c>
      <c r="AG64" s="95">
        <f>SUMIF('3.HR Policy'!$A:$A,$C64&amp;$C$60,'3.HR Policy'!I:I)*SUMIF($C$6:$C$12,$C64,H$6:H$12)</f>
        <v>30000000</v>
      </c>
      <c r="AH64" s="101">
        <f t="shared" si="41"/>
        <v>1.8989457053443929E-3</v>
      </c>
      <c r="AI64" s="95">
        <f>SUMIF('3.HR Policy'!$A:$A,$C64&amp;$C$60,'3.HR Policy'!K:K)*SUMIF($C$6:$C$12,$C64,J$6:J$12)</f>
        <v>30000000</v>
      </c>
      <c r="AJ64" s="101">
        <f t="shared" si="42"/>
        <v>1.2659638035629286E-3</v>
      </c>
      <c r="AK64" s="95">
        <f>SUMIF('3.HR Policy'!$A:$A,$C64&amp;$C$60,'3.HR Policy'!M:M)*SUMIF($C$6:$C$12,$C64,L$6:L$12)</f>
        <v>30000000</v>
      </c>
      <c r="AL64" s="101">
        <f t="shared" si="43"/>
        <v>9.0425985968780611E-4</v>
      </c>
    </row>
    <row r="65" spans="2:38" x14ac:dyDescent="0.45">
      <c r="B65" s="90"/>
      <c r="C65" s="105" t="s">
        <v>54</v>
      </c>
      <c r="D65" s="224">
        <f>SUMIF('3.HR Policy'!$A:$A,$C65&amp;$C$60,'3.HR Policy'!$E:$E)*SUMIF('1.Headcount'!$A:$A,$C65&amp;2025,'1.Headcount'!E:E)/12</f>
        <v>0</v>
      </c>
      <c r="E65" s="101">
        <f t="shared" si="26"/>
        <v>0</v>
      </c>
      <c r="F65" s="224">
        <f>SUMIF('3.HR Policy'!$A:$A,$C65&amp;$C$60,'3.HR Policy'!$E:$E)*SUMIF('1.Headcount'!$A:$A,$C65&amp;2025,'1.Headcount'!G:G)/12</f>
        <v>0</v>
      </c>
      <c r="G65" s="101">
        <f t="shared" si="27"/>
        <v>0</v>
      </c>
      <c r="H65" s="224">
        <f>SUMIF('3.HR Policy'!$A:$A,$C65&amp;$C$60,'3.HR Policy'!$E:$E)*SUMIF('1.Headcount'!$A:$A,$C65&amp;2025,'1.Headcount'!I:I)/12</f>
        <v>2500000</v>
      </c>
      <c r="I65" s="101">
        <f t="shared" si="28"/>
        <v>1.3888888888888888E-2</v>
      </c>
      <c r="J65" s="224">
        <f>SUMIF('3.HR Policy'!$A:$A,$C65&amp;$C$60,'3.HR Policy'!$E:$E)*SUMIF('1.Headcount'!$A:$A,$C65&amp;2025,'1.Headcount'!K:K)/12</f>
        <v>2500000</v>
      </c>
      <c r="K65" s="101">
        <f t="shared" si="29"/>
        <v>3.6231884057971015E-3</v>
      </c>
      <c r="L65" s="224">
        <f>SUMIF('3.HR Policy'!$A:$A,$C65&amp;$C$60,'3.HR Policy'!$E:$E)*SUMIF('1.Headcount'!$A:$A,$C65&amp;2025,'1.Headcount'!M:M)/12</f>
        <v>2500000</v>
      </c>
      <c r="M65" s="101">
        <f t="shared" si="30"/>
        <v>6.9444444444444441E-3</v>
      </c>
      <c r="N65" s="224">
        <f>SUMIF('3.HR Policy'!$A:$A,$C65&amp;$C$60,'3.HR Policy'!$E:$E)*SUMIF('1.Headcount'!$A:$A,$C65&amp;2025,'1.Headcount'!O:O)/12</f>
        <v>2500000</v>
      </c>
      <c r="O65" s="101">
        <f t="shared" si="31"/>
        <v>4.2358522534733985E-3</v>
      </c>
      <c r="P65" s="224">
        <f>SUMIF('3.HR Policy'!$A:$A,$C65&amp;$C$60,'3.HR Policy'!$E:$E)*SUMIF('1.Headcount'!$A:$A,$C65&amp;2025,'1.Headcount'!Q:Q)/12</f>
        <v>2500000</v>
      </c>
      <c r="Q65" s="101">
        <f t="shared" si="32"/>
        <v>3.453038674033149E-3</v>
      </c>
      <c r="R65" s="224">
        <f>SUMIF('3.HR Policy'!$A:$A,$C65&amp;$C$60,'3.HR Policy'!$E:$E)*SUMIF('1.Headcount'!$A:$A,$C65&amp;2025,'1.Headcount'!S:S)/12</f>
        <v>2500000</v>
      </c>
      <c r="S65" s="101">
        <f t="shared" si="33"/>
        <v>0.01</v>
      </c>
      <c r="T65" s="224">
        <f>SUMIF('3.HR Policy'!$A:$A,$C65&amp;$C$60,'3.HR Policy'!$E:$E)*SUMIF('1.Headcount'!$A:$A,$C65&amp;2025,'1.Headcount'!U:U)/12</f>
        <v>2500000</v>
      </c>
      <c r="U65" s="101">
        <f t="shared" si="34"/>
        <v>7.1428571428571426E-3</v>
      </c>
      <c r="V65" s="224">
        <f>SUMIF('3.HR Policy'!$A:$A,$C65&amp;$C$60,'3.HR Policy'!$E:$E)*SUMIF('1.Headcount'!$A:$A,$C65&amp;2025,'1.Headcount'!W:W)/12</f>
        <v>2500000</v>
      </c>
      <c r="W65" s="101">
        <f t="shared" si="35"/>
        <v>1.1904761904761904E-2</v>
      </c>
      <c r="X65" s="224">
        <f>SUMIF('3.HR Policy'!$A:$A,$C65&amp;$C$60,'3.HR Policy'!$E:$E)*SUMIF('1.Headcount'!$A:$A,$C65&amp;2025,'1.Headcount'!Y:Y)/12</f>
        <v>2500000</v>
      </c>
      <c r="Y65" s="101">
        <f t="shared" si="36"/>
        <v>1.3157894736842105E-2</v>
      </c>
      <c r="Z65" s="224">
        <f>SUMIF('3.HR Policy'!$A:$A,$C65&amp;$C$60,'3.HR Policy'!$E:$E)*SUMIF('1.Headcount'!$A:$A,$C65&amp;2025,'1.Headcount'!AA:AA)/12</f>
        <v>2500000</v>
      </c>
      <c r="AA65" s="101">
        <f t="shared" si="37"/>
        <v>1.5705490639527579E-3</v>
      </c>
      <c r="AB65" s="96">
        <f t="shared" si="44"/>
        <v>25000000</v>
      </c>
      <c r="AC65" s="101">
        <f t="shared" si="39"/>
        <v>4.829984544049459E-3</v>
      </c>
      <c r="AE65" s="95">
        <f>SUMIF('3.HR Policy'!$A:$A,$C65&amp;$C$60,'3.HR Policy'!G:G)*SUMIF($C$6:$C$12,$C65,F$6:F$12)</f>
        <v>30000000</v>
      </c>
      <c r="AF65" s="101">
        <f t="shared" si="40"/>
        <v>3.4181022696199068E-3</v>
      </c>
      <c r="AG65" s="95">
        <f>SUMIF('3.HR Policy'!$A:$A,$C65&amp;$C$60,'3.HR Policy'!I:I)*SUMIF($C$6:$C$12,$C65,H$6:H$12)</f>
        <v>30000000</v>
      </c>
      <c r="AH65" s="101">
        <f t="shared" si="41"/>
        <v>1.8989457053443929E-3</v>
      </c>
      <c r="AI65" s="95">
        <f>SUMIF('3.HR Policy'!$A:$A,$C65&amp;$C$60,'3.HR Policy'!K:K)*SUMIF($C$6:$C$12,$C65,J$6:J$12)</f>
        <v>30000000</v>
      </c>
      <c r="AJ65" s="101">
        <f t="shared" si="42"/>
        <v>1.2659638035629286E-3</v>
      </c>
      <c r="AK65" s="95">
        <f>SUMIF('3.HR Policy'!$A:$A,$C65&amp;$C$60,'3.HR Policy'!M:M)*SUMIF($C$6:$C$12,$C65,L$6:L$12)</f>
        <v>30000000</v>
      </c>
      <c r="AL65" s="101">
        <f t="shared" si="43"/>
        <v>9.0425985968780611E-4</v>
      </c>
    </row>
    <row r="66" spans="2:38" x14ac:dyDescent="0.45">
      <c r="B66" s="90"/>
      <c r="C66" s="105" t="s">
        <v>55</v>
      </c>
      <c r="D66" s="224">
        <f>SUMIF('3.HR Policy'!$A:$A,$C66&amp;$C$60,'3.HR Policy'!$E:$E)*SUMIF('1.Headcount'!$A:$A,$C66&amp;2025,'1.Headcount'!E:E)/12</f>
        <v>0</v>
      </c>
      <c r="E66" s="101">
        <f t="shared" si="26"/>
        <v>0</v>
      </c>
      <c r="F66" s="224">
        <f>SUMIF('3.HR Policy'!$A:$A,$C66&amp;$C$60,'3.HR Policy'!$E:$E)*SUMIF('1.Headcount'!$A:$A,$C66&amp;2025,'1.Headcount'!G:G)/12</f>
        <v>0</v>
      </c>
      <c r="G66" s="101">
        <f t="shared" si="27"/>
        <v>0</v>
      </c>
      <c r="H66" s="224">
        <f>SUMIF('3.HR Policy'!$A:$A,$C66&amp;$C$60,'3.HR Policy'!$E:$E)*SUMIF('1.Headcount'!$A:$A,$C66&amp;2025,'1.Headcount'!I:I)/12</f>
        <v>2500000</v>
      </c>
      <c r="I66" s="101">
        <f t="shared" si="28"/>
        <v>1.3888888888888888E-2</v>
      </c>
      <c r="J66" s="224">
        <f>SUMIF('3.HR Policy'!$A:$A,$C66&amp;$C$60,'3.HR Policy'!$E:$E)*SUMIF('1.Headcount'!$A:$A,$C66&amp;2025,'1.Headcount'!K:K)/12</f>
        <v>2500000</v>
      </c>
      <c r="K66" s="101">
        <f t="shared" si="29"/>
        <v>3.6231884057971015E-3</v>
      </c>
      <c r="L66" s="224">
        <f>SUMIF('3.HR Policy'!$A:$A,$C66&amp;$C$60,'3.HR Policy'!$E:$E)*SUMIF('1.Headcount'!$A:$A,$C66&amp;2025,'1.Headcount'!M:M)/12</f>
        <v>2500000</v>
      </c>
      <c r="M66" s="101">
        <f t="shared" si="30"/>
        <v>6.9444444444444441E-3</v>
      </c>
      <c r="N66" s="224">
        <f>SUMIF('3.HR Policy'!$A:$A,$C66&amp;$C$60,'3.HR Policy'!$E:$E)*SUMIF('1.Headcount'!$A:$A,$C66&amp;2025,'1.Headcount'!O:O)/12</f>
        <v>2500000</v>
      </c>
      <c r="O66" s="101">
        <f t="shared" si="31"/>
        <v>4.2358522534733985E-3</v>
      </c>
      <c r="P66" s="224">
        <f>SUMIF('3.HR Policy'!$A:$A,$C66&amp;$C$60,'3.HR Policy'!$E:$E)*SUMIF('1.Headcount'!$A:$A,$C66&amp;2025,'1.Headcount'!Q:Q)/12</f>
        <v>2500000</v>
      </c>
      <c r="Q66" s="101">
        <f t="shared" si="32"/>
        <v>3.453038674033149E-3</v>
      </c>
      <c r="R66" s="224">
        <f>SUMIF('3.HR Policy'!$A:$A,$C66&amp;$C$60,'3.HR Policy'!$E:$E)*SUMIF('1.Headcount'!$A:$A,$C66&amp;2025,'1.Headcount'!S:S)/12</f>
        <v>2500000</v>
      </c>
      <c r="S66" s="101">
        <f t="shared" si="33"/>
        <v>0.01</v>
      </c>
      <c r="T66" s="224">
        <f>SUMIF('3.HR Policy'!$A:$A,$C66&amp;$C$60,'3.HR Policy'!$E:$E)*SUMIF('1.Headcount'!$A:$A,$C66&amp;2025,'1.Headcount'!U:U)/12</f>
        <v>2500000</v>
      </c>
      <c r="U66" s="101">
        <f t="shared" si="34"/>
        <v>7.1428571428571426E-3</v>
      </c>
      <c r="V66" s="224">
        <f>SUMIF('3.HR Policy'!$A:$A,$C66&amp;$C$60,'3.HR Policy'!$E:$E)*SUMIF('1.Headcount'!$A:$A,$C66&amp;2025,'1.Headcount'!W:W)/12</f>
        <v>2500000</v>
      </c>
      <c r="W66" s="101">
        <f t="shared" si="35"/>
        <v>1.1904761904761904E-2</v>
      </c>
      <c r="X66" s="224">
        <f>SUMIF('3.HR Policy'!$A:$A,$C66&amp;$C$60,'3.HR Policy'!$E:$E)*SUMIF('1.Headcount'!$A:$A,$C66&amp;2025,'1.Headcount'!Y:Y)/12</f>
        <v>2500000</v>
      </c>
      <c r="Y66" s="101">
        <f t="shared" si="36"/>
        <v>1.3157894736842105E-2</v>
      </c>
      <c r="Z66" s="224">
        <f>SUMIF('3.HR Policy'!$A:$A,$C66&amp;$C$60,'3.HR Policy'!$E:$E)*SUMIF('1.Headcount'!$A:$A,$C66&amp;2025,'1.Headcount'!AA:AA)/12</f>
        <v>2500000</v>
      </c>
      <c r="AA66" s="101">
        <f t="shared" si="37"/>
        <v>1.5705490639527579E-3</v>
      </c>
      <c r="AB66" s="96">
        <f t="shared" si="44"/>
        <v>25000000</v>
      </c>
      <c r="AC66" s="101">
        <f t="shared" si="39"/>
        <v>4.829984544049459E-3</v>
      </c>
      <c r="AE66" s="95">
        <f>SUMIF('3.HR Policy'!$A:$A,$C66&amp;$C$60,'3.HR Policy'!G:G)*SUMIF($C$6:$C$12,$C66,F$6:F$12)</f>
        <v>30000000</v>
      </c>
      <c r="AF66" s="101">
        <f t="shared" si="40"/>
        <v>3.4181022696199068E-3</v>
      </c>
      <c r="AG66" s="95">
        <f>SUMIF('3.HR Policy'!$A:$A,$C66&amp;$C$60,'3.HR Policy'!I:I)*SUMIF($C$6:$C$12,$C66,H$6:H$12)</f>
        <v>30000000</v>
      </c>
      <c r="AH66" s="101">
        <f t="shared" si="41"/>
        <v>1.8989457053443929E-3</v>
      </c>
      <c r="AI66" s="95">
        <f>SUMIF('3.HR Policy'!$A:$A,$C66&amp;$C$60,'3.HR Policy'!K:K)*SUMIF($C$6:$C$12,$C66,J$6:J$12)</f>
        <v>30000000</v>
      </c>
      <c r="AJ66" s="101">
        <f t="shared" si="42"/>
        <v>1.2659638035629286E-3</v>
      </c>
      <c r="AK66" s="95">
        <f>SUMIF('3.HR Policy'!$A:$A,$C66&amp;$C$60,'3.HR Policy'!M:M)*SUMIF($C$6:$C$12,$C66,L$6:L$12)</f>
        <v>30000000</v>
      </c>
      <c r="AL66" s="101">
        <f t="shared" si="43"/>
        <v>9.0425985968780611E-4</v>
      </c>
    </row>
    <row r="67" spans="2:38" x14ac:dyDescent="0.45">
      <c r="B67" s="90"/>
      <c r="C67" s="105" t="s">
        <v>56</v>
      </c>
      <c r="D67" s="224">
        <f>SUMIF('3.HR Policy'!$A:$A,$C67&amp;$C$60,'3.HR Policy'!$E:$E)*SUMIF('1.Headcount'!$A:$A,$C67&amp;2025,'1.Headcount'!E:E)/12</f>
        <v>0</v>
      </c>
      <c r="E67" s="101">
        <f t="shared" si="26"/>
        <v>0</v>
      </c>
      <c r="F67" s="224">
        <f>SUMIF('3.HR Policy'!$A:$A,$C67&amp;$C$60,'3.HR Policy'!$E:$E)*SUMIF('1.Headcount'!$A:$A,$C67&amp;2025,'1.Headcount'!G:G)/12</f>
        <v>0</v>
      </c>
      <c r="G67" s="101">
        <f t="shared" si="27"/>
        <v>0</v>
      </c>
      <c r="H67" s="224">
        <f>SUMIF('3.HR Policy'!$A:$A,$C67&amp;$C$60,'3.HR Policy'!$E:$E)*SUMIF('1.Headcount'!$A:$A,$C67&amp;2025,'1.Headcount'!I:I)/12</f>
        <v>2500000</v>
      </c>
      <c r="I67" s="101">
        <f t="shared" si="28"/>
        <v>1.3888888888888888E-2</v>
      </c>
      <c r="J67" s="224">
        <f>SUMIF('3.HR Policy'!$A:$A,$C67&amp;$C$60,'3.HR Policy'!$E:$E)*SUMIF('1.Headcount'!$A:$A,$C67&amp;2025,'1.Headcount'!K:K)/12</f>
        <v>2500000</v>
      </c>
      <c r="K67" s="101">
        <f t="shared" si="29"/>
        <v>3.6231884057971015E-3</v>
      </c>
      <c r="L67" s="224">
        <f>SUMIF('3.HR Policy'!$A:$A,$C67&amp;$C$60,'3.HR Policy'!$E:$E)*SUMIF('1.Headcount'!$A:$A,$C67&amp;2025,'1.Headcount'!M:M)/12</f>
        <v>2500000</v>
      </c>
      <c r="M67" s="101">
        <f t="shared" si="30"/>
        <v>6.9444444444444441E-3</v>
      </c>
      <c r="N67" s="224">
        <f>SUMIF('3.HR Policy'!$A:$A,$C67&amp;$C$60,'3.HR Policy'!$E:$E)*SUMIF('1.Headcount'!$A:$A,$C67&amp;2025,'1.Headcount'!O:O)/12</f>
        <v>2500000</v>
      </c>
      <c r="O67" s="101">
        <f t="shared" si="31"/>
        <v>4.2358522534733985E-3</v>
      </c>
      <c r="P67" s="224">
        <f>SUMIF('3.HR Policy'!$A:$A,$C67&amp;$C$60,'3.HR Policy'!$E:$E)*SUMIF('1.Headcount'!$A:$A,$C67&amp;2025,'1.Headcount'!Q:Q)/12</f>
        <v>2500000</v>
      </c>
      <c r="Q67" s="101">
        <f t="shared" si="32"/>
        <v>3.453038674033149E-3</v>
      </c>
      <c r="R67" s="224">
        <f>SUMIF('3.HR Policy'!$A:$A,$C67&amp;$C$60,'3.HR Policy'!$E:$E)*SUMIF('1.Headcount'!$A:$A,$C67&amp;2025,'1.Headcount'!S:S)/12</f>
        <v>2500000</v>
      </c>
      <c r="S67" s="101">
        <f t="shared" si="33"/>
        <v>0.01</v>
      </c>
      <c r="T67" s="224">
        <f>SUMIF('3.HR Policy'!$A:$A,$C67&amp;$C$60,'3.HR Policy'!$E:$E)*SUMIF('1.Headcount'!$A:$A,$C67&amp;2025,'1.Headcount'!U:U)/12</f>
        <v>2500000</v>
      </c>
      <c r="U67" s="101">
        <f t="shared" si="34"/>
        <v>7.1428571428571426E-3</v>
      </c>
      <c r="V67" s="224">
        <f>SUMIF('3.HR Policy'!$A:$A,$C67&amp;$C$60,'3.HR Policy'!$E:$E)*SUMIF('1.Headcount'!$A:$A,$C67&amp;2025,'1.Headcount'!W:W)/12</f>
        <v>2500000</v>
      </c>
      <c r="W67" s="101">
        <f t="shared" si="35"/>
        <v>1.1904761904761904E-2</v>
      </c>
      <c r="X67" s="224">
        <f>SUMIF('3.HR Policy'!$A:$A,$C67&amp;$C$60,'3.HR Policy'!$E:$E)*SUMIF('1.Headcount'!$A:$A,$C67&amp;2025,'1.Headcount'!Y:Y)/12</f>
        <v>2500000</v>
      </c>
      <c r="Y67" s="101">
        <f t="shared" si="36"/>
        <v>1.3157894736842105E-2</v>
      </c>
      <c r="Z67" s="224">
        <f>SUMIF('3.HR Policy'!$A:$A,$C67&amp;$C$60,'3.HR Policy'!$E:$E)*SUMIF('1.Headcount'!$A:$A,$C67&amp;2025,'1.Headcount'!AA:AA)/12</f>
        <v>2500000</v>
      </c>
      <c r="AA67" s="101">
        <f t="shared" si="37"/>
        <v>1.5705490639527579E-3</v>
      </c>
      <c r="AB67" s="96">
        <f t="shared" si="44"/>
        <v>25000000</v>
      </c>
      <c r="AC67" s="101">
        <f t="shared" si="39"/>
        <v>4.829984544049459E-3</v>
      </c>
      <c r="AE67" s="95">
        <f>SUMIF('3.HR Policy'!$A:$A,$C67&amp;$C$60,'3.HR Policy'!G:G)*SUMIF($C$6:$C$12,$C67,F$6:F$12)</f>
        <v>30000000</v>
      </c>
      <c r="AF67" s="101">
        <f t="shared" si="40"/>
        <v>3.4181022696199068E-3</v>
      </c>
      <c r="AG67" s="95">
        <f>SUMIF('3.HR Policy'!$A:$A,$C67&amp;$C$60,'3.HR Policy'!I:I)*SUMIF($C$6:$C$12,$C67,H$6:H$12)</f>
        <v>30000000</v>
      </c>
      <c r="AH67" s="101">
        <f t="shared" si="41"/>
        <v>1.8989457053443929E-3</v>
      </c>
      <c r="AI67" s="95">
        <f>SUMIF('3.HR Policy'!$A:$A,$C67&amp;$C$60,'3.HR Policy'!K:K)*SUMIF($C$6:$C$12,$C67,J$6:J$12)</f>
        <v>0</v>
      </c>
      <c r="AJ67" s="101">
        <f t="shared" si="42"/>
        <v>0</v>
      </c>
      <c r="AK67" s="95">
        <f>SUMIF('3.HR Policy'!$A:$A,$C67&amp;$C$60,'3.HR Policy'!M:M)*SUMIF($C$6:$C$12,$C67,L$6:L$12)</f>
        <v>0</v>
      </c>
      <c r="AL67" s="101">
        <f t="shared" si="43"/>
        <v>0</v>
      </c>
    </row>
    <row r="68" spans="2:38" x14ac:dyDescent="0.45">
      <c r="B68" s="90">
        <v>6</v>
      </c>
      <c r="C68" s="2" t="str">
        <f>'3.HR Policy'!B245</f>
        <v>Chi phí đồng phục</v>
      </c>
      <c r="D68" s="94">
        <f>SUM(D69:D75)</f>
        <v>200000</v>
      </c>
      <c r="E68" s="101">
        <f t="shared" si="26"/>
        <v>0</v>
      </c>
      <c r="F68" s="94">
        <f>SUM(F69:F75)</f>
        <v>200000</v>
      </c>
      <c r="G68" s="101">
        <f t="shared" si="27"/>
        <v>5.0000000000000001E-3</v>
      </c>
      <c r="H68" s="94">
        <f>SUM(H69:H75)</f>
        <v>250000</v>
      </c>
      <c r="I68" s="101">
        <f t="shared" si="28"/>
        <v>1.3888888888888889E-3</v>
      </c>
      <c r="J68" s="94">
        <f>SUM(J69:J75)</f>
        <v>250000</v>
      </c>
      <c r="K68" s="101">
        <f t="shared" si="29"/>
        <v>3.6231884057971015E-4</v>
      </c>
      <c r="L68" s="94">
        <f>SUM(L69:L75)</f>
        <v>250000</v>
      </c>
      <c r="M68" s="101">
        <f t="shared" si="30"/>
        <v>6.9444444444444447E-4</v>
      </c>
      <c r="N68" s="94">
        <f>SUM(N69:N75)</f>
        <v>250000</v>
      </c>
      <c r="O68" s="101">
        <f t="shared" si="31"/>
        <v>4.2358522534733989E-4</v>
      </c>
      <c r="P68" s="94">
        <f>SUM(P69:P75)</f>
        <v>250000</v>
      </c>
      <c r="Q68" s="101">
        <f t="shared" si="32"/>
        <v>3.453038674033149E-4</v>
      </c>
      <c r="R68" s="94">
        <f>SUM(R69:R75)</f>
        <v>250000</v>
      </c>
      <c r="S68" s="101">
        <f t="shared" si="33"/>
        <v>1E-3</v>
      </c>
      <c r="T68" s="94">
        <f>SUM(T69:T75)</f>
        <v>250000</v>
      </c>
      <c r="U68" s="101">
        <f t="shared" si="34"/>
        <v>7.1428571428571429E-4</v>
      </c>
      <c r="V68" s="94">
        <f>SUM(V69:V75)</f>
        <v>250000</v>
      </c>
      <c r="W68" s="101">
        <f t="shared" si="35"/>
        <v>1.1904761904761906E-3</v>
      </c>
      <c r="X68" s="94">
        <f>SUM(X69:X75)</f>
        <v>250000</v>
      </c>
      <c r="Y68" s="101">
        <f t="shared" si="36"/>
        <v>1.3157894736842105E-3</v>
      </c>
      <c r="Z68" s="94">
        <f>SUM(Z69:Z75)</f>
        <v>250000</v>
      </c>
      <c r="AA68" s="101">
        <f t="shared" si="37"/>
        <v>1.5705490639527579E-4</v>
      </c>
      <c r="AB68" s="94">
        <f t="shared" ref="AB68:AB99" si="45">D68+F68+H68+J68+L68+N68+P68+R68+T68+V68+X68+Z68</f>
        <v>2900000</v>
      </c>
      <c r="AC68" s="102">
        <f t="shared" si="39"/>
        <v>5.6027820710973723E-4</v>
      </c>
      <c r="AE68" s="94">
        <f>SUM(AE69:AE75)</f>
        <v>3600000</v>
      </c>
      <c r="AF68" s="101">
        <f t="shared" si="40"/>
        <v>4.1017227235438887E-4</v>
      </c>
      <c r="AG68" s="94">
        <f>SUM(AG69:AG75)</f>
        <v>3600000</v>
      </c>
      <c r="AH68" s="101">
        <f t="shared" si="41"/>
        <v>2.2787348464132714E-4</v>
      </c>
      <c r="AI68" s="94">
        <f>SUM(AI69:AI75)</f>
        <v>3000000</v>
      </c>
      <c r="AJ68" s="101">
        <f t="shared" si="42"/>
        <v>1.2659638035629285E-4</v>
      </c>
      <c r="AK68" s="94">
        <f>SUM(AK69:AK75)</f>
        <v>3000000</v>
      </c>
      <c r="AL68" s="101">
        <f t="shared" si="43"/>
        <v>9.0425985968780608E-5</v>
      </c>
    </row>
    <row r="69" spans="2:38" x14ac:dyDescent="0.45">
      <c r="B69" s="90"/>
      <c r="C69" s="105" t="s">
        <v>51</v>
      </c>
      <c r="D69" s="224">
        <f>SUMIF('3.HR Policy'!$A:$A,$C69&amp;$C$68,'3.HR Policy'!$E:$E)*SUMIF('1.Headcount'!$A:$A,$C69&amp;2025,'1.Headcount'!E:E)/12</f>
        <v>50000</v>
      </c>
      <c r="E69" s="225">
        <f>IFERROR(D69/D$32,0)</f>
        <v>0</v>
      </c>
      <c r="F69" s="224">
        <f>SUMIF('3.HR Policy'!$A:$A,$C69&amp;$C$68,'3.HR Policy'!$E:$E)*SUMIF('1.Headcount'!$A:$A,$C69&amp;2025,'1.Headcount'!G:G)/12</f>
        <v>50000</v>
      </c>
      <c r="G69" s="225">
        <f>IFERROR(F69/F$32,0)</f>
        <v>1.25E-3</v>
      </c>
      <c r="H69" s="224">
        <f>SUMIF('3.HR Policy'!$A:$A,$C69&amp;$C$68,'3.HR Policy'!$E:$E)*SUMIF('1.Headcount'!$A:$A,$C69&amp;2025,'1.Headcount'!I:I)/12</f>
        <v>50000</v>
      </c>
      <c r="I69" s="225">
        <f>IFERROR(H69/H$32,0)</f>
        <v>2.7777777777777778E-4</v>
      </c>
      <c r="J69" s="224">
        <f>SUMIF('3.HR Policy'!$A:$A,$C69&amp;$C$68,'3.HR Policy'!$E:$E)*SUMIF('1.Headcount'!$A:$A,$C69&amp;2025,'1.Headcount'!K:K)/12</f>
        <v>50000</v>
      </c>
      <c r="K69" s="225">
        <f>IFERROR(J69/J$32,0)</f>
        <v>7.2463768115942027E-5</v>
      </c>
      <c r="L69" s="224">
        <f>SUMIF('3.HR Policy'!$A:$A,$C69&amp;$C$68,'3.HR Policy'!$E:$E)*SUMIF('1.Headcount'!$A:$A,$C69&amp;2025,'1.Headcount'!M:M)/12</f>
        <v>50000</v>
      </c>
      <c r="M69" s="225">
        <f>IFERROR(L69/L$32,0)</f>
        <v>1.3888888888888889E-4</v>
      </c>
      <c r="N69" s="224">
        <f>SUMIF('3.HR Policy'!$A:$A,$C69&amp;$C$68,'3.HR Policy'!$E:$E)*SUMIF('1.Headcount'!$A:$A,$C69&amp;2025,'1.Headcount'!O:O)/12</f>
        <v>50000</v>
      </c>
      <c r="O69" s="225">
        <f>IFERROR(N69/N$32,0)</f>
        <v>8.4717045069467983E-5</v>
      </c>
      <c r="P69" s="224">
        <f>SUMIF('3.HR Policy'!$A:$A,$C69&amp;$C$68,'3.HR Policy'!$E:$E)*SUMIF('1.Headcount'!$A:$A,$C69&amp;2025,'1.Headcount'!Q:Q)/12</f>
        <v>50000</v>
      </c>
      <c r="Q69" s="225">
        <f>IFERROR(P69/P$32,0)</f>
        <v>6.9060773480662989E-5</v>
      </c>
      <c r="R69" s="224">
        <f>SUMIF('3.HR Policy'!$A:$A,$C69&amp;$C$68,'3.HR Policy'!$E:$E)*SUMIF('1.Headcount'!$A:$A,$C69&amp;2025,'1.Headcount'!S:S)/12</f>
        <v>50000</v>
      </c>
      <c r="S69" s="225">
        <f>IFERROR(R69/R$32,0)</f>
        <v>2.0000000000000001E-4</v>
      </c>
      <c r="T69" s="224">
        <f>SUMIF('3.HR Policy'!$A:$A,$C69&amp;$C$68,'3.HR Policy'!$E:$E)*SUMIF('1.Headcount'!$A:$A,$C69&amp;2025,'1.Headcount'!U:U)/12</f>
        <v>50000</v>
      </c>
      <c r="U69" s="225">
        <f>IFERROR(T69/T$32,0)</f>
        <v>1.4285714285714287E-4</v>
      </c>
      <c r="V69" s="224">
        <f>SUMIF('3.HR Policy'!$A:$A,$C69&amp;$C$68,'3.HR Policy'!$E:$E)*SUMIF('1.Headcount'!$A:$A,$C69&amp;2025,'1.Headcount'!W:W)/12</f>
        <v>50000</v>
      </c>
      <c r="W69" s="225">
        <f>IFERROR(V69/V$32,0)</f>
        <v>2.380952380952381E-4</v>
      </c>
      <c r="X69" s="224">
        <f>SUMIF('3.HR Policy'!$A:$A,$C69&amp;$C$68,'3.HR Policy'!$E:$E)*SUMIF('1.Headcount'!$A:$A,$C69&amp;2025,'1.Headcount'!Y:Y)/12</f>
        <v>50000</v>
      </c>
      <c r="Y69" s="225">
        <f>IFERROR(X69/X$32,0)</f>
        <v>2.631578947368421E-4</v>
      </c>
      <c r="Z69" s="224">
        <f>SUMIF('3.HR Policy'!$A:$A,$C69&amp;$C$68,'3.HR Policy'!$E:$E)*SUMIF('1.Headcount'!$A:$A,$C69&amp;2025,'1.Headcount'!AA:AA)/12</f>
        <v>50000</v>
      </c>
      <c r="AA69" s="225">
        <f>IFERROR(Z69/Z$32,0)</f>
        <v>3.1410981279055156E-5</v>
      </c>
      <c r="AB69" s="96">
        <f>D69+F69+H69+J69+L69+N69+P69+R69+T69+V69+X69+Z69</f>
        <v>600000</v>
      </c>
      <c r="AC69" s="225">
        <f>IFERROR(AB69/AB$32,0)</f>
        <v>1.1591962905718702E-4</v>
      </c>
      <c r="AE69" s="95">
        <f>SUMIF('3.HR Policy'!$A:$A,$C69&amp;$C$68,'3.HR Policy'!G:G)*SUMIF($C$6:$C$12,$C69,F$6:F$12)</f>
        <v>600000</v>
      </c>
      <c r="AF69" s="225">
        <f>IFERROR(AE69/AE$32,0)</f>
        <v>6.836204539239814E-5</v>
      </c>
      <c r="AG69" s="95">
        <f>SUMIF('3.HR Policy'!$A:$A,$C69&amp;$C$68,'3.HR Policy'!I:I)*SUMIF($C$6:$C$12,$C69,H$6:H$12)</f>
        <v>600000</v>
      </c>
      <c r="AH69" s="225">
        <f>IFERROR(AG69/AG$32,0)</f>
        <v>3.7978914106887855E-5</v>
      </c>
      <c r="AI69" s="95">
        <f>SUMIF('3.HR Policy'!$A:$A,$C69&amp;$C$68,'3.HR Policy'!K:K)*SUMIF($C$6:$C$12,$C69,J$6:J$12)</f>
        <v>600000</v>
      </c>
      <c r="AJ69" s="225">
        <f>IFERROR(AI69/AI$32,0)</f>
        <v>2.5319276071258572E-5</v>
      </c>
      <c r="AK69" s="95">
        <f>SUMIF('3.HR Policy'!$A:$A,$C69&amp;$C$68,'3.HR Policy'!M:M)*SUMIF($C$6:$C$12,$C69,L$6:L$12)</f>
        <v>600000</v>
      </c>
      <c r="AL69" s="225">
        <f>IFERROR(AK69/AK$32,0)</f>
        <v>1.8085197193756123E-5</v>
      </c>
    </row>
    <row r="70" spans="2:38" x14ac:dyDescent="0.45">
      <c r="B70" s="90"/>
      <c r="C70" s="105" t="s">
        <v>52</v>
      </c>
      <c r="D70" s="224">
        <f>SUMIF('3.HR Policy'!$A:$A,$C70&amp;$C$68,'3.HR Policy'!$E:$E)*SUMIF('1.Headcount'!$A:$A,$C70&amp;2025,'1.Headcount'!E:E)/12</f>
        <v>50000</v>
      </c>
      <c r="E70" s="101">
        <f t="shared" si="26"/>
        <v>0</v>
      </c>
      <c r="F70" s="224">
        <f>SUMIF('3.HR Policy'!$A:$A,$C70&amp;$C$68,'3.HR Policy'!$E:$E)*SUMIF('1.Headcount'!$A:$A,$C70&amp;2025,'1.Headcount'!G:G)/12</f>
        <v>50000</v>
      </c>
      <c r="G70" s="101">
        <f t="shared" si="27"/>
        <v>1.25E-3</v>
      </c>
      <c r="H70" s="224">
        <f>SUMIF('3.HR Policy'!$A:$A,$C70&amp;$C$68,'3.HR Policy'!$E:$E)*SUMIF('1.Headcount'!$A:$A,$C70&amp;2025,'1.Headcount'!I:I)/12</f>
        <v>50000</v>
      </c>
      <c r="I70" s="101">
        <f t="shared" si="28"/>
        <v>2.7777777777777778E-4</v>
      </c>
      <c r="J70" s="224">
        <f>SUMIF('3.HR Policy'!$A:$A,$C70&amp;$C$68,'3.HR Policy'!$E:$E)*SUMIF('1.Headcount'!$A:$A,$C70&amp;2025,'1.Headcount'!K:K)/12</f>
        <v>50000</v>
      </c>
      <c r="K70" s="101">
        <f t="shared" si="29"/>
        <v>7.2463768115942027E-5</v>
      </c>
      <c r="L70" s="224">
        <f>SUMIF('3.HR Policy'!$A:$A,$C70&amp;$C$68,'3.HR Policy'!$E:$E)*SUMIF('1.Headcount'!$A:$A,$C70&amp;2025,'1.Headcount'!M:M)/12</f>
        <v>50000</v>
      </c>
      <c r="M70" s="101">
        <f t="shared" si="30"/>
        <v>1.3888888888888889E-4</v>
      </c>
      <c r="N70" s="224">
        <f>SUMIF('3.HR Policy'!$A:$A,$C70&amp;$C$68,'3.HR Policy'!$E:$E)*SUMIF('1.Headcount'!$A:$A,$C70&amp;2025,'1.Headcount'!O:O)/12</f>
        <v>50000</v>
      </c>
      <c r="O70" s="101">
        <f t="shared" si="31"/>
        <v>8.4717045069467983E-5</v>
      </c>
      <c r="P70" s="224">
        <f>SUMIF('3.HR Policy'!$A:$A,$C70&amp;$C$68,'3.HR Policy'!$E:$E)*SUMIF('1.Headcount'!$A:$A,$C70&amp;2025,'1.Headcount'!Q:Q)/12</f>
        <v>50000</v>
      </c>
      <c r="Q70" s="101">
        <f t="shared" si="32"/>
        <v>6.9060773480662989E-5</v>
      </c>
      <c r="R70" s="224">
        <f>SUMIF('3.HR Policy'!$A:$A,$C70&amp;$C$68,'3.HR Policy'!$E:$E)*SUMIF('1.Headcount'!$A:$A,$C70&amp;2025,'1.Headcount'!S:S)/12</f>
        <v>50000</v>
      </c>
      <c r="S70" s="101">
        <f t="shared" si="33"/>
        <v>2.0000000000000001E-4</v>
      </c>
      <c r="T70" s="224">
        <f>SUMIF('3.HR Policy'!$A:$A,$C70&amp;$C$68,'3.HR Policy'!$E:$E)*SUMIF('1.Headcount'!$A:$A,$C70&amp;2025,'1.Headcount'!U:U)/12</f>
        <v>50000</v>
      </c>
      <c r="U70" s="101">
        <f t="shared" si="34"/>
        <v>1.4285714285714287E-4</v>
      </c>
      <c r="V70" s="224">
        <f>SUMIF('3.HR Policy'!$A:$A,$C70&amp;$C$68,'3.HR Policy'!$E:$E)*SUMIF('1.Headcount'!$A:$A,$C70&amp;2025,'1.Headcount'!W:W)/12</f>
        <v>50000</v>
      </c>
      <c r="W70" s="101">
        <f t="shared" si="35"/>
        <v>2.380952380952381E-4</v>
      </c>
      <c r="X70" s="224">
        <f>SUMIF('3.HR Policy'!$A:$A,$C70&amp;$C$68,'3.HR Policy'!$E:$E)*SUMIF('1.Headcount'!$A:$A,$C70&amp;2025,'1.Headcount'!Y:Y)/12</f>
        <v>50000</v>
      </c>
      <c r="Y70" s="101">
        <f t="shared" si="36"/>
        <v>2.631578947368421E-4</v>
      </c>
      <c r="Z70" s="224">
        <f>SUMIF('3.HR Policy'!$A:$A,$C70&amp;$C$68,'3.HR Policy'!$E:$E)*SUMIF('1.Headcount'!$A:$A,$C70&amp;2025,'1.Headcount'!AA:AA)/12</f>
        <v>50000</v>
      </c>
      <c r="AA70" s="101">
        <f t="shared" si="37"/>
        <v>3.1410981279055156E-5</v>
      </c>
      <c r="AB70" s="96">
        <f t="shared" si="45"/>
        <v>600000</v>
      </c>
      <c r="AC70" s="101">
        <f t="shared" si="39"/>
        <v>1.1591962905718702E-4</v>
      </c>
      <c r="AE70" s="95">
        <f>SUMIF('3.HR Policy'!$A:$A,$C70&amp;$C$68,'3.HR Policy'!G:G)*SUMIF($C$6:$C$12,$C70,F$6:F$12)</f>
        <v>600000</v>
      </c>
      <c r="AF70" s="101">
        <f t="shared" si="40"/>
        <v>6.836204539239814E-5</v>
      </c>
      <c r="AG70" s="95">
        <f>SUMIF('3.HR Policy'!$A:$A,$C70&amp;$C$68,'3.HR Policy'!I:I)*SUMIF($C$6:$C$12,$C70,H$6:H$12)</f>
        <v>600000</v>
      </c>
      <c r="AH70" s="101">
        <f t="shared" si="41"/>
        <v>3.7978914106887855E-5</v>
      </c>
      <c r="AI70" s="95">
        <f>SUMIF('3.HR Policy'!$A:$A,$C70&amp;$C$68,'3.HR Policy'!K:K)*SUMIF($C$6:$C$12,$C70,J$6:J$12)</f>
        <v>600000</v>
      </c>
      <c r="AJ70" s="101">
        <f t="shared" si="42"/>
        <v>2.5319276071258572E-5</v>
      </c>
      <c r="AK70" s="95">
        <f>SUMIF('3.HR Policy'!$A:$A,$C70&amp;$C$68,'3.HR Policy'!M:M)*SUMIF($C$6:$C$12,$C70,L$6:L$12)</f>
        <v>600000</v>
      </c>
      <c r="AL70" s="101">
        <f t="shared" si="43"/>
        <v>1.8085197193756123E-5</v>
      </c>
    </row>
    <row r="71" spans="2:38" x14ac:dyDescent="0.45">
      <c r="B71" s="90"/>
      <c r="C71" s="105" t="s">
        <v>75</v>
      </c>
      <c r="D71" s="224">
        <f>SUMIF('3.HR Policy'!$A:$A,$C71&amp;$C$68,'3.HR Policy'!$E:$E)*SUMIF('1.Headcount'!$A:$A,$C71&amp;2025,'1.Headcount'!E:E)/12</f>
        <v>50000</v>
      </c>
      <c r="E71" s="101">
        <f t="shared" si="26"/>
        <v>0</v>
      </c>
      <c r="F71" s="224">
        <f>SUMIF('3.HR Policy'!$A:$A,$C71&amp;$C$68,'3.HR Policy'!$E:$E)*SUMIF('1.Headcount'!$A:$A,$C71&amp;2025,'1.Headcount'!G:G)/12</f>
        <v>50000</v>
      </c>
      <c r="G71" s="101">
        <f t="shared" si="27"/>
        <v>1.25E-3</v>
      </c>
      <c r="H71" s="224">
        <f>SUMIF('3.HR Policy'!$A:$A,$C71&amp;$C$68,'3.HR Policy'!$E:$E)*SUMIF('1.Headcount'!$A:$A,$C71&amp;2025,'1.Headcount'!I:I)/12</f>
        <v>50000</v>
      </c>
      <c r="I71" s="101">
        <f t="shared" si="28"/>
        <v>2.7777777777777778E-4</v>
      </c>
      <c r="J71" s="224">
        <f>SUMIF('3.HR Policy'!$A:$A,$C71&amp;$C$68,'3.HR Policy'!$E:$E)*SUMIF('1.Headcount'!$A:$A,$C71&amp;2025,'1.Headcount'!K:K)/12</f>
        <v>50000</v>
      </c>
      <c r="K71" s="101">
        <f t="shared" si="29"/>
        <v>7.2463768115942027E-5</v>
      </c>
      <c r="L71" s="224">
        <f>SUMIF('3.HR Policy'!$A:$A,$C71&amp;$C$68,'3.HR Policy'!$E:$E)*SUMIF('1.Headcount'!$A:$A,$C71&amp;2025,'1.Headcount'!M:M)/12</f>
        <v>50000</v>
      </c>
      <c r="M71" s="101">
        <f t="shared" si="30"/>
        <v>1.3888888888888889E-4</v>
      </c>
      <c r="N71" s="224">
        <f>SUMIF('3.HR Policy'!$A:$A,$C71&amp;$C$68,'3.HR Policy'!$E:$E)*SUMIF('1.Headcount'!$A:$A,$C71&amp;2025,'1.Headcount'!O:O)/12</f>
        <v>50000</v>
      </c>
      <c r="O71" s="101">
        <f t="shared" si="31"/>
        <v>8.4717045069467983E-5</v>
      </c>
      <c r="P71" s="224">
        <f>SUMIF('3.HR Policy'!$A:$A,$C71&amp;$C$68,'3.HR Policy'!$E:$E)*SUMIF('1.Headcount'!$A:$A,$C71&amp;2025,'1.Headcount'!Q:Q)/12</f>
        <v>50000</v>
      </c>
      <c r="Q71" s="101">
        <f t="shared" si="32"/>
        <v>6.9060773480662989E-5</v>
      </c>
      <c r="R71" s="224">
        <f>SUMIF('3.HR Policy'!$A:$A,$C71&amp;$C$68,'3.HR Policy'!$E:$E)*SUMIF('1.Headcount'!$A:$A,$C71&amp;2025,'1.Headcount'!S:S)/12</f>
        <v>50000</v>
      </c>
      <c r="S71" s="101">
        <f t="shared" si="33"/>
        <v>2.0000000000000001E-4</v>
      </c>
      <c r="T71" s="224">
        <f>SUMIF('3.HR Policy'!$A:$A,$C71&amp;$C$68,'3.HR Policy'!$E:$E)*SUMIF('1.Headcount'!$A:$A,$C71&amp;2025,'1.Headcount'!U:U)/12</f>
        <v>50000</v>
      </c>
      <c r="U71" s="101">
        <f t="shared" si="34"/>
        <v>1.4285714285714287E-4</v>
      </c>
      <c r="V71" s="224">
        <f>SUMIF('3.HR Policy'!$A:$A,$C71&amp;$C$68,'3.HR Policy'!$E:$E)*SUMIF('1.Headcount'!$A:$A,$C71&amp;2025,'1.Headcount'!W:W)/12</f>
        <v>50000</v>
      </c>
      <c r="W71" s="101">
        <f t="shared" si="35"/>
        <v>2.380952380952381E-4</v>
      </c>
      <c r="X71" s="224">
        <f>SUMIF('3.HR Policy'!$A:$A,$C71&amp;$C$68,'3.HR Policy'!$E:$E)*SUMIF('1.Headcount'!$A:$A,$C71&amp;2025,'1.Headcount'!Y:Y)/12</f>
        <v>50000</v>
      </c>
      <c r="Y71" s="101">
        <f t="shared" si="36"/>
        <v>2.631578947368421E-4</v>
      </c>
      <c r="Z71" s="224">
        <f>SUMIF('3.HR Policy'!$A:$A,$C71&amp;$C$68,'3.HR Policy'!$E:$E)*SUMIF('1.Headcount'!$A:$A,$C71&amp;2025,'1.Headcount'!AA:AA)/12</f>
        <v>50000</v>
      </c>
      <c r="AA71" s="101">
        <f t="shared" si="37"/>
        <v>3.1410981279055156E-5</v>
      </c>
      <c r="AB71" s="96">
        <f t="shared" si="45"/>
        <v>600000</v>
      </c>
      <c r="AC71" s="101">
        <f t="shared" si="39"/>
        <v>1.1591962905718702E-4</v>
      </c>
      <c r="AE71" s="95">
        <f>SUMIF('3.HR Policy'!$A:$A,$C71&amp;$C$68,'3.HR Policy'!G:G)*SUMIF($C$6:$C$12,$C71,F$6:F$12)</f>
        <v>600000</v>
      </c>
      <c r="AF71" s="101">
        <f t="shared" si="40"/>
        <v>6.836204539239814E-5</v>
      </c>
      <c r="AG71" s="95">
        <f>SUMIF('3.HR Policy'!$A:$A,$C71&amp;$C$68,'3.HR Policy'!I:I)*SUMIF($C$6:$C$12,$C71,H$6:H$12)</f>
        <v>600000</v>
      </c>
      <c r="AH71" s="101">
        <f t="shared" si="41"/>
        <v>3.7978914106887855E-5</v>
      </c>
      <c r="AI71" s="95">
        <f>SUMIF('3.HR Policy'!$A:$A,$C71&amp;$C$68,'3.HR Policy'!K:K)*SUMIF($C$6:$C$12,$C71,J$6:J$12)</f>
        <v>600000</v>
      </c>
      <c r="AJ71" s="101">
        <f t="shared" si="42"/>
        <v>2.5319276071258572E-5</v>
      </c>
      <c r="AK71" s="95">
        <f>SUMIF('3.HR Policy'!$A:$A,$C71&amp;$C$68,'3.HR Policy'!M:M)*SUMIF($C$6:$C$12,$C71,L$6:L$12)</f>
        <v>600000</v>
      </c>
      <c r="AL71" s="101">
        <f t="shared" si="43"/>
        <v>1.8085197193756123E-5</v>
      </c>
    </row>
    <row r="72" spans="2:38" x14ac:dyDescent="0.45">
      <c r="B72" s="90"/>
      <c r="C72" s="105" t="s">
        <v>53</v>
      </c>
      <c r="D72" s="224">
        <f>SUMIF('3.HR Policy'!$A:$A,$C72&amp;$C$68,'3.HR Policy'!$E:$E)*SUMIF('1.Headcount'!$A:$A,$C72&amp;2025,'1.Headcount'!E:E)/12</f>
        <v>50000</v>
      </c>
      <c r="E72" s="101">
        <f t="shared" si="26"/>
        <v>0</v>
      </c>
      <c r="F72" s="224">
        <f>SUMIF('3.HR Policy'!$A:$A,$C72&amp;$C$68,'3.HR Policy'!$E:$E)*SUMIF('1.Headcount'!$A:$A,$C72&amp;2025,'1.Headcount'!G:G)/12</f>
        <v>50000</v>
      </c>
      <c r="G72" s="101">
        <f t="shared" si="27"/>
        <v>1.25E-3</v>
      </c>
      <c r="H72" s="224">
        <f>SUMIF('3.HR Policy'!$A:$A,$C72&amp;$C$68,'3.HR Policy'!$E:$E)*SUMIF('1.Headcount'!$A:$A,$C72&amp;2025,'1.Headcount'!I:I)/12</f>
        <v>50000</v>
      </c>
      <c r="I72" s="101">
        <f t="shared" si="28"/>
        <v>2.7777777777777778E-4</v>
      </c>
      <c r="J72" s="224">
        <f>SUMIF('3.HR Policy'!$A:$A,$C72&amp;$C$68,'3.HR Policy'!$E:$E)*SUMIF('1.Headcount'!$A:$A,$C72&amp;2025,'1.Headcount'!K:K)/12</f>
        <v>50000</v>
      </c>
      <c r="K72" s="101">
        <f t="shared" si="29"/>
        <v>7.2463768115942027E-5</v>
      </c>
      <c r="L72" s="224">
        <f>SUMIF('3.HR Policy'!$A:$A,$C72&amp;$C$68,'3.HR Policy'!$E:$E)*SUMIF('1.Headcount'!$A:$A,$C72&amp;2025,'1.Headcount'!M:M)/12</f>
        <v>50000</v>
      </c>
      <c r="M72" s="101">
        <f t="shared" si="30"/>
        <v>1.3888888888888889E-4</v>
      </c>
      <c r="N72" s="224">
        <f>SUMIF('3.HR Policy'!$A:$A,$C72&amp;$C$68,'3.HR Policy'!$E:$E)*SUMIF('1.Headcount'!$A:$A,$C72&amp;2025,'1.Headcount'!O:O)/12</f>
        <v>50000</v>
      </c>
      <c r="O72" s="101">
        <f t="shared" si="31"/>
        <v>8.4717045069467983E-5</v>
      </c>
      <c r="P72" s="224">
        <f>SUMIF('3.HR Policy'!$A:$A,$C72&amp;$C$68,'3.HR Policy'!$E:$E)*SUMIF('1.Headcount'!$A:$A,$C72&amp;2025,'1.Headcount'!Q:Q)/12</f>
        <v>50000</v>
      </c>
      <c r="Q72" s="101">
        <f t="shared" si="32"/>
        <v>6.9060773480662989E-5</v>
      </c>
      <c r="R72" s="224">
        <f>SUMIF('3.HR Policy'!$A:$A,$C72&amp;$C$68,'3.HR Policy'!$E:$E)*SUMIF('1.Headcount'!$A:$A,$C72&amp;2025,'1.Headcount'!S:S)/12</f>
        <v>50000</v>
      </c>
      <c r="S72" s="101">
        <f t="shared" si="33"/>
        <v>2.0000000000000001E-4</v>
      </c>
      <c r="T72" s="224">
        <f>SUMIF('3.HR Policy'!$A:$A,$C72&amp;$C$68,'3.HR Policy'!$E:$E)*SUMIF('1.Headcount'!$A:$A,$C72&amp;2025,'1.Headcount'!U:U)/12</f>
        <v>50000</v>
      </c>
      <c r="U72" s="101">
        <f t="shared" si="34"/>
        <v>1.4285714285714287E-4</v>
      </c>
      <c r="V72" s="224">
        <f>SUMIF('3.HR Policy'!$A:$A,$C72&amp;$C$68,'3.HR Policy'!$E:$E)*SUMIF('1.Headcount'!$A:$A,$C72&amp;2025,'1.Headcount'!W:W)/12</f>
        <v>50000</v>
      </c>
      <c r="W72" s="101">
        <f t="shared" si="35"/>
        <v>2.380952380952381E-4</v>
      </c>
      <c r="X72" s="224">
        <f>SUMIF('3.HR Policy'!$A:$A,$C72&amp;$C$68,'3.HR Policy'!$E:$E)*SUMIF('1.Headcount'!$A:$A,$C72&amp;2025,'1.Headcount'!Y:Y)/12</f>
        <v>50000</v>
      </c>
      <c r="Y72" s="101">
        <f t="shared" si="36"/>
        <v>2.631578947368421E-4</v>
      </c>
      <c r="Z72" s="224">
        <f>SUMIF('3.HR Policy'!$A:$A,$C72&amp;$C$68,'3.HR Policy'!$E:$E)*SUMIF('1.Headcount'!$A:$A,$C72&amp;2025,'1.Headcount'!AA:AA)/12</f>
        <v>50000</v>
      </c>
      <c r="AA72" s="101">
        <f t="shared" si="37"/>
        <v>3.1410981279055156E-5</v>
      </c>
      <c r="AB72" s="96">
        <f t="shared" si="45"/>
        <v>600000</v>
      </c>
      <c r="AC72" s="101">
        <f t="shared" si="39"/>
        <v>1.1591962905718702E-4</v>
      </c>
      <c r="AE72" s="95">
        <f>SUMIF('3.HR Policy'!$A:$A,$C72&amp;$C$68,'3.HR Policy'!G:G)*SUMIF($C$6:$C$12,$C72,F$6:F$12)</f>
        <v>600000</v>
      </c>
      <c r="AF72" s="101">
        <f t="shared" si="40"/>
        <v>6.836204539239814E-5</v>
      </c>
      <c r="AG72" s="95">
        <f>SUMIF('3.HR Policy'!$A:$A,$C72&amp;$C$68,'3.HR Policy'!I:I)*SUMIF($C$6:$C$12,$C72,H$6:H$12)</f>
        <v>600000</v>
      </c>
      <c r="AH72" s="101">
        <f t="shared" si="41"/>
        <v>3.7978914106887855E-5</v>
      </c>
      <c r="AI72" s="95">
        <f>SUMIF('3.HR Policy'!$A:$A,$C72&amp;$C$68,'3.HR Policy'!K:K)*SUMIF($C$6:$C$12,$C72,J$6:J$12)</f>
        <v>600000</v>
      </c>
      <c r="AJ72" s="101">
        <f t="shared" si="42"/>
        <v>2.5319276071258572E-5</v>
      </c>
      <c r="AK72" s="95">
        <f>SUMIF('3.HR Policy'!$A:$A,$C72&amp;$C$68,'3.HR Policy'!M:M)*SUMIF($C$6:$C$12,$C72,L$6:L$12)</f>
        <v>600000</v>
      </c>
      <c r="AL72" s="101">
        <f t="shared" si="43"/>
        <v>1.8085197193756123E-5</v>
      </c>
    </row>
    <row r="73" spans="2:38" x14ac:dyDescent="0.45">
      <c r="B73" s="90"/>
      <c r="C73" s="105" t="s">
        <v>54</v>
      </c>
      <c r="D73" s="224">
        <f>SUMIF('3.HR Policy'!$A:$A,$C73&amp;$C$68,'3.HR Policy'!$E:$E)*SUMIF('1.Headcount'!$A:$A,$C73&amp;2025,'1.Headcount'!E:E)/12</f>
        <v>0</v>
      </c>
      <c r="E73" s="101">
        <f t="shared" si="26"/>
        <v>0</v>
      </c>
      <c r="F73" s="224">
        <f>SUMIF('3.HR Policy'!$A:$A,$C73&amp;$C$68,'3.HR Policy'!$E:$E)*SUMIF('1.Headcount'!$A:$A,$C73&amp;2025,'1.Headcount'!G:G)/12</f>
        <v>0</v>
      </c>
      <c r="G73" s="101">
        <f t="shared" si="27"/>
        <v>0</v>
      </c>
      <c r="H73" s="224">
        <f>SUMIF('3.HR Policy'!$A:$A,$C73&amp;$C$68,'3.HR Policy'!$E:$E)*SUMIF('1.Headcount'!$A:$A,$C73&amp;2025,'1.Headcount'!I:I)/12</f>
        <v>50000</v>
      </c>
      <c r="I73" s="101">
        <f t="shared" si="28"/>
        <v>2.7777777777777778E-4</v>
      </c>
      <c r="J73" s="224">
        <f>SUMIF('3.HR Policy'!$A:$A,$C73&amp;$C$68,'3.HR Policy'!$E:$E)*SUMIF('1.Headcount'!$A:$A,$C73&amp;2025,'1.Headcount'!K:K)/12</f>
        <v>50000</v>
      </c>
      <c r="K73" s="101">
        <f t="shared" si="29"/>
        <v>7.2463768115942027E-5</v>
      </c>
      <c r="L73" s="224">
        <f>SUMIF('3.HR Policy'!$A:$A,$C73&amp;$C$68,'3.HR Policy'!$E:$E)*SUMIF('1.Headcount'!$A:$A,$C73&amp;2025,'1.Headcount'!M:M)/12</f>
        <v>50000</v>
      </c>
      <c r="M73" s="101">
        <f t="shared" si="30"/>
        <v>1.3888888888888889E-4</v>
      </c>
      <c r="N73" s="224">
        <f>SUMIF('3.HR Policy'!$A:$A,$C73&amp;$C$68,'3.HR Policy'!$E:$E)*SUMIF('1.Headcount'!$A:$A,$C73&amp;2025,'1.Headcount'!O:O)/12</f>
        <v>50000</v>
      </c>
      <c r="O73" s="101">
        <f t="shared" si="31"/>
        <v>8.4717045069467983E-5</v>
      </c>
      <c r="P73" s="224">
        <f>SUMIF('3.HR Policy'!$A:$A,$C73&amp;$C$68,'3.HR Policy'!$E:$E)*SUMIF('1.Headcount'!$A:$A,$C73&amp;2025,'1.Headcount'!Q:Q)/12</f>
        <v>50000</v>
      </c>
      <c r="Q73" s="101">
        <f t="shared" si="32"/>
        <v>6.9060773480662989E-5</v>
      </c>
      <c r="R73" s="224">
        <f>SUMIF('3.HR Policy'!$A:$A,$C73&amp;$C$68,'3.HR Policy'!$E:$E)*SUMIF('1.Headcount'!$A:$A,$C73&amp;2025,'1.Headcount'!S:S)/12</f>
        <v>50000</v>
      </c>
      <c r="S73" s="101">
        <f t="shared" si="33"/>
        <v>2.0000000000000001E-4</v>
      </c>
      <c r="T73" s="224">
        <f>SUMIF('3.HR Policy'!$A:$A,$C73&amp;$C$68,'3.HR Policy'!$E:$E)*SUMIF('1.Headcount'!$A:$A,$C73&amp;2025,'1.Headcount'!U:U)/12</f>
        <v>50000</v>
      </c>
      <c r="U73" s="101">
        <f t="shared" si="34"/>
        <v>1.4285714285714287E-4</v>
      </c>
      <c r="V73" s="224">
        <f>SUMIF('3.HR Policy'!$A:$A,$C73&amp;$C$68,'3.HR Policy'!$E:$E)*SUMIF('1.Headcount'!$A:$A,$C73&amp;2025,'1.Headcount'!W:W)/12</f>
        <v>50000</v>
      </c>
      <c r="W73" s="101">
        <f t="shared" si="35"/>
        <v>2.380952380952381E-4</v>
      </c>
      <c r="X73" s="224">
        <f>SUMIF('3.HR Policy'!$A:$A,$C73&amp;$C$68,'3.HR Policy'!$E:$E)*SUMIF('1.Headcount'!$A:$A,$C73&amp;2025,'1.Headcount'!Y:Y)/12</f>
        <v>50000</v>
      </c>
      <c r="Y73" s="101">
        <f t="shared" si="36"/>
        <v>2.631578947368421E-4</v>
      </c>
      <c r="Z73" s="224">
        <f>SUMIF('3.HR Policy'!$A:$A,$C73&amp;$C$68,'3.HR Policy'!$E:$E)*SUMIF('1.Headcount'!$A:$A,$C73&amp;2025,'1.Headcount'!AA:AA)/12</f>
        <v>50000</v>
      </c>
      <c r="AA73" s="101">
        <f t="shared" si="37"/>
        <v>3.1410981279055156E-5</v>
      </c>
      <c r="AB73" s="96">
        <f t="shared" si="45"/>
        <v>500000</v>
      </c>
      <c r="AC73" s="101">
        <f t="shared" si="39"/>
        <v>9.6599690880989179E-5</v>
      </c>
      <c r="AE73" s="95">
        <f>SUMIF('3.HR Policy'!$A:$A,$C73&amp;$C$68,'3.HR Policy'!G:G)*SUMIF($C$6:$C$12,$C73,F$6:F$12)</f>
        <v>600000</v>
      </c>
      <c r="AF73" s="101">
        <f t="shared" si="40"/>
        <v>6.836204539239814E-5</v>
      </c>
      <c r="AG73" s="95">
        <f>SUMIF('3.HR Policy'!$A:$A,$C73&amp;$C$68,'3.HR Policy'!I:I)*SUMIF($C$6:$C$12,$C73,H$6:H$12)</f>
        <v>600000</v>
      </c>
      <c r="AH73" s="101">
        <f t="shared" si="41"/>
        <v>3.7978914106887855E-5</v>
      </c>
      <c r="AI73" s="95">
        <f>SUMIF('3.HR Policy'!$A:$A,$C73&amp;$C$68,'3.HR Policy'!K:K)*SUMIF($C$6:$C$12,$C73,J$6:J$12)</f>
        <v>600000</v>
      </c>
      <c r="AJ73" s="101">
        <f t="shared" si="42"/>
        <v>2.5319276071258572E-5</v>
      </c>
      <c r="AK73" s="95">
        <f>SUMIF('3.HR Policy'!$A:$A,$C73&amp;$C$68,'3.HR Policy'!M:M)*SUMIF($C$6:$C$12,$C73,L$6:L$12)</f>
        <v>600000</v>
      </c>
      <c r="AL73" s="101">
        <f t="shared" si="43"/>
        <v>1.8085197193756123E-5</v>
      </c>
    </row>
    <row r="74" spans="2:38" x14ac:dyDescent="0.45">
      <c r="B74" s="90"/>
      <c r="C74" s="105" t="s">
        <v>55</v>
      </c>
      <c r="D74" s="224">
        <f>SUMIF('3.HR Policy'!$A:$A,$C74&amp;$C$68,'3.HR Policy'!$E:$E)*SUMIF('1.Headcount'!$A:$A,$C74&amp;2025,'1.Headcount'!E:E)/12</f>
        <v>0</v>
      </c>
      <c r="E74" s="101">
        <f t="shared" si="26"/>
        <v>0</v>
      </c>
      <c r="F74" s="224">
        <f>SUMIF('3.HR Policy'!$A:$A,$C74&amp;$C$68,'3.HR Policy'!$E:$E)*SUMIF('1.Headcount'!$A:$A,$C74&amp;2025,'1.Headcount'!G:G)/12</f>
        <v>0</v>
      </c>
      <c r="G74" s="101">
        <f t="shared" si="27"/>
        <v>0</v>
      </c>
      <c r="H74" s="224">
        <f>SUMIF('3.HR Policy'!$A:$A,$C74&amp;$C$68,'3.HR Policy'!$E:$E)*SUMIF('1.Headcount'!$A:$A,$C74&amp;2025,'1.Headcount'!I:I)/12</f>
        <v>0</v>
      </c>
      <c r="I74" s="101">
        <f t="shared" si="28"/>
        <v>0</v>
      </c>
      <c r="J74" s="224">
        <f>SUMIF('3.HR Policy'!$A:$A,$C74&amp;$C$68,'3.HR Policy'!$E:$E)*SUMIF('1.Headcount'!$A:$A,$C74&amp;2025,'1.Headcount'!K:K)/12</f>
        <v>0</v>
      </c>
      <c r="K74" s="101">
        <f t="shared" si="29"/>
        <v>0</v>
      </c>
      <c r="L74" s="224">
        <f>SUMIF('3.HR Policy'!$A:$A,$C74&amp;$C$68,'3.HR Policy'!$E:$E)*SUMIF('1.Headcount'!$A:$A,$C74&amp;2025,'1.Headcount'!M:M)/12</f>
        <v>0</v>
      </c>
      <c r="M74" s="101">
        <f t="shared" si="30"/>
        <v>0</v>
      </c>
      <c r="N74" s="224">
        <f>SUMIF('3.HR Policy'!$A:$A,$C74&amp;$C$68,'3.HR Policy'!$E:$E)*SUMIF('1.Headcount'!$A:$A,$C74&amp;2025,'1.Headcount'!O:O)/12</f>
        <v>0</v>
      </c>
      <c r="O74" s="101">
        <f t="shared" si="31"/>
        <v>0</v>
      </c>
      <c r="P74" s="224">
        <f>SUMIF('3.HR Policy'!$A:$A,$C74&amp;$C$68,'3.HR Policy'!$E:$E)*SUMIF('1.Headcount'!$A:$A,$C74&amp;2025,'1.Headcount'!Q:Q)/12</f>
        <v>0</v>
      </c>
      <c r="Q74" s="101">
        <f t="shared" si="32"/>
        <v>0</v>
      </c>
      <c r="R74" s="224">
        <f>SUMIF('3.HR Policy'!$A:$A,$C74&amp;$C$68,'3.HR Policy'!$E:$E)*SUMIF('1.Headcount'!$A:$A,$C74&amp;2025,'1.Headcount'!S:S)/12</f>
        <v>0</v>
      </c>
      <c r="S74" s="101">
        <f t="shared" si="33"/>
        <v>0</v>
      </c>
      <c r="T74" s="224">
        <f>SUMIF('3.HR Policy'!$A:$A,$C74&amp;$C$68,'3.HR Policy'!$E:$E)*SUMIF('1.Headcount'!$A:$A,$C74&amp;2025,'1.Headcount'!U:U)/12</f>
        <v>0</v>
      </c>
      <c r="U74" s="101">
        <f t="shared" si="34"/>
        <v>0</v>
      </c>
      <c r="V74" s="224">
        <f>SUMIF('3.HR Policy'!$A:$A,$C74&amp;$C$68,'3.HR Policy'!$E:$E)*SUMIF('1.Headcount'!$A:$A,$C74&amp;2025,'1.Headcount'!W:W)/12</f>
        <v>0</v>
      </c>
      <c r="W74" s="101">
        <f t="shared" si="35"/>
        <v>0</v>
      </c>
      <c r="X74" s="224">
        <f>SUMIF('3.HR Policy'!$A:$A,$C74&amp;$C$68,'3.HR Policy'!$E:$E)*SUMIF('1.Headcount'!$A:$A,$C74&amp;2025,'1.Headcount'!Y:Y)/12</f>
        <v>0</v>
      </c>
      <c r="Y74" s="101">
        <f t="shared" si="36"/>
        <v>0</v>
      </c>
      <c r="Z74" s="224">
        <f>SUMIF('3.HR Policy'!$A:$A,$C74&amp;$C$68,'3.HR Policy'!$E:$E)*SUMIF('1.Headcount'!$A:$A,$C74&amp;2025,'1.Headcount'!AA:AA)/12</f>
        <v>0</v>
      </c>
      <c r="AA74" s="101">
        <f t="shared" si="37"/>
        <v>0</v>
      </c>
      <c r="AB74" s="96">
        <f t="shared" si="45"/>
        <v>0</v>
      </c>
      <c r="AC74" s="101">
        <f t="shared" si="39"/>
        <v>0</v>
      </c>
      <c r="AE74" s="95">
        <f>SUMIF('3.HR Policy'!$A:$A,$C74&amp;$C$68,'3.HR Policy'!G:G)*SUMIF($C$6:$C$12,$C74,F$6:F$12)</f>
        <v>0</v>
      </c>
      <c r="AF74" s="101">
        <f t="shared" si="40"/>
        <v>0</v>
      </c>
      <c r="AG74" s="95">
        <f>SUMIF('3.HR Policy'!$A:$A,$C74&amp;$C$68,'3.HR Policy'!I:I)*SUMIF($C$6:$C$12,$C74,H$6:H$12)</f>
        <v>0</v>
      </c>
      <c r="AH74" s="101">
        <f t="shared" si="41"/>
        <v>0</v>
      </c>
      <c r="AI74" s="95">
        <f>SUMIF('3.HR Policy'!$A:$A,$C74&amp;$C$68,'3.HR Policy'!K:K)*SUMIF($C$6:$C$12,$C74,J$6:J$12)</f>
        <v>0</v>
      </c>
      <c r="AJ74" s="101">
        <f t="shared" si="42"/>
        <v>0</v>
      </c>
      <c r="AK74" s="95">
        <f>SUMIF('3.HR Policy'!$A:$A,$C74&amp;$C$68,'3.HR Policy'!M:M)*SUMIF($C$6:$C$12,$C74,L$6:L$12)</f>
        <v>0</v>
      </c>
      <c r="AL74" s="101">
        <f t="shared" si="43"/>
        <v>0</v>
      </c>
    </row>
    <row r="75" spans="2:38" x14ac:dyDescent="0.45">
      <c r="B75" s="90"/>
      <c r="C75" s="105" t="s">
        <v>56</v>
      </c>
      <c r="D75" s="224">
        <f>SUMIF('3.HR Policy'!$A:$A,$C75&amp;$C$68,'3.HR Policy'!$E:$E)*SUMIF('1.Headcount'!$A:$A,$C75&amp;2025,'1.Headcount'!E:E)/12</f>
        <v>0</v>
      </c>
      <c r="E75" s="101">
        <f t="shared" si="26"/>
        <v>0</v>
      </c>
      <c r="F75" s="224">
        <f>SUMIF('3.HR Policy'!$A:$A,$C75&amp;$C$68,'3.HR Policy'!$E:$E)*SUMIF('1.Headcount'!$A:$A,$C75&amp;2025,'1.Headcount'!G:G)/12</f>
        <v>0</v>
      </c>
      <c r="G75" s="101">
        <f t="shared" si="27"/>
        <v>0</v>
      </c>
      <c r="H75" s="224">
        <f>SUMIF('3.HR Policy'!$A:$A,$C75&amp;$C$68,'3.HR Policy'!$E:$E)*SUMIF('1.Headcount'!$A:$A,$C75&amp;2025,'1.Headcount'!I:I)/12</f>
        <v>0</v>
      </c>
      <c r="I75" s="101">
        <f t="shared" si="28"/>
        <v>0</v>
      </c>
      <c r="J75" s="224">
        <f>SUMIF('3.HR Policy'!$A:$A,$C75&amp;$C$68,'3.HR Policy'!$E:$E)*SUMIF('1.Headcount'!$A:$A,$C75&amp;2025,'1.Headcount'!K:K)/12</f>
        <v>0</v>
      </c>
      <c r="K75" s="101">
        <f t="shared" si="29"/>
        <v>0</v>
      </c>
      <c r="L75" s="224">
        <f>SUMIF('3.HR Policy'!$A:$A,$C75&amp;$C$68,'3.HR Policy'!$E:$E)*SUMIF('1.Headcount'!$A:$A,$C75&amp;2025,'1.Headcount'!M:M)/12</f>
        <v>0</v>
      </c>
      <c r="M75" s="101">
        <f t="shared" si="30"/>
        <v>0</v>
      </c>
      <c r="N75" s="224">
        <f>SUMIF('3.HR Policy'!$A:$A,$C75&amp;$C$68,'3.HR Policy'!$E:$E)*SUMIF('1.Headcount'!$A:$A,$C75&amp;2025,'1.Headcount'!O:O)/12</f>
        <v>0</v>
      </c>
      <c r="O75" s="101">
        <f t="shared" si="31"/>
        <v>0</v>
      </c>
      <c r="P75" s="224">
        <f>SUMIF('3.HR Policy'!$A:$A,$C75&amp;$C$68,'3.HR Policy'!$E:$E)*SUMIF('1.Headcount'!$A:$A,$C75&amp;2025,'1.Headcount'!Q:Q)/12</f>
        <v>0</v>
      </c>
      <c r="Q75" s="101">
        <f t="shared" si="32"/>
        <v>0</v>
      </c>
      <c r="R75" s="224">
        <f>SUMIF('3.HR Policy'!$A:$A,$C75&amp;$C$68,'3.HR Policy'!$E:$E)*SUMIF('1.Headcount'!$A:$A,$C75&amp;2025,'1.Headcount'!S:S)/12</f>
        <v>0</v>
      </c>
      <c r="S75" s="101">
        <f t="shared" si="33"/>
        <v>0</v>
      </c>
      <c r="T75" s="224">
        <f>SUMIF('3.HR Policy'!$A:$A,$C75&amp;$C$68,'3.HR Policy'!$E:$E)*SUMIF('1.Headcount'!$A:$A,$C75&amp;2025,'1.Headcount'!U:U)/12</f>
        <v>0</v>
      </c>
      <c r="U75" s="101">
        <f t="shared" si="34"/>
        <v>0</v>
      </c>
      <c r="V75" s="224">
        <f>SUMIF('3.HR Policy'!$A:$A,$C75&amp;$C$68,'3.HR Policy'!$E:$E)*SUMIF('1.Headcount'!$A:$A,$C75&amp;2025,'1.Headcount'!W:W)/12</f>
        <v>0</v>
      </c>
      <c r="W75" s="101">
        <f t="shared" si="35"/>
        <v>0</v>
      </c>
      <c r="X75" s="224">
        <f>SUMIF('3.HR Policy'!$A:$A,$C75&amp;$C$68,'3.HR Policy'!$E:$E)*SUMIF('1.Headcount'!$A:$A,$C75&amp;2025,'1.Headcount'!Y:Y)/12</f>
        <v>0</v>
      </c>
      <c r="Y75" s="101">
        <f t="shared" si="36"/>
        <v>0</v>
      </c>
      <c r="Z75" s="224">
        <f>SUMIF('3.HR Policy'!$A:$A,$C75&amp;$C$68,'3.HR Policy'!$E:$E)*SUMIF('1.Headcount'!$A:$A,$C75&amp;2025,'1.Headcount'!AA:AA)/12</f>
        <v>0</v>
      </c>
      <c r="AA75" s="101">
        <f t="shared" si="37"/>
        <v>0</v>
      </c>
      <c r="AB75" s="96">
        <f t="shared" si="45"/>
        <v>0</v>
      </c>
      <c r="AC75" s="101">
        <f t="shared" si="39"/>
        <v>0</v>
      </c>
      <c r="AE75" s="95">
        <f>SUMIF('3.HR Policy'!$A:$A,$C75&amp;$C$68,'3.HR Policy'!G:G)*SUMIF($C$6:$C$12,$C75,F$6:F$12)</f>
        <v>600000</v>
      </c>
      <c r="AF75" s="101">
        <f t="shared" si="40"/>
        <v>6.836204539239814E-5</v>
      </c>
      <c r="AG75" s="95">
        <f>SUMIF('3.HR Policy'!$A:$A,$C75&amp;$C$68,'3.HR Policy'!I:I)*SUMIF($C$6:$C$12,$C75,H$6:H$12)</f>
        <v>600000</v>
      </c>
      <c r="AH75" s="101">
        <f t="shared" si="41"/>
        <v>3.7978914106887855E-5</v>
      </c>
      <c r="AI75" s="95">
        <f>SUMIF('3.HR Policy'!$A:$A,$C75&amp;$C$68,'3.HR Policy'!K:K)*SUMIF($C$6:$C$12,$C75,J$6:J$12)</f>
        <v>0</v>
      </c>
      <c r="AJ75" s="101">
        <f t="shared" si="42"/>
        <v>0</v>
      </c>
      <c r="AK75" s="95">
        <f>SUMIF('3.HR Policy'!$A:$A,$C75&amp;$C$68,'3.HR Policy'!M:M)*SUMIF($C$6:$C$12,$C75,L$6:L$12)</f>
        <v>0</v>
      </c>
      <c r="AL75" s="101">
        <f t="shared" si="43"/>
        <v>0</v>
      </c>
    </row>
    <row r="76" spans="2:38" x14ac:dyDescent="0.45">
      <c r="B76" s="90">
        <v>7</v>
      </c>
      <c r="C76" s="91" t="str">
        <f>'3.HR Policy'!B157</f>
        <v>Phụ cấp tiền xăng xe, di chuyển</v>
      </c>
      <c r="D76" s="94">
        <f>SUM(D77:D83)</f>
        <v>0</v>
      </c>
      <c r="E76" s="102">
        <f t="shared" si="26"/>
        <v>0</v>
      </c>
      <c r="F76" s="94">
        <f>SUM(F77:F83)</f>
        <v>0</v>
      </c>
      <c r="G76" s="102">
        <f t="shared" si="27"/>
        <v>0</v>
      </c>
      <c r="H76" s="94">
        <f>SUM(H77:H83)</f>
        <v>0</v>
      </c>
      <c r="I76" s="102">
        <f t="shared" si="28"/>
        <v>0</v>
      </c>
      <c r="J76" s="94">
        <f>SUM(J77:J83)</f>
        <v>0</v>
      </c>
      <c r="K76" s="102">
        <f t="shared" si="29"/>
        <v>0</v>
      </c>
      <c r="L76" s="94">
        <f>SUM(L77:L83)</f>
        <v>0</v>
      </c>
      <c r="M76" s="102">
        <f t="shared" si="30"/>
        <v>0</v>
      </c>
      <c r="N76" s="94">
        <f>SUM(N77:N83)</f>
        <v>0</v>
      </c>
      <c r="O76" s="102">
        <f t="shared" si="31"/>
        <v>0</v>
      </c>
      <c r="P76" s="94">
        <f>SUM(P77:P83)</f>
        <v>0</v>
      </c>
      <c r="Q76" s="102">
        <f t="shared" si="32"/>
        <v>0</v>
      </c>
      <c r="R76" s="94">
        <f>SUM(R77:R83)</f>
        <v>0</v>
      </c>
      <c r="S76" s="102">
        <f t="shared" si="33"/>
        <v>0</v>
      </c>
      <c r="T76" s="94">
        <f>SUM(T77:T83)</f>
        <v>0</v>
      </c>
      <c r="U76" s="102">
        <f t="shared" si="34"/>
        <v>0</v>
      </c>
      <c r="V76" s="94">
        <f>SUM(V77:V83)</f>
        <v>0</v>
      </c>
      <c r="W76" s="102">
        <f t="shared" si="35"/>
        <v>0</v>
      </c>
      <c r="X76" s="94">
        <f>SUM(X77:X83)</f>
        <v>0</v>
      </c>
      <c r="Y76" s="102">
        <f t="shared" si="36"/>
        <v>0</v>
      </c>
      <c r="Z76" s="94">
        <f>SUM(Z77:Z83)</f>
        <v>0</v>
      </c>
      <c r="AA76" s="102">
        <f t="shared" si="37"/>
        <v>0</v>
      </c>
      <c r="AB76" s="94">
        <f t="shared" si="45"/>
        <v>0</v>
      </c>
      <c r="AC76" s="102">
        <f t="shared" si="39"/>
        <v>0</v>
      </c>
      <c r="AE76" s="94">
        <f>SUM(AE77:AE83)</f>
        <v>0</v>
      </c>
      <c r="AF76" s="102">
        <f t="shared" si="40"/>
        <v>0</v>
      </c>
      <c r="AG76" s="94">
        <f>SUM(AG77:AG83)</f>
        <v>48000000</v>
      </c>
      <c r="AH76" s="102">
        <f t="shared" si="41"/>
        <v>3.0383131285510283E-3</v>
      </c>
      <c r="AI76" s="94">
        <f>SUM(AI77:AI83)</f>
        <v>48000000</v>
      </c>
      <c r="AJ76" s="102">
        <f t="shared" si="42"/>
        <v>2.0255420857006857E-3</v>
      </c>
      <c r="AK76" s="94">
        <f>SUM(AK77:AK83)</f>
        <v>48000000</v>
      </c>
      <c r="AL76" s="102">
        <f t="shared" si="43"/>
        <v>1.4468157755004897E-3</v>
      </c>
    </row>
    <row r="77" spans="2:38" x14ac:dyDescent="0.45">
      <c r="B77" s="90"/>
      <c r="C77" s="105" t="s">
        <v>51</v>
      </c>
      <c r="D77" s="224">
        <f>SUMIF('3.HR Policy'!$A:$A,$C77&amp;$C$76,'3.HR Policy'!$E:$E)*SUMIF('1.Headcount'!$A:$A,$C77&amp;2025,'1.Headcount'!E:E)/12</f>
        <v>0</v>
      </c>
      <c r="E77" s="225">
        <f>IFERROR(D77/D$32,0)</f>
        <v>0</v>
      </c>
      <c r="F77" s="224">
        <f>SUMIF('3.HR Policy'!$A:$A,$C77&amp;$C$76,'3.HR Policy'!$E:$E)*SUMIF('1.Headcount'!$A:$A,$C77&amp;2025,'1.Headcount'!G:G)/12</f>
        <v>0</v>
      </c>
      <c r="G77" s="225">
        <f>IFERROR(F77/F$32,0)</f>
        <v>0</v>
      </c>
      <c r="H77" s="224">
        <f>SUMIF('3.HR Policy'!$A:$A,$C77&amp;$C$76,'3.HR Policy'!$E:$E)*SUMIF('1.Headcount'!$A:$A,$C77&amp;2025,'1.Headcount'!I:I)/12</f>
        <v>0</v>
      </c>
      <c r="I77" s="225">
        <f>IFERROR(H77/H$32,0)</f>
        <v>0</v>
      </c>
      <c r="J77" s="224">
        <f>SUMIF('3.HR Policy'!$A:$A,$C77&amp;$C$76,'3.HR Policy'!$E:$E)*SUMIF('1.Headcount'!$A:$A,$C77&amp;2025,'1.Headcount'!K:K)/12</f>
        <v>0</v>
      </c>
      <c r="K77" s="225">
        <f>IFERROR(J77/J$32,0)</f>
        <v>0</v>
      </c>
      <c r="L77" s="224">
        <f>SUMIF('3.HR Policy'!$A:$A,$C77&amp;$C$76,'3.HR Policy'!$E:$E)*SUMIF('1.Headcount'!$A:$A,$C77&amp;2025,'1.Headcount'!M:M)/12</f>
        <v>0</v>
      </c>
      <c r="M77" s="225">
        <f>IFERROR(L77/L$32,0)</f>
        <v>0</v>
      </c>
      <c r="N77" s="224">
        <f>SUMIF('3.HR Policy'!$A:$A,$C77&amp;$C$76,'3.HR Policy'!$E:$E)*SUMIF('1.Headcount'!$A:$A,$C77&amp;2025,'1.Headcount'!O:O)/12</f>
        <v>0</v>
      </c>
      <c r="O77" s="225">
        <f>IFERROR(N77/N$32,0)</f>
        <v>0</v>
      </c>
      <c r="P77" s="224">
        <f>SUMIF('3.HR Policy'!$A:$A,$C77&amp;$C$76,'3.HR Policy'!$E:$E)*SUMIF('1.Headcount'!$A:$A,$C77&amp;2025,'1.Headcount'!Q:Q)/12</f>
        <v>0</v>
      </c>
      <c r="Q77" s="225">
        <f>IFERROR(P77/P$32,0)</f>
        <v>0</v>
      </c>
      <c r="R77" s="224">
        <f>SUMIF('3.HR Policy'!$A:$A,$C77&amp;$C$76,'3.HR Policy'!$E:$E)*SUMIF('1.Headcount'!$A:$A,$C77&amp;2025,'1.Headcount'!S:S)/12</f>
        <v>0</v>
      </c>
      <c r="S77" s="225">
        <f>IFERROR(R77/R$32,0)</f>
        <v>0</v>
      </c>
      <c r="T77" s="224">
        <f>SUMIF('3.HR Policy'!$A:$A,$C77&amp;$C$76,'3.HR Policy'!$E:$E)*SUMIF('1.Headcount'!$A:$A,$C77&amp;2025,'1.Headcount'!U:U)/12</f>
        <v>0</v>
      </c>
      <c r="U77" s="225">
        <f>IFERROR(T77/T$32,0)</f>
        <v>0</v>
      </c>
      <c r="V77" s="224">
        <f>SUMIF('3.HR Policy'!$A:$A,$C77&amp;$C$76,'3.HR Policy'!$E:$E)*SUMIF('1.Headcount'!$A:$A,$C77&amp;2025,'1.Headcount'!W:W)/12</f>
        <v>0</v>
      </c>
      <c r="W77" s="225">
        <f>IFERROR(V77/V$32,0)</f>
        <v>0</v>
      </c>
      <c r="X77" s="224">
        <f>SUMIF('3.HR Policy'!$A:$A,$C77&amp;$C$76,'3.HR Policy'!$E:$E)*SUMIF('1.Headcount'!$A:$A,$C77&amp;2025,'1.Headcount'!Y:Y)/12</f>
        <v>0</v>
      </c>
      <c r="Y77" s="225">
        <f>IFERROR(X77/X$32,0)</f>
        <v>0</v>
      </c>
      <c r="Z77" s="224">
        <f>SUMIF('3.HR Policy'!$A:$A,$C77&amp;$C$76,'3.HR Policy'!$E:$E)*SUMIF('1.Headcount'!$A:$A,$C77&amp;2025,'1.Headcount'!AA:AA)/12</f>
        <v>0</v>
      </c>
      <c r="AA77" s="225">
        <f>IFERROR(Z77/Z$32,0)</f>
        <v>0</v>
      </c>
      <c r="AB77" s="96">
        <f>D77+F77+H77+J77+L77+N77+P77+R77+T77+V77+X77+Z77</f>
        <v>0</v>
      </c>
      <c r="AC77" s="225">
        <f>IFERROR(AB77/AB$32,0)</f>
        <v>0</v>
      </c>
      <c r="AE77" s="95">
        <f>SUMIF('3.HR Policy'!$A:$A,$C77&amp;$C$76,'3.HR Policy'!G:G)*SUMIF($C$6:$C$12,$C77,F$6:F$12)</f>
        <v>0</v>
      </c>
      <c r="AF77" s="225">
        <f>IFERROR(AE77/AE$32,0)</f>
        <v>0</v>
      </c>
      <c r="AG77" s="95">
        <f>SUMIF('3.HR Policy'!$A:$A,$C77&amp;$C$76,'3.HR Policy'!I:I)*SUMIF($C$6:$C$12,$C77,H$6:H$12)</f>
        <v>12000000</v>
      </c>
      <c r="AH77" s="225">
        <f>IFERROR(AG77/AG$32,0)</f>
        <v>7.5957828213775707E-4</v>
      </c>
      <c r="AI77" s="95">
        <f>SUMIF('3.HR Policy'!$A:$A,$C77&amp;$C$76,'3.HR Policy'!K:K)*SUMIF($C$6:$C$12,$C77,J$6:J$12)</f>
        <v>12000000</v>
      </c>
      <c r="AJ77" s="225">
        <f>IFERROR(AI77/AI$32,0)</f>
        <v>5.0638552142517142E-4</v>
      </c>
      <c r="AK77" s="95">
        <f>SUMIF('3.HR Policy'!$A:$A,$C77&amp;$C$76,'3.HR Policy'!M:M)*SUMIF($C$6:$C$12,$C77,L$6:L$12)</f>
        <v>12000000</v>
      </c>
      <c r="AL77" s="225">
        <f>IFERROR(AK77/AK$32,0)</f>
        <v>3.6170394387512243E-4</v>
      </c>
    </row>
    <row r="78" spans="2:38" x14ac:dyDescent="0.45">
      <c r="B78" s="90"/>
      <c r="C78" s="105" t="s">
        <v>52</v>
      </c>
      <c r="D78" s="224">
        <f>SUMIF('3.HR Policy'!$A:$A,$C78&amp;$C$76,'3.HR Policy'!$E:$E)*SUMIF('1.Headcount'!$A:$A,$C78&amp;2025,'1.Headcount'!E:E)/12</f>
        <v>0</v>
      </c>
      <c r="E78" s="101">
        <f t="shared" si="26"/>
        <v>0</v>
      </c>
      <c r="F78" s="224">
        <f>SUMIF('3.HR Policy'!$A:$A,$C78&amp;$C$76,'3.HR Policy'!$E:$E)*SUMIF('1.Headcount'!$A:$A,$C78&amp;2025,'1.Headcount'!G:G)/12</f>
        <v>0</v>
      </c>
      <c r="G78" s="101">
        <f t="shared" si="27"/>
        <v>0</v>
      </c>
      <c r="H78" s="224">
        <f>SUMIF('3.HR Policy'!$A:$A,$C78&amp;$C$76,'3.HR Policy'!$E:$E)*SUMIF('1.Headcount'!$A:$A,$C78&amp;2025,'1.Headcount'!I:I)/12</f>
        <v>0</v>
      </c>
      <c r="I78" s="101">
        <f t="shared" si="28"/>
        <v>0</v>
      </c>
      <c r="J78" s="224">
        <f>SUMIF('3.HR Policy'!$A:$A,$C78&amp;$C$76,'3.HR Policy'!$E:$E)*SUMIF('1.Headcount'!$A:$A,$C78&amp;2025,'1.Headcount'!K:K)/12</f>
        <v>0</v>
      </c>
      <c r="K78" s="101">
        <f t="shared" si="29"/>
        <v>0</v>
      </c>
      <c r="L78" s="224">
        <f>SUMIF('3.HR Policy'!$A:$A,$C78&amp;$C$76,'3.HR Policy'!$E:$E)*SUMIF('1.Headcount'!$A:$A,$C78&amp;2025,'1.Headcount'!M:M)/12</f>
        <v>0</v>
      </c>
      <c r="M78" s="101">
        <f t="shared" si="30"/>
        <v>0</v>
      </c>
      <c r="N78" s="224">
        <f>SUMIF('3.HR Policy'!$A:$A,$C78&amp;$C$76,'3.HR Policy'!$E:$E)*SUMIF('1.Headcount'!$A:$A,$C78&amp;2025,'1.Headcount'!O:O)/12</f>
        <v>0</v>
      </c>
      <c r="O78" s="101">
        <f t="shared" si="31"/>
        <v>0</v>
      </c>
      <c r="P78" s="224">
        <f>SUMIF('3.HR Policy'!$A:$A,$C78&amp;$C$76,'3.HR Policy'!$E:$E)*SUMIF('1.Headcount'!$A:$A,$C78&amp;2025,'1.Headcount'!Q:Q)/12</f>
        <v>0</v>
      </c>
      <c r="Q78" s="101">
        <f t="shared" si="32"/>
        <v>0</v>
      </c>
      <c r="R78" s="224">
        <f>SUMIF('3.HR Policy'!$A:$A,$C78&amp;$C$76,'3.HR Policy'!$E:$E)*SUMIF('1.Headcount'!$A:$A,$C78&amp;2025,'1.Headcount'!S:S)/12</f>
        <v>0</v>
      </c>
      <c r="S78" s="101">
        <f t="shared" si="33"/>
        <v>0</v>
      </c>
      <c r="T78" s="224">
        <f>SUMIF('3.HR Policy'!$A:$A,$C78&amp;$C$76,'3.HR Policy'!$E:$E)*SUMIF('1.Headcount'!$A:$A,$C78&amp;2025,'1.Headcount'!U:U)/12</f>
        <v>0</v>
      </c>
      <c r="U78" s="101">
        <f t="shared" si="34"/>
        <v>0</v>
      </c>
      <c r="V78" s="224">
        <f>SUMIF('3.HR Policy'!$A:$A,$C78&amp;$C$76,'3.HR Policy'!$E:$E)*SUMIF('1.Headcount'!$A:$A,$C78&amp;2025,'1.Headcount'!W:W)/12</f>
        <v>0</v>
      </c>
      <c r="W78" s="101">
        <f t="shared" si="35"/>
        <v>0</v>
      </c>
      <c r="X78" s="224">
        <f>SUMIF('3.HR Policy'!$A:$A,$C78&amp;$C$76,'3.HR Policy'!$E:$E)*SUMIF('1.Headcount'!$A:$A,$C78&amp;2025,'1.Headcount'!Y:Y)/12</f>
        <v>0</v>
      </c>
      <c r="Y78" s="101">
        <f t="shared" si="36"/>
        <v>0</v>
      </c>
      <c r="Z78" s="224">
        <f>SUMIF('3.HR Policy'!$A:$A,$C78&amp;$C$76,'3.HR Policy'!$E:$E)*SUMIF('1.Headcount'!$A:$A,$C78&amp;2025,'1.Headcount'!AA:AA)/12</f>
        <v>0</v>
      </c>
      <c r="AA78" s="101">
        <f t="shared" si="37"/>
        <v>0</v>
      </c>
      <c r="AB78" s="96">
        <f t="shared" si="45"/>
        <v>0</v>
      </c>
      <c r="AC78" s="101">
        <f t="shared" si="39"/>
        <v>0</v>
      </c>
      <c r="AE78" s="95">
        <f>SUMIF('3.HR Policy'!$A:$A,$C78&amp;$C$76,'3.HR Policy'!G:G)*SUMIF($C$6:$C$12,$C78,F$6:F$12)</f>
        <v>0</v>
      </c>
      <c r="AF78" s="101">
        <f t="shared" si="40"/>
        <v>0</v>
      </c>
      <c r="AG78" s="95">
        <f>SUMIF('3.HR Policy'!$A:$A,$C78&amp;$C$76,'3.HR Policy'!I:I)*SUMIF($C$6:$C$12,$C78,H$6:H$12)</f>
        <v>12000000</v>
      </c>
      <c r="AH78" s="101">
        <f t="shared" si="41"/>
        <v>7.5957828213775707E-4</v>
      </c>
      <c r="AI78" s="95">
        <f>SUMIF('3.HR Policy'!$A:$A,$C78&amp;$C$76,'3.HR Policy'!K:K)*SUMIF($C$6:$C$12,$C78,J$6:J$12)</f>
        <v>12000000</v>
      </c>
      <c r="AJ78" s="101">
        <f t="shared" si="42"/>
        <v>5.0638552142517142E-4</v>
      </c>
      <c r="AK78" s="95">
        <f>SUMIF('3.HR Policy'!$A:$A,$C78&amp;$C$76,'3.HR Policy'!M:M)*SUMIF($C$6:$C$12,$C78,L$6:L$12)</f>
        <v>12000000</v>
      </c>
      <c r="AL78" s="101">
        <f t="shared" si="43"/>
        <v>3.6170394387512243E-4</v>
      </c>
    </row>
    <row r="79" spans="2:38" x14ac:dyDescent="0.45">
      <c r="B79" s="90"/>
      <c r="C79" s="105" t="s">
        <v>75</v>
      </c>
      <c r="D79" s="224">
        <f>SUMIF('3.HR Policy'!$A:$A,$C79&amp;$C$76,'3.HR Policy'!$E:$E)*SUMIF('1.Headcount'!$A:$A,$C79&amp;2025,'1.Headcount'!E:E)/12</f>
        <v>0</v>
      </c>
      <c r="E79" s="101">
        <f t="shared" si="26"/>
        <v>0</v>
      </c>
      <c r="F79" s="224">
        <f>SUMIF('3.HR Policy'!$A:$A,$C79&amp;$C$76,'3.HR Policy'!$E:$E)*SUMIF('1.Headcount'!$A:$A,$C79&amp;2025,'1.Headcount'!G:G)/12</f>
        <v>0</v>
      </c>
      <c r="G79" s="101">
        <f t="shared" si="27"/>
        <v>0</v>
      </c>
      <c r="H79" s="224">
        <f>SUMIF('3.HR Policy'!$A:$A,$C79&amp;$C$76,'3.HR Policy'!$E:$E)*SUMIF('1.Headcount'!$A:$A,$C79&amp;2025,'1.Headcount'!I:I)/12</f>
        <v>0</v>
      </c>
      <c r="I79" s="101">
        <f t="shared" si="28"/>
        <v>0</v>
      </c>
      <c r="J79" s="224">
        <f>SUMIF('3.HR Policy'!$A:$A,$C79&amp;$C$76,'3.HR Policy'!$E:$E)*SUMIF('1.Headcount'!$A:$A,$C79&amp;2025,'1.Headcount'!K:K)/12</f>
        <v>0</v>
      </c>
      <c r="K79" s="101">
        <f t="shared" si="29"/>
        <v>0</v>
      </c>
      <c r="L79" s="224">
        <f>SUMIF('3.HR Policy'!$A:$A,$C79&amp;$C$76,'3.HR Policy'!$E:$E)*SUMIF('1.Headcount'!$A:$A,$C79&amp;2025,'1.Headcount'!M:M)/12</f>
        <v>0</v>
      </c>
      <c r="M79" s="101">
        <f t="shared" si="30"/>
        <v>0</v>
      </c>
      <c r="N79" s="224">
        <f>SUMIF('3.HR Policy'!$A:$A,$C79&amp;$C$76,'3.HR Policy'!$E:$E)*SUMIF('1.Headcount'!$A:$A,$C79&amp;2025,'1.Headcount'!O:O)/12</f>
        <v>0</v>
      </c>
      <c r="O79" s="101">
        <f t="shared" si="31"/>
        <v>0</v>
      </c>
      <c r="P79" s="224">
        <f>SUMIF('3.HR Policy'!$A:$A,$C79&amp;$C$76,'3.HR Policy'!$E:$E)*SUMIF('1.Headcount'!$A:$A,$C79&amp;2025,'1.Headcount'!Q:Q)/12</f>
        <v>0</v>
      </c>
      <c r="Q79" s="101">
        <f t="shared" si="32"/>
        <v>0</v>
      </c>
      <c r="R79" s="224">
        <f>SUMIF('3.HR Policy'!$A:$A,$C79&amp;$C$76,'3.HR Policy'!$E:$E)*SUMIF('1.Headcount'!$A:$A,$C79&amp;2025,'1.Headcount'!S:S)/12</f>
        <v>0</v>
      </c>
      <c r="S79" s="101">
        <f t="shared" si="33"/>
        <v>0</v>
      </c>
      <c r="T79" s="224">
        <f>SUMIF('3.HR Policy'!$A:$A,$C79&amp;$C$76,'3.HR Policy'!$E:$E)*SUMIF('1.Headcount'!$A:$A,$C79&amp;2025,'1.Headcount'!U:U)/12</f>
        <v>0</v>
      </c>
      <c r="U79" s="101">
        <f t="shared" si="34"/>
        <v>0</v>
      </c>
      <c r="V79" s="224">
        <f>SUMIF('3.HR Policy'!$A:$A,$C79&amp;$C$76,'3.HR Policy'!$E:$E)*SUMIF('1.Headcount'!$A:$A,$C79&amp;2025,'1.Headcount'!W:W)/12</f>
        <v>0</v>
      </c>
      <c r="W79" s="101">
        <f t="shared" si="35"/>
        <v>0</v>
      </c>
      <c r="X79" s="224">
        <f>SUMIF('3.HR Policy'!$A:$A,$C79&amp;$C$76,'3.HR Policy'!$E:$E)*SUMIF('1.Headcount'!$A:$A,$C79&amp;2025,'1.Headcount'!Y:Y)/12</f>
        <v>0</v>
      </c>
      <c r="Y79" s="101">
        <f t="shared" si="36"/>
        <v>0</v>
      </c>
      <c r="Z79" s="224">
        <f>SUMIF('3.HR Policy'!$A:$A,$C79&amp;$C$76,'3.HR Policy'!$E:$E)*SUMIF('1.Headcount'!$A:$A,$C79&amp;2025,'1.Headcount'!AA:AA)/12</f>
        <v>0</v>
      </c>
      <c r="AA79" s="101">
        <f t="shared" si="37"/>
        <v>0</v>
      </c>
      <c r="AB79" s="96">
        <f t="shared" si="45"/>
        <v>0</v>
      </c>
      <c r="AC79" s="101">
        <f t="shared" si="39"/>
        <v>0</v>
      </c>
      <c r="AE79" s="95">
        <f>SUMIF('3.HR Policy'!$A:$A,$C79&amp;$C$76,'3.HR Policy'!G:G)*SUMIF($C$6:$C$12,$C79,F$6:F$12)</f>
        <v>0</v>
      </c>
      <c r="AF79" s="101">
        <f t="shared" si="40"/>
        <v>0</v>
      </c>
      <c r="AG79" s="95">
        <f>SUMIF('3.HR Policy'!$A:$A,$C79&amp;$C$76,'3.HR Policy'!I:I)*SUMIF($C$6:$C$12,$C79,H$6:H$12)</f>
        <v>12000000</v>
      </c>
      <c r="AH79" s="101">
        <f t="shared" si="41"/>
        <v>7.5957828213775707E-4</v>
      </c>
      <c r="AI79" s="95">
        <f>SUMIF('3.HR Policy'!$A:$A,$C79&amp;$C$76,'3.HR Policy'!K:K)*SUMIF($C$6:$C$12,$C79,J$6:J$12)</f>
        <v>12000000</v>
      </c>
      <c r="AJ79" s="101">
        <f t="shared" si="42"/>
        <v>5.0638552142517142E-4</v>
      </c>
      <c r="AK79" s="95">
        <f>SUMIF('3.HR Policy'!$A:$A,$C79&amp;$C$76,'3.HR Policy'!M:M)*SUMIF($C$6:$C$12,$C79,L$6:L$12)</f>
        <v>12000000</v>
      </c>
      <c r="AL79" s="101">
        <f t="shared" si="43"/>
        <v>3.6170394387512243E-4</v>
      </c>
    </row>
    <row r="80" spans="2:38" x14ac:dyDescent="0.45">
      <c r="B80" s="90"/>
      <c r="C80" s="105" t="s">
        <v>53</v>
      </c>
      <c r="D80" s="224">
        <f>SUMIF('3.HR Policy'!$A:$A,$C80&amp;$C$76,'3.HR Policy'!$E:$E)*SUMIF('1.Headcount'!$A:$A,$C80&amp;2025,'1.Headcount'!E:E)/12</f>
        <v>0</v>
      </c>
      <c r="E80" s="101">
        <f t="shared" si="26"/>
        <v>0</v>
      </c>
      <c r="F80" s="224">
        <f>SUMIF('3.HR Policy'!$A:$A,$C80&amp;$C$76,'3.HR Policy'!$E:$E)*SUMIF('1.Headcount'!$A:$A,$C80&amp;2025,'1.Headcount'!G:G)/12</f>
        <v>0</v>
      </c>
      <c r="G80" s="101">
        <f t="shared" si="27"/>
        <v>0</v>
      </c>
      <c r="H80" s="224">
        <f>SUMIF('3.HR Policy'!$A:$A,$C80&amp;$C$76,'3.HR Policy'!$E:$E)*SUMIF('1.Headcount'!$A:$A,$C80&amp;2025,'1.Headcount'!I:I)/12</f>
        <v>0</v>
      </c>
      <c r="I80" s="101">
        <f t="shared" si="28"/>
        <v>0</v>
      </c>
      <c r="J80" s="224">
        <f>SUMIF('3.HR Policy'!$A:$A,$C80&amp;$C$76,'3.HR Policy'!$E:$E)*SUMIF('1.Headcount'!$A:$A,$C80&amp;2025,'1.Headcount'!K:K)/12</f>
        <v>0</v>
      </c>
      <c r="K80" s="101">
        <f t="shared" si="29"/>
        <v>0</v>
      </c>
      <c r="L80" s="224">
        <f>SUMIF('3.HR Policy'!$A:$A,$C80&amp;$C$76,'3.HR Policy'!$E:$E)*SUMIF('1.Headcount'!$A:$A,$C80&amp;2025,'1.Headcount'!M:M)/12</f>
        <v>0</v>
      </c>
      <c r="M80" s="101">
        <f t="shared" si="30"/>
        <v>0</v>
      </c>
      <c r="N80" s="224">
        <f>SUMIF('3.HR Policy'!$A:$A,$C80&amp;$C$76,'3.HR Policy'!$E:$E)*SUMIF('1.Headcount'!$A:$A,$C80&amp;2025,'1.Headcount'!O:O)/12</f>
        <v>0</v>
      </c>
      <c r="O80" s="101">
        <f t="shared" si="31"/>
        <v>0</v>
      </c>
      <c r="P80" s="224">
        <f>SUMIF('3.HR Policy'!$A:$A,$C80&amp;$C$76,'3.HR Policy'!$E:$E)*SUMIF('1.Headcount'!$A:$A,$C80&amp;2025,'1.Headcount'!Q:Q)/12</f>
        <v>0</v>
      </c>
      <c r="Q80" s="101">
        <f t="shared" si="32"/>
        <v>0</v>
      </c>
      <c r="R80" s="224">
        <f>SUMIF('3.HR Policy'!$A:$A,$C80&amp;$C$76,'3.HR Policy'!$E:$E)*SUMIF('1.Headcount'!$A:$A,$C80&amp;2025,'1.Headcount'!S:S)/12</f>
        <v>0</v>
      </c>
      <c r="S80" s="101">
        <f t="shared" si="33"/>
        <v>0</v>
      </c>
      <c r="T80" s="224">
        <f>SUMIF('3.HR Policy'!$A:$A,$C80&amp;$C$76,'3.HR Policy'!$E:$E)*SUMIF('1.Headcount'!$A:$A,$C80&amp;2025,'1.Headcount'!U:U)/12</f>
        <v>0</v>
      </c>
      <c r="U80" s="101">
        <f t="shared" si="34"/>
        <v>0</v>
      </c>
      <c r="V80" s="224">
        <f>SUMIF('3.HR Policy'!$A:$A,$C80&amp;$C$76,'3.HR Policy'!$E:$E)*SUMIF('1.Headcount'!$A:$A,$C80&amp;2025,'1.Headcount'!W:W)/12</f>
        <v>0</v>
      </c>
      <c r="W80" s="101">
        <f t="shared" si="35"/>
        <v>0</v>
      </c>
      <c r="X80" s="224">
        <f>SUMIF('3.HR Policy'!$A:$A,$C80&amp;$C$76,'3.HR Policy'!$E:$E)*SUMIF('1.Headcount'!$A:$A,$C80&amp;2025,'1.Headcount'!Y:Y)/12</f>
        <v>0</v>
      </c>
      <c r="Y80" s="101">
        <f t="shared" si="36"/>
        <v>0</v>
      </c>
      <c r="Z80" s="224">
        <f>SUMIF('3.HR Policy'!$A:$A,$C80&amp;$C$76,'3.HR Policy'!$E:$E)*SUMIF('1.Headcount'!$A:$A,$C80&amp;2025,'1.Headcount'!AA:AA)/12</f>
        <v>0</v>
      </c>
      <c r="AA80" s="101">
        <f t="shared" si="37"/>
        <v>0</v>
      </c>
      <c r="AB80" s="96">
        <f t="shared" si="45"/>
        <v>0</v>
      </c>
      <c r="AC80" s="101">
        <f t="shared" si="39"/>
        <v>0</v>
      </c>
      <c r="AE80" s="95">
        <f>SUMIF('3.HR Policy'!$A:$A,$C80&amp;$C$76,'3.HR Policy'!G:G)*SUMIF($C$6:$C$12,$C80,F$6:F$12)</f>
        <v>0</v>
      </c>
      <c r="AF80" s="101">
        <f t="shared" si="40"/>
        <v>0</v>
      </c>
      <c r="AG80" s="95">
        <f>SUMIF('3.HR Policy'!$A:$A,$C80&amp;$C$76,'3.HR Policy'!I:I)*SUMIF($C$6:$C$12,$C80,H$6:H$12)</f>
        <v>12000000</v>
      </c>
      <c r="AH80" s="101">
        <f t="shared" si="41"/>
        <v>7.5957828213775707E-4</v>
      </c>
      <c r="AI80" s="95">
        <f>SUMIF('3.HR Policy'!$A:$A,$C80&amp;$C$76,'3.HR Policy'!K:K)*SUMIF($C$6:$C$12,$C80,J$6:J$12)</f>
        <v>12000000</v>
      </c>
      <c r="AJ80" s="101">
        <f t="shared" si="42"/>
        <v>5.0638552142517142E-4</v>
      </c>
      <c r="AK80" s="95">
        <f>SUMIF('3.HR Policy'!$A:$A,$C80&amp;$C$76,'3.HR Policy'!M:M)*SUMIF($C$6:$C$12,$C80,L$6:L$12)</f>
        <v>12000000</v>
      </c>
      <c r="AL80" s="101">
        <f t="shared" si="43"/>
        <v>3.6170394387512243E-4</v>
      </c>
    </row>
    <row r="81" spans="2:38" x14ac:dyDescent="0.45">
      <c r="B81" s="90"/>
      <c r="C81" s="105" t="s">
        <v>54</v>
      </c>
      <c r="D81" s="224">
        <f>SUMIF('3.HR Policy'!$A:$A,$C81&amp;$C$76,'3.HR Policy'!$E:$E)*SUMIF('1.Headcount'!$A:$A,$C81&amp;2025,'1.Headcount'!E:E)/12</f>
        <v>0</v>
      </c>
      <c r="E81" s="101">
        <f t="shared" si="26"/>
        <v>0</v>
      </c>
      <c r="F81" s="224">
        <f>SUMIF('3.HR Policy'!$A:$A,$C81&amp;$C$76,'3.HR Policy'!$E:$E)*SUMIF('1.Headcount'!$A:$A,$C81&amp;2025,'1.Headcount'!G:G)/12</f>
        <v>0</v>
      </c>
      <c r="G81" s="101">
        <f t="shared" si="27"/>
        <v>0</v>
      </c>
      <c r="H81" s="224">
        <f>SUMIF('3.HR Policy'!$A:$A,$C81&amp;$C$76,'3.HR Policy'!$E:$E)*SUMIF('1.Headcount'!$A:$A,$C81&amp;2025,'1.Headcount'!I:I)/12</f>
        <v>0</v>
      </c>
      <c r="I81" s="101">
        <f t="shared" si="28"/>
        <v>0</v>
      </c>
      <c r="J81" s="224">
        <f>SUMIF('3.HR Policy'!$A:$A,$C81&amp;$C$76,'3.HR Policy'!$E:$E)*SUMIF('1.Headcount'!$A:$A,$C81&amp;2025,'1.Headcount'!K:K)/12</f>
        <v>0</v>
      </c>
      <c r="K81" s="101">
        <f t="shared" si="29"/>
        <v>0</v>
      </c>
      <c r="L81" s="224">
        <f>SUMIF('3.HR Policy'!$A:$A,$C81&amp;$C$76,'3.HR Policy'!$E:$E)*SUMIF('1.Headcount'!$A:$A,$C81&amp;2025,'1.Headcount'!M:M)/12</f>
        <v>0</v>
      </c>
      <c r="M81" s="101">
        <f t="shared" si="30"/>
        <v>0</v>
      </c>
      <c r="N81" s="224">
        <f>SUMIF('3.HR Policy'!$A:$A,$C81&amp;$C$76,'3.HR Policy'!$E:$E)*SUMIF('1.Headcount'!$A:$A,$C81&amp;2025,'1.Headcount'!O:O)/12</f>
        <v>0</v>
      </c>
      <c r="O81" s="101">
        <f t="shared" si="31"/>
        <v>0</v>
      </c>
      <c r="P81" s="224">
        <f>SUMIF('3.HR Policy'!$A:$A,$C81&amp;$C$76,'3.HR Policy'!$E:$E)*SUMIF('1.Headcount'!$A:$A,$C81&amp;2025,'1.Headcount'!Q:Q)/12</f>
        <v>0</v>
      </c>
      <c r="Q81" s="101">
        <f t="shared" si="32"/>
        <v>0</v>
      </c>
      <c r="R81" s="224">
        <f>SUMIF('3.HR Policy'!$A:$A,$C81&amp;$C$76,'3.HR Policy'!$E:$E)*SUMIF('1.Headcount'!$A:$A,$C81&amp;2025,'1.Headcount'!S:S)/12</f>
        <v>0</v>
      </c>
      <c r="S81" s="101">
        <f t="shared" si="33"/>
        <v>0</v>
      </c>
      <c r="T81" s="224">
        <f>SUMIF('3.HR Policy'!$A:$A,$C81&amp;$C$76,'3.HR Policy'!$E:$E)*SUMIF('1.Headcount'!$A:$A,$C81&amp;2025,'1.Headcount'!U:U)/12</f>
        <v>0</v>
      </c>
      <c r="U81" s="101">
        <f t="shared" si="34"/>
        <v>0</v>
      </c>
      <c r="V81" s="224">
        <f>SUMIF('3.HR Policy'!$A:$A,$C81&amp;$C$76,'3.HR Policy'!$E:$E)*SUMIF('1.Headcount'!$A:$A,$C81&amp;2025,'1.Headcount'!W:W)/12</f>
        <v>0</v>
      </c>
      <c r="W81" s="101">
        <f t="shared" si="35"/>
        <v>0</v>
      </c>
      <c r="X81" s="224">
        <f>SUMIF('3.HR Policy'!$A:$A,$C81&amp;$C$76,'3.HR Policy'!$E:$E)*SUMIF('1.Headcount'!$A:$A,$C81&amp;2025,'1.Headcount'!Y:Y)/12</f>
        <v>0</v>
      </c>
      <c r="Y81" s="101">
        <f t="shared" si="36"/>
        <v>0</v>
      </c>
      <c r="Z81" s="224">
        <f>SUMIF('3.HR Policy'!$A:$A,$C81&amp;$C$76,'3.HR Policy'!$E:$E)*SUMIF('1.Headcount'!$A:$A,$C81&amp;2025,'1.Headcount'!AA:AA)/12</f>
        <v>0</v>
      </c>
      <c r="AA81" s="101">
        <f t="shared" si="37"/>
        <v>0</v>
      </c>
      <c r="AB81" s="96">
        <f t="shared" si="45"/>
        <v>0</v>
      </c>
      <c r="AC81" s="101">
        <f t="shared" si="39"/>
        <v>0</v>
      </c>
      <c r="AE81" s="95">
        <f>SUMIF('3.HR Policy'!$A:$A,$C81&amp;$C$76,'3.HR Policy'!G:G)*SUMIF($C$6:$C$12,$C81,F$6:F$12)</f>
        <v>0</v>
      </c>
      <c r="AF81" s="101">
        <f t="shared" si="40"/>
        <v>0</v>
      </c>
      <c r="AG81" s="95">
        <f>SUMIF('3.HR Policy'!$A:$A,$C81&amp;$C$76,'3.HR Policy'!I:I)*SUMIF($C$6:$C$12,$C81,H$6:H$12)</f>
        <v>0</v>
      </c>
      <c r="AH81" s="101">
        <f t="shared" si="41"/>
        <v>0</v>
      </c>
      <c r="AI81" s="95">
        <f>SUMIF('3.HR Policy'!$A:$A,$C81&amp;$C$76,'3.HR Policy'!K:K)*SUMIF($C$6:$C$12,$C81,J$6:J$12)</f>
        <v>0</v>
      </c>
      <c r="AJ81" s="101">
        <f t="shared" si="42"/>
        <v>0</v>
      </c>
      <c r="AK81" s="95">
        <f>SUMIF('3.HR Policy'!$A:$A,$C81&amp;$C$76,'3.HR Policy'!M:M)*SUMIF($C$6:$C$12,$C81,L$6:L$12)</f>
        <v>0</v>
      </c>
      <c r="AL81" s="101">
        <f t="shared" si="43"/>
        <v>0</v>
      </c>
    </row>
    <row r="82" spans="2:38" x14ac:dyDescent="0.45">
      <c r="B82" s="90"/>
      <c r="C82" s="105" t="s">
        <v>55</v>
      </c>
      <c r="D82" s="224">
        <f>SUMIF('3.HR Policy'!$A:$A,$C82&amp;$C$76,'3.HR Policy'!$E:$E)*SUMIF('1.Headcount'!$A:$A,$C82&amp;2025,'1.Headcount'!E:E)/12</f>
        <v>0</v>
      </c>
      <c r="E82" s="101">
        <f t="shared" si="26"/>
        <v>0</v>
      </c>
      <c r="F82" s="224">
        <f>SUMIF('3.HR Policy'!$A:$A,$C82&amp;$C$76,'3.HR Policy'!$E:$E)*SUMIF('1.Headcount'!$A:$A,$C82&amp;2025,'1.Headcount'!G:G)/12</f>
        <v>0</v>
      </c>
      <c r="G82" s="101">
        <f t="shared" si="27"/>
        <v>0</v>
      </c>
      <c r="H82" s="224">
        <f>SUMIF('3.HR Policy'!$A:$A,$C82&amp;$C$76,'3.HR Policy'!$E:$E)*SUMIF('1.Headcount'!$A:$A,$C82&amp;2025,'1.Headcount'!I:I)/12</f>
        <v>0</v>
      </c>
      <c r="I82" s="101">
        <f t="shared" si="28"/>
        <v>0</v>
      </c>
      <c r="J82" s="224">
        <f>SUMIF('3.HR Policy'!$A:$A,$C82&amp;$C$76,'3.HR Policy'!$E:$E)*SUMIF('1.Headcount'!$A:$A,$C82&amp;2025,'1.Headcount'!K:K)/12</f>
        <v>0</v>
      </c>
      <c r="K82" s="101">
        <f t="shared" si="29"/>
        <v>0</v>
      </c>
      <c r="L82" s="224">
        <f>SUMIF('3.HR Policy'!$A:$A,$C82&amp;$C$76,'3.HR Policy'!$E:$E)*SUMIF('1.Headcount'!$A:$A,$C82&amp;2025,'1.Headcount'!M:M)/12</f>
        <v>0</v>
      </c>
      <c r="M82" s="101">
        <f t="shared" si="30"/>
        <v>0</v>
      </c>
      <c r="N82" s="224">
        <f>SUMIF('3.HR Policy'!$A:$A,$C82&amp;$C$76,'3.HR Policy'!$E:$E)*SUMIF('1.Headcount'!$A:$A,$C82&amp;2025,'1.Headcount'!O:O)/12</f>
        <v>0</v>
      </c>
      <c r="O82" s="101">
        <f t="shared" si="31"/>
        <v>0</v>
      </c>
      <c r="P82" s="224">
        <f>SUMIF('3.HR Policy'!$A:$A,$C82&amp;$C$76,'3.HR Policy'!$E:$E)*SUMIF('1.Headcount'!$A:$A,$C82&amp;2025,'1.Headcount'!Q:Q)/12</f>
        <v>0</v>
      </c>
      <c r="Q82" s="101">
        <f t="shared" si="32"/>
        <v>0</v>
      </c>
      <c r="R82" s="224">
        <f>SUMIF('3.HR Policy'!$A:$A,$C82&amp;$C$76,'3.HR Policy'!$E:$E)*SUMIF('1.Headcount'!$A:$A,$C82&amp;2025,'1.Headcount'!S:S)/12</f>
        <v>0</v>
      </c>
      <c r="S82" s="101">
        <f t="shared" si="33"/>
        <v>0</v>
      </c>
      <c r="T82" s="224">
        <f>SUMIF('3.HR Policy'!$A:$A,$C82&amp;$C$76,'3.HR Policy'!$E:$E)*SUMIF('1.Headcount'!$A:$A,$C82&amp;2025,'1.Headcount'!U:U)/12</f>
        <v>0</v>
      </c>
      <c r="U82" s="101">
        <f t="shared" si="34"/>
        <v>0</v>
      </c>
      <c r="V82" s="224">
        <f>SUMIF('3.HR Policy'!$A:$A,$C82&amp;$C$76,'3.HR Policy'!$E:$E)*SUMIF('1.Headcount'!$A:$A,$C82&amp;2025,'1.Headcount'!W:W)/12</f>
        <v>0</v>
      </c>
      <c r="W82" s="101">
        <f t="shared" si="35"/>
        <v>0</v>
      </c>
      <c r="X82" s="224">
        <f>SUMIF('3.HR Policy'!$A:$A,$C82&amp;$C$76,'3.HR Policy'!$E:$E)*SUMIF('1.Headcount'!$A:$A,$C82&amp;2025,'1.Headcount'!Y:Y)/12</f>
        <v>0</v>
      </c>
      <c r="Y82" s="101">
        <f t="shared" si="36"/>
        <v>0</v>
      </c>
      <c r="Z82" s="224">
        <f>SUMIF('3.HR Policy'!$A:$A,$C82&amp;$C$76,'3.HR Policy'!$E:$E)*SUMIF('1.Headcount'!$A:$A,$C82&amp;2025,'1.Headcount'!AA:AA)/12</f>
        <v>0</v>
      </c>
      <c r="AA82" s="101">
        <f t="shared" si="37"/>
        <v>0</v>
      </c>
      <c r="AB82" s="96">
        <f t="shared" si="45"/>
        <v>0</v>
      </c>
      <c r="AC82" s="101">
        <f t="shared" si="39"/>
        <v>0</v>
      </c>
      <c r="AE82" s="95">
        <f>SUMIF('3.HR Policy'!$A:$A,$C82&amp;$C$76,'3.HR Policy'!G:G)*SUMIF($C$6:$C$12,$C82,F$6:F$12)</f>
        <v>0</v>
      </c>
      <c r="AF82" s="101">
        <f t="shared" si="40"/>
        <v>0</v>
      </c>
      <c r="AG82" s="95">
        <f>SUMIF('3.HR Policy'!$A:$A,$C82&amp;$C$76,'3.HR Policy'!I:I)*SUMIF($C$6:$C$12,$C82,H$6:H$12)</f>
        <v>0</v>
      </c>
      <c r="AH82" s="101">
        <f t="shared" si="41"/>
        <v>0</v>
      </c>
      <c r="AI82" s="95">
        <f>SUMIF('3.HR Policy'!$A:$A,$C82&amp;$C$76,'3.HR Policy'!K:K)*SUMIF($C$6:$C$12,$C82,J$6:J$12)</f>
        <v>0</v>
      </c>
      <c r="AJ82" s="101">
        <f t="shared" si="42"/>
        <v>0</v>
      </c>
      <c r="AK82" s="95">
        <f>SUMIF('3.HR Policy'!$A:$A,$C82&amp;$C$76,'3.HR Policy'!M:M)*SUMIF($C$6:$C$12,$C82,L$6:L$12)</f>
        <v>0</v>
      </c>
      <c r="AL82" s="101">
        <f t="shared" si="43"/>
        <v>0</v>
      </c>
    </row>
    <row r="83" spans="2:38" x14ac:dyDescent="0.45">
      <c r="B83" s="90"/>
      <c r="C83" s="105" t="s">
        <v>56</v>
      </c>
      <c r="D83" s="224">
        <f>SUMIF('3.HR Policy'!$A:$A,$C83&amp;$C$76,'3.HR Policy'!$E:$E)*SUMIF('1.Headcount'!$A:$A,$C83&amp;2025,'1.Headcount'!E:E)/12</f>
        <v>0</v>
      </c>
      <c r="E83" s="101">
        <f t="shared" si="26"/>
        <v>0</v>
      </c>
      <c r="F83" s="224">
        <f>SUMIF('3.HR Policy'!$A:$A,$C83&amp;$C$76,'3.HR Policy'!$E:$E)*SUMIF('1.Headcount'!$A:$A,$C83&amp;2025,'1.Headcount'!G:G)/12</f>
        <v>0</v>
      </c>
      <c r="G83" s="101">
        <f t="shared" si="27"/>
        <v>0</v>
      </c>
      <c r="H83" s="224">
        <f>SUMIF('3.HR Policy'!$A:$A,$C83&amp;$C$76,'3.HR Policy'!$E:$E)*SUMIF('1.Headcount'!$A:$A,$C83&amp;2025,'1.Headcount'!I:I)/12</f>
        <v>0</v>
      </c>
      <c r="I83" s="101">
        <f t="shared" si="28"/>
        <v>0</v>
      </c>
      <c r="J83" s="224">
        <f>SUMIF('3.HR Policy'!$A:$A,$C83&amp;$C$76,'3.HR Policy'!$E:$E)*SUMIF('1.Headcount'!$A:$A,$C83&amp;2025,'1.Headcount'!K:K)/12</f>
        <v>0</v>
      </c>
      <c r="K83" s="101">
        <f t="shared" si="29"/>
        <v>0</v>
      </c>
      <c r="L83" s="224">
        <f>SUMIF('3.HR Policy'!$A:$A,$C83&amp;$C$76,'3.HR Policy'!$E:$E)*SUMIF('1.Headcount'!$A:$A,$C83&amp;2025,'1.Headcount'!M:M)/12</f>
        <v>0</v>
      </c>
      <c r="M83" s="101">
        <f t="shared" si="30"/>
        <v>0</v>
      </c>
      <c r="N83" s="224">
        <f>SUMIF('3.HR Policy'!$A:$A,$C83&amp;$C$76,'3.HR Policy'!$E:$E)*SUMIF('1.Headcount'!$A:$A,$C83&amp;2025,'1.Headcount'!O:O)/12</f>
        <v>0</v>
      </c>
      <c r="O83" s="101">
        <f t="shared" si="31"/>
        <v>0</v>
      </c>
      <c r="P83" s="224">
        <f>SUMIF('3.HR Policy'!$A:$A,$C83&amp;$C$76,'3.HR Policy'!$E:$E)*SUMIF('1.Headcount'!$A:$A,$C83&amp;2025,'1.Headcount'!Q:Q)/12</f>
        <v>0</v>
      </c>
      <c r="Q83" s="101">
        <f t="shared" si="32"/>
        <v>0</v>
      </c>
      <c r="R83" s="224">
        <f>SUMIF('3.HR Policy'!$A:$A,$C83&amp;$C$76,'3.HR Policy'!$E:$E)*SUMIF('1.Headcount'!$A:$A,$C83&amp;2025,'1.Headcount'!S:S)/12</f>
        <v>0</v>
      </c>
      <c r="S83" s="101">
        <f t="shared" si="33"/>
        <v>0</v>
      </c>
      <c r="T83" s="224">
        <f>SUMIF('3.HR Policy'!$A:$A,$C83&amp;$C$76,'3.HR Policy'!$E:$E)*SUMIF('1.Headcount'!$A:$A,$C83&amp;2025,'1.Headcount'!U:U)/12</f>
        <v>0</v>
      </c>
      <c r="U83" s="101">
        <f t="shared" si="34"/>
        <v>0</v>
      </c>
      <c r="V83" s="224">
        <f>SUMIF('3.HR Policy'!$A:$A,$C83&amp;$C$76,'3.HR Policy'!$E:$E)*SUMIF('1.Headcount'!$A:$A,$C83&amp;2025,'1.Headcount'!W:W)/12</f>
        <v>0</v>
      </c>
      <c r="W83" s="101">
        <f t="shared" si="35"/>
        <v>0</v>
      </c>
      <c r="X83" s="224">
        <f>SUMIF('3.HR Policy'!$A:$A,$C83&amp;$C$76,'3.HR Policy'!$E:$E)*SUMIF('1.Headcount'!$A:$A,$C83&amp;2025,'1.Headcount'!Y:Y)/12</f>
        <v>0</v>
      </c>
      <c r="Y83" s="101">
        <f t="shared" si="36"/>
        <v>0</v>
      </c>
      <c r="Z83" s="224">
        <f>SUMIF('3.HR Policy'!$A:$A,$C83&amp;$C$76,'3.HR Policy'!$E:$E)*SUMIF('1.Headcount'!$A:$A,$C83&amp;2025,'1.Headcount'!AA:AA)/12</f>
        <v>0</v>
      </c>
      <c r="AA83" s="101">
        <f t="shared" si="37"/>
        <v>0</v>
      </c>
      <c r="AB83" s="96">
        <f t="shared" si="45"/>
        <v>0</v>
      </c>
      <c r="AC83" s="101">
        <f t="shared" si="39"/>
        <v>0</v>
      </c>
      <c r="AE83" s="95">
        <f>SUMIF('3.HR Policy'!$A:$A,$C83&amp;$C$76,'3.HR Policy'!G:G)*SUMIF($C$6:$C$12,$C83,F$6:F$12)</f>
        <v>0</v>
      </c>
      <c r="AF83" s="101">
        <f t="shared" si="40"/>
        <v>0</v>
      </c>
      <c r="AG83" s="95">
        <f>SUMIF('3.HR Policy'!$A:$A,$C83&amp;$C$76,'3.HR Policy'!I:I)*SUMIF($C$6:$C$12,$C83,H$6:H$12)</f>
        <v>0</v>
      </c>
      <c r="AH83" s="101">
        <f t="shared" si="41"/>
        <v>0</v>
      </c>
      <c r="AI83" s="95">
        <f>SUMIF('3.HR Policy'!$A:$A,$C83&amp;$C$76,'3.HR Policy'!K:K)*SUMIF($C$6:$C$12,$C83,J$6:J$12)</f>
        <v>0</v>
      </c>
      <c r="AJ83" s="101">
        <f t="shared" si="42"/>
        <v>0</v>
      </c>
      <c r="AK83" s="95">
        <f>SUMIF('3.HR Policy'!$A:$A,$C83&amp;$C$76,'3.HR Policy'!M:M)*SUMIF($C$6:$C$12,$C83,L$6:L$12)</f>
        <v>0</v>
      </c>
      <c r="AL83" s="101">
        <f t="shared" si="43"/>
        <v>0</v>
      </c>
    </row>
    <row r="84" spans="2:38" x14ac:dyDescent="0.45">
      <c r="B84" s="90">
        <v>8</v>
      </c>
      <c r="C84" s="91" t="str">
        <f>'3.HR Policy'!B179</f>
        <v>Phụ cấp tiền tiếp khách</v>
      </c>
      <c r="D84" s="94">
        <f>SUM(D85:D91)</f>
        <v>0</v>
      </c>
      <c r="E84" s="102">
        <f t="shared" ref="E84:E115" si="46">IFERROR(D84/D$32,0)</f>
        <v>0</v>
      </c>
      <c r="F84" s="94">
        <f>SUM(F85:F91)</f>
        <v>0</v>
      </c>
      <c r="G84" s="102">
        <f t="shared" ref="G84:G115" si="47">IFERROR(F84/F$32,0)</f>
        <v>0</v>
      </c>
      <c r="H84" s="94">
        <f>SUM(H85:H91)</f>
        <v>0</v>
      </c>
      <c r="I84" s="102">
        <f t="shared" ref="I84:I115" si="48">IFERROR(H84/H$32,0)</f>
        <v>0</v>
      </c>
      <c r="J84" s="94">
        <f>SUM(J85:J91)</f>
        <v>0</v>
      </c>
      <c r="K84" s="102">
        <f t="shared" ref="K84:K115" si="49">IFERROR(J84/J$32,0)</f>
        <v>0</v>
      </c>
      <c r="L84" s="94">
        <f>SUM(L85:L91)</f>
        <v>0</v>
      </c>
      <c r="M84" s="102">
        <f t="shared" ref="M84:M115" si="50">IFERROR(L84/L$32,0)</f>
        <v>0</v>
      </c>
      <c r="N84" s="94">
        <f>SUM(N85:N91)</f>
        <v>0</v>
      </c>
      <c r="O84" s="102">
        <f t="shared" ref="O84:O115" si="51">IFERROR(N84/N$32,0)</f>
        <v>0</v>
      </c>
      <c r="P84" s="94">
        <f>SUM(P85:P91)</f>
        <v>0</v>
      </c>
      <c r="Q84" s="102">
        <f t="shared" ref="Q84:Q115" si="52">IFERROR(P84/P$32,0)</f>
        <v>0</v>
      </c>
      <c r="R84" s="94">
        <f>SUM(R85:R91)</f>
        <v>0</v>
      </c>
      <c r="S84" s="102">
        <f t="shared" ref="S84:S115" si="53">IFERROR(R84/R$32,0)</f>
        <v>0</v>
      </c>
      <c r="T84" s="94">
        <f>SUM(T85:T91)</f>
        <v>0</v>
      </c>
      <c r="U84" s="102">
        <f t="shared" ref="U84:U115" si="54">IFERROR(T84/T$32,0)</f>
        <v>0</v>
      </c>
      <c r="V84" s="94">
        <f>SUM(V85:V91)</f>
        <v>0</v>
      </c>
      <c r="W84" s="102">
        <f t="shared" ref="W84:W115" si="55">IFERROR(V84/V$32,0)</f>
        <v>0</v>
      </c>
      <c r="X84" s="94">
        <f>SUM(X85:X91)</f>
        <v>0</v>
      </c>
      <c r="Y84" s="102">
        <f t="shared" ref="Y84:Y115" si="56">IFERROR(X84/X$32,0)</f>
        <v>0</v>
      </c>
      <c r="Z84" s="94">
        <f>SUM(Z85:Z91)</f>
        <v>0</v>
      </c>
      <c r="AA84" s="102">
        <f t="shared" ref="AA84:AA115" si="57">IFERROR(Z84/Z$32,0)</f>
        <v>0</v>
      </c>
      <c r="AB84" s="94">
        <f t="shared" si="45"/>
        <v>0</v>
      </c>
      <c r="AC84" s="102">
        <f t="shared" ref="AC84:AC115" si="58">IFERROR(AB84/AB$32,0)</f>
        <v>0</v>
      </c>
      <c r="AE84" s="94">
        <f>SUM(AE85:AE91)</f>
        <v>0</v>
      </c>
      <c r="AF84" s="102">
        <f t="shared" ref="AF84:AF115" si="59">IFERROR(AE84/AE$32,0)</f>
        <v>0</v>
      </c>
      <c r="AG84" s="94">
        <f>SUM(AG85:AG91)</f>
        <v>108000000</v>
      </c>
      <c r="AH84" s="102">
        <f t="shared" ref="AH84:AH115" si="60">IFERROR(AG84/AG$32,0)</f>
        <v>6.8362045392398136E-3</v>
      </c>
      <c r="AI84" s="94">
        <f>SUM(AI85:AI91)</f>
        <v>108000000</v>
      </c>
      <c r="AJ84" s="102">
        <f t="shared" ref="AJ84:AJ115" si="61">IFERROR(AI84/AI$32,0)</f>
        <v>4.5574696928265424E-3</v>
      </c>
      <c r="AK84" s="94">
        <f>SUM(AK85:AK91)</f>
        <v>108000000</v>
      </c>
      <c r="AL84" s="102">
        <f t="shared" ref="AL84:AL115" si="62">IFERROR(AK84/AK$32,0)</f>
        <v>3.2553354948761017E-3</v>
      </c>
    </row>
    <row r="85" spans="2:38" x14ac:dyDescent="0.45">
      <c r="B85" s="90"/>
      <c r="C85" s="105" t="s">
        <v>51</v>
      </c>
      <c r="D85" s="224">
        <f>SUMIF('3.HR Policy'!$A:$A,$C85&amp;$C$84,'3.HR Policy'!$E:$E)*SUMIF('1.Headcount'!$A:$A,$C85&amp;2025,'1.Headcount'!E:E)/12</f>
        <v>0</v>
      </c>
      <c r="E85" s="101">
        <f t="shared" si="46"/>
        <v>0</v>
      </c>
      <c r="F85" s="224">
        <f>SUMIF('3.HR Policy'!$A:$A,$C85&amp;$C$84,'3.HR Policy'!$E:$E)*SUMIF('1.Headcount'!$A:$A,$C85&amp;2025,'1.Headcount'!G:G)/12</f>
        <v>0</v>
      </c>
      <c r="G85" s="101">
        <f t="shared" si="47"/>
        <v>0</v>
      </c>
      <c r="H85" s="224">
        <f>SUMIF('3.HR Policy'!$A:$A,$C85&amp;$C$84,'3.HR Policy'!$E:$E)*SUMIF('1.Headcount'!$A:$A,$C85&amp;2025,'1.Headcount'!I:I)/12</f>
        <v>0</v>
      </c>
      <c r="I85" s="101">
        <f t="shared" si="48"/>
        <v>0</v>
      </c>
      <c r="J85" s="224">
        <f>SUMIF('3.HR Policy'!$A:$A,$C85&amp;$C$84,'3.HR Policy'!$E:$E)*SUMIF('1.Headcount'!$A:$A,$C85&amp;2025,'1.Headcount'!K:K)/12</f>
        <v>0</v>
      </c>
      <c r="K85" s="101">
        <f t="shared" si="49"/>
        <v>0</v>
      </c>
      <c r="L85" s="224">
        <f>SUMIF('3.HR Policy'!$A:$A,$C85&amp;$C$84,'3.HR Policy'!$E:$E)*SUMIF('1.Headcount'!$A:$A,$C85&amp;2025,'1.Headcount'!M:M)/12</f>
        <v>0</v>
      </c>
      <c r="M85" s="101">
        <f t="shared" si="50"/>
        <v>0</v>
      </c>
      <c r="N85" s="224">
        <f>SUMIF('3.HR Policy'!$A:$A,$C85&amp;$C$84,'3.HR Policy'!$E:$E)*SUMIF('1.Headcount'!$A:$A,$C85&amp;2025,'1.Headcount'!O:O)/12</f>
        <v>0</v>
      </c>
      <c r="O85" s="101">
        <f t="shared" si="51"/>
        <v>0</v>
      </c>
      <c r="P85" s="224">
        <f>SUMIF('3.HR Policy'!$A:$A,$C85&amp;$C$84,'3.HR Policy'!$E:$E)*SUMIF('1.Headcount'!$A:$A,$C85&amp;2025,'1.Headcount'!Q:Q)/12</f>
        <v>0</v>
      </c>
      <c r="Q85" s="101">
        <f t="shared" si="52"/>
        <v>0</v>
      </c>
      <c r="R85" s="224">
        <f>SUMIF('3.HR Policy'!$A:$A,$C85&amp;$C$84,'3.HR Policy'!$E:$E)*SUMIF('1.Headcount'!$A:$A,$C85&amp;2025,'1.Headcount'!S:S)/12</f>
        <v>0</v>
      </c>
      <c r="S85" s="101">
        <f t="shared" si="53"/>
        <v>0</v>
      </c>
      <c r="T85" s="224">
        <f>SUMIF('3.HR Policy'!$A:$A,$C85&amp;$C$84,'3.HR Policy'!$E:$E)*SUMIF('1.Headcount'!$A:$A,$C85&amp;2025,'1.Headcount'!U:U)/12</f>
        <v>0</v>
      </c>
      <c r="U85" s="101">
        <f t="shared" si="54"/>
        <v>0</v>
      </c>
      <c r="V85" s="224">
        <f>SUMIF('3.HR Policy'!$A:$A,$C85&amp;$C$84,'3.HR Policy'!$E:$E)*SUMIF('1.Headcount'!$A:$A,$C85&amp;2025,'1.Headcount'!W:W)/12</f>
        <v>0</v>
      </c>
      <c r="W85" s="101">
        <f t="shared" si="55"/>
        <v>0</v>
      </c>
      <c r="X85" s="224">
        <f>SUMIF('3.HR Policy'!$A:$A,$C85&amp;$C$84,'3.HR Policy'!$E:$E)*SUMIF('1.Headcount'!$A:$A,$C85&amp;2025,'1.Headcount'!Y:Y)/12</f>
        <v>0</v>
      </c>
      <c r="Y85" s="101">
        <f t="shared" si="56"/>
        <v>0</v>
      </c>
      <c r="Z85" s="224">
        <f>SUMIF('3.HR Policy'!$A:$A,$C85&amp;$C$84,'3.HR Policy'!$E:$E)*SUMIF('1.Headcount'!$A:$A,$C85&amp;2025,'1.Headcount'!AA:AA)/12</f>
        <v>0</v>
      </c>
      <c r="AA85" s="101">
        <f t="shared" si="57"/>
        <v>0</v>
      </c>
      <c r="AB85" s="96">
        <f t="shared" si="45"/>
        <v>0</v>
      </c>
      <c r="AC85" s="101">
        <f t="shared" si="58"/>
        <v>0</v>
      </c>
      <c r="AE85" s="95">
        <f>SUMIF('3.HR Policy'!$A:$A,$C85&amp;$C$84,'3.HR Policy'!G:G)*SUMIF($C$6:$C$12,$C85,F$6:F$12)</f>
        <v>0</v>
      </c>
      <c r="AF85" s="101">
        <f t="shared" si="59"/>
        <v>0</v>
      </c>
      <c r="AG85" s="95">
        <f>SUMIF('3.HR Policy'!$A:$A,$C85&amp;$C$84,'3.HR Policy'!I:I)*SUMIF($C$6:$C$12,$C85,H$6:H$12)</f>
        <v>24000000</v>
      </c>
      <c r="AH85" s="101">
        <f t="shared" si="60"/>
        <v>1.5191565642755141E-3</v>
      </c>
      <c r="AI85" s="95">
        <f>SUMIF('3.HR Policy'!$A:$A,$C85&amp;$C$84,'3.HR Policy'!K:K)*SUMIF($C$6:$C$12,$C85,J$6:J$12)</f>
        <v>24000000</v>
      </c>
      <c r="AJ85" s="101">
        <f t="shared" si="61"/>
        <v>1.0127710428503428E-3</v>
      </c>
      <c r="AK85" s="95">
        <f>SUMIF('3.HR Policy'!$A:$A,$C85&amp;$C$84,'3.HR Policy'!M:M)*SUMIF($C$6:$C$12,$C85,L$6:L$12)</f>
        <v>24000000</v>
      </c>
      <c r="AL85" s="101">
        <f t="shared" si="62"/>
        <v>7.2340788775024486E-4</v>
      </c>
    </row>
    <row r="86" spans="2:38" x14ac:dyDescent="0.45">
      <c r="B86" s="90"/>
      <c r="C86" s="105" t="s">
        <v>52</v>
      </c>
      <c r="D86" s="224">
        <f>SUMIF('3.HR Policy'!$A:$A,$C86&amp;$C$84,'3.HR Policy'!$E:$E)*SUMIF('1.Headcount'!$A:$A,$C86&amp;2025,'1.Headcount'!E:E)/12</f>
        <v>0</v>
      </c>
      <c r="E86" s="101">
        <f t="shared" si="46"/>
        <v>0</v>
      </c>
      <c r="F86" s="224">
        <f>SUMIF('3.HR Policy'!$A:$A,$C86&amp;$C$84,'3.HR Policy'!$E:$E)*SUMIF('1.Headcount'!$A:$A,$C86&amp;2025,'1.Headcount'!G:G)/12</f>
        <v>0</v>
      </c>
      <c r="G86" s="101">
        <f t="shared" si="47"/>
        <v>0</v>
      </c>
      <c r="H86" s="224">
        <f>SUMIF('3.HR Policy'!$A:$A,$C86&amp;$C$84,'3.HR Policy'!$E:$E)*SUMIF('1.Headcount'!$A:$A,$C86&amp;2025,'1.Headcount'!I:I)/12</f>
        <v>0</v>
      </c>
      <c r="I86" s="101">
        <f t="shared" si="48"/>
        <v>0</v>
      </c>
      <c r="J86" s="224">
        <f>SUMIF('3.HR Policy'!$A:$A,$C86&amp;$C$84,'3.HR Policy'!$E:$E)*SUMIF('1.Headcount'!$A:$A,$C86&amp;2025,'1.Headcount'!K:K)/12</f>
        <v>0</v>
      </c>
      <c r="K86" s="101">
        <f t="shared" si="49"/>
        <v>0</v>
      </c>
      <c r="L86" s="224">
        <f>SUMIF('3.HR Policy'!$A:$A,$C86&amp;$C$84,'3.HR Policy'!$E:$E)*SUMIF('1.Headcount'!$A:$A,$C86&amp;2025,'1.Headcount'!M:M)/12</f>
        <v>0</v>
      </c>
      <c r="M86" s="101">
        <f t="shared" si="50"/>
        <v>0</v>
      </c>
      <c r="N86" s="224">
        <f>SUMIF('3.HR Policy'!$A:$A,$C86&amp;$C$84,'3.HR Policy'!$E:$E)*SUMIF('1.Headcount'!$A:$A,$C86&amp;2025,'1.Headcount'!O:O)/12</f>
        <v>0</v>
      </c>
      <c r="O86" s="101">
        <f t="shared" si="51"/>
        <v>0</v>
      </c>
      <c r="P86" s="224">
        <f>SUMIF('3.HR Policy'!$A:$A,$C86&amp;$C$84,'3.HR Policy'!$E:$E)*SUMIF('1.Headcount'!$A:$A,$C86&amp;2025,'1.Headcount'!Q:Q)/12</f>
        <v>0</v>
      </c>
      <c r="Q86" s="101">
        <f t="shared" si="52"/>
        <v>0</v>
      </c>
      <c r="R86" s="224">
        <f>SUMIF('3.HR Policy'!$A:$A,$C86&amp;$C$84,'3.HR Policy'!$E:$E)*SUMIF('1.Headcount'!$A:$A,$C86&amp;2025,'1.Headcount'!S:S)/12</f>
        <v>0</v>
      </c>
      <c r="S86" s="101">
        <f t="shared" si="53"/>
        <v>0</v>
      </c>
      <c r="T86" s="224">
        <f>SUMIF('3.HR Policy'!$A:$A,$C86&amp;$C$84,'3.HR Policy'!$E:$E)*SUMIF('1.Headcount'!$A:$A,$C86&amp;2025,'1.Headcount'!U:U)/12</f>
        <v>0</v>
      </c>
      <c r="U86" s="101">
        <f t="shared" si="54"/>
        <v>0</v>
      </c>
      <c r="V86" s="224">
        <f>SUMIF('3.HR Policy'!$A:$A,$C86&amp;$C$84,'3.HR Policy'!$E:$E)*SUMIF('1.Headcount'!$A:$A,$C86&amp;2025,'1.Headcount'!W:W)/12</f>
        <v>0</v>
      </c>
      <c r="W86" s="101">
        <f t="shared" si="55"/>
        <v>0</v>
      </c>
      <c r="X86" s="224">
        <f>SUMIF('3.HR Policy'!$A:$A,$C86&amp;$C$84,'3.HR Policy'!$E:$E)*SUMIF('1.Headcount'!$A:$A,$C86&amp;2025,'1.Headcount'!Y:Y)/12</f>
        <v>0</v>
      </c>
      <c r="Y86" s="101">
        <f t="shared" si="56"/>
        <v>0</v>
      </c>
      <c r="Z86" s="224">
        <f>SUMIF('3.HR Policy'!$A:$A,$C86&amp;$C$84,'3.HR Policy'!$E:$E)*SUMIF('1.Headcount'!$A:$A,$C86&amp;2025,'1.Headcount'!AA:AA)/12</f>
        <v>0</v>
      </c>
      <c r="AA86" s="101">
        <f t="shared" si="57"/>
        <v>0</v>
      </c>
      <c r="AB86" s="96">
        <f t="shared" si="45"/>
        <v>0</v>
      </c>
      <c r="AC86" s="101">
        <f t="shared" si="58"/>
        <v>0</v>
      </c>
      <c r="AE86" s="95">
        <f>SUMIF('3.HR Policy'!$A:$A,$C86&amp;$C$84,'3.HR Policy'!G:G)*SUMIF($C$6:$C$12,$C86,F$6:F$12)</f>
        <v>0</v>
      </c>
      <c r="AF86" s="101">
        <f t="shared" si="59"/>
        <v>0</v>
      </c>
      <c r="AG86" s="95">
        <f>SUMIF('3.HR Policy'!$A:$A,$C86&amp;$C$84,'3.HR Policy'!I:I)*SUMIF($C$6:$C$12,$C86,H$6:H$12)</f>
        <v>12000000</v>
      </c>
      <c r="AH86" s="101">
        <f t="shared" si="60"/>
        <v>7.5957828213775707E-4</v>
      </c>
      <c r="AI86" s="95">
        <f>SUMIF('3.HR Policy'!$A:$A,$C86&amp;$C$84,'3.HR Policy'!K:K)*SUMIF($C$6:$C$12,$C86,J$6:J$12)</f>
        <v>12000000</v>
      </c>
      <c r="AJ86" s="101">
        <f t="shared" si="61"/>
        <v>5.0638552142517142E-4</v>
      </c>
      <c r="AK86" s="95">
        <f>SUMIF('3.HR Policy'!$A:$A,$C86&amp;$C$84,'3.HR Policy'!M:M)*SUMIF($C$6:$C$12,$C86,L$6:L$12)</f>
        <v>12000000</v>
      </c>
      <c r="AL86" s="101">
        <f t="shared" si="62"/>
        <v>3.6170394387512243E-4</v>
      </c>
    </row>
    <row r="87" spans="2:38" x14ac:dyDescent="0.45">
      <c r="B87" s="90"/>
      <c r="C87" s="105" t="s">
        <v>75</v>
      </c>
      <c r="D87" s="224">
        <f>SUMIF('3.HR Policy'!$A:$A,$C87&amp;$C$84,'3.HR Policy'!$E:$E)*SUMIF('1.Headcount'!$A:$A,$C87&amp;2025,'1.Headcount'!E:E)/12</f>
        <v>0</v>
      </c>
      <c r="E87" s="101">
        <f t="shared" si="46"/>
        <v>0</v>
      </c>
      <c r="F87" s="224">
        <f>SUMIF('3.HR Policy'!$A:$A,$C87&amp;$C$84,'3.HR Policy'!$E:$E)*SUMIF('1.Headcount'!$A:$A,$C87&amp;2025,'1.Headcount'!G:G)/12</f>
        <v>0</v>
      </c>
      <c r="G87" s="101">
        <f t="shared" si="47"/>
        <v>0</v>
      </c>
      <c r="H87" s="224">
        <f>SUMIF('3.HR Policy'!$A:$A,$C87&amp;$C$84,'3.HR Policy'!$E:$E)*SUMIF('1.Headcount'!$A:$A,$C87&amp;2025,'1.Headcount'!I:I)/12</f>
        <v>0</v>
      </c>
      <c r="I87" s="101">
        <f t="shared" si="48"/>
        <v>0</v>
      </c>
      <c r="J87" s="224">
        <f>SUMIF('3.HR Policy'!$A:$A,$C87&amp;$C$84,'3.HR Policy'!$E:$E)*SUMIF('1.Headcount'!$A:$A,$C87&amp;2025,'1.Headcount'!K:K)/12</f>
        <v>0</v>
      </c>
      <c r="K87" s="101">
        <f t="shared" si="49"/>
        <v>0</v>
      </c>
      <c r="L87" s="224">
        <f>SUMIF('3.HR Policy'!$A:$A,$C87&amp;$C$84,'3.HR Policy'!$E:$E)*SUMIF('1.Headcount'!$A:$A,$C87&amp;2025,'1.Headcount'!M:M)/12</f>
        <v>0</v>
      </c>
      <c r="M87" s="101">
        <f t="shared" si="50"/>
        <v>0</v>
      </c>
      <c r="N87" s="224">
        <f>SUMIF('3.HR Policy'!$A:$A,$C87&amp;$C$84,'3.HR Policy'!$E:$E)*SUMIF('1.Headcount'!$A:$A,$C87&amp;2025,'1.Headcount'!O:O)/12</f>
        <v>0</v>
      </c>
      <c r="O87" s="101">
        <f t="shared" si="51"/>
        <v>0</v>
      </c>
      <c r="P87" s="224">
        <f>SUMIF('3.HR Policy'!$A:$A,$C87&amp;$C$84,'3.HR Policy'!$E:$E)*SUMIF('1.Headcount'!$A:$A,$C87&amp;2025,'1.Headcount'!Q:Q)/12</f>
        <v>0</v>
      </c>
      <c r="Q87" s="101">
        <f t="shared" si="52"/>
        <v>0</v>
      </c>
      <c r="R87" s="224">
        <f>SUMIF('3.HR Policy'!$A:$A,$C87&amp;$C$84,'3.HR Policy'!$E:$E)*SUMIF('1.Headcount'!$A:$A,$C87&amp;2025,'1.Headcount'!S:S)/12</f>
        <v>0</v>
      </c>
      <c r="S87" s="101">
        <f t="shared" si="53"/>
        <v>0</v>
      </c>
      <c r="T87" s="224">
        <f>SUMIF('3.HR Policy'!$A:$A,$C87&amp;$C$84,'3.HR Policy'!$E:$E)*SUMIF('1.Headcount'!$A:$A,$C87&amp;2025,'1.Headcount'!U:U)/12</f>
        <v>0</v>
      </c>
      <c r="U87" s="101">
        <f t="shared" si="54"/>
        <v>0</v>
      </c>
      <c r="V87" s="224">
        <f>SUMIF('3.HR Policy'!$A:$A,$C87&amp;$C$84,'3.HR Policy'!$E:$E)*SUMIF('1.Headcount'!$A:$A,$C87&amp;2025,'1.Headcount'!W:W)/12</f>
        <v>0</v>
      </c>
      <c r="W87" s="101">
        <f t="shared" si="55"/>
        <v>0</v>
      </c>
      <c r="X87" s="224">
        <f>SUMIF('3.HR Policy'!$A:$A,$C87&amp;$C$84,'3.HR Policy'!$E:$E)*SUMIF('1.Headcount'!$A:$A,$C87&amp;2025,'1.Headcount'!Y:Y)/12</f>
        <v>0</v>
      </c>
      <c r="Y87" s="101">
        <f t="shared" si="56"/>
        <v>0</v>
      </c>
      <c r="Z87" s="224">
        <f>SUMIF('3.HR Policy'!$A:$A,$C87&amp;$C$84,'3.HR Policy'!$E:$E)*SUMIF('1.Headcount'!$A:$A,$C87&amp;2025,'1.Headcount'!AA:AA)/12</f>
        <v>0</v>
      </c>
      <c r="AA87" s="101">
        <f t="shared" si="57"/>
        <v>0</v>
      </c>
      <c r="AB87" s="96">
        <f t="shared" si="45"/>
        <v>0</v>
      </c>
      <c r="AC87" s="101">
        <f t="shared" si="58"/>
        <v>0</v>
      </c>
      <c r="AE87" s="95">
        <f>SUMIF('3.HR Policy'!$A:$A,$C87&amp;$C$84,'3.HR Policy'!G:G)*SUMIF($C$6:$C$12,$C87,F$6:F$12)</f>
        <v>0</v>
      </c>
      <c r="AF87" s="101">
        <f t="shared" si="59"/>
        <v>0</v>
      </c>
      <c r="AG87" s="95">
        <f>SUMIF('3.HR Policy'!$A:$A,$C87&amp;$C$84,'3.HR Policy'!I:I)*SUMIF($C$6:$C$12,$C87,H$6:H$12)</f>
        <v>60000000</v>
      </c>
      <c r="AH87" s="101">
        <f t="shared" si="60"/>
        <v>3.7978914106887858E-3</v>
      </c>
      <c r="AI87" s="95">
        <f>SUMIF('3.HR Policy'!$A:$A,$C87&amp;$C$84,'3.HR Policy'!K:K)*SUMIF($C$6:$C$12,$C87,J$6:J$12)</f>
        <v>60000000</v>
      </c>
      <c r="AJ87" s="101">
        <f t="shared" si="61"/>
        <v>2.5319276071258572E-3</v>
      </c>
      <c r="AK87" s="95">
        <f>SUMIF('3.HR Policy'!$A:$A,$C87&amp;$C$84,'3.HR Policy'!M:M)*SUMIF($C$6:$C$12,$C87,L$6:L$12)</f>
        <v>60000000</v>
      </c>
      <c r="AL87" s="101">
        <f t="shared" si="62"/>
        <v>1.8085197193756122E-3</v>
      </c>
    </row>
    <row r="88" spans="2:38" x14ac:dyDescent="0.45">
      <c r="B88" s="90"/>
      <c r="C88" s="105" t="s">
        <v>53</v>
      </c>
      <c r="D88" s="224">
        <f>SUMIF('3.HR Policy'!$A:$A,$C88&amp;$C$84,'3.HR Policy'!$E:$E)*SUMIF('1.Headcount'!$A:$A,$C88&amp;2025,'1.Headcount'!E:E)/12</f>
        <v>0</v>
      </c>
      <c r="E88" s="101">
        <f t="shared" si="46"/>
        <v>0</v>
      </c>
      <c r="F88" s="224">
        <f>SUMIF('3.HR Policy'!$A:$A,$C88&amp;$C$84,'3.HR Policy'!$E:$E)*SUMIF('1.Headcount'!$A:$A,$C88&amp;2025,'1.Headcount'!G:G)/12</f>
        <v>0</v>
      </c>
      <c r="G88" s="101">
        <f t="shared" si="47"/>
        <v>0</v>
      </c>
      <c r="H88" s="224">
        <f>SUMIF('3.HR Policy'!$A:$A,$C88&amp;$C$84,'3.HR Policy'!$E:$E)*SUMIF('1.Headcount'!$A:$A,$C88&amp;2025,'1.Headcount'!I:I)/12</f>
        <v>0</v>
      </c>
      <c r="I88" s="101">
        <f t="shared" si="48"/>
        <v>0</v>
      </c>
      <c r="J88" s="224">
        <f>SUMIF('3.HR Policy'!$A:$A,$C88&amp;$C$84,'3.HR Policy'!$E:$E)*SUMIF('1.Headcount'!$A:$A,$C88&amp;2025,'1.Headcount'!K:K)/12</f>
        <v>0</v>
      </c>
      <c r="K88" s="101">
        <f t="shared" si="49"/>
        <v>0</v>
      </c>
      <c r="L88" s="224">
        <f>SUMIF('3.HR Policy'!$A:$A,$C88&amp;$C$84,'3.HR Policy'!$E:$E)*SUMIF('1.Headcount'!$A:$A,$C88&amp;2025,'1.Headcount'!M:M)/12</f>
        <v>0</v>
      </c>
      <c r="M88" s="101">
        <f t="shared" si="50"/>
        <v>0</v>
      </c>
      <c r="N88" s="224">
        <f>SUMIF('3.HR Policy'!$A:$A,$C88&amp;$C$84,'3.HR Policy'!$E:$E)*SUMIF('1.Headcount'!$A:$A,$C88&amp;2025,'1.Headcount'!O:O)/12</f>
        <v>0</v>
      </c>
      <c r="O88" s="101">
        <f t="shared" si="51"/>
        <v>0</v>
      </c>
      <c r="P88" s="224">
        <f>SUMIF('3.HR Policy'!$A:$A,$C88&amp;$C$84,'3.HR Policy'!$E:$E)*SUMIF('1.Headcount'!$A:$A,$C88&amp;2025,'1.Headcount'!Q:Q)/12</f>
        <v>0</v>
      </c>
      <c r="Q88" s="101">
        <f t="shared" si="52"/>
        <v>0</v>
      </c>
      <c r="R88" s="224">
        <f>SUMIF('3.HR Policy'!$A:$A,$C88&amp;$C$84,'3.HR Policy'!$E:$E)*SUMIF('1.Headcount'!$A:$A,$C88&amp;2025,'1.Headcount'!S:S)/12</f>
        <v>0</v>
      </c>
      <c r="S88" s="101">
        <f t="shared" si="53"/>
        <v>0</v>
      </c>
      <c r="T88" s="224">
        <f>SUMIF('3.HR Policy'!$A:$A,$C88&amp;$C$84,'3.HR Policy'!$E:$E)*SUMIF('1.Headcount'!$A:$A,$C88&amp;2025,'1.Headcount'!U:U)/12</f>
        <v>0</v>
      </c>
      <c r="U88" s="101">
        <f t="shared" si="54"/>
        <v>0</v>
      </c>
      <c r="V88" s="224">
        <f>SUMIF('3.HR Policy'!$A:$A,$C88&amp;$C$84,'3.HR Policy'!$E:$E)*SUMIF('1.Headcount'!$A:$A,$C88&amp;2025,'1.Headcount'!W:W)/12</f>
        <v>0</v>
      </c>
      <c r="W88" s="101">
        <f t="shared" si="55"/>
        <v>0</v>
      </c>
      <c r="X88" s="224">
        <f>SUMIF('3.HR Policy'!$A:$A,$C88&amp;$C$84,'3.HR Policy'!$E:$E)*SUMIF('1.Headcount'!$A:$A,$C88&amp;2025,'1.Headcount'!Y:Y)/12</f>
        <v>0</v>
      </c>
      <c r="Y88" s="101">
        <f t="shared" si="56"/>
        <v>0</v>
      </c>
      <c r="Z88" s="224">
        <f>SUMIF('3.HR Policy'!$A:$A,$C88&amp;$C$84,'3.HR Policy'!$E:$E)*SUMIF('1.Headcount'!$A:$A,$C88&amp;2025,'1.Headcount'!AA:AA)/12</f>
        <v>0</v>
      </c>
      <c r="AA88" s="101">
        <f t="shared" si="57"/>
        <v>0</v>
      </c>
      <c r="AB88" s="96">
        <f t="shared" si="45"/>
        <v>0</v>
      </c>
      <c r="AC88" s="101">
        <f t="shared" si="58"/>
        <v>0</v>
      </c>
      <c r="AE88" s="95">
        <f>SUMIF('3.HR Policy'!$A:$A,$C88&amp;$C$84,'3.HR Policy'!G:G)*SUMIF($C$6:$C$12,$C88,F$6:F$12)</f>
        <v>0</v>
      </c>
      <c r="AF88" s="101">
        <f t="shared" si="59"/>
        <v>0</v>
      </c>
      <c r="AG88" s="95">
        <f>SUMIF('3.HR Policy'!$A:$A,$C88&amp;$C$84,'3.HR Policy'!I:I)*SUMIF($C$6:$C$12,$C88,H$6:H$12)</f>
        <v>12000000</v>
      </c>
      <c r="AH88" s="101">
        <f t="shared" si="60"/>
        <v>7.5957828213775707E-4</v>
      </c>
      <c r="AI88" s="95">
        <f>SUMIF('3.HR Policy'!$A:$A,$C88&amp;$C$84,'3.HR Policy'!K:K)*SUMIF($C$6:$C$12,$C88,J$6:J$12)</f>
        <v>12000000</v>
      </c>
      <c r="AJ88" s="101">
        <f t="shared" si="61"/>
        <v>5.0638552142517142E-4</v>
      </c>
      <c r="AK88" s="95">
        <f>SUMIF('3.HR Policy'!$A:$A,$C88&amp;$C$84,'3.HR Policy'!M:M)*SUMIF($C$6:$C$12,$C88,L$6:L$12)</f>
        <v>12000000</v>
      </c>
      <c r="AL88" s="101">
        <f t="shared" si="62"/>
        <v>3.6170394387512243E-4</v>
      </c>
    </row>
    <row r="89" spans="2:38" x14ac:dyDescent="0.45">
      <c r="B89" s="90"/>
      <c r="C89" s="105" t="s">
        <v>54</v>
      </c>
      <c r="D89" s="224">
        <f>SUMIF('3.HR Policy'!$A:$A,$C89&amp;$C$84,'3.HR Policy'!$E:$E)*SUMIF('1.Headcount'!$A:$A,$C89&amp;2025,'1.Headcount'!E:E)/12</f>
        <v>0</v>
      </c>
      <c r="E89" s="101">
        <f t="shared" si="46"/>
        <v>0</v>
      </c>
      <c r="F89" s="224">
        <f>SUMIF('3.HR Policy'!$A:$A,$C89&amp;$C$84,'3.HR Policy'!$E:$E)*SUMIF('1.Headcount'!$A:$A,$C89&amp;2025,'1.Headcount'!G:G)/12</f>
        <v>0</v>
      </c>
      <c r="G89" s="101">
        <f t="shared" si="47"/>
        <v>0</v>
      </c>
      <c r="H89" s="224">
        <f>SUMIF('3.HR Policy'!$A:$A,$C89&amp;$C$84,'3.HR Policy'!$E:$E)*SUMIF('1.Headcount'!$A:$A,$C89&amp;2025,'1.Headcount'!I:I)/12</f>
        <v>0</v>
      </c>
      <c r="I89" s="101">
        <f t="shared" si="48"/>
        <v>0</v>
      </c>
      <c r="J89" s="224">
        <f>SUMIF('3.HR Policy'!$A:$A,$C89&amp;$C$84,'3.HR Policy'!$E:$E)*SUMIF('1.Headcount'!$A:$A,$C89&amp;2025,'1.Headcount'!K:K)/12</f>
        <v>0</v>
      </c>
      <c r="K89" s="101">
        <f t="shared" si="49"/>
        <v>0</v>
      </c>
      <c r="L89" s="224">
        <f>SUMIF('3.HR Policy'!$A:$A,$C89&amp;$C$84,'3.HR Policy'!$E:$E)*SUMIF('1.Headcount'!$A:$A,$C89&amp;2025,'1.Headcount'!M:M)/12</f>
        <v>0</v>
      </c>
      <c r="M89" s="101">
        <f t="shared" si="50"/>
        <v>0</v>
      </c>
      <c r="N89" s="224">
        <f>SUMIF('3.HR Policy'!$A:$A,$C89&amp;$C$84,'3.HR Policy'!$E:$E)*SUMIF('1.Headcount'!$A:$A,$C89&amp;2025,'1.Headcount'!O:O)/12</f>
        <v>0</v>
      </c>
      <c r="O89" s="101">
        <f t="shared" si="51"/>
        <v>0</v>
      </c>
      <c r="P89" s="224">
        <f>SUMIF('3.HR Policy'!$A:$A,$C89&amp;$C$84,'3.HR Policy'!$E:$E)*SUMIF('1.Headcount'!$A:$A,$C89&amp;2025,'1.Headcount'!Q:Q)/12</f>
        <v>0</v>
      </c>
      <c r="Q89" s="101">
        <f t="shared" si="52"/>
        <v>0</v>
      </c>
      <c r="R89" s="224">
        <f>SUMIF('3.HR Policy'!$A:$A,$C89&amp;$C$84,'3.HR Policy'!$E:$E)*SUMIF('1.Headcount'!$A:$A,$C89&amp;2025,'1.Headcount'!S:S)/12</f>
        <v>0</v>
      </c>
      <c r="S89" s="101">
        <f t="shared" si="53"/>
        <v>0</v>
      </c>
      <c r="T89" s="224">
        <f>SUMIF('3.HR Policy'!$A:$A,$C89&amp;$C$84,'3.HR Policy'!$E:$E)*SUMIF('1.Headcount'!$A:$A,$C89&amp;2025,'1.Headcount'!U:U)/12</f>
        <v>0</v>
      </c>
      <c r="U89" s="101">
        <f t="shared" si="54"/>
        <v>0</v>
      </c>
      <c r="V89" s="224">
        <f>SUMIF('3.HR Policy'!$A:$A,$C89&amp;$C$84,'3.HR Policy'!$E:$E)*SUMIF('1.Headcount'!$A:$A,$C89&amp;2025,'1.Headcount'!W:W)/12</f>
        <v>0</v>
      </c>
      <c r="W89" s="101">
        <f t="shared" si="55"/>
        <v>0</v>
      </c>
      <c r="X89" s="224">
        <f>SUMIF('3.HR Policy'!$A:$A,$C89&amp;$C$84,'3.HR Policy'!$E:$E)*SUMIF('1.Headcount'!$A:$A,$C89&amp;2025,'1.Headcount'!Y:Y)/12</f>
        <v>0</v>
      </c>
      <c r="Y89" s="101">
        <f t="shared" si="56"/>
        <v>0</v>
      </c>
      <c r="Z89" s="224">
        <f>SUMIF('3.HR Policy'!$A:$A,$C89&amp;$C$84,'3.HR Policy'!$E:$E)*SUMIF('1.Headcount'!$A:$A,$C89&amp;2025,'1.Headcount'!AA:AA)/12</f>
        <v>0</v>
      </c>
      <c r="AA89" s="101">
        <f t="shared" si="57"/>
        <v>0</v>
      </c>
      <c r="AB89" s="96">
        <f t="shared" si="45"/>
        <v>0</v>
      </c>
      <c r="AC89" s="101">
        <f t="shared" si="58"/>
        <v>0</v>
      </c>
      <c r="AE89" s="95">
        <f>SUMIF('3.HR Policy'!$A:$A,$C89&amp;$C$84,'3.HR Policy'!G:G)*SUMIF($C$6:$C$12,$C89,F$6:F$12)</f>
        <v>0</v>
      </c>
      <c r="AF89" s="101">
        <f t="shared" si="59"/>
        <v>0</v>
      </c>
      <c r="AG89" s="95">
        <f>SUMIF('3.HR Policy'!$A:$A,$C89&amp;$C$84,'3.HR Policy'!I:I)*SUMIF($C$6:$C$12,$C89,H$6:H$12)</f>
        <v>0</v>
      </c>
      <c r="AH89" s="101">
        <f t="shared" si="60"/>
        <v>0</v>
      </c>
      <c r="AI89" s="95">
        <f>SUMIF('3.HR Policy'!$A:$A,$C89&amp;$C$84,'3.HR Policy'!K:K)*SUMIF($C$6:$C$12,$C89,J$6:J$12)</f>
        <v>0</v>
      </c>
      <c r="AJ89" s="101">
        <f t="shared" si="61"/>
        <v>0</v>
      </c>
      <c r="AK89" s="95">
        <f>SUMIF('3.HR Policy'!$A:$A,$C89&amp;$C$84,'3.HR Policy'!M:M)*SUMIF($C$6:$C$12,$C89,L$6:L$12)</f>
        <v>0</v>
      </c>
      <c r="AL89" s="101">
        <f t="shared" si="62"/>
        <v>0</v>
      </c>
    </row>
    <row r="90" spans="2:38" x14ac:dyDescent="0.45">
      <c r="B90" s="90"/>
      <c r="C90" s="105" t="s">
        <v>55</v>
      </c>
      <c r="D90" s="224">
        <f>SUMIF('3.HR Policy'!$A:$A,$C90&amp;$C$84,'3.HR Policy'!$E:$E)*SUMIF('1.Headcount'!$A:$A,$C90&amp;2025,'1.Headcount'!E:E)/12</f>
        <v>0</v>
      </c>
      <c r="E90" s="101">
        <f t="shared" si="46"/>
        <v>0</v>
      </c>
      <c r="F90" s="224">
        <f>SUMIF('3.HR Policy'!$A:$A,$C90&amp;$C$84,'3.HR Policy'!$E:$E)*SUMIF('1.Headcount'!$A:$A,$C90&amp;2025,'1.Headcount'!G:G)/12</f>
        <v>0</v>
      </c>
      <c r="G90" s="101">
        <f t="shared" si="47"/>
        <v>0</v>
      </c>
      <c r="H90" s="224">
        <f>SUMIF('3.HR Policy'!$A:$A,$C90&amp;$C$84,'3.HR Policy'!$E:$E)*SUMIF('1.Headcount'!$A:$A,$C90&amp;2025,'1.Headcount'!I:I)/12</f>
        <v>0</v>
      </c>
      <c r="I90" s="101">
        <f t="shared" si="48"/>
        <v>0</v>
      </c>
      <c r="J90" s="224">
        <f>SUMIF('3.HR Policy'!$A:$A,$C90&amp;$C$84,'3.HR Policy'!$E:$E)*SUMIF('1.Headcount'!$A:$A,$C90&amp;2025,'1.Headcount'!K:K)/12</f>
        <v>0</v>
      </c>
      <c r="K90" s="101">
        <f t="shared" si="49"/>
        <v>0</v>
      </c>
      <c r="L90" s="224">
        <f>SUMIF('3.HR Policy'!$A:$A,$C90&amp;$C$84,'3.HR Policy'!$E:$E)*SUMIF('1.Headcount'!$A:$A,$C90&amp;2025,'1.Headcount'!M:M)/12</f>
        <v>0</v>
      </c>
      <c r="M90" s="101">
        <f t="shared" si="50"/>
        <v>0</v>
      </c>
      <c r="N90" s="224">
        <f>SUMIF('3.HR Policy'!$A:$A,$C90&amp;$C$84,'3.HR Policy'!$E:$E)*SUMIF('1.Headcount'!$A:$A,$C90&amp;2025,'1.Headcount'!O:O)/12</f>
        <v>0</v>
      </c>
      <c r="O90" s="101">
        <f t="shared" si="51"/>
        <v>0</v>
      </c>
      <c r="P90" s="224">
        <f>SUMIF('3.HR Policy'!$A:$A,$C90&amp;$C$84,'3.HR Policy'!$E:$E)*SUMIF('1.Headcount'!$A:$A,$C90&amp;2025,'1.Headcount'!Q:Q)/12</f>
        <v>0</v>
      </c>
      <c r="Q90" s="101">
        <f t="shared" si="52"/>
        <v>0</v>
      </c>
      <c r="R90" s="224">
        <f>SUMIF('3.HR Policy'!$A:$A,$C90&amp;$C$84,'3.HR Policy'!$E:$E)*SUMIF('1.Headcount'!$A:$A,$C90&amp;2025,'1.Headcount'!S:S)/12</f>
        <v>0</v>
      </c>
      <c r="S90" s="101">
        <f t="shared" si="53"/>
        <v>0</v>
      </c>
      <c r="T90" s="224">
        <f>SUMIF('3.HR Policy'!$A:$A,$C90&amp;$C$84,'3.HR Policy'!$E:$E)*SUMIF('1.Headcount'!$A:$A,$C90&amp;2025,'1.Headcount'!U:U)/12</f>
        <v>0</v>
      </c>
      <c r="U90" s="101">
        <f t="shared" si="54"/>
        <v>0</v>
      </c>
      <c r="V90" s="224">
        <f>SUMIF('3.HR Policy'!$A:$A,$C90&amp;$C$84,'3.HR Policy'!$E:$E)*SUMIF('1.Headcount'!$A:$A,$C90&amp;2025,'1.Headcount'!W:W)/12</f>
        <v>0</v>
      </c>
      <c r="W90" s="101">
        <f t="shared" si="55"/>
        <v>0</v>
      </c>
      <c r="X90" s="224">
        <f>SUMIF('3.HR Policy'!$A:$A,$C90&amp;$C$84,'3.HR Policy'!$E:$E)*SUMIF('1.Headcount'!$A:$A,$C90&amp;2025,'1.Headcount'!Y:Y)/12</f>
        <v>0</v>
      </c>
      <c r="Y90" s="101">
        <f t="shared" si="56"/>
        <v>0</v>
      </c>
      <c r="Z90" s="224">
        <f>SUMIF('3.HR Policy'!$A:$A,$C90&amp;$C$84,'3.HR Policy'!$E:$E)*SUMIF('1.Headcount'!$A:$A,$C90&amp;2025,'1.Headcount'!AA:AA)/12</f>
        <v>0</v>
      </c>
      <c r="AA90" s="101">
        <f t="shared" si="57"/>
        <v>0</v>
      </c>
      <c r="AB90" s="96">
        <f t="shared" si="45"/>
        <v>0</v>
      </c>
      <c r="AC90" s="101">
        <f t="shared" si="58"/>
        <v>0</v>
      </c>
      <c r="AE90" s="95">
        <f>SUMIF('3.HR Policy'!$A:$A,$C90&amp;$C$84,'3.HR Policy'!G:G)*SUMIF($C$6:$C$12,$C90,F$6:F$12)</f>
        <v>0</v>
      </c>
      <c r="AF90" s="101">
        <f t="shared" si="59"/>
        <v>0</v>
      </c>
      <c r="AG90" s="95">
        <f>SUMIF('3.HR Policy'!$A:$A,$C90&amp;$C$84,'3.HR Policy'!I:I)*SUMIF($C$6:$C$12,$C90,H$6:H$12)</f>
        <v>0</v>
      </c>
      <c r="AH90" s="101">
        <f t="shared" si="60"/>
        <v>0</v>
      </c>
      <c r="AI90" s="95">
        <f>SUMIF('3.HR Policy'!$A:$A,$C90&amp;$C$84,'3.HR Policy'!K:K)*SUMIF($C$6:$C$12,$C90,J$6:J$12)</f>
        <v>0</v>
      </c>
      <c r="AJ90" s="101">
        <f t="shared" si="61"/>
        <v>0</v>
      </c>
      <c r="AK90" s="95">
        <f>SUMIF('3.HR Policy'!$A:$A,$C90&amp;$C$84,'3.HR Policy'!M:M)*SUMIF($C$6:$C$12,$C90,L$6:L$12)</f>
        <v>0</v>
      </c>
      <c r="AL90" s="101">
        <f t="shared" si="62"/>
        <v>0</v>
      </c>
    </row>
    <row r="91" spans="2:38" x14ac:dyDescent="0.45">
      <c r="B91" s="90"/>
      <c r="C91" s="105" t="s">
        <v>56</v>
      </c>
      <c r="D91" s="224">
        <f>SUMIF('3.HR Policy'!$A:$A,$C91&amp;$C$84,'3.HR Policy'!$E:$E)*SUMIF('1.Headcount'!$A:$A,$C91&amp;2025,'1.Headcount'!E:E)/12</f>
        <v>0</v>
      </c>
      <c r="E91" s="101">
        <f t="shared" si="46"/>
        <v>0</v>
      </c>
      <c r="F91" s="224">
        <f>SUMIF('3.HR Policy'!$A:$A,$C91&amp;$C$84,'3.HR Policy'!$E:$E)*SUMIF('1.Headcount'!$A:$A,$C91&amp;2025,'1.Headcount'!G:G)/12</f>
        <v>0</v>
      </c>
      <c r="G91" s="101">
        <f t="shared" si="47"/>
        <v>0</v>
      </c>
      <c r="H91" s="224">
        <f>SUMIF('3.HR Policy'!$A:$A,$C91&amp;$C$84,'3.HR Policy'!$E:$E)*SUMIF('1.Headcount'!$A:$A,$C91&amp;2025,'1.Headcount'!I:I)/12</f>
        <v>0</v>
      </c>
      <c r="I91" s="101">
        <f t="shared" si="48"/>
        <v>0</v>
      </c>
      <c r="J91" s="224">
        <f>SUMIF('3.HR Policy'!$A:$A,$C91&amp;$C$84,'3.HR Policy'!$E:$E)*SUMIF('1.Headcount'!$A:$A,$C91&amp;2025,'1.Headcount'!K:K)/12</f>
        <v>0</v>
      </c>
      <c r="K91" s="101">
        <f t="shared" si="49"/>
        <v>0</v>
      </c>
      <c r="L91" s="224">
        <f>SUMIF('3.HR Policy'!$A:$A,$C91&amp;$C$84,'3.HR Policy'!$E:$E)*SUMIF('1.Headcount'!$A:$A,$C91&amp;2025,'1.Headcount'!M:M)/12</f>
        <v>0</v>
      </c>
      <c r="M91" s="101">
        <f t="shared" si="50"/>
        <v>0</v>
      </c>
      <c r="N91" s="224">
        <f>SUMIF('3.HR Policy'!$A:$A,$C91&amp;$C$84,'3.HR Policy'!$E:$E)*SUMIF('1.Headcount'!$A:$A,$C91&amp;2025,'1.Headcount'!O:O)/12</f>
        <v>0</v>
      </c>
      <c r="O91" s="101">
        <f t="shared" si="51"/>
        <v>0</v>
      </c>
      <c r="P91" s="224">
        <f>SUMIF('3.HR Policy'!$A:$A,$C91&amp;$C$84,'3.HR Policy'!$E:$E)*SUMIF('1.Headcount'!$A:$A,$C91&amp;2025,'1.Headcount'!Q:Q)/12</f>
        <v>0</v>
      </c>
      <c r="Q91" s="101">
        <f t="shared" si="52"/>
        <v>0</v>
      </c>
      <c r="R91" s="224">
        <f>SUMIF('3.HR Policy'!$A:$A,$C91&amp;$C$84,'3.HR Policy'!$E:$E)*SUMIF('1.Headcount'!$A:$A,$C91&amp;2025,'1.Headcount'!S:S)/12</f>
        <v>0</v>
      </c>
      <c r="S91" s="101">
        <f t="shared" si="53"/>
        <v>0</v>
      </c>
      <c r="T91" s="224">
        <f>SUMIF('3.HR Policy'!$A:$A,$C91&amp;$C$84,'3.HR Policy'!$E:$E)*SUMIF('1.Headcount'!$A:$A,$C91&amp;2025,'1.Headcount'!U:U)/12</f>
        <v>0</v>
      </c>
      <c r="U91" s="101">
        <f t="shared" si="54"/>
        <v>0</v>
      </c>
      <c r="V91" s="224">
        <f>SUMIF('3.HR Policy'!$A:$A,$C91&amp;$C$84,'3.HR Policy'!$E:$E)*SUMIF('1.Headcount'!$A:$A,$C91&amp;2025,'1.Headcount'!W:W)/12</f>
        <v>0</v>
      </c>
      <c r="W91" s="101">
        <f t="shared" si="55"/>
        <v>0</v>
      </c>
      <c r="X91" s="224">
        <f>SUMIF('3.HR Policy'!$A:$A,$C91&amp;$C$84,'3.HR Policy'!$E:$E)*SUMIF('1.Headcount'!$A:$A,$C91&amp;2025,'1.Headcount'!Y:Y)/12</f>
        <v>0</v>
      </c>
      <c r="Y91" s="101">
        <f t="shared" si="56"/>
        <v>0</v>
      </c>
      <c r="Z91" s="224">
        <f>SUMIF('3.HR Policy'!$A:$A,$C91&amp;$C$84,'3.HR Policy'!$E:$E)*SUMIF('1.Headcount'!$A:$A,$C91&amp;2025,'1.Headcount'!AA:AA)/12</f>
        <v>0</v>
      </c>
      <c r="AA91" s="101">
        <f t="shared" si="57"/>
        <v>0</v>
      </c>
      <c r="AB91" s="96">
        <f t="shared" si="45"/>
        <v>0</v>
      </c>
      <c r="AC91" s="101">
        <f t="shared" si="58"/>
        <v>0</v>
      </c>
      <c r="AE91" s="95">
        <f>SUMIF('3.HR Policy'!$A:$A,$C91&amp;$C$84,'3.HR Policy'!G:G)*SUMIF($C$6:$C$12,$C91,F$6:F$12)</f>
        <v>0</v>
      </c>
      <c r="AF91" s="101">
        <f t="shared" si="59"/>
        <v>0</v>
      </c>
      <c r="AG91" s="95">
        <f>SUMIF('3.HR Policy'!$A:$A,$C91&amp;$C$84,'3.HR Policy'!I:I)*SUMIF($C$6:$C$12,$C91,H$6:H$12)</f>
        <v>0</v>
      </c>
      <c r="AH91" s="101">
        <f t="shared" si="60"/>
        <v>0</v>
      </c>
      <c r="AI91" s="95">
        <f>SUMIF('3.HR Policy'!$A:$A,$C91&amp;$C$84,'3.HR Policy'!K:K)*SUMIF($C$6:$C$12,$C91,J$6:J$12)</f>
        <v>0</v>
      </c>
      <c r="AJ91" s="101">
        <f t="shared" si="61"/>
        <v>0</v>
      </c>
      <c r="AK91" s="95">
        <f>SUMIF('3.HR Policy'!$A:$A,$C91&amp;$C$84,'3.HR Policy'!M:M)*SUMIF($C$6:$C$12,$C91,L$6:L$12)</f>
        <v>0</v>
      </c>
      <c r="AL91" s="101">
        <f t="shared" si="62"/>
        <v>0</v>
      </c>
    </row>
    <row r="92" spans="2:38" x14ac:dyDescent="0.45">
      <c r="B92" s="90">
        <v>9</v>
      </c>
      <c r="C92" s="91" t="str">
        <f>'3.HR Policy'!B201</f>
        <v>Phụ cấp tiền điện thoại</v>
      </c>
      <c r="D92" s="94">
        <f>SUM(D93:D99)</f>
        <v>0</v>
      </c>
      <c r="E92" s="102">
        <f t="shared" si="46"/>
        <v>0</v>
      </c>
      <c r="F92" s="94">
        <f t="shared" ref="F92" si="63">SUM(F93:F99)</f>
        <v>0</v>
      </c>
      <c r="G92" s="102">
        <f t="shared" si="47"/>
        <v>0</v>
      </c>
      <c r="H92" s="94">
        <f t="shared" ref="H92" si="64">SUM(H93:H99)</f>
        <v>0</v>
      </c>
      <c r="I92" s="102">
        <f t="shared" si="48"/>
        <v>0</v>
      </c>
      <c r="J92" s="94">
        <f t="shared" ref="J92" si="65">SUM(J93:J99)</f>
        <v>0</v>
      </c>
      <c r="K92" s="102">
        <f t="shared" si="49"/>
        <v>0</v>
      </c>
      <c r="L92" s="94">
        <f t="shared" ref="L92" si="66">SUM(L93:L99)</f>
        <v>0</v>
      </c>
      <c r="M92" s="102">
        <f t="shared" si="50"/>
        <v>0</v>
      </c>
      <c r="N92" s="94">
        <f t="shared" ref="N92" si="67">SUM(N93:N99)</f>
        <v>0</v>
      </c>
      <c r="O92" s="102">
        <f t="shared" si="51"/>
        <v>0</v>
      </c>
      <c r="P92" s="94">
        <f t="shared" ref="P92" si="68">SUM(P93:P99)</f>
        <v>0</v>
      </c>
      <c r="Q92" s="102">
        <f t="shared" si="52"/>
        <v>0</v>
      </c>
      <c r="R92" s="94">
        <f t="shared" ref="R92" si="69">SUM(R93:R99)</f>
        <v>0</v>
      </c>
      <c r="S92" s="102">
        <f t="shared" si="53"/>
        <v>0</v>
      </c>
      <c r="T92" s="94">
        <f t="shared" ref="T92" si="70">SUM(T93:T99)</f>
        <v>0</v>
      </c>
      <c r="U92" s="102">
        <f t="shared" si="54"/>
        <v>0</v>
      </c>
      <c r="V92" s="94">
        <f t="shared" ref="V92" si="71">SUM(V93:V99)</f>
        <v>0</v>
      </c>
      <c r="W92" s="102">
        <f t="shared" si="55"/>
        <v>0</v>
      </c>
      <c r="X92" s="94">
        <f t="shared" ref="X92" si="72">SUM(X93:X99)</f>
        <v>0</v>
      </c>
      <c r="Y92" s="102">
        <f t="shared" si="56"/>
        <v>0</v>
      </c>
      <c r="Z92" s="94">
        <f t="shared" ref="Z92" si="73">SUM(Z93:Z99)</f>
        <v>0</v>
      </c>
      <c r="AA92" s="102">
        <f t="shared" si="57"/>
        <v>0</v>
      </c>
      <c r="AB92" s="94">
        <f t="shared" si="45"/>
        <v>0</v>
      </c>
      <c r="AC92" s="102">
        <f t="shared" si="58"/>
        <v>0</v>
      </c>
      <c r="AE92" s="94">
        <f t="shared" ref="AE92" si="74">SUM(AE93:AE99)</f>
        <v>0</v>
      </c>
      <c r="AF92" s="102">
        <f t="shared" si="59"/>
        <v>0</v>
      </c>
      <c r="AG92" s="94">
        <f t="shared" ref="AG92" si="75">SUM(AG93:AG99)</f>
        <v>4800000</v>
      </c>
      <c r="AH92" s="102">
        <f t="shared" si="60"/>
        <v>3.0383131285510284E-4</v>
      </c>
      <c r="AI92" s="94">
        <f t="shared" ref="AI92" si="76">SUM(AI93:AI99)</f>
        <v>4800000</v>
      </c>
      <c r="AJ92" s="102">
        <f t="shared" si="61"/>
        <v>2.0255420857006858E-4</v>
      </c>
      <c r="AK92" s="94">
        <f t="shared" ref="AK92" si="77">SUM(AK93:AK99)</f>
        <v>4800000</v>
      </c>
      <c r="AL92" s="102">
        <f t="shared" si="62"/>
        <v>1.4468157755004898E-4</v>
      </c>
    </row>
    <row r="93" spans="2:38" x14ac:dyDescent="0.45">
      <c r="B93" s="90"/>
      <c r="C93" s="105" t="s">
        <v>51</v>
      </c>
      <c r="D93" s="224">
        <f>SUMIF('3.HR Policy'!$A:$A,$C93&amp;$C$92,'3.HR Policy'!$E:$E)*SUMIF('1.Headcount'!$A:$A,$C93&amp;2025,'1.Headcount'!E:E)/12</f>
        <v>0</v>
      </c>
      <c r="E93" s="101">
        <f t="shared" si="46"/>
        <v>0</v>
      </c>
      <c r="F93" s="224">
        <f>SUMIF('3.HR Policy'!$A:$A,$C93&amp;$C$92,'3.HR Policy'!$E:$E)*SUMIF('1.Headcount'!$A:$A,$C93&amp;2025,'1.Headcount'!G:G)/12</f>
        <v>0</v>
      </c>
      <c r="G93" s="101">
        <f t="shared" si="47"/>
        <v>0</v>
      </c>
      <c r="H93" s="224">
        <f>SUMIF('3.HR Policy'!$A:$A,$C93&amp;$C$92,'3.HR Policy'!$E:$E)*SUMIF('1.Headcount'!$A:$A,$C93&amp;2025,'1.Headcount'!I:I)/12</f>
        <v>0</v>
      </c>
      <c r="I93" s="101">
        <f t="shared" si="48"/>
        <v>0</v>
      </c>
      <c r="J93" s="224">
        <f>SUMIF('3.HR Policy'!$A:$A,$C93&amp;$C$92,'3.HR Policy'!$E:$E)*SUMIF('1.Headcount'!$A:$A,$C93&amp;2025,'1.Headcount'!K:K)/12</f>
        <v>0</v>
      </c>
      <c r="K93" s="101">
        <f t="shared" si="49"/>
        <v>0</v>
      </c>
      <c r="L93" s="224">
        <f>SUMIF('3.HR Policy'!$A:$A,$C93&amp;$C$92,'3.HR Policy'!$E:$E)*SUMIF('1.Headcount'!$A:$A,$C93&amp;2025,'1.Headcount'!M:M)/12</f>
        <v>0</v>
      </c>
      <c r="M93" s="101">
        <f t="shared" si="50"/>
        <v>0</v>
      </c>
      <c r="N93" s="224">
        <f>SUMIF('3.HR Policy'!$A:$A,$C93&amp;$C$92,'3.HR Policy'!$E:$E)*SUMIF('1.Headcount'!$A:$A,$C93&amp;2025,'1.Headcount'!O:O)/12</f>
        <v>0</v>
      </c>
      <c r="O93" s="101">
        <f t="shared" si="51"/>
        <v>0</v>
      </c>
      <c r="P93" s="224">
        <f>SUMIF('3.HR Policy'!$A:$A,$C93&amp;$C$92,'3.HR Policy'!$E:$E)*SUMIF('1.Headcount'!$A:$A,$C93&amp;2025,'1.Headcount'!Q:Q)/12</f>
        <v>0</v>
      </c>
      <c r="Q93" s="101">
        <f t="shared" si="52"/>
        <v>0</v>
      </c>
      <c r="R93" s="224">
        <f>SUMIF('3.HR Policy'!$A:$A,$C93&amp;$C$92,'3.HR Policy'!$E:$E)*SUMIF('1.Headcount'!$A:$A,$C93&amp;2025,'1.Headcount'!S:S)/12</f>
        <v>0</v>
      </c>
      <c r="S93" s="101">
        <f t="shared" si="53"/>
        <v>0</v>
      </c>
      <c r="T93" s="224">
        <f>SUMIF('3.HR Policy'!$A:$A,$C93&amp;$C$92,'3.HR Policy'!$E:$E)*SUMIF('1.Headcount'!$A:$A,$C93&amp;2025,'1.Headcount'!U:U)/12</f>
        <v>0</v>
      </c>
      <c r="U93" s="101">
        <f t="shared" si="54"/>
        <v>0</v>
      </c>
      <c r="V93" s="224">
        <f>SUMIF('3.HR Policy'!$A:$A,$C93&amp;$C$92,'3.HR Policy'!$E:$E)*SUMIF('1.Headcount'!$A:$A,$C93&amp;2025,'1.Headcount'!W:W)/12</f>
        <v>0</v>
      </c>
      <c r="W93" s="101">
        <f t="shared" si="55"/>
        <v>0</v>
      </c>
      <c r="X93" s="224">
        <f>SUMIF('3.HR Policy'!$A:$A,$C93&amp;$C$92,'3.HR Policy'!$E:$E)*SUMIF('1.Headcount'!$A:$A,$C93&amp;2025,'1.Headcount'!Y:Y)/12</f>
        <v>0</v>
      </c>
      <c r="Y93" s="101">
        <f t="shared" si="56"/>
        <v>0</v>
      </c>
      <c r="Z93" s="95">
        <f>SUMIF('3.HR Policy'!$C$203:$C$209,$C93,'3.HR Policy'!$E$203:$E$209)/12*SUMIF('1.Headcount'!$C$4:$C$22,$C93,'1.Headcount'!AA$4:AA$22)</f>
        <v>0</v>
      </c>
      <c r="AA93" s="101">
        <f t="shared" si="57"/>
        <v>0</v>
      </c>
      <c r="AB93" s="96">
        <f t="shared" si="45"/>
        <v>0</v>
      </c>
      <c r="AC93" s="101">
        <f t="shared" si="58"/>
        <v>0</v>
      </c>
      <c r="AE93" s="95">
        <f>SUMIF('3.HR Policy'!$A:$A,$C93&amp;$C$92,'3.HR Policy'!G:G)*SUMIF($C$6:$C$12,$C93,F$6:F$12)</f>
        <v>0</v>
      </c>
      <c r="AF93" s="101">
        <f t="shared" si="59"/>
        <v>0</v>
      </c>
      <c r="AG93" s="95">
        <f>SUMIF('3.HR Policy'!$A:$A,$C93&amp;$C$92,'3.HR Policy'!I:I)*SUMIF($C$6:$C$12,$C93,H$6:H$12)</f>
        <v>1200000</v>
      </c>
      <c r="AH93" s="101">
        <f t="shared" si="60"/>
        <v>7.595782821377571E-5</v>
      </c>
      <c r="AI93" s="95">
        <f>SUMIF('3.HR Policy'!$A:$A,$C93&amp;$C$92,'3.HR Policy'!K:K)*SUMIF($C$6:$C$12,$C93,J$6:J$12)</f>
        <v>1200000</v>
      </c>
      <c r="AJ93" s="101">
        <f t="shared" si="61"/>
        <v>5.0638552142517144E-5</v>
      </c>
      <c r="AK93" s="95">
        <f>SUMIF('3.HR Policy'!$A:$A,$C93&amp;$C$92,'3.HR Policy'!M:M)*SUMIF($C$6:$C$12,$C93,L$6:L$12)</f>
        <v>1200000</v>
      </c>
      <c r="AL93" s="101">
        <f t="shared" si="62"/>
        <v>3.6170394387512246E-5</v>
      </c>
    </row>
    <row r="94" spans="2:38" x14ac:dyDescent="0.45">
      <c r="B94" s="90"/>
      <c r="C94" s="105" t="s">
        <v>52</v>
      </c>
      <c r="D94" s="224">
        <f>SUMIF('3.HR Policy'!$A:$A,$C94&amp;$C$92,'3.HR Policy'!$E:$E)*SUMIF('1.Headcount'!$A:$A,$C94&amp;2025,'1.Headcount'!E:E)/12</f>
        <v>0</v>
      </c>
      <c r="E94" s="101">
        <f t="shared" si="46"/>
        <v>0</v>
      </c>
      <c r="F94" s="224">
        <f>SUMIF('3.HR Policy'!$A:$A,$C94&amp;$C$92,'3.HR Policy'!$E:$E)*SUMIF('1.Headcount'!$A:$A,$C94&amp;2025,'1.Headcount'!G:G)/12</f>
        <v>0</v>
      </c>
      <c r="G94" s="101">
        <f t="shared" si="47"/>
        <v>0</v>
      </c>
      <c r="H94" s="224">
        <f>SUMIF('3.HR Policy'!$A:$A,$C94&amp;$C$92,'3.HR Policy'!$E:$E)*SUMIF('1.Headcount'!$A:$A,$C94&amp;2025,'1.Headcount'!I:I)/12</f>
        <v>0</v>
      </c>
      <c r="I94" s="101">
        <f t="shared" si="48"/>
        <v>0</v>
      </c>
      <c r="J94" s="224">
        <f>SUMIF('3.HR Policy'!$A:$A,$C94&amp;$C$92,'3.HR Policy'!$E:$E)*SUMIF('1.Headcount'!$A:$A,$C94&amp;2025,'1.Headcount'!K:K)/12</f>
        <v>0</v>
      </c>
      <c r="K94" s="101">
        <f t="shared" si="49"/>
        <v>0</v>
      </c>
      <c r="L94" s="224">
        <f>SUMIF('3.HR Policy'!$A:$A,$C94&amp;$C$92,'3.HR Policy'!$E:$E)*SUMIF('1.Headcount'!$A:$A,$C94&amp;2025,'1.Headcount'!M:M)/12</f>
        <v>0</v>
      </c>
      <c r="M94" s="101">
        <f t="shared" si="50"/>
        <v>0</v>
      </c>
      <c r="N94" s="224">
        <f>SUMIF('3.HR Policy'!$A:$A,$C94&amp;$C$92,'3.HR Policy'!$E:$E)*SUMIF('1.Headcount'!$A:$A,$C94&amp;2025,'1.Headcount'!O:O)/12</f>
        <v>0</v>
      </c>
      <c r="O94" s="101">
        <f t="shared" si="51"/>
        <v>0</v>
      </c>
      <c r="P94" s="224">
        <f>SUMIF('3.HR Policy'!$A:$A,$C94&amp;$C$92,'3.HR Policy'!$E:$E)*SUMIF('1.Headcount'!$A:$A,$C94&amp;2025,'1.Headcount'!Q:Q)/12</f>
        <v>0</v>
      </c>
      <c r="Q94" s="101">
        <f t="shared" si="52"/>
        <v>0</v>
      </c>
      <c r="R94" s="224">
        <f>SUMIF('3.HR Policy'!$A:$A,$C94&amp;$C$92,'3.HR Policy'!$E:$E)*SUMIF('1.Headcount'!$A:$A,$C94&amp;2025,'1.Headcount'!S:S)/12</f>
        <v>0</v>
      </c>
      <c r="S94" s="101">
        <f t="shared" si="53"/>
        <v>0</v>
      </c>
      <c r="T94" s="224">
        <f>SUMIF('3.HR Policy'!$A:$A,$C94&amp;$C$92,'3.HR Policy'!$E:$E)*SUMIF('1.Headcount'!$A:$A,$C94&amp;2025,'1.Headcount'!U:U)/12</f>
        <v>0</v>
      </c>
      <c r="U94" s="101">
        <f t="shared" si="54"/>
        <v>0</v>
      </c>
      <c r="V94" s="224">
        <f>SUMIF('3.HR Policy'!$A:$A,$C94&amp;$C$92,'3.HR Policy'!$E:$E)*SUMIF('1.Headcount'!$A:$A,$C94&amp;2025,'1.Headcount'!W:W)/12</f>
        <v>0</v>
      </c>
      <c r="W94" s="101">
        <f t="shared" si="55"/>
        <v>0</v>
      </c>
      <c r="X94" s="224">
        <f>SUMIF('3.HR Policy'!$A:$A,$C94&amp;$C$92,'3.HR Policy'!$E:$E)*SUMIF('1.Headcount'!$A:$A,$C94&amp;2025,'1.Headcount'!Y:Y)/12</f>
        <v>0</v>
      </c>
      <c r="Y94" s="101">
        <f t="shared" si="56"/>
        <v>0</v>
      </c>
      <c r="Z94" s="95">
        <f>SUMIF('3.HR Policy'!$C$203:$C$209,$C94,'3.HR Policy'!$E$203:$E$209)/12*SUMIF('1.Headcount'!$C$4:$C$22,$C94,'1.Headcount'!AA$4:AA$22)</f>
        <v>0</v>
      </c>
      <c r="AA94" s="101">
        <f t="shared" si="57"/>
        <v>0</v>
      </c>
      <c r="AB94" s="96">
        <f t="shared" si="45"/>
        <v>0</v>
      </c>
      <c r="AC94" s="101">
        <f t="shared" si="58"/>
        <v>0</v>
      </c>
      <c r="AE94" s="95">
        <f>SUMIF('3.HR Policy'!$A:$A,$C94&amp;$C$92,'3.HR Policy'!G:G)*SUMIF($C$6:$C$12,$C94,F$6:F$12)</f>
        <v>0</v>
      </c>
      <c r="AF94" s="101">
        <f t="shared" si="59"/>
        <v>0</v>
      </c>
      <c r="AG94" s="95">
        <f>SUMIF('3.HR Policy'!$A:$A,$C94&amp;$C$92,'3.HR Policy'!I:I)*SUMIF($C$6:$C$12,$C94,H$6:H$12)</f>
        <v>1200000</v>
      </c>
      <c r="AH94" s="101">
        <f t="shared" si="60"/>
        <v>7.595782821377571E-5</v>
      </c>
      <c r="AI94" s="95">
        <f>SUMIF('3.HR Policy'!$A:$A,$C94&amp;$C$92,'3.HR Policy'!K:K)*SUMIF($C$6:$C$12,$C94,J$6:J$12)</f>
        <v>1200000</v>
      </c>
      <c r="AJ94" s="101">
        <f t="shared" si="61"/>
        <v>5.0638552142517144E-5</v>
      </c>
      <c r="AK94" s="95">
        <f>SUMIF('3.HR Policy'!$A:$A,$C94&amp;$C$92,'3.HR Policy'!M:M)*SUMIF($C$6:$C$12,$C94,L$6:L$12)</f>
        <v>1200000</v>
      </c>
      <c r="AL94" s="101">
        <f t="shared" si="62"/>
        <v>3.6170394387512246E-5</v>
      </c>
    </row>
    <row r="95" spans="2:38" x14ac:dyDescent="0.45">
      <c r="B95" s="90"/>
      <c r="C95" s="105" t="s">
        <v>75</v>
      </c>
      <c r="D95" s="224">
        <f>SUMIF('3.HR Policy'!$A:$A,$C95&amp;$C$92,'3.HR Policy'!$E:$E)*SUMIF('1.Headcount'!$A:$A,$C95&amp;2025,'1.Headcount'!E:E)/12</f>
        <v>0</v>
      </c>
      <c r="E95" s="101">
        <f t="shared" si="46"/>
        <v>0</v>
      </c>
      <c r="F95" s="224">
        <f>SUMIF('3.HR Policy'!$A:$A,$C95&amp;$C$92,'3.HR Policy'!$E:$E)*SUMIF('1.Headcount'!$A:$A,$C95&amp;2025,'1.Headcount'!G:G)/12</f>
        <v>0</v>
      </c>
      <c r="G95" s="101">
        <f t="shared" si="47"/>
        <v>0</v>
      </c>
      <c r="H95" s="224">
        <f>SUMIF('3.HR Policy'!$A:$A,$C95&amp;$C$92,'3.HR Policy'!$E:$E)*SUMIF('1.Headcount'!$A:$A,$C95&amp;2025,'1.Headcount'!I:I)/12</f>
        <v>0</v>
      </c>
      <c r="I95" s="101">
        <f t="shared" si="48"/>
        <v>0</v>
      </c>
      <c r="J95" s="224">
        <f>SUMIF('3.HR Policy'!$A:$A,$C95&amp;$C$92,'3.HR Policy'!$E:$E)*SUMIF('1.Headcount'!$A:$A,$C95&amp;2025,'1.Headcount'!K:K)/12</f>
        <v>0</v>
      </c>
      <c r="K95" s="101">
        <f t="shared" si="49"/>
        <v>0</v>
      </c>
      <c r="L95" s="224">
        <f>SUMIF('3.HR Policy'!$A:$A,$C95&amp;$C$92,'3.HR Policy'!$E:$E)*SUMIF('1.Headcount'!$A:$A,$C95&amp;2025,'1.Headcount'!M:M)/12</f>
        <v>0</v>
      </c>
      <c r="M95" s="101">
        <f t="shared" si="50"/>
        <v>0</v>
      </c>
      <c r="N95" s="224">
        <f>SUMIF('3.HR Policy'!$A:$A,$C95&amp;$C$92,'3.HR Policy'!$E:$E)*SUMIF('1.Headcount'!$A:$A,$C95&amp;2025,'1.Headcount'!O:O)/12</f>
        <v>0</v>
      </c>
      <c r="O95" s="101">
        <f t="shared" si="51"/>
        <v>0</v>
      </c>
      <c r="P95" s="224">
        <f>SUMIF('3.HR Policy'!$A:$A,$C95&amp;$C$92,'3.HR Policy'!$E:$E)*SUMIF('1.Headcount'!$A:$A,$C95&amp;2025,'1.Headcount'!Q:Q)/12</f>
        <v>0</v>
      </c>
      <c r="Q95" s="101">
        <f t="shared" si="52"/>
        <v>0</v>
      </c>
      <c r="R95" s="224">
        <f>SUMIF('3.HR Policy'!$A:$A,$C95&amp;$C$92,'3.HR Policy'!$E:$E)*SUMIF('1.Headcount'!$A:$A,$C95&amp;2025,'1.Headcount'!S:S)/12</f>
        <v>0</v>
      </c>
      <c r="S95" s="101">
        <f t="shared" si="53"/>
        <v>0</v>
      </c>
      <c r="T95" s="224">
        <f>SUMIF('3.HR Policy'!$A:$A,$C95&amp;$C$92,'3.HR Policy'!$E:$E)*SUMIF('1.Headcount'!$A:$A,$C95&amp;2025,'1.Headcount'!U:U)/12</f>
        <v>0</v>
      </c>
      <c r="U95" s="101">
        <f t="shared" si="54"/>
        <v>0</v>
      </c>
      <c r="V95" s="224">
        <f>SUMIF('3.HR Policy'!$A:$A,$C95&amp;$C$92,'3.HR Policy'!$E:$E)*SUMIF('1.Headcount'!$A:$A,$C95&amp;2025,'1.Headcount'!W:W)/12</f>
        <v>0</v>
      </c>
      <c r="W95" s="101">
        <f t="shared" si="55"/>
        <v>0</v>
      </c>
      <c r="X95" s="224">
        <f>SUMIF('3.HR Policy'!$A:$A,$C95&amp;$C$92,'3.HR Policy'!$E:$E)*SUMIF('1.Headcount'!$A:$A,$C95&amp;2025,'1.Headcount'!Y:Y)/12</f>
        <v>0</v>
      </c>
      <c r="Y95" s="101">
        <f t="shared" si="56"/>
        <v>0</v>
      </c>
      <c r="Z95" s="95">
        <f>SUMIF('3.HR Policy'!$C$203:$C$209,$C95,'3.HR Policy'!$E$203:$E$209)/12*SUMIF('1.Headcount'!$C$4:$C$22,$C95,'1.Headcount'!AA$4:AA$22)</f>
        <v>0</v>
      </c>
      <c r="AA95" s="101">
        <f t="shared" si="57"/>
        <v>0</v>
      </c>
      <c r="AB95" s="96">
        <f t="shared" si="45"/>
        <v>0</v>
      </c>
      <c r="AC95" s="101">
        <f t="shared" si="58"/>
        <v>0</v>
      </c>
      <c r="AE95" s="95">
        <f>SUMIF('3.HR Policy'!$A:$A,$C95&amp;$C$92,'3.HR Policy'!G:G)*SUMIF($C$6:$C$12,$C95,F$6:F$12)</f>
        <v>0</v>
      </c>
      <c r="AF95" s="101">
        <f t="shared" si="59"/>
        <v>0</v>
      </c>
      <c r="AG95" s="95">
        <f>SUMIF('3.HR Policy'!$A:$A,$C95&amp;$C$92,'3.HR Policy'!I:I)*SUMIF($C$6:$C$12,$C95,H$6:H$12)</f>
        <v>1200000</v>
      </c>
      <c r="AH95" s="101">
        <f t="shared" si="60"/>
        <v>7.595782821377571E-5</v>
      </c>
      <c r="AI95" s="95">
        <f>SUMIF('3.HR Policy'!$A:$A,$C95&amp;$C$92,'3.HR Policy'!K:K)*SUMIF($C$6:$C$12,$C95,J$6:J$12)</f>
        <v>1200000</v>
      </c>
      <c r="AJ95" s="101">
        <f t="shared" si="61"/>
        <v>5.0638552142517144E-5</v>
      </c>
      <c r="AK95" s="95">
        <f>SUMIF('3.HR Policy'!$A:$A,$C95&amp;$C$92,'3.HR Policy'!M:M)*SUMIF($C$6:$C$12,$C95,L$6:L$12)</f>
        <v>1200000</v>
      </c>
      <c r="AL95" s="101">
        <f t="shared" si="62"/>
        <v>3.6170394387512246E-5</v>
      </c>
    </row>
    <row r="96" spans="2:38" x14ac:dyDescent="0.45">
      <c r="B96" s="90"/>
      <c r="C96" s="105" t="s">
        <v>53</v>
      </c>
      <c r="D96" s="224">
        <f>SUMIF('3.HR Policy'!$A:$A,$C96&amp;$C$92,'3.HR Policy'!$E:$E)*SUMIF('1.Headcount'!$A:$A,$C96&amp;2025,'1.Headcount'!E:E)/12</f>
        <v>0</v>
      </c>
      <c r="E96" s="101">
        <f t="shared" si="46"/>
        <v>0</v>
      </c>
      <c r="F96" s="224">
        <f>SUMIF('3.HR Policy'!$A:$A,$C96&amp;$C$92,'3.HR Policy'!$E:$E)*SUMIF('1.Headcount'!$A:$A,$C96&amp;2025,'1.Headcount'!G:G)/12</f>
        <v>0</v>
      </c>
      <c r="G96" s="101">
        <f t="shared" si="47"/>
        <v>0</v>
      </c>
      <c r="H96" s="224">
        <f>SUMIF('3.HR Policy'!$A:$A,$C96&amp;$C$92,'3.HR Policy'!$E:$E)*SUMIF('1.Headcount'!$A:$A,$C96&amp;2025,'1.Headcount'!I:I)/12</f>
        <v>0</v>
      </c>
      <c r="I96" s="101">
        <f t="shared" si="48"/>
        <v>0</v>
      </c>
      <c r="J96" s="224">
        <f>SUMIF('3.HR Policy'!$A:$A,$C96&amp;$C$92,'3.HR Policy'!$E:$E)*SUMIF('1.Headcount'!$A:$A,$C96&amp;2025,'1.Headcount'!K:K)/12</f>
        <v>0</v>
      </c>
      <c r="K96" s="101">
        <f t="shared" si="49"/>
        <v>0</v>
      </c>
      <c r="L96" s="224">
        <f>SUMIF('3.HR Policy'!$A:$A,$C96&amp;$C$92,'3.HR Policy'!$E:$E)*SUMIF('1.Headcount'!$A:$A,$C96&amp;2025,'1.Headcount'!M:M)/12</f>
        <v>0</v>
      </c>
      <c r="M96" s="101">
        <f t="shared" si="50"/>
        <v>0</v>
      </c>
      <c r="N96" s="224">
        <f>SUMIF('3.HR Policy'!$A:$A,$C96&amp;$C$92,'3.HR Policy'!$E:$E)*SUMIF('1.Headcount'!$A:$A,$C96&amp;2025,'1.Headcount'!O:O)/12</f>
        <v>0</v>
      </c>
      <c r="O96" s="101">
        <f t="shared" si="51"/>
        <v>0</v>
      </c>
      <c r="P96" s="224">
        <f>SUMIF('3.HR Policy'!$A:$A,$C96&amp;$C$92,'3.HR Policy'!$E:$E)*SUMIF('1.Headcount'!$A:$A,$C96&amp;2025,'1.Headcount'!Q:Q)/12</f>
        <v>0</v>
      </c>
      <c r="Q96" s="101">
        <f t="shared" si="52"/>
        <v>0</v>
      </c>
      <c r="R96" s="224">
        <f>SUMIF('3.HR Policy'!$A:$A,$C96&amp;$C$92,'3.HR Policy'!$E:$E)*SUMIF('1.Headcount'!$A:$A,$C96&amp;2025,'1.Headcount'!S:S)/12</f>
        <v>0</v>
      </c>
      <c r="S96" s="101">
        <f t="shared" si="53"/>
        <v>0</v>
      </c>
      <c r="T96" s="224">
        <f>SUMIF('3.HR Policy'!$A:$A,$C96&amp;$C$92,'3.HR Policy'!$E:$E)*SUMIF('1.Headcount'!$A:$A,$C96&amp;2025,'1.Headcount'!U:U)/12</f>
        <v>0</v>
      </c>
      <c r="U96" s="101">
        <f t="shared" si="54"/>
        <v>0</v>
      </c>
      <c r="V96" s="224">
        <f>SUMIF('3.HR Policy'!$A:$A,$C96&amp;$C$92,'3.HR Policy'!$E:$E)*SUMIF('1.Headcount'!$A:$A,$C96&amp;2025,'1.Headcount'!W:W)/12</f>
        <v>0</v>
      </c>
      <c r="W96" s="101">
        <f t="shared" si="55"/>
        <v>0</v>
      </c>
      <c r="X96" s="224">
        <f>SUMIF('3.HR Policy'!$A:$A,$C96&amp;$C$92,'3.HR Policy'!$E:$E)*SUMIF('1.Headcount'!$A:$A,$C96&amp;2025,'1.Headcount'!Y:Y)/12</f>
        <v>0</v>
      </c>
      <c r="Y96" s="101">
        <f t="shared" si="56"/>
        <v>0</v>
      </c>
      <c r="Z96" s="95">
        <f>SUMIF('3.HR Policy'!$C$203:$C$209,$C96,'3.HR Policy'!$E$203:$E$209)/12*SUMIF('1.Headcount'!$C$4:$C$22,$C96,'1.Headcount'!AA$4:AA$22)</f>
        <v>0</v>
      </c>
      <c r="AA96" s="101">
        <f t="shared" si="57"/>
        <v>0</v>
      </c>
      <c r="AB96" s="96">
        <f t="shared" si="45"/>
        <v>0</v>
      </c>
      <c r="AC96" s="101">
        <f t="shared" si="58"/>
        <v>0</v>
      </c>
      <c r="AE96" s="95">
        <f>SUMIF('3.HR Policy'!$A:$A,$C96&amp;$C$92,'3.HR Policy'!G:G)*SUMIF($C$6:$C$12,$C96,F$6:F$12)</f>
        <v>0</v>
      </c>
      <c r="AF96" s="101">
        <f t="shared" si="59"/>
        <v>0</v>
      </c>
      <c r="AG96" s="95">
        <f>SUMIF('3.HR Policy'!$A:$A,$C96&amp;$C$92,'3.HR Policy'!I:I)*SUMIF($C$6:$C$12,$C96,H$6:H$12)</f>
        <v>1200000</v>
      </c>
      <c r="AH96" s="101">
        <f t="shared" si="60"/>
        <v>7.595782821377571E-5</v>
      </c>
      <c r="AI96" s="95">
        <f>SUMIF('3.HR Policy'!$A:$A,$C96&amp;$C$92,'3.HR Policy'!K:K)*SUMIF($C$6:$C$12,$C96,J$6:J$12)</f>
        <v>1200000</v>
      </c>
      <c r="AJ96" s="101">
        <f t="shared" si="61"/>
        <v>5.0638552142517144E-5</v>
      </c>
      <c r="AK96" s="95">
        <f>SUMIF('3.HR Policy'!$A:$A,$C96&amp;$C$92,'3.HR Policy'!M:M)*SUMIF($C$6:$C$12,$C96,L$6:L$12)</f>
        <v>1200000</v>
      </c>
      <c r="AL96" s="101">
        <f t="shared" si="62"/>
        <v>3.6170394387512246E-5</v>
      </c>
    </row>
    <row r="97" spans="2:38" x14ac:dyDescent="0.45">
      <c r="B97" s="90"/>
      <c r="C97" s="105" t="s">
        <v>54</v>
      </c>
      <c r="D97" s="224">
        <f>SUMIF('3.HR Policy'!$A:$A,$C97&amp;$C$92,'3.HR Policy'!$E:$E)*SUMIF('1.Headcount'!$A:$A,$C97&amp;2025,'1.Headcount'!E:E)/12</f>
        <v>0</v>
      </c>
      <c r="E97" s="101">
        <f t="shared" si="46"/>
        <v>0</v>
      </c>
      <c r="F97" s="224">
        <f>SUMIF('3.HR Policy'!$A:$A,$C97&amp;$C$92,'3.HR Policy'!$E:$E)*SUMIF('1.Headcount'!$A:$A,$C97&amp;2025,'1.Headcount'!G:G)/12</f>
        <v>0</v>
      </c>
      <c r="G97" s="101">
        <f t="shared" si="47"/>
        <v>0</v>
      </c>
      <c r="H97" s="224">
        <f>SUMIF('3.HR Policy'!$A:$A,$C97&amp;$C$92,'3.HR Policy'!$E:$E)*SUMIF('1.Headcount'!$A:$A,$C97&amp;2025,'1.Headcount'!I:I)/12</f>
        <v>0</v>
      </c>
      <c r="I97" s="101">
        <f t="shared" si="48"/>
        <v>0</v>
      </c>
      <c r="J97" s="224">
        <f>SUMIF('3.HR Policy'!$A:$A,$C97&amp;$C$92,'3.HR Policy'!$E:$E)*SUMIF('1.Headcount'!$A:$A,$C97&amp;2025,'1.Headcount'!K:K)/12</f>
        <v>0</v>
      </c>
      <c r="K97" s="101">
        <f t="shared" si="49"/>
        <v>0</v>
      </c>
      <c r="L97" s="224">
        <f>SUMIF('3.HR Policy'!$A:$A,$C97&amp;$C$92,'3.HR Policy'!$E:$E)*SUMIF('1.Headcount'!$A:$A,$C97&amp;2025,'1.Headcount'!M:M)/12</f>
        <v>0</v>
      </c>
      <c r="M97" s="101">
        <f t="shared" si="50"/>
        <v>0</v>
      </c>
      <c r="N97" s="224">
        <f>SUMIF('3.HR Policy'!$A:$A,$C97&amp;$C$92,'3.HR Policy'!$E:$E)*SUMIF('1.Headcount'!$A:$A,$C97&amp;2025,'1.Headcount'!O:O)/12</f>
        <v>0</v>
      </c>
      <c r="O97" s="101">
        <f t="shared" si="51"/>
        <v>0</v>
      </c>
      <c r="P97" s="224">
        <f>SUMIF('3.HR Policy'!$A:$A,$C97&amp;$C$92,'3.HR Policy'!$E:$E)*SUMIF('1.Headcount'!$A:$A,$C97&amp;2025,'1.Headcount'!Q:Q)/12</f>
        <v>0</v>
      </c>
      <c r="Q97" s="101">
        <f t="shared" si="52"/>
        <v>0</v>
      </c>
      <c r="R97" s="224">
        <f>SUMIF('3.HR Policy'!$A:$A,$C97&amp;$C$92,'3.HR Policy'!$E:$E)*SUMIF('1.Headcount'!$A:$A,$C97&amp;2025,'1.Headcount'!S:S)/12</f>
        <v>0</v>
      </c>
      <c r="S97" s="101">
        <f t="shared" si="53"/>
        <v>0</v>
      </c>
      <c r="T97" s="224">
        <f>SUMIF('3.HR Policy'!$A:$A,$C97&amp;$C$92,'3.HR Policy'!$E:$E)*SUMIF('1.Headcount'!$A:$A,$C97&amp;2025,'1.Headcount'!U:U)/12</f>
        <v>0</v>
      </c>
      <c r="U97" s="101">
        <f t="shared" si="54"/>
        <v>0</v>
      </c>
      <c r="V97" s="224">
        <f>SUMIF('3.HR Policy'!$A:$A,$C97&amp;$C$92,'3.HR Policy'!$E:$E)*SUMIF('1.Headcount'!$A:$A,$C97&amp;2025,'1.Headcount'!W:W)/12</f>
        <v>0</v>
      </c>
      <c r="W97" s="101">
        <f t="shared" si="55"/>
        <v>0</v>
      </c>
      <c r="X97" s="224">
        <f>SUMIF('3.HR Policy'!$A:$A,$C97&amp;$C$92,'3.HR Policy'!$E:$E)*SUMIF('1.Headcount'!$A:$A,$C97&amp;2025,'1.Headcount'!Y:Y)/12</f>
        <v>0</v>
      </c>
      <c r="Y97" s="101">
        <f t="shared" si="56"/>
        <v>0</v>
      </c>
      <c r="Z97" s="95">
        <f>SUMIF('3.HR Policy'!$C$203:$C$209,$C97,'3.HR Policy'!$E$203:$E$209)/12*SUMIF('1.Headcount'!$C$4:$C$22,$C97,'1.Headcount'!AA$4:AA$22)</f>
        <v>0</v>
      </c>
      <c r="AA97" s="101">
        <f t="shared" si="57"/>
        <v>0</v>
      </c>
      <c r="AB97" s="96">
        <f t="shared" si="45"/>
        <v>0</v>
      </c>
      <c r="AC97" s="101">
        <f t="shared" si="58"/>
        <v>0</v>
      </c>
      <c r="AE97" s="95">
        <f>SUMIF('3.HR Policy'!$A:$A,$C97&amp;$C$92,'3.HR Policy'!G:G)*SUMIF($C$6:$C$12,$C97,F$6:F$12)</f>
        <v>0</v>
      </c>
      <c r="AF97" s="101">
        <f t="shared" si="59"/>
        <v>0</v>
      </c>
      <c r="AG97" s="95">
        <f>SUMIF('3.HR Policy'!$A:$A,$C97&amp;$C$92,'3.HR Policy'!I:I)*SUMIF($C$6:$C$12,$C97,H$6:H$12)</f>
        <v>0</v>
      </c>
      <c r="AH97" s="101">
        <f t="shared" si="60"/>
        <v>0</v>
      </c>
      <c r="AI97" s="95">
        <f>SUMIF('3.HR Policy'!$A:$A,$C97&amp;$C$92,'3.HR Policy'!K:K)*SUMIF($C$6:$C$12,$C97,J$6:J$12)</f>
        <v>0</v>
      </c>
      <c r="AJ97" s="101">
        <f t="shared" si="61"/>
        <v>0</v>
      </c>
      <c r="AK97" s="95">
        <f>SUMIF('3.HR Policy'!$A:$A,$C97&amp;$C$92,'3.HR Policy'!M:M)*SUMIF($C$6:$C$12,$C97,L$6:L$12)</f>
        <v>0</v>
      </c>
      <c r="AL97" s="101">
        <f t="shared" si="62"/>
        <v>0</v>
      </c>
    </row>
    <row r="98" spans="2:38" x14ac:dyDescent="0.45">
      <c r="B98" s="90"/>
      <c r="C98" s="105" t="s">
        <v>55</v>
      </c>
      <c r="D98" s="224">
        <f>SUMIF('3.HR Policy'!$A:$A,$C98&amp;$C$92,'3.HR Policy'!$E:$E)*SUMIF('1.Headcount'!$A:$A,$C98&amp;2025,'1.Headcount'!E:E)/12</f>
        <v>0</v>
      </c>
      <c r="E98" s="101">
        <f t="shared" si="46"/>
        <v>0</v>
      </c>
      <c r="F98" s="224">
        <f>SUMIF('3.HR Policy'!$A:$A,$C98&amp;$C$92,'3.HR Policy'!$E:$E)*SUMIF('1.Headcount'!$A:$A,$C98&amp;2025,'1.Headcount'!G:G)/12</f>
        <v>0</v>
      </c>
      <c r="G98" s="101">
        <f t="shared" si="47"/>
        <v>0</v>
      </c>
      <c r="H98" s="224">
        <f>SUMIF('3.HR Policy'!$A:$A,$C98&amp;$C$92,'3.HR Policy'!$E:$E)*SUMIF('1.Headcount'!$A:$A,$C98&amp;2025,'1.Headcount'!I:I)/12</f>
        <v>0</v>
      </c>
      <c r="I98" s="101">
        <f t="shared" si="48"/>
        <v>0</v>
      </c>
      <c r="J98" s="224">
        <f>SUMIF('3.HR Policy'!$A:$A,$C98&amp;$C$92,'3.HR Policy'!$E:$E)*SUMIF('1.Headcount'!$A:$A,$C98&amp;2025,'1.Headcount'!K:K)/12</f>
        <v>0</v>
      </c>
      <c r="K98" s="101">
        <f t="shared" si="49"/>
        <v>0</v>
      </c>
      <c r="L98" s="224">
        <f>SUMIF('3.HR Policy'!$A:$A,$C98&amp;$C$92,'3.HR Policy'!$E:$E)*SUMIF('1.Headcount'!$A:$A,$C98&amp;2025,'1.Headcount'!M:M)/12</f>
        <v>0</v>
      </c>
      <c r="M98" s="101">
        <f t="shared" si="50"/>
        <v>0</v>
      </c>
      <c r="N98" s="224">
        <f>SUMIF('3.HR Policy'!$A:$A,$C98&amp;$C$92,'3.HR Policy'!$E:$E)*SUMIF('1.Headcount'!$A:$A,$C98&amp;2025,'1.Headcount'!O:O)/12</f>
        <v>0</v>
      </c>
      <c r="O98" s="101">
        <f t="shared" si="51"/>
        <v>0</v>
      </c>
      <c r="P98" s="224">
        <f>SUMIF('3.HR Policy'!$A:$A,$C98&amp;$C$92,'3.HR Policy'!$E:$E)*SUMIF('1.Headcount'!$A:$A,$C98&amp;2025,'1.Headcount'!Q:Q)/12</f>
        <v>0</v>
      </c>
      <c r="Q98" s="101">
        <f t="shared" si="52"/>
        <v>0</v>
      </c>
      <c r="R98" s="224">
        <f>SUMIF('3.HR Policy'!$A:$A,$C98&amp;$C$92,'3.HR Policy'!$E:$E)*SUMIF('1.Headcount'!$A:$A,$C98&amp;2025,'1.Headcount'!S:S)/12</f>
        <v>0</v>
      </c>
      <c r="S98" s="101">
        <f t="shared" si="53"/>
        <v>0</v>
      </c>
      <c r="T98" s="224">
        <f>SUMIF('3.HR Policy'!$A:$A,$C98&amp;$C$92,'3.HR Policy'!$E:$E)*SUMIF('1.Headcount'!$A:$A,$C98&amp;2025,'1.Headcount'!U:U)/12</f>
        <v>0</v>
      </c>
      <c r="U98" s="101">
        <f t="shared" si="54"/>
        <v>0</v>
      </c>
      <c r="V98" s="224">
        <f>SUMIF('3.HR Policy'!$A:$A,$C98&amp;$C$92,'3.HR Policy'!$E:$E)*SUMIF('1.Headcount'!$A:$A,$C98&amp;2025,'1.Headcount'!W:W)/12</f>
        <v>0</v>
      </c>
      <c r="W98" s="101">
        <f t="shared" si="55"/>
        <v>0</v>
      </c>
      <c r="X98" s="224">
        <f>SUMIF('3.HR Policy'!$A:$A,$C98&amp;$C$92,'3.HR Policy'!$E:$E)*SUMIF('1.Headcount'!$A:$A,$C98&amp;2025,'1.Headcount'!Y:Y)/12</f>
        <v>0</v>
      </c>
      <c r="Y98" s="101">
        <f t="shared" si="56"/>
        <v>0</v>
      </c>
      <c r="Z98" s="95">
        <f>SUMIF('3.HR Policy'!$C$203:$C$209,$C98,'3.HR Policy'!$E$203:$E$209)/12*SUMIF('1.Headcount'!$C$4:$C$22,$C98,'1.Headcount'!AA$4:AA$22)</f>
        <v>0</v>
      </c>
      <c r="AA98" s="101">
        <f t="shared" si="57"/>
        <v>0</v>
      </c>
      <c r="AB98" s="96">
        <f t="shared" si="45"/>
        <v>0</v>
      </c>
      <c r="AC98" s="101">
        <f t="shared" si="58"/>
        <v>0</v>
      </c>
      <c r="AE98" s="95">
        <f>SUMIF('3.HR Policy'!$A:$A,$C98&amp;$C$92,'3.HR Policy'!G:G)*SUMIF($C$6:$C$12,$C98,F$6:F$12)</f>
        <v>0</v>
      </c>
      <c r="AF98" s="101">
        <f t="shared" si="59"/>
        <v>0</v>
      </c>
      <c r="AG98" s="95">
        <f>SUMIF('3.HR Policy'!$A:$A,$C98&amp;$C$92,'3.HR Policy'!I:I)*SUMIF($C$6:$C$12,$C98,H$6:H$12)</f>
        <v>0</v>
      </c>
      <c r="AH98" s="101">
        <f t="shared" si="60"/>
        <v>0</v>
      </c>
      <c r="AI98" s="95">
        <f>SUMIF('3.HR Policy'!$A:$A,$C98&amp;$C$92,'3.HR Policy'!K:K)*SUMIF($C$6:$C$12,$C98,J$6:J$12)</f>
        <v>0</v>
      </c>
      <c r="AJ98" s="101">
        <f t="shared" si="61"/>
        <v>0</v>
      </c>
      <c r="AK98" s="95">
        <f>SUMIF('3.HR Policy'!$A:$A,$C98&amp;$C$92,'3.HR Policy'!M:M)*SUMIF($C$6:$C$12,$C98,L$6:L$12)</f>
        <v>0</v>
      </c>
      <c r="AL98" s="101">
        <f t="shared" si="62"/>
        <v>0</v>
      </c>
    </row>
    <row r="99" spans="2:38" x14ac:dyDescent="0.45">
      <c r="B99" s="90"/>
      <c r="C99" s="105" t="s">
        <v>56</v>
      </c>
      <c r="D99" s="224">
        <f>SUMIF('3.HR Policy'!$A:$A,$C99&amp;$C$92,'3.HR Policy'!$E:$E)*SUMIF('1.Headcount'!$A:$A,$C99&amp;2025,'1.Headcount'!E:E)/12</f>
        <v>0</v>
      </c>
      <c r="E99" s="101">
        <f t="shared" si="46"/>
        <v>0</v>
      </c>
      <c r="F99" s="224">
        <f>SUMIF('3.HR Policy'!$A:$A,$C99&amp;$C$92,'3.HR Policy'!$E:$E)*SUMIF('1.Headcount'!$A:$A,$C99&amp;2025,'1.Headcount'!G:G)/12</f>
        <v>0</v>
      </c>
      <c r="G99" s="101">
        <f t="shared" si="47"/>
        <v>0</v>
      </c>
      <c r="H99" s="224">
        <f>SUMIF('3.HR Policy'!$A:$A,$C99&amp;$C$92,'3.HR Policy'!$E:$E)*SUMIF('1.Headcount'!$A:$A,$C99&amp;2025,'1.Headcount'!I:I)/12</f>
        <v>0</v>
      </c>
      <c r="I99" s="101">
        <f t="shared" si="48"/>
        <v>0</v>
      </c>
      <c r="J99" s="224">
        <f>SUMIF('3.HR Policy'!$A:$A,$C99&amp;$C$92,'3.HR Policy'!$E:$E)*SUMIF('1.Headcount'!$A:$A,$C99&amp;2025,'1.Headcount'!K:K)/12</f>
        <v>0</v>
      </c>
      <c r="K99" s="101">
        <f t="shared" si="49"/>
        <v>0</v>
      </c>
      <c r="L99" s="224">
        <f>SUMIF('3.HR Policy'!$A:$A,$C99&amp;$C$92,'3.HR Policy'!$E:$E)*SUMIF('1.Headcount'!$A:$A,$C99&amp;2025,'1.Headcount'!M:M)/12</f>
        <v>0</v>
      </c>
      <c r="M99" s="101">
        <f t="shared" si="50"/>
        <v>0</v>
      </c>
      <c r="N99" s="224">
        <f>SUMIF('3.HR Policy'!$A:$A,$C99&amp;$C$92,'3.HR Policy'!$E:$E)*SUMIF('1.Headcount'!$A:$A,$C99&amp;2025,'1.Headcount'!O:O)/12</f>
        <v>0</v>
      </c>
      <c r="O99" s="101">
        <f t="shared" si="51"/>
        <v>0</v>
      </c>
      <c r="P99" s="224">
        <f>SUMIF('3.HR Policy'!$A:$A,$C99&amp;$C$92,'3.HR Policy'!$E:$E)*SUMIF('1.Headcount'!$A:$A,$C99&amp;2025,'1.Headcount'!Q:Q)/12</f>
        <v>0</v>
      </c>
      <c r="Q99" s="101">
        <f t="shared" si="52"/>
        <v>0</v>
      </c>
      <c r="R99" s="224">
        <f>SUMIF('3.HR Policy'!$A:$A,$C99&amp;$C$92,'3.HR Policy'!$E:$E)*SUMIF('1.Headcount'!$A:$A,$C99&amp;2025,'1.Headcount'!S:S)/12</f>
        <v>0</v>
      </c>
      <c r="S99" s="101">
        <f t="shared" si="53"/>
        <v>0</v>
      </c>
      <c r="T99" s="224">
        <f>SUMIF('3.HR Policy'!$A:$A,$C99&amp;$C$92,'3.HR Policy'!$E:$E)*SUMIF('1.Headcount'!$A:$A,$C99&amp;2025,'1.Headcount'!U:U)/12</f>
        <v>0</v>
      </c>
      <c r="U99" s="101">
        <f t="shared" si="54"/>
        <v>0</v>
      </c>
      <c r="V99" s="224">
        <f>SUMIF('3.HR Policy'!$A:$A,$C99&amp;$C$92,'3.HR Policy'!$E:$E)*SUMIF('1.Headcount'!$A:$A,$C99&amp;2025,'1.Headcount'!W:W)/12</f>
        <v>0</v>
      </c>
      <c r="W99" s="101">
        <f t="shared" si="55"/>
        <v>0</v>
      </c>
      <c r="X99" s="224">
        <f>SUMIF('3.HR Policy'!$A:$A,$C99&amp;$C$92,'3.HR Policy'!$E:$E)*SUMIF('1.Headcount'!$A:$A,$C99&amp;2025,'1.Headcount'!Y:Y)/12</f>
        <v>0</v>
      </c>
      <c r="Y99" s="101">
        <f t="shared" si="56"/>
        <v>0</v>
      </c>
      <c r="Z99" s="95">
        <f>SUMIF('3.HR Policy'!$C$203:$C$209,$C99,'3.HR Policy'!$E$203:$E$209)/12*SUMIF('1.Headcount'!$C$4:$C$22,$C99,'1.Headcount'!AA$4:AA$22)</f>
        <v>0</v>
      </c>
      <c r="AA99" s="101">
        <f t="shared" si="57"/>
        <v>0</v>
      </c>
      <c r="AB99" s="96">
        <f t="shared" si="45"/>
        <v>0</v>
      </c>
      <c r="AC99" s="101">
        <f t="shared" si="58"/>
        <v>0</v>
      </c>
      <c r="AE99" s="95">
        <f>SUMIF('3.HR Policy'!$A:$A,$C99&amp;$C$92,'3.HR Policy'!G:G)*SUMIF($C$6:$C$12,$C99,F$6:F$12)</f>
        <v>0</v>
      </c>
      <c r="AF99" s="101">
        <f t="shared" si="59"/>
        <v>0</v>
      </c>
      <c r="AG99" s="95">
        <f>SUMIF('3.HR Policy'!$A:$A,$C99&amp;$C$92,'3.HR Policy'!I:I)*SUMIF($C$6:$C$12,$C99,H$6:H$12)</f>
        <v>0</v>
      </c>
      <c r="AH99" s="101">
        <f t="shared" si="60"/>
        <v>0</v>
      </c>
      <c r="AI99" s="95">
        <f>SUMIF('3.HR Policy'!$A:$A,$C99&amp;$C$92,'3.HR Policy'!K:K)*SUMIF($C$6:$C$12,$C99,J$6:J$12)</f>
        <v>0</v>
      </c>
      <c r="AJ99" s="101">
        <f t="shared" si="61"/>
        <v>0</v>
      </c>
      <c r="AK99" s="95">
        <f>SUMIF('3.HR Policy'!$A:$A,$C99&amp;$C$92,'3.HR Policy'!M:M)*SUMIF($C$6:$C$12,$C99,L$6:L$12)</f>
        <v>0</v>
      </c>
      <c r="AL99" s="101">
        <f t="shared" si="62"/>
        <v>0</v>
      </c>
    </row>
    <row r="100" spans="2:38" x14ac:dyDescent="0.45">
      <c r="B100" s="90">
        <v>10</v>
      </c>
      <c r="C100" s="2" t="str">
        <f>'3.HR Policy'!B267</f>
        <v>Văn phòng phẩm</v>
      </c>
      <c r="D100" s="94">
        <f>SUM(D101:D107)</f>
        <v>100000</v>
      </c>
      <c r="E100" s="102">
        <f t="shared" si="46"/>
        <v>0</v>
      </c>
      <c r="F100" s="94">
        <f t="shared" ref="F100" si="78">SUM(F101:F107)</f>
        <v>100000</v>
      </c>
      <c r="G100" s="102">
        <f t="shared" si="47"/>
        <v>2.5000000000000001E-3</v>
      </c>
      <c r="H100" s="94">
        <f t="shared" ref="H100" si="79">SUM(H101:H107)</f>
        <v>125000</v>
      </c>
      <c r="I100" s="102">
        <f t="shared" si="48"/>
        <v>6.9444444444444447E-4</v>
      </c>
      <c r="J100" s="94">
        <f t="shared" ref="J100" si="80">SUM(J101:J107)</f>
        <v>125000</v>
      </c>
      <c r="K100" s="102">
        <f t="shared" si="49"/>
        <v>1.8115942028985507E-4</v>
      </c>
      <c r="L100" s="94">
        <f t="shared" ref="L100" si="81">SUM(L101:L107)</f>
        <v>125000</v>
      </c>
      <c r="M100" s="102">
        <f t="shared" si="50"/>
        <v>3.4722222222222224E-4</v>
      </c>
      <c r="N100" s="94">
        <f t="shared" ref="N100" si="82">SUM(N101:N107)</f>
        <v>125000</v>
      </c>
      <c r="O100" s="102">
        <f t="shared" si="51"/>
        <v>2.1179261267366994E-4</v>
      </c>
      <c r="P100" s="94">
        <f t="shared" ref="P100" si="83">SUM(P101:P107)</f>
        <v>125000</v>
      </c>
      <c r="Q100" s="102">
        <f t="shared" si="52"/>
        <v>1.7265193370165745E-4</v>
      </c>
      <c r="R100" s="94">
        <f t="shared" ref="R100" si="84">SUM(R101:R107)</f>
        <v>125000</v>
      </c>
      <c r="S100" s="102">
        <f t="shared" si="53"/>
        <v>5.0000000000000001E-4</v>
      </c>
      <c r="T100" s="94">
        <f t="shared" ref="T100" si="85">SUM(T101:T107)</f>
        <v>125000</v>
      </c>
      <c r="U100" s="102">
        <f t="shared" si="54"/>
        <v>3.5714285714285714E-4</v>
      </c>
      <c r="V100" s="94">
        <f t="shared" ref="V100" si="86">SUM(V101:V107)</f>
        <v>125000</v>
      </c>
      <c r="W100" s="102">
        <f t="shared" si="55"/>
        <v>5.9523809523809529E-4</v>
      </c>
      <c r="X100" s="94">
        <f t="shared" ref="X100" si="87">SUM(X101:X107)</f>
        <v>125000</v>
      </c>
      <c r="Y100" s="102">
        <f t="shared" si="56"/>
        <v>6.5789473684210525E-4</v>
      </c>
      <c r="Z100" s="94">
        <f t="shared" ref="Z100" si="88">SUM(Z101:Z107)</f>
        <v>125000</v>
      </c>
      <c r="AA100" s="102">
        <f t="shared" si="57"/>
        <v>7.8527453197637894E-5</v>
      </c>
      <c r="AB100" s="94">
        <f t="shared" ref="AB100:AB131" si="89">D100+F100+H100+J100+L100+N100+P100+R100+T100+V100+X100+Z100</f>
        <v>1450000</v>
      </c>
      <c r="AC100" s="102">
        <f t="shared" si="58"/>
        <v>2.8013910355486861E-4</v>
      </c>
      <c r="AE100" s="94">
        <f t="shared" ref="AE100" si="90">SUM(AE101:AE107)</f>
        <v>1800000</v>
      </c>
      <c r="AF100" s="102">
        <f t="shared" si="59"/>
        <v>2.0508613617719443E-4</v>
      </c>
      <c r="AG100" s="94">
        <f t="shared" ref="AG100" si="91">SUM(AG101:AG107)</f>
        <v>1800000</v>
      </c>
      <c r="AH100" s="102">
        <f t="shared" si="60"/>
        <v>1.1393674232066357E-4</v>
      </c>
      <c r="AI100" s="94">
        <f t="shared" ref="AI100" si="92">SUM(AI101:AI107)</f>
        <v>1500000</v>
      </c>
      <c r="AJ100" s="102">
        <f t="shared" si="61"/>
        <v>6.3298190178146427E-5</v>
      </c>
      <c r="AK100" s="94">
        <f t="shared" ref="AK100" si="93">SUM(AK101:AK107)</f>
        <v>1500000</v>
      </c>
      <c r="AL100" s="102">
        <f t="shared" si="62"/>
        <v>4.5212992984390304E-5</v>
      </c>
    </row>
    <row r="101" spans="2:38" x14ac:dyDescent="0.45">
      <c r="B101" s="90"/>
      <c r="C101" s="105" t="s">
        <v>51</v>
      </c>
      <c r="D101" s="224">
        <f>SUMIF('3.HR Policy'!$A:$A,$C101&amp;$C$100,'3.HR Policy'!$E:$E)*SUMIF('1.Headcount'!$A:$A,$C101&amp;2025,'1.Headcount'!E:E)/12</f>
        <v>25000</v>
      </c>
      <c r="E101" s="101">
        <f>IFERROR(D101/D$32,0)</f>
        <v>0</v>
      </c>
      <c r="F101" s="224">
        <f>SUMIF('3.HR Policy'!$A:$A,$C101&amp;$C$100,'3.HR Policy'!$E:$E)*SUMIF('1.Headcount'!$A:$A,$C101&amp;2025,'1.Headcount'!G:G)/12</f>
        <v>25000</v>
      </c>
      <c r="G101" s="101">
        <f>IFERROR(F101/F$32,0)</f>
        <v>6.2500000000000001E-4</v>
      </c>
      <c r="H101" s="224">
        <f>SUMIF('3.HR Policy'!$A:$A,$C101&amp;$C$100,'3.HR Policy'!$E:$E)*SUMIF('1.Headcount'!$A:$A,$C101&amp;2025,'1.Headcount'!I:I)/12</f>
        <v>25000</v>
      </c>
      <c r="I101" s="101">
        <f>IFERROR(H101/H$32,0)</f>
        <v>1.3888888888888889E-4</v>
      </c>
      <c r="J101" s="224">
        <f>SUMIF('3.HR Policy'!$A:$A,$C101&amp;$C$100,'3.HR Policy'!$E:$E)*SUMIF('1.Headcount'!$A:$A,$C101&amp;2025,'1.Headcount'!K:K)/12</f>
        <v>25000</v>
      </c>
      <c r="K101" s="101">
        <f>IFERROR(J101/J$32,0)</f>
        <v>3.6231884057971014E-5</v>
      </c>
      <c r="L101" s="224">
        <f>SUMIF('3.HR Policy'!$A:$A,$C101&amp;$C$100,'3.HR Policy'!$E:$E)*SUMIF('1.Headcount'!$A:$A,$C101&amp;2025,'1.Headcount'!M:M)/12</f>
        <v>25000</v>
      </c>
      <c r="M101" s="101">
        <f>IFERROR(L101/L$32,0)</f>
        <v>6.9444444444444444E-5</v>
      </c>
      <c r="N101" s="224">
        <f>SUMIF('3.HR Policy'!$A:$A,$C101&amp;$C$100,'3.HR Policy'!$E:$E)*SUMIF('1.Headcount'!$A:$A,$C101&amp;2025,'1.Headcount'!O:O)/12</f>
        <v>25000</v>
      </c>
      <c r="O101" s="101">
        <f>IFERROR(N101/N$32,0)</f>
        <v>4.2358522534733991E-5</v>
      </c>
      <c r="P101" s="224">
        <f>SUMIF('3.HR Policy'!$A:$A,$C101&amp;$C$100,'3.HR Policy'!$E:$E)*SUMIF('1.Headcount'!$A:$A,$C101&amp;2025,'1.Headcount'!Q:Q)/12</f>
        <v>25000</v>
      </c>
      <c r="Q101" s="101">
        <f>IFERROR(P101/P$32,0)</f>
        <v>3.4530386740331494E-5</v>
      </c>
      <c r="R101" s="224">
        <f>SUMIF('3.HR Policy'!$A:$A,$C101&amp;$C$100,'3.HR Policy'!$E:$E)*SUMIF('1.Headcount'!$A:$A,$C101&amp;2025,'1.Headcount'!S:S)/12</f>
        <v>25000</v>
      </c>
      <c r="S101" s="101">
        <f>IFERROR(R101/R$32,0)</f>
        <v>1E-4</v>
      </c>
      <c r="T101" s="224">
        <f>SUMIF('3.HR Policy'!$A:$A,$C101&amp;$C$100,'3.HR Policy'!$E:$E)*SUMIF('1.Headcount'!$A:$A,$C101&amp;2025,'1.Headcount'!U:U)/12</f>
        <v>25000</v>
      </c>
      <c r="U101" s="101">
        <f>IFERROR(T101/T$32,0)</f>
        <v>7.1428571428571434E-5</v>
      </c>
      <c r="V101" s="224">
        <f>SUMIF('3.HR Policy'!$A:$A,$C101&amp;$C$100,'3.HR Policy'!$E:$E)*SUMIF('1.Headcount'!$A:$A,$C101&amp;2025,'1.Headcount'!W:W)/12</f>
        <v>25000</v>
      </c>
      <c r="W101" s="101">
        <f>IFERROR(V101/V$32,0)</f>
        <v>1.1904761904761905E-4</v>
      </c>
      <c r="X101" s="224">
        <f>SUMIF('3.HR Policy'!$A:$A,$C101&amp;$C$100,'3.HR Policy'!$E:$E)*SUMIF('1.Headcount'!$A:$A,$C101&amp;2025,'1.Headcount'!Y:Y)/12</f>
        <v>25000</v>
      </c>
      <c r="Y101" s="101">
        <f>IFERROR(X101/X$32,0)</f>
        <v>1.3157894736842105E-4</v>
      </c>
      <c r="Z101" s="224">
        <f>SUMIF('3.HR Policy'!$A:$A,$C101&amp;$C$100,'3.HR Policy'!$E:$E)*SUMIF('1.Headcount'!$A:$A,$C101&amp;2025,'1.Headcount'!AA:AA)/12</f>
        <v>25000</v>
      </c>
      <c r="AA101" s="101">
        <f>IFERROR(Z101/Z$32,0)</f>
        <v>1.5705490639527578E-5</v>
      </c>
      <c r="AB101" s="96">
        <f>D101+F101+H101+J101+L101+N101+P101+R101+T101+V101+X101+Z101</f>
        <v>300000</v>
      </c>
      <c r="AC101" s="101">
        <f>IFERROR(AB101/AB$32,0)</f>
        <v>5.7959814528593511E-5</v>
      </c>
      <c r="AE101" s="95">
        <f>SUMIF('3.HR Policy'!$A:$A,$C101&amp;$C$100,'3.HR Policy'!G:G)*SUMIF($C$6:$C$12,$C101,F$6:F$12)</f>
        <v>300000</v>
      </c>
      <c r="AF101" s="101">
        <f>IFERROR(AE101/AE$32,0)</f>
        <v>3.418102269619907E-5</v>
      </c>
      <c r="AG101" s="95">
        <f>SUMIF('3.HR Policy'!$A:$A,$C101&amp;$C$100,'3.HR Policy'!I:I)*SUMIF($C$6:$C$12,$C101,H$6:H$12)</f>
        <v>300000</v>
      </c>
      <c r="AH101" s="101">
        <f>IFERROR(AG101/AG$32,0)</f>
        <v>1.8989457053443927E-5</v>
      </c>
      <c r="AI101" s="95">
        <f>SUMIF('3.HR Policy'!$A:$A,$C101&amp;$C$100,'3.HR Policy'!K:K)*SUMIF($C$6:$C$12,$C101,J$6:J$12)</f>
        <v>300000</v>
      </c>
      <c r="AJ101" s="101">
        <f>IFERROR(AI101/AI$32,0)</f>
        <v>1.2659638035629286E-5</v>
      </c>
      <c r="AK101" s="95">
        <f>SUMIF('3.HR Policy'!$A:$A,$C101&amp;$C$100,'3.HR Policy'!M:M)*SUMIF($C$6:$C$12,$C101,L$6:L$12)</f>
        <v>300000</v>
      </c>
      <c r="AL101" s="101">
        <f>IFERROR(AK101/AK$32,0)</f>
        <v>9.0425985968780615E-6</v>
      </c>
    </row>
    <row r="102" spans="2:38" x14ac:dyDescent="0.45">
      <c r="B102" s="90"/>
      <c r="C102" s="105" t="s">
        <v>52</v>
      </c>
      <c r="D102" s="224">
        <f>SUMIF('3.HR Policy'!$A:$A,$C102&amp;$C$100,'3.HR Policy'!$E:$E)*SUMIF('1.Headcount'!$A:$A,$C102&amp;2025,'1.Headcount'!E:E)/12</f>
        <v>25000</v>
      </c>
      <c r="E102" s="101">
        <f t="shared" si="46"/>
        <v>0</v>
      </c>
      <c r="F102" s="224">
        <f>SUMIF('3.HR Policy'!$A:$A,$C102&amp;$C$100,'3.HR Policy'!$E:$E)*SUMIF('1.Headcount'!$A:$A,$C102&amp;2025,'1.Headcount'!G:G)/12</f>
        <v>25000</v>
      </c>
      <c r="G102" s="101">
        <f t="shared" si="47"/>
        <v>6.2500000000000001E-4</v>
      </c>
      <c r="H102" s="224">
        <f>SUMIF('3.HR Policy'!$A:$A,$C102&amp;$C$100,'3.HR Policy'!$E:$E)*SUMIF('1.Headcount'!$A:$A,$C102&amp;2025,'1.Headcount'!I:I)/12</f>
        <v>25000</v>
      </c>
      <c r="I102" s="101">
        <f t="shared" si="48"/>
        <v>1.3888888888888889E-4</v>
      </c>
      <c r="J102" s="224">
        <f>SUMIF('3.HR Policy'!$A:$A,$C102&amp;$C$100,'3.HR Policy'!$E:$E)*SUMIF('1.Headcount'!$A:$A,$C102&amp;2025,'1.Headcount'!K:K)/12</f>
        <v>25000</v>
      </c>
      <c r="K102" s="101">
        <f t="shared" si="49"/>
        <v>3.6231884057971014E-5</v>
      </c>
      <c r="L102" s="224">
        <f>SUMIF('3.HR Policy'!$A:$A,$C102&amp;$C$100,'3.HR Policy'!$E:$E)*SUMIF('1.Headcount'!$A:$A,$C102&amp;2025,'1.Headcount'!M:M)/12</f>
        <v>25000</v>
      </c>
      <c r="M102" s="101">
        <f t="shared" si="50"/>
        <v>6.9444444444444444E-5</v>
      </c>
      <c r="N102" s="224">
        <f>SUMIF('3.HR Policy'!$A:$A,$C102&amp;$C$100,'3.HR Policy'!$E:$E)*SUMIF('1.Headcount'!$A:$A,$C102&amp;2025,'1.Headcount'!O:O)/12</f>
        <v>25000</v>
      </c>
      <c r="O102" s="101">
        <f t="shared" si="51"/>
        <v>4.2358522534733991E-5</v>
      </c>
      <c r="P102" s="224">
        <f>SUMIF('3.HR Policy'!$A:$A,$C102&amp;$C$100,'3.HR Policy'!$E:$E)*SUMIF('1.Headcount'!$A:$A,$C102&amp;2025,'1.Headcount'!Q:Q)/12</f>
        <v>25000</v>
      </c>
      <c r="Q102" s="101">
        <f t="shared" si="52"/>
        <v>3.4530386740331494E-5</v>
      </c>
      <c r="R102" s="224">
        <f>SUMIF('3.HR Policy'!$A:$A,$C102&amp;$C$100,'3.HR Policy'!$E:$E)*SUMIF('1.Headcount'!$A:$A,$C102&amp;2025,'1.Headcount'!S:S)/12</f>
        <v>25000</v>
      </c>
      <c r="S102" s="101">
        <f t="shared" si="53"/>
        <v>1E-4</v>
      </c>
      <c r="T102" s="224">
        <f>SUMIF('3.HR Policy'!$A:$A,$C102&amp;$C$100,'3.HR Policy'!$E:$E)*SUMIF('1.Headcount'!$A:$A,$C102&amp;2025,'1.Headcount'!U:U)/12</f>
        <v>25000</v>
      </c>
      <c r="U102" s="101">
        <f t="shared" si="54"/>
        <v>7.1428571428571434E-5</v>
      </c>
      <c r="V102" s="224">
        <f>SUMIF('3.HR Policy'!$A:$A,$C102&amp;$C$100,'3.HR Policy'!$E:$E)*SUMIF('1.Headcount'!$A:$A,$C102&amp;2025,'1.Headcount'!W:W)/12</f>
        <v>25000</v>
      </c>
      <c r="W102" s="101">
        <f t="shared" si="55"/>
        <v>1.1904761904761905E-4</v>
      </c>
      <c r="X102" s="224">
        <f>SUMIF('3.HR Policy'!$A:$A,$C102&amp;$C$100,'3.HR Policy'!$E:$E)*SUMIF('1.Headcount'!$A:$A,$C102&amp;2025,'1.Headcount'!Y:Y)/12</f>
        <v>25000</v>
      </c>
      <c r="Y102" s="101">
        <f t="shared" si="56"/>
        <v>1.3157894736842105E-4</v>
      </c>
      <c r="Z102" s="224">
        <f>SUMIF('3.HR Policy'!$A:$A,$C102&amp;$C$100,'3.HR Policy'!$E:$E)*SUMIF('1.Headcount'!$A:$A,$C102&amp;2025,'1.Headcount'!AA:AA)/12</f>
        <v>25000</v>
      </c>
      <c r="AA102" s="101">
        <f t="shared" si="57"/>
        <v>1.5705490639527578E-5</v>
      </c>
      <c r="AB102" s="96">
        <f t="shared" si="89"/>
        <v>300000</v>
      </c>
      <c r="AC102" s="101">
        <f t="shared" si="58"/>
        <v>5.7959814528593511E-5</v>
      </c>
      <c r="AE102" s="95">
        <f>SUMIF('3.HR Policy'!$A:$A,$C102&amp;$C$100,'3.HR Policy'!G:G)*SUMIF($C$6:$C$12,$C102,F$6:F$12)</f>
        <v>300000</v>
      </c>
      <c r="AF102" s="101">
        <f t="shared" si="59"/>
        <v>3.418102269619907E-5</v>
      </c>
      <c r="AG102" s="95">
        <f>SUMIF('3.HR Policy'!$A:$A,$C102&amp;$C$100,'3.HR Policy'!I:I)*SUMIF($C$6:$C$12,$C102,H$6:H$12)</f>
        <v>300000</v>
      </c>
      <c r="AH102" s="101">
        <f t="shared" si="60"/>
        <v>1.8989457053443927E-5</v>
      </c>
      <c r="AI102" s="95">
        <f>SUMIF('3.HR Policy'!$A:$A,$C102&amp;$C$100,'3.HR Policy'!K:K)*SUMIF($C$6:$C$12,$C102,J$6:J$12)</f>
        <v>300000</v>
      </c>
      <c r="AJ102" s="101">
        <f t="shared" si="61"/>
        <v>1.2659638035629286E-5</v>
      </c>
      <c r="AK102" s="95">
        <f>SUMIF('3.HR Policy'!$A:$A,$C102&amp;$C$100,'3.HR Policy'!M:M)*SUMIF($C$6:$C$12,$C102,L$6:L$12)</f>
        <v>300000</v>
      </c>
      <c r="AL102" s="101">
        <f t="shared" si="62"/>
        <v>9.0425985968780615E-6</v>
      </c>
    </row>
    <row r="103" spans="2:38" x14ac:dyDescent="0.45">
      <c r="B103" s="90"/>
      <c r="C103" s="105" t="s">
        <v>75</v>
      </c>
      <c r="D103" s="224">
        <f>SUMIF('3.HR Policy'!$A:$A,$C103&amp;$C$100,'3.HR Policy'!$E:$E)*SUMIF('1.Headcount'!$A:$A,$C103&amp;2025,'1.Headcount'!E:E)/12</f>
        <v>25000</v>
      </c>
      <c r="E103" s="101">
        <f t="shared" si="46"/>
        <v>0</v>
      </c>
      <c r="F103" s="224">
        <f>SUMIF('3.HR Policy'!$A:$A,$C103&amp;$C$100,'3.HR Policy'!$E:$E)*SUMIF('1.Headcount'!$A:$A,$C103&amp;2025,'1.Headcount'!G:G)/12</f>
        <v>25000</v>
      </c>
      <c r="G103" s="101">
        <f t="shared" si="47"/>
        <v>6.2500000000000001E-4</v>
      </c>
      <c r="H103" s="224">
        <f>SUMIF('3.HR Policy'!$A:$A,$C103&amp;$C$100,'3.HR Policy'!$E:$E)*SUMIF('1.Headcount'!$A:$A,$C103&amp;2025,'1.Headcount'!I:I)/12</f>
        <v>25000</v>
      </c>
      <c r="I103" s="101">
        <f t="shared" si="48"/>
        <v>1.3888888888888889E-4</v>
      </c>
      <c r="J103" s="224">
        <f>SUMIF('3.HR Policy'!$A:$A,$C103&amp;$C$100,'3.HR Policy'!$E:$E)*SUMIF('1.Headcount'!$A:$A,$C103&amp;2025,'1.Headcount'!K:K)/12</f>
        <v>25000</v>
      </c>
      <c r="K103" s="101">
        <f t="shared" si="49"/>
        <v>3.6231884057971014E-5</v>
      </c>
      <c r="L103" s="224">
        <f>SUMIF('3.HR Policy'!$A:$A,$C103&amp;$C$100,'3.HR Policy'!$E:$E)*SUMIF('1.Headcount'!$A:$A,$C103&amp;2025,'1.Headcount'!M:M)/12</f>
        <v>25000</v>
      </c>
      <c r="M103" s="101">
        <f t="shared" si="50"/>
        <v>6.9444444444444444E-5</v>
      </c>
      <c r="N103" s="224">
        <f>SUMIF('3.HR Policy'!$A:$A,$C103&amp;$C$100,'3.HR Policy'!$E:$E)*SUMIF('1.Headcount'!$A:$A,$C103&amp;2025,'1.Headcount'!O:O)/12</f>
        <v>25000</v>
      </c>
      <c r="O103" s="101">
        <f t="shared" si="51"/>
        <v>4.2358522534733991E-5</v>
      </c>
      <c r="P103" s="224">
        <f>SUMIF('3.HR Policy'!$A:$A,$C103&amp;$C$100,'3.HR Policy'!$E:$E)*SUMIF('1.Headcount'!$A:$A,$C103&amp;2025,'1.Headcount'!Q:Q)/12</f>
        <v>25000</v>
      </c>
      <c r="Q103" s="101">
        <f t="shared" si="52"/>
        <v>3.4530386740331494E-5</v>
      </c>
      <c r="R103" s="224">
        <f>SUMIF('3.HR Policy'!$A:$A,$C103&amp;$C$100,'3.HR Policy'!$E:$E)*SUMIF('1.Headcount'!$A:$A,$C103&amp;2025,'1.Headcount'!S:S)/12</f>
        <v>25000</v>
      </c>
      <c r="S103" s="101">
        <f t="shared" si="53"/>
        <v>1E-4</v>
      </c>
      <c r="T103" s="224">
        <f>SUMIF('3.HR Policy'!$A:$A,$C103&amp;$C$100,'3.HR Policy'!$E:$E)*SUMIF('1.Headcount'!$A:$A,$C103&amp;2025,'1.Headcount'!U:U)/12</f>
        <v>25000</v>
      </c>
      <c r="U103" s="101">
        <f t="shared" si="54"/>
        <v>7.1428571428571434E-5</v>
      </c>
      <c r="V103" s="224">
        <f>SUMIF('3.HR Policy'!$A:$A,$C103&amp;$C$100,'3.HR Policy'!$E:$E)*SUMIF('1.Headcount'!$A:$A,$C103&amp;2025,'1.Headcount'!W:W)/12</f>
        <v>25000</v>
      </c>
      <c r="W103" s="101">
        <f t="shared" si="55"/>
        <v>1.1904761904761905E-4</v>
      </c>
      <c r="X103" s="224">
        <f>SUMIF('3.HR Policy'!$A:$A,$C103&amp;$C$100,'3.HR Policy'!$E:$E)*SUMIF('1.Headcount'!$A:$A,$C103&amp;2025,'1.Headcount'!Y:Y)/12</f>
        <v>25000</v>
      </c>
      <c r="Y103" s="101">
        <f t="shared" si="56"/>
        <v>1.3157894736842105E-4</v>
      </c>
      <c r="Z103" s="224">
        <f>SUMIF('3.HR Policy'!$A:$A,$C103&amp;$C$100,'3.HR Policy'!$E:$E)*SUMIF('1.Headcount'!$A:$A,$C103&amp;2025,'1.Headcount'!AA:AA)/12</f>
        <v>25000</v>
      </c>
      <c r="AA103" s="101">
        <f t="shared" si="57"/>
        <v>1.5705490639527578E-5</v>
      </c>
      <c r="AB103" s="96">
        <f t="shared" si="89"/>
        <v>300000</v>
      </c>
      <c r="AC103" s="101">
        <f t="shared" si="58"/>
        <v>5.7959814528593511E-5</v>
      </c>
      <c r="AE103" s="95">
        <f>SUMIF('3.HR Policy'!$A:$A,$C103&amp;$C$100,'3.HR Policy'!G:G)*SUMIF($C$6:$C$12,$C103,F$6:F$12)</f>
        <v>300000</v>
      </c>
      <c r="AF103" s="101">
        <f t="shared" si="59"/>
        <v>3.418102269619907E-5</v>
      </c>
      <c r="AG103" s="95">
        <f>SUMIF('3.HR Policy'!$A:$A,$C103&amp;$C$100,'3.HR Policy'!I:I)*SUMIF($C$6:$C$12,$C103,H$6:H$12)</f>
        <v>300000</v>
      </c>
      <c r="AH103" s="101">
        <f t="shared" si="60"/>
        <v>1.8989457053443927E-5</v>
      </c>
      <c r="AI103" s="95">
        <f>SUMIF('3.HR Policy'!$A:$A,$C103&amp;$C$100,'3.HR Policy'!K:K)*SUMIF($C$6:$C$12,$C103,J$6:J$12)</f>
        <v>300000</v>
      </c>
      <c r="AJ103" s="101">
        <f t="shared" si="61"/>
        <v>1.2659638035629286E-5</v>
      </c>
      <c r="AK103" s="95">
        <f>SUMIF('3.HR Policy'!$A:$A,$C103&amp;$C$100,'3.HR Policy'!M:M)*SUMIF($C$6:$C$12,$C103,L$6:L$12)</f>
        <v>300000</v>
      </c>
      <c r="AL103" s="101">
        <f t="shared" si="62"/>
        <v>9.0425985968780615E-6</v>
      </c>
    </row>
    <row r="104" spans="2:38" x14ac:dyDescent="0.45">
      <c r="B104" s="90"/>
      <c r="C104" s="105" t="s">
        <v>53</v>
      </c>
      <c r="D104" s="224">
        <f>SUMIF('3.HR Policy'!$A:$A,$C104&amp;$C$100,'3.HR Policy'!$E:$E)*SUMIF('1.Headcount'!$A:$A,$C104&amp;2025,'1.Headcount'!E:E)/12</f>
        <v>25000</v>
      </c>
      <c r="E104" s="101">
        <f t="shared" si="46"/>
        <v>0</v>
      </c>
      <c r="F104" s="224">
        <f>SUMIF('3.HR Policy'!$A:$A,$C104&amp;$C$100,'3.HR Policy'!$E:$E)*SUMIF('1.Headcount'!$A:$A,$C104&amp;2025,'1.Headcount'!G:G)/12</f>
        <v>25000</v>
      </c>
      <c r="G104" s="101">
        <f t="shared" si="47"/>
        <v>6.2500000000000001E-4</v>
      </c>
      <c r="H104" s="224">
        <f>SUMIF('3.HR Policy'!$A:$A,$C104&amp;$C$100,'3.HR Policy'!$E:$E)*SUMIF('1.Headcount'!$A:$A,$C104&amp;2025,'1.Headcount'!I:I)/12</f>
        <v>25000</v>
      </c>
      <c r="I104" s="101">
        <f t="shared" si="48"/>
        <v>1.3888888888888889E-4</v>
      </c>
      <c r="J104" s="224">
        <f>SUMIF('3.HR Policy'!$A:$A,$C104&amp;$C$100,'3.HR Policy'!$E:$E)*SUMIF('1.Headcount'!$A:$A,$C104&amp;2025,'1.Headcount'!K:K)/12</f>
        <v>25000</v>
      </c>
      <c r="K104" s="101">
        <f t="shared" si="49"/>
        <v>3.6231884057971014E-5</v>
      </c>
      <c r="L104" s="224">
        <f>SUMIF('3.HR Policy'!$A:$A,$C104&amp;$C$100,'3.HR Policy'!$E:$E)*SUMIF('1.Headcount'!$A:$A,$C104&amp;2025,'1.Headcount'!M:M)/12</f>
        <v>25000</v>
      </c>
      <c r="M104" s="101">
        <f t="shared" si="50"/>
        <v>6.9444444444444444E-5</v>
      </c>
      <c r="N104" s="224">
        <f>SUMIF('3.HR Policy'!$A:$A,$C104&amp;$C$100,'3.HR Policy'!$E:$E)*SUMIF('1.Headcount'!$A:$A,$C104&amp;2025,'1.Headcount'!O:O)/12</f>
        <v>25000</v>
      </c>
      <c r="O104" s="101">
        <f t="shared" si="51"/>
        <v>4.2358522534733991E-5</v>
      </c>
      <c r="P104" s="224">
        <f>SUMIF('3.HR Policy'!$A:$A,$C104&amp;$C$100,'3.HR Policy'!$E:$E)*SUMIF('1.Headcount'!$A:$A,$C104&amp;2025,'1.Headcount'!Q:Q)/12</f>
        <v>25000</v>
      </c>
      <c r="Q104" s="101">
        <f t="shared" si="52"/>
        <v>3.4530386740331494E-5</v>
      </c>
      <c r="R104" s="224">
        <f>SUMIF('3.HR Policy'!$A:$A,$C104&amp;$C$100,'3.HR Policy'!$E:$E)*SUMIF('1.Headcount'!$A:$A,$C104&amp;2025,'1.Headcount'!S:S)/12</f>
        <v>25000</v>
      </c>
      <c r="S104" s="101">
        <f t="shared" si="53"/>
        <v>1E-4</v>
      </c>
      <c r="T104" s="224">
        <f>SUMIF('3.HR Policy'!$A:$A,$C104&amp;$C$100,'3.HR Policy'!$E:$E)*SUMIF('1.Headcount'!$A:$A,$C104&amp;2025,'1.Headcount'!U:U)/12</f>
        <v>25000</v>
      </c>
      <c r="U104" s="101">
        <f t="shared" si="54"/>
        <v>7.1428571428571434E-5</v>
      </c>
      <c r="V104" s="224">
        <f>SUMIF('3.HR Policy'!$A:$A,$C104&amp;$C$100,'3.HR Policy'!$E:$E)*SUMIF('1.Headcount'!$A:$A,$C104&amp;2025,'1.Headcount'!W:W)/12</f>
        <v>25000</v>
      </c>
      <c r="W104" s="101">
        <f t="shared" si="55"/>
        <v>1.1904761904761905E-4</v>
      </c>
      <c r="X104" s="224">
        <f>SUMIF('3.HR Policy'!$A:$A,$C104&amp;$C$100,'3.HR Policy'!$E:$E)*SUMIF('1.Headcount'!$A:$A,$C104&amp;2025,'1.Headcount'!Y:Y)/12</f>
        <v>25000</v>
      </c>
      <c r="Y104" s="101">
        <f t="shared" si="56"/>
        <v>1.3157894736842105E-4</v>
      </c>
      <c r="Z104" s="224">
        <f>SUMIF('3.HR Policy'!$A:$A,$C104&amp;$C$100,'3.HR Policy'!$E:$E)*SUMIF('1.Headcount'!$A:$A,$C104&amp;2025,'1.Headcount'!AA:AA)/12</f>
        <v>25000</v>
      </c>
      <c r="AA104" s="101">
        <f t="shared" si="57"/>
        <v>1.5705490639527578E-5</v>
      </c>
      <c r="AB104" s="96">
        <f t="shared" si="89"/>
        <v>300000</v>
      </c>
      <c r="AC104" s="101">
        <f t="shared" si="58"/>
        <v>5.7959814528593511E-5</v>
      </c>
      <c r="AE104" s="95">
        <f>SUMIF('3.HR Policy'!$A:$A,$C104&amp;$C$100,'3.HR Policy'!G:G)*SUMIF($C$6:$C$12,$C104,F$6:F$12)</f>
        <v>300000</v>
      </c>
      <c r="AF104" s="101">
        <f t="shared" si="59"/>
        <v>3.418102269619907E-5</v>
      </c>
      <c r="AG104" s="95">
        <f>SUMIF('3.HR Policy'!$A:$A,$C104&amp;$C$100,'3.HR Policy'!I:I)*SUMIF($C$6:$C$12,$C104,H$6:H$12)</f>
        <v>300000</v>
      </c>
      <c r="AH104" s="101">
        <f t="shared" si="60"/>
        <v>1.8989457053443927E-5</v>
      </c>
      <c r="AI104" s="95">
        <f>SUMIF('3.HR Policy'!$A:$A,$C104&amp;$C$100,'3.HR Policy'!K:K)*SUMIF($C$6:$C$12,$C104,J$6:J$12)</f>
        <v>300000</v>
      </c>
      <c r="AJ104" s="101">
        <f t="shared" si="61"/>
        <v>1.2659638035629286E-5</v>
      </c>
      <c r="AK104" s="95">
        <f>SUMIF('3.HR Policy'!$A:$A,$C104&amp;$C$100,'3.HR Policy'!M:M)*SUMIF($C$6:$C$12,$C104,L$6:L$12)</f>
        <v>300000</v>
      </c>
      <c r="AL104" s="101">
        <f t="shared" si="62"/>
        <v>9.0425985968780615E-6</v>
      </c>
    </row>
    <row r="105" spans="2:38" x14ac:dyDescent="0.45">
      <c r="B105" s="90"/>
      <c r="C105" s="105" t="s">
        <v>54</v>
      </c>
      <c r="D105" s="224">
        <f>SUMIF('3.HR Policy'!$A:$A,$C105&amp;$C$100,'3.HR Policy'!$E:$E)*SUMIF('1.Headcount'!$A:$A,$C105&amp;2025,'1.Headcount'!E:E)/12</f>
        <v>0</v>
      </c>
      <c r="E105" s="101">
        <f t="shared" si="46"/>
        <v>0</v>
      </c>
      <c r="F105" s="224">
        <f>SUMIF('3.HR Policy'!$A:$A,$C105&amp;$C$100,'3.HR Policy'!$E:$E)*SUMIF('1.Headcount'!$A:$A,$C105&amp;2025,'1.Headcount'!G:G)/12</f>
        <v>0</v>
      </c>
      <c r="G105" s="101">
        <f t="shared" si="47"/>
        <v>0</v>
      </c>
      <c r="H105" s="224">
        <f>SUMIF('3.HR Policy'!$A:$A,$C105&amp;$C$100,'3.HR Policy'!$E:$E)*SUMIF('1.Headcount'!$A:$A,$C105&amp;2025,'1.Headcount'!I:I)/12</f>
        <v>25000</v>
      </c>
      <c r="I105" s="101">
        <f t="shared" si="48"/>
        <v>1.3888888888888889E-4</v>
      </c>
      <c r="J105" s="224">
        <f>SUMIF('3.HR Policy'!$A:$A,$C105&amp;$C$100,'3.HR Policy'!$E:$E)*SUMIF('1.Headcount'!$A:$A,$C105&amp;2025,'1.Headcount'!K:K)/12</f>
        <v>25000</v>
      </c>
      <c r="K105" s="101">
        <f t="shared" si="49"/>
        <v>3.6231884057971014E-5</v>
      </c>
      <c r="L105" s="224">
        <f>SUMIF('3.HR Policy'!$A:$A,$C105&amp;$C$100,'3.HR Policy'!$E:$E)*SUMIF('1.Headcount'!$A:$A,$C105&amp;2025,'1.Headcount'!M:M)/12</f>
        <v>25000</v>
      </c>
      <c r="M105" s="101">
        <f t="shared" si="50"/>
        <v>6.9444444444444444E-5</v>
      </c>
      <c r="N105" s="224">
        <f>SUMIF('3.HR Policy'!$A:$A,$C105&amp;$C$100,'3.HR Policy'!$E:$E)*SUMIF('1.Headcount'!$A:$A,$C105&amp;2025,'1.Headcount'!O:O)/12</f>
        <v>25000</v>
      </c>
      <c r="O105" s="101">
        <f t="shared" si="51"/>
        <v>4.2358522534733991E-5</v>
      </c>
      <c r="P105" s="224">
        <f>SUMIF('3.HR Policy'!$A:$A,$C105&amp;$C$100,'3.HR Policy'!$E:$E)*SUMIF('1.Headcount'!$A:$A,$C105&amp;2025,'1.Headcount'!Q:Q)/12</f>
        <v>25000</v>
      </c>
      <c r="Q105" s="101">
        <f t="shared" si="52"/>
        <v>3.4530386740331494E-5</v>
      </c>
      <c r="R105" s="224">
        <f>SUMIF('3.HR Policy'!$A:$A,$C105&amp;$C$100,'3.HR Policy'!$E:$E)*SUMIF('1.Headcount'!$A:$A,$C105&amp;2025,'1.Headcount'!S:S)/12</f>
        <v>25000</v>
      </c>
      <c r="S105" s="101">
        <f t="shared" si="53"/>
        <v>1E-4</v>
      </c>
      <c r="T105" s="224">
        <f>SUMIF('3.HR Policy'!$A:$A,$C105&amp;$C$100,'3.HR Policy'!$E:$E)*SUMIF('1.Headcount'!$A:$A,$C105&amp;2025,'1.Headcount'!U:U)/12</f>
        <v>25000</v>
      </c>
      <c r="U105" s="101">
        <f t="shared" si="54"/>
        <v>7.1428571428571434E-5</v>
      </c>
      <c r="V105" s="224">
        <f>SUMIF('3.HR Policy'!$A:$A,$C105&amp;$C$100,'3.HR Policy'!$E:$E)*SUMIF('1.Headcount'!$A:$A,$C105&amp;2025,'1.Headcount'!W:W)/12</f>
        <v>25000</v>
      </c>
      <c r="W105" s="101">
        <f t="shared" si="55"/>
        <v>1.1904761904761905E-4</v>
      </c>
      <c r="X105" s="224">
        <f>SUMIF('3.HR Policy'!$A:$A,$C105&amp;$C$100,'3.HR Policy'!$E:$E)*SUMIF('1.Headcount'!$A:$A,$C105&amp;2025,'1.Headcount'!Y:Y)/12</f>
        <v>25000</v>
      </c>
      <c r="Y105" s="101">
        <f t="shared" si="56"/>
        <v>1.3157894736842105E-4</v>
      </c>
      <c r="Z105" s="224">
        <f>SUMIF('3.HR Policy'!$A:$A,$C105&amp;$C$100,'3.HR Policy'!$E:$E)*SUMIF('1.Headcount'!$A:$A,$C105&amp;2025,'1.Headcount'!AA:AA)/12</f>
        <v>25000</v>
      </c>
      <c r="AA105" s="101">
        <f t="shared" si="57"/>
        <v>1.5705490639527578E-5</v>
      </c>
      <c r="AB105" s="96">
        <f t="shared" si="89"/>
        <v>250000</v>
      </c>
      <c r="AC105" s="101">
        <f t="shared" si="58"/>
        <v>4.8299845440494589E-5</v>
      </c>
      <c r="AE105" s="95">
        <f>SUMIF('3.HR Policy'!$A:$A,$C105&amp;$C$100,'3.HR Policy'!G:G)*SUMIF($C$6:$C$12,$C105,F$6:F$12)</f>
        <v>300000</v>
      </c>
      <c r="AF105" s="101">
        <f t="shared" si="59"/>
        <v>3.418102269619907E-5</v>
      </c>
      <c r="AG105" s="95">
        <f>SUMIF('3.HR Policy'!$A:$A,$C105&amp;$C$100,'3.HR Policy'!I:I)*SUMIF($C$6:$C$12,$C105,H$6:H$12)</f>
        <v>300000</v>
      </c>
      <c r="AH105" s="101">
        <f t="shared" si="60"/>
        <v>1.8989457053443927E-5</v>
      </c>
      <c r="AI105" s="95">
        <f>SUMIF('3.HR Policy'!$A:$A,$C105&amp;$C$100,'3.HR Policy'!K:K)*SUMIF($C$6:$C$12,$C105,J$6:J$12)</f>
        <v>300000</v>
      </c>
      <c r="AJ105" s="101">
        <f t="shared" si="61"/>
        <v>1.2659638035629286E-5</v>
      </c>
      <c r="AK105" s="95">
        <f>SUMIF('3.HR Policy'!$A:$A,$C105&amp;$C$100,'3.HR Policy'!M:M)*SUMIF($C$6:$C$12,$C105,L$6:L$12)</f>
        <v>300000</v>
      </c>
      <c r="AL105" s="101">
        <f t="shared" si="62"/>
        <v>9.0425985968780615E-6</v>
      </c>
    </row>
    <row r="106" spans="2:38" x14ac:dyDescent="0.45">
      <c r="B106" s="90"/>
      <c r="C106" s="105" t="s">
        <v>55</v>
      </c>
      <c r="D106" s="224">
        <f>SUMIF('3.HR Policy'!$A:$A,$C106&amp;$C$100,'3.HR Policy'!$E:$E)*SUMIF('1.Headcount'!$A:$A,$C106&amp;2025,'1.Headcount'!E:E)/12</f>
        <v>0</v>
      </c>
      <c r="E106" s="101">
        <f t="shared" si="46"/>
        <v>0</v>
      </c>
      <c r="F106" s="224">
        <f>SUMIF('3.HR Policy'!$A:$A,$C106&amp;$C$100,'3.HR Policy'!$E:$E)*SUMIF('1.Headcount'!$A:$A,$C106&amp;2025,'1.Headcount'!G:G)/12</f>
        <v>0</v>
      </c>
      <c r="G106" s="101">
        <f t="shared" si="47"/>
        <v>0</v>
      </c>
      <c r="H106" s="224">
        <f>SUMIF('3.HR Policy'!$A:$A,$C106&amp;$C$100,'3.HR Policy'!$E:$E)*SUMIF('1.Headcount'!$A:$A,$C106&amp;2025,'1.Headcount'!I:I)/12</f>
        <v>0</v>
      </c>
      <c r="I106" s="101">
        <f t="shared" si="48"/>
        <v>0</v>
      </c>
      <c r="J106" s="224">
        <f>SUMIF('3.HR Policy'!$A:$A,$C106&amp;$C$100,'3.HR Policy'!$E:$E)*SUMIF('1.Headcount'!$A:$A,$C106&amp;2025,'1.Headcount'!K:K)/12</f>
        <v>0</v>
      </c>
      <c r="K106" s="101">
        <f t="shared" si="49"/>
        <v>0</v>
      </c>
      <c r="L106" s="224">
        <f>SUMIF('3.HR Policy'!$A:$A,$C106&amp;$C$100,'3.HR Policy'!$E:$E)*SUMIF('1.Headcount'!$A:$A,$C106&amp;2025,'1.Headcount'!M:M)/12</f>
        <v>0</v>
      </c>
      <c r="M106" s="101">
        <f t="shared" si="50"/>
        <v>0</v>
      </c>
      <c r="N106" s="224">
        <f>SUMIF('3.HR Policy'!$A:$A,$C106&amp;$C$100,'3.HR Policy'!$E:$E)*SUMIF('1.Headcount'!$A:$A,$C106&amp;2025,'1.Headcount'!O:O)/12</f>
        <v>0</v>
      </c>
      <c r="O106" s="101">
        <f t="shared" si="51"/>
        <v>0</v>
      </c>
      <c r="P106" s="224">
        <f>SUMIF('3.HR Policy'!$A:$A,$C106&amp;$C$100,'3.HR Policy'!$E:$E)*SUMIF('1.Headcount'!$A:$A,$C106&amp;2025,'1.Headcount'!Q:Q)/12</f>
        <v>0</v>
      </c>
      <c r="Q106" s="101">
        <f t="shared" si="52"/>
        <v>0</v>
      </c>
      <c r="R106" s="224">
        <f>SUMIF('3.HR Policy'!$A:$A,$C106&amp;$C$100,'3.HR Policy'!$E:$E)*SUMIF('1.Headcount'!$A:$A,$C106&amp;2025,'1.Headcount'!S:S)/12</f>
        <v>0</v>
      </c>
      <c r="S106" s="101">
        <f t="shared" si="53"/>
        <v>0</v>
      </c>
      <c r="T106" s="224">
        <f>SUMIF('3.HR Policy'!$A:$A,$C106&amp;$C$100,'3.HR Policy'!$E:$E)*SUMIF('1.Headcount'!$A:$A,$C106&amp;2025,'1.Headcount'!U:U)/12</f>
        <v>0</v>
      </c>
      <c r="U106" s="101">
        <f t="shared" si="54"/>
        <v>0</v>
      </c>
      <c r="V106" s="224">
        <f>SUMIF('3.HR Policy'!$A:$A,$C106&amp;$C$100,'3.HR Policy'!$E:$E)*SUMIF('1.Headcount'!$A:$A,$C106&amp;2025,'1.Headcount'!W:W)/12</f>
        <v>0</v>
      </c>
      <c r="W106" s="101">
        <f t="shared" si="55"/>
        <v>0</v>
      </c>
      <c r="X106" s="224">
        <f>SUMIF('3.HR Policy'!$A:$A,$C106&amp;$C$100,'3.HR Policy'!$E:$E)*SUMIF('1.Headcount'!$A:$A,$C106&amp;2025,'1.Headcount'!Y:Y)/12</f>
        <v>0</v>
      </c>
      <c r="Y106" s="101">
        <f t="shared" si="56"/>
        <v>0</v>
      </c>
      <c r="Z106" s="224">
        <f>SUMIF('3.HR Policy'!$A:$A,$C106&amp;$C$100,'3.HR Policy'!$E:$E)*SUMIF('1.Headcount'!$A:$A,$C106&amp;2025,'1.Headcount'!AA:AA)/12</f>
        <v>0</v>
      </c>
      <c r="AA106" s="101">
        <f t="shared" si="57"/>
        <v>0</v>
      </c>
      <c r="AB106" s="96">
        <f t="shared" si="89"/>
        <v>0</v>
      </c>
      <c r="AC106" s="101">
        <f t="shared" si="58"/>
        <v>0</v>
      </c>
      <c r="AE106" s="95">
        <f>SUMIF('3.HR Policy'!$A:$A,$C106&amp;$C$100,'3.HR Policy'!G:G)*SUMIF($C$6:$C$12,$C106,F$6:F$12)</f>
        <v>0</v>
      </c>
      <c r="AF106" s="101">
        <f t="shared" si="59"/>
        <v>0</v>
      </c>
      <c r="AG106" s="95">
        <f>SUMIF('3.HR Policy'!$A:$A,$C106&amp;$C$100,'3.HR Policy'!I:I)*SUMIF($C$6:$C$12,$C106,H$6:H$12)</f>
        <v>0</v>
      </c>
      <c r="AH106" s="101">
        <f t="shared" si="60"/>
        <v>0</v>
      </c>
      <c r="AI106" s="95">
        <f>SUMIF('3.HR Policy'!$A:$A,$C106&amp;$C$100,'3.HR Policy'!K:K)*SUMIF($C$6:$C$12,$C106,J$6:J$12)</f>
        <v>0</v>
      </c>
      <c r="AJ106" s="101">
        <f t="shared" si="61"/>
        <v>0</v>
      </c>
      <c r="AK106" s="95">
        <f>SUMIF('3.HR Policy'!$A:$A,$C106&amp;$C$100,'3.HR Policy'!M:M)*SUMIF($C$6:$C$12,$C106,L$6:L$12)</f>
        <v>0</v>
      </c>
      <c r="AL106" s="101">
        <f t="shared" si="62"/>
        <v>0</v>
      </c>
    </row>
    <row r="107" spans="2:38" x14ac:dyDescent="0.45">
      <c r="B107" s="90"/>
      <c r="C107" s="105" t="s">
        <v>56</v>
      </c>
      <c r="D107" s="224">
        <f>SUMIF('3.HR Policy'!$A:$A,$C107&amp;$C$100,'3.HR Policy'!$E:$E)*SUMIF('1.Headcount'!$A:$A,$C107&amp;2025,'1.Headcount'!E:E)/12</f>
        <v>0</v>
      </c>
      <c r="E107" s="101">
        <f t="shared" si="46"/>
        <v>0</v>
      </c>
      <c r="F107" s="224">
        <f>SUMIF('3.HR Policy'!$A:$A,$C107&amp;$C$100,'3.HR Policy'!$E:$E)*SUMIF('1.Headcount'!$A:$A,$C107&amp;2025,'1.Headcount'!G:G)/12</f>
        <v>0</v>
      </c>
      <c r="G107" s="101">
        <f t="shared" si="47"/>
        <v>0</v>
      </c>
      <c r="H107" s="224">
        <f>SUMIF('3.HR Policy'!$A:$A,$C107&amp;$C$100,'3.HR Policy'!$E:$E)*SUMIF('1.Headcount'!$A:$A,$C107&amp;2025,'1.Headcount'!I:I)/12</f>
        <v>0</v>
      </c>
      <c r="I107" s="101">
        <f t="shared" si="48"/>
        <v>0</v>
      </c>
      <c r="J107" s="224">
        <f>SUMIF('3.HR Policy'!$A:$A,$C107&amp;$C$100,'3.HR Policy'!$E:$E)*SUMIF('1.Headcount'!$A:$A,$C107&amp;2025,'1.Headcount'!K:K)/12</f>
        <v>0</v>
      </c>
      <c r="K107" s="101">
        <f t="shared" si="49"/>
        <v>0</v>
      </c>
      <c r="L107" s="224">
        <f>SUMIF('3.HR Policy'!$A:$A,$C107&amp;$C$100,'3.HR Policy'!$E:$E)*SUMIF('1.Headcount'!$A:$A,$C107&amp;2025,'1.Headcount'!M:M)/12</f>
        <v>0</v>
      </c>
      <c r="M107" s="101">
        <f t="shared" si="50"/>
        <v>0</v>
      </c>
      <c r="N107" s="224">
        <f>SUMIF('3.HR Policy'!$A:$A,$C107&amp;$C$100,'3.HR Policy'!$E:$E)*SUMIF('1.Headcount'!$A:$A,$C107&amp;2025,'1.Headcount'!O:O)/12</f>
        <v>0</v>
      </c>
      <c r="O107" s="101">
        <f t="shared" si="51"/>
        <v>0</v>
      </c>
      <c r="P107" s="224">
        <f>SUMIF('3.HR Policy'!$A:$A,$C107&amp;$C$100,'3.HR Policy'!$E:$E)*SUMIF('1.Headcount'!$A:$A,$C107&amp;2025,'1.Headcount'!Q:Q)/12</f>
        <v>0</v>
      </c>
      <c r="Q107" s="101">
        <f t="shared" si="52"/>
        <v>0</v>
      </c>
      <c r="R107" s="224">
        <f>SUMIF('3.HR Policy'!$A:$A,$C107&amp;$C$100,'3.HR Policy'!$E:$E)*SUMIF('1.Headcount'!$A:$A,$C107&amp;2025,'1.Headcount'!S:S)/12</f>
        <v>0</v>
      </c>
      <c r="S107" s="101">
        <f t="shared" si="53"/>
        <v>0</v>
      </c>
      <c r="T107" s="224">
        <f>SUMIF('3.HR Policy'!$A:$A,$C107&amp;$C$100,'3.HR Policy'!$E:$E)*SUMIF('1.Headcount'!$A:$A,$C107&amp;2025,'1.Headcount'!U:U)/12</f>
        <v>0</v>
      </c>
      <c r="U107" s="101">
        <f t="shared" si="54"/>
        <v>0</v>
      </c>
      <c r="V107" s="224">
        <f>SUMIF('3.HR Policy'!$A:$A,$C107&amp;$C$100,'3.HR Policy'!$E:$E)*SUMIF('1.Headcount'!$A:$A,$C107&amp;2025,'1.Headcount'!W:W)/12</f>
        <v>0</v>
      </c>
      <c r="W107" s="101">
        <f t="shared" si="55"/>
        <v>0</v>
      </c>
      <c r="X107" s="224">
        <f>SUMIF('3.HR Policy'!$A:$A,$C107&amp;$C$100,'3.HR Policy'!$E:$E)*SUMIF('1.Headcount'!$A:$A,$C107&amp;2025,'1.Headcount'!Y:Y)/12</f>
        <v>0</v>
      </c>
      <c r="Y107" s="101">
        <f t="shared" si="56"/>
        <v>0</v>
      </c>
      <c r="Z107" s="224">
        <f>SUMIF('3.HR Policy'!$A:$A,$C107&amp;$C$100,'3.HR Policy'!$E:$E)*SUMIF('1.Headcount'!$A:$A,$C107&amp;2025,'1.Headcount'!AA:AA)/12</f>
        <v>0</v>
      </c>
      <c r="AA107" s="101">
        <f t="shared" si="57"/>
        <v>0</v>
      </c>
      <c r="AB107" s="96">
        <f t="shared" si="89"/>
        <v>0</v>
      </c>
      <c r="AC107" s="101">
        <f t="shared" si="58"/>
        <v>0</v>
      </c>
      <c r="AE107" s="95">
        <f>SUMIF('3.HR Policy'!$A:$A,$C107&amp;$C$100,'3.HR Policy'!G:G)*SUMIF($C$6:$C$12,$C107,F$6:F$12)</f>
        <v>300000</v>
      </c>
      <c r="AF107" s="101">
        <f t="shared" si="59"/>
        <v>3.418102269619907E-5</v>
      </c>
      <c r="AG107" s="95">
        <f>SUMIF('3.HR Policy'!$A:$A,$C107&amp;$C$100,'3.HR Policy'!I:I)*SUMIF($C$6:$C$12,$C107,H$6:H$12)</f>
        <v>300000</v>
      </c>
      <c r="AH107" s="101">
        <f t="shared" si="60"/>
        <v>1.8989457053443927E-5</v>
      </c>
      <c r="AI107" s="95">
        <f>SUMIF('3.HR Policy'!$A:$A,$C107&amp;$C$100,'3.HR Policy'!K:K)*SUMIF($C$6:$C$12,$C107,J$6:J$12)</f>
        <v>0</v>
      </c>
      <c r="AJ107" s="101">
        <f t="shared" si="61"/>
        <v>0</v>
      </c>
      <c r="AK107" s="95">
        <f>SUMIF('3.HR Policy'!$A:$A,$C107&amp;$C$100,'3.HR Policy'!M:M)*SUMIF($C$6:$C$12,$C107,L$6:L$12)</f>
        <v>0</v>
      </c>
      <c r="AL107" s="101">
        <f t="shared" si="62"/>
        <v>0</v>
      </c>
    </row>
    <row r="108" spans="2:38" x14ac:dyDescent="0.45">
      <c r="B108" s="90">
        <v>11</v>
      </c>
      <c r="C108" s="2" t="str">
        <f>'3.HR Policy'!B289</f>
        <v>BH 24/24</v>
      </c>
      <c r="D108" s="94">
        <f>SUM(D109:D115)</f>
        <v>96333.333333333328</v>
      </c>
      <c r="E108" s="102">
        <f t="shared" si="46"/>
        <v>0</v>
      </c>
      <c r="F108" s="94">
        <f>SUM(F109:F115)</f>
        <v>96333.333333333328</v>
      </c>
      <c r="G108" s="102">
        <f t="shared" si="47"/>
        <v>2.4083333333333331E-3</v>
      </c>
      <c r="H108" s="94">
        <f>SUM(H109:H115)</f>
        <v>144500</v>
      </c>
      <c r="I108" s="102">
        <f t="shared" si="48"/>
        <v>8.027777777777778E-4</v>
      </c>
      <c r="J108" s="94">
        <f>SUM(J109:J115)</f>
        <v>144500</v>
      </c>
      <c r="K108" s="102">
        <f t="shared" si="49"/>
        <v>2.0942028985507246E-4</v>
      </c>
      <c r="L108" s="94">
        <f>SUM(L109:L115)</f>
        <v>144500</v>
      </c>
      <c r="M108" s="102">
        <f t="shared" si="50"/>
        <v>4.013888888888889E-4</v>
      </c>
      <c r="N108" s="94">
        <f>SUM(N109:N115)</f>
        <v>144500</v>
      </c>
      <c r="O108" s="102">
        <f t="shared" si="51"/>
        <v>2.4483226025076246E-4</v>
      </c>
      <c r="P108" s="94">
        <f>SUM(P109:P115)</f>
        <v>144500</v>
      </c>
      <c r="Q108" s="102">
        <f t="shared" si="52"/>
        <v>1.9958563535911602E-4</v>
      </c>
      <c r="R108" s="94">
        <f>SUM(R109:R115)</f>
        <v>144500</v>
      </c>
      <c r="S108" s="102">
        <f t="shared" si="53"/>
        <v>5.7799999999999995E-4</v>
      </c>
      <c r="T108" s="94">
        <f>SUM(T109:T115)</f>
        <v>144500</v>
      </c>
      <c r="U108" s="102">
        <f t="shared" si="54"/>
        <v>4.1285714285714287E-4</v>
      </c>
      <c r="V108" s="94">
        <f>SUM(V109:V115)</f>
        <v>144500</v>
      </c>
      <c r="W108" s="102">
        <f t="shared" si="55"/>
        <v>6.8809523809523808E-4</v>
      </c>
      <c r="X108" s="94">
        <f>SUM(X109:X115)</f>
        <v>144500</v>
      </c>
      <c r="Y108" s="102">
        <f t="shared" si="56"/>
        <v>7.6052631578947365E-4</v>
      </c>
      <c r="Z108" s="94">
        <f>SUM(Z109:Z115)</f>
        <v>144500</v>
      </c>
      <c r="AA108" s="102">
        <f t="shared" si="57"/>
        <v>9.0777735896469401E-5</v>
      </c>
      <c r="AB108" s="94">
        <f t="shared" si="89"/>
        <v>1637666.6666666665</v>
      </c>
      <c r="AC108" s="102">
        <f t="shared" si="58"/>
        <v>3.1639618753219988E-4</v>
      </c>
      <c r="AE108" s="94">
        <f>SUM(AE109:AE115)</f>
        <v>2023000</v>
      </c>
      <c r="AF108" s="102">
        <f t="shared" si="59"/>
        <v>2.3049402971470238E-4</v>
      </c>
      <c r="AG108" s="94">
        <f>SUM(AG109:AG115)</f>
        <v>2023000</v>
      </c>
      <c r="AH108" s="102">
        <f t="shared" si="60"/>
        <v>1.2805223873039022E-4</v>
      </c>
      <c r="AI108" s="94">
        <f>SUM(AI109:AI115)</f>
        <v>1734000</v>
      </c>
      <c r="AJ108" s="102">
        <f t="shared" si="61"/>
        <v>7.317270784593727E-5</v>
      </c>
      <c r="AK108" s="94">
        <f>SUM(AK109:AK115)</f>
        <v>1734000</v>
      </c>
      <c r="AL108" s="102">
        <f t="shared" si="62"/>
        <v>5.2266219889955193E-5</v>
      </c>
    </row>
    <row r="109" spans="2:38" x14ac:dyDescent="0.45">
      <c r="B109" s="90"/>
      <c r="C109" s="105" t="s">
        <v>51</v>
      </c>
      <c r="D109" s="224">
        <f>SUMIF('3.HR Policy'!$A:$A,$C109&amp;$C$108,'3.HR Policy'!$E:$E)*SUMIF('1.Headcount'!$A:$A,$C109&amp;2025,'1.Headcount'!E:E)/12</f>
        <v>24083.333333333332</v>
      </c>
      <c r="E109" s="101">
        <f t="shared" si="46"/>
        <v>0</v>
      </c>
      <c r="F109" s="224">
        <f>SUMIF('3.HR Policy'!$A:$A,$C109&amp;$C$108,'3.HR Policy'!$E:$E)*SUMIF('1.Headcount'!$A:$A,$C109&amp;2025,'1.Headcount'!G:G)/12</f>
        <v>24083.333333333332</v>
      </c>
      <c r="G109" s="101">
        <f t="shared" si="47"/>
        <v>6.0208333333333327E-4</v>
      </c>
      <c r="H109" s="224">
        <f>SUMIF('3.HR Policy'!$A:$A,$C109&amp;$C$108,'3.HR Policy'!$E:$E)*SUMIF('1.Headcount'!$A:$A,$C109&amp;2025,'1.Headcount'!I:I)/12</f>
        <v>24083.333333333332</v>
      </c>
      <c r="I109" s="101">
        <f t="shared" si="48"/>
        <v>1.337962962962963E-4</v>
      </c>
      <c r="J109" s="224">
        <f>SUMIF('3.HR Policy'!$A:$A,$C109&amp;$C$108,'3.HR Policy'!$E:$E)*SUMIF('1.Headcount'!$A:$A,$C109&amp;2025,'1.Headcount'!K:K)/12</f>
        <v>24083.333333333332</v>
      </c>
      <c r="K109" s="101">
        <f t="shared" si="49"/>
        <v>3.4903381642512075E-5</v>
      </c>
      <c r="L109" s="224">
        <f>SUMIF('3.HR Policy'!$A:$A,$C109&amp;$C$108,'3.HR Policy'!$E:$E)*SUMIF('1.Headcount'!$A:$A,$C109&amp;2025,'1.Headcount'!M:M)/12</f>
        <v>24083.333333333332</v>
      </c>
      <c r="M109" s="101">
        <f t="shared" si="50"/>
        <v>6.689814814814815E-5</v>
      </c>
      <c r="N109" s="224">
        <f>SUMIF('3.HR Policy'!$A:$A,$C109&amp;$C$108,'3.HR Policy'!$E:$E)*SUMIF('1.Headcount'!$A:$A,$C109&amp;2025,'1.Headcount'!O:O)/12</f>
        <v>24083.333333333332</v>
      </c>
      <c r="O109" s="101">
        <f t="shared" si="51"/>
        <v>4.0805376708460405E-5</v>
      </c>
      <c r="P109" s="224">
        <f>SUMIF('3.HR Policy'!$A:$A,$C109&amp;$C$108,'3.HR Policy'!$E:$E)*SUMIF('1.Headcount'!$A:$A,$C109&amp;2025,'1.Headcount'!Q:Q)/12</f>
        <v>24083.333333333332</v>
      </c>
      <c r="Q109" s="101">
        <f t="shared" si="52"/>
        <v>3.326427255985267E-5</v>
      </c>
      <c r="R109" s="224">
        <f>SUMIF('3.HR Policy'!$A:$A,$C109&amp;$C$108,'3.HR Policy'!$E:$E)*SUMIF('1.Headcount'!$A:$A,$C109&amp;2025,'1.Headcount'!S:S)/12</f>
        <v>24083.333333333332</v>
      </c>
      <c r="S109" s="101">
        <f t="shared" si="53"/>
        <v>9.6333333333333335E-5</v>
      </c>
      <c r="T109" s="224">
        <f>SUMIF('3.HR Policy'!$A:$A,$C109&amp;$C$108,'3.HR Policy'!$E:$E)*SUMIF('1.Headcount'!$A:$A,$C109&amp;2025,'1.Headcount'!U:U)/12</f>
        <v>24083.333333333332</v>
      </c>
      <c r="U109" s="101">
        <f t="shared" si="54"/>
        <v>6.8809523809523803E-5</v>
      </c>
      <c r="V109" s="224">
        <f>SUMIF('3.HR Policy'!$A:$A,$C109&amp;$C$108,'3.HR Policy'!$E:$E)*SUMIF('1.Headcount'!$A:$A,$C109&amp;2025,'1.Headcount'!W:W)/12</f>
        <v>24083.333333333332</v>
      </c>
      <c r="W109" s="101">
        <f t="shared" si="55"/>
        <v>1.1468253968253968E-4</v>
      </c>
      <c r="X109" s="224">
        <f>SUMIF('3.HR Policy'!$A:$A,$C109&amp;$C$108,'3.HR Policy'!$E:$E)*SUMIF('1.Headcount'!$A:$A,$C109&amp;2025,'1.Headcount'!Y:Y)/12</f>
        <v>24083.333333333332</v>
      </c>
      <c r="Y109" s="101">
        <f t="shared" si="56"/>
        <v>1.2675438596491227E-4</v>
      </c>
      <c r="Z109" s="224">
        <f>SUMIF('3.HR Policy'!$A:$A,$C109&amp;$C$108,'3.HR Policy'!$E:$E)*SUMIF('1.Headcount'!$A:$A,$C109&amp;2025,'1.Headcount'!AA:AA)/12</f>
        <v>24083.333333333332</v>
      </c>
      <c r="AA109" s="101">
        <f t="shared" si="57"/>
        <v>1.5129622649411567E-5</v>
      </c>
      <c r="AB109" s="96">
        <f t="shared" si="89"/>
        <v>289000</v>
      </c>
      <c r="AC109" s="101">
        <f t="shared" si="58"/>
        <v>5.5834621329211749E-5</v>
      </c>
      <c r="AE109" s="95">
        <f>SUMIF('3.HR Policy'!$A:$A,$C109&amp;$C$108,'3.HR Policy'!G:G)*SUMIF($C$6:$C$12,$C109,F$6:F$12)</f>
        <v>289000</v>
      </c>
      <c r="AF109" s="101">
        <f t="shared" si="59"/>
        <v>3.2927718530671768E-5</v>
      </c>
      <c r="AG109" s="95">
        <f>SUMIF('3.HR Policy'!$A:$A,$C109&amp;$C$108,'3.HR Policy'!I:I)*SUMIF($C$6:$C$12,$C109,H$6:H$12)</f>
        <v>289000</v>
      </c>
      <c r="AH109" s="101">
        <f t="shared" si="60"/>
        <v>1.8293176961484318E-5</v>
      </c>
      <c r="AI109" s="95">
        <f>SUMIF('3.HR Policy'!$A:$A,$C109&amp;$C$108,'3.HR Policy'!K:K)*SUMIF($C$6:$C$12,$C109,J$6:J$12)</f>
        <v>289000</v>
      </c>
      <c r="AJ109" s="101">
        <f t="shared" si="61"/>
        <v>1.2195451307656212E-5</v>
      </c>
      <c r="AK109" s="95">
        <f>SUMIF('3.HR Policy'!$A:$A,$C109&amp;$C$108,'3.HR Policy'!M:M)*SUMIF($C$6:$C$12,$C109,L$6:L$12)</f>
        <v>289000</v>
      </c>
      <c r="AL109" s="101">
        <f t="shared" si="62"/>
        <v>8.7110366483258655E-6</v>
      </c>
    </row>
    <row r="110" spans="2:38" x14ac:dyDescent="0.45">
      <c r="B110" s="90"/>
      <c r="C110" s="105" t="s">
        <v>52</v>
      </c>
      <c r="D110" s="224">
        <f>SUMIF('3.HR Policy'!$A:$A,$C110&amp;$C$108,'3.HR Policy'!$E:$E)*SUMIF('1.Headcount'!$A:$A,$C110&amp;2025,'1.Headcount'!E:E)/12</f>
        <v>24083.333333333332</v>
      </c>
      <c r="E110" s="101">
        <f t="shared" si="46"/>
        <v>0</v>
      </c>
      <c r="F110" s="224">
        <f>SUMIF('3.HR Policy'!$A:$A,$C110&amp;$C$108,'3.HR Policy'!$E:$E)*SUMIF('1.Headcount'!$A:$A,$C110&amp;2025,'1.Headcount'!G:G)/12</f>
        <v>24083.333333333332</v>
      </c>
      <c r="G110" s="101">
        <f t="shared" si="47"/>
        <v>6.0208333333333327E-4</v>
      </c>
      <c r="H110" s="224">
        <f>SUMIF('3.HR Policy'!$A:$A,$C110&amp;$C$108,'3.HR Policy'!$E:$E)*SUMIF('1.Headcount'!$A:$A,$C110&amp;2025,'1.Headcount'!I:I)/12</f>
        <v>24083.333333333332</v>
      </c>
      <c r="I110" s="101">
        <f t="shared" si="48"/>
        <v>1.337962962962963E-4</v>
      </c>
      <c r="J110" s="224">
        <f>SUMIF('3.HR Policy'!$A:$A,$C110&amp;$C$108,'3.HR Policy'!$E:$E)*SUMIF('1.Headcount'!$A:$A,$C110&amp;2025,'1.Headcount'!K:K)/12</f>
        <v>24083.333333333332</v>
      </c>
      <c r="K110" s="101">
        <f t="shared" si="49"/>
        <v>3.4903381642512075E-5</v>
      </c>
      <c r="L110" s="224">
        <f>SUMIF('3.HR Policy'!$A:$A,$C110&amp;$C$108,'3.HR Policy'!$E:$E)*SUMIF('1.Headcount'!$A:$A,$C110&amp;2025,'1.Headcount'!M:M)/12</f>
        <v>24083.333333333332</v>
      </c>
      <c r="M110" s="101">
        <f t="shared" si="50"/>
        <v>6.689814814814815E-5</v>
      </c>
      <c r="N110" s="224">
        <f>SUMIF('3.HR Policy'!$A:$A,$C110&amp;$C$108,'3.HR Policy'!$E:$E)*SUMIF('1.Headcount'!$A:$A,$C110&amp;2025,'1.Headcount'!O:O)/12</f>
        <v>24083.333333333332</v>
      </c>
      <c r="O110" s="101">
        <f t="shared" si="51"/>
        <v>4.0805376708460405E-5</v>
      </c>
      <c r="P110" s="224">
        <f>SUMIF('3.HR Policy'!$A:$A,$C110&amp;$C$108,'3.HR Policy'!$E:$E)*SUMIF('1.Headcount'!$A:$A,$C110&amp;2025,'1.Headcount'!Q:Q)/12</f>
        <v>24083.333333333332</v>
      </c>
      <c r="Q110" s="101">
        <f t="shared" si="52"/>
        <v>3.326427255985267E-5</v>
      </c>
      <c r="R110" s="224">
        <f>SUMIF('3.HR Policy'!$A:$A,$C110&amp;$C$108,'3.HR Policy'!$E:$E)*SUMIF('1.Headcount'!$A:$A,$C110&amp;2025,'1.Headcount'!S:S)/12</f>
        <v>24083.333333333332</v>
      </c>
      <c r="S110" s="101">
        <f t="shared" si="53"/>
        <v>9.6333333333333335E-5</v>
      </c>
      <c r="T110" s="224">
        <f>SUMIF('3.HR Policy'!$A:$A,$C110&amp;$C$108,'3.HR Policy'!$E:$E)*SUMIF('1.Headcount'!$A:$A,$C110&amp;2025,'1.Headcount'!U:U)/12</f>
        <v>24083.333333333332</v>
      </c>
      <c r="U110" s="101">
        <f t="shared" si="54"/>
        <v>6.8809523809523803E-5</v>
      </c>
      <c r="V110" s="224">
        <f>SUMIF('3.HR Policy'!$A:$A,$C110&amp;$C$108,'3.HR Policy'!$E:$E)*SUMIF('1.Headcount'!$A:$A,$C110&amp;2025,'1.Headcount'!W:W)/12</f>
        <v>24083.333333333332</v>
      </c>
      <c r="W110" s="101">
        <f t="shared" si="55"/>
        <v>1.1468253968253968E-4</v>
      </c>
      <c r="X110" s="224">
        <f>SUMIF('3.HR Policy'!$A:$A,$C110&amp;$C$108,'3.HR Policy'!$E:$E)*SUMIF('1.Headcount'!$A:$A,$C110&amp;2025,'1.Headcount'!Y:Y)/12</f>
        <v>24083.333333333332</v>
      </c>
      <c r="Y110" s="101">
        <f t="shared" si="56"/>
        <v>1.2675438596491227E-4</v>
      </c>
      <c r="Z110" s="224">
        <f>SUMIF('3.HR Policy'!$A:$A,$C110&amp;$C$108,'3.HR Policy'!$E:$E)*SUMIF('1.Headcount'!$A:$A,$C110&amp;2025,'1.Headcount'!AA:AA)/12</f>
        <v>24083.333333333332</v>
      </c>
      <c r="AA110" s="101">
        <f t="shared" si="57"/>
        <v>1.5129622649411567E-5</v>
      </c>
      <c r="AB110" s="96">
        <f t="shared" si="89"/>
        <v>289000</v>
      </c>
      <c r="AC110" s="101">
        <f t="shared" si="58"/>
        <v>5.5834621329211749E-5</v>
      </c>
      <c r="AE110" s="95">
        <f>SUMIF('3.HR Policy'!$A:$A,$C110&amp;$C$108,'3.HR Policy'!G:G)*SUMIF($C$6:$C$12,$C110,F$6:F$12)</f>
        <v>289000</v>
      </c>
      <c r="AF110" s="101">
        <f t="shared" si="59"/>
        <v>3.2927718530671768E-5</v>
      </c>
      <c r="AG110" s="95">
        <f>SUMIF('3.HR Policy'!$A:$A,$C110&amp;$C$108,'3.HR Policy'!I:I)*SUMIF($C$6:$C$12,$C110,H$6:H$12)</f>
        <v>289000</v>
      </c>
      <c r="AH110" s="101">
        <f t="shared" si="60"/>
        <v>1.8293176961484318E-5</v>
      </c>
      <c r="AI110" s="95">
        <f>SUMIF('3.HR Policy'!$A:$A,$C110&amp;$C$108,'3.HR Policy'!K:K)*SUMIF($C$6:$C$12,$C110,J$6:J$12)</f>
        <v>289000</v>
      </c>
      <c r="AJ110" s="101">
        <f t="shared" si="61"/>
        <v>1.2195451307656212E-5</v>
      </c>
      <c r="AK110" s="95">
        <f>SUMIF('3.HR Policy'!$A:$A,$C110&amp;$C$108,'3.HR Policy'!M:M)*SUMIF($C$6:$C$12,$C110,L$6:L$12)</f>
        <v>289000</v>
      </c>
      <c r="AL110" s="101">
        <f t="shared" si="62"/>
        <v>8.7110366483258655E-6</v>
      </c>
    </row>
    <row r="111" spans="2:38" x14ac:dyDescent="0.45">
      <c r="B111" s="90"/>
      <c r="C111" s="105" t="s">
        <v>75</v>
      </c>
      <c r="D111" s="224">
        <f>SUMIF('3.HR Policy'!$A:$A,$C111&amp;$C$108,'3.HR Policy'!$E:$E)*SUMIF('1.Headcount'!$A:$A,$C111&amp;2025,'1.Headcount'!E:E)/12</f>
        <v>24083.333333333332</v>
      </c>
      <c r="E111" s="101">
        <f t="shared" si="46"/>
        <v>0</v>
      </c>
      <c r="F111" s="224">
        <f>SUMIF('3.HR Policy'!$A:$A,$C111&amp;$C$108,'3.HR Policy'!$E:$E)*SUMIF('1.Headcount'!$A:$A,$C111&amp;2025,'1.Headcount'!G:G)/12</f>
        <v>24083.333333333332</v>
      </c>
      <c r="G111" s="101">
        <f t="shared" si="47"/>
        <v>6.0208333333333327E-4</v>
      </c>
      <c r="H111" s="224">
        <f>SUMIF('3.HR Policy'!$A:$A,$C111&amp;$C$108,'3.HR Policy'!$E:$E)*SUMIF('1.Headcount'!$A:$A,$C111&amp;2025,'1.Headcount'!I:I)/12</f>
        <v>24083.333333333332</v>
      </c>
      <c r="I111" s="101">
        <f t="shared" si="48"/>
        <v>1.337962962962963E-4</v>
      </c>
      <c r="J111" s="224">
        <f>SUMIF('3.HR Policy'!$A:$A,$C111&amp;$C$108,'3.HR Policy'!$E:$E)*SUMIF('1.Headcount'!$A:$A,$C111&amp;2025,'1.Headcount'!K:K)/12</f>
        <v>24083.333333333332</v>
      </c>
      <c r="K111" s="101">
        <f t="shared" si="49"/>
        <v>3.4903381642512075E-5</v>
      </c>
      <c r="L111" s="224">
        <f>SUMIF('3.HR Policy'!$A:$A,$C111&amp;$C$108,'3.HR Policy'!$E:$E)*SUMIF('1.Headcount'!$A:$A,$C111&amp;2025,'1.Headcount'!M:M)/12</f>
        <v>24083.333333333332</v>
      </c>
      <c r="M111" s="101">
        <f t="shared" si="50"/>
        <v>6.689814814814815E-5</v>
      </c>
      <c r="N111" s="224">
        <f>SUMIF('3.HR Policy'!$A:$A,$C111&amp;$C$108,'3.HR Policy'!$E:$E)*SUMIF('1.Headcount'!$A:$A,$C111&amp;2025,'1.Headcount'!O:O)/12</f>
        <v>24083.333333333332</v>
      </c>
      <c r="O111" s="101">
        <f t="shared" si="51"/>
        <v>4.0805376708460405E-5</v>
      </c>
      <c r="P111" s="224">
        <f>SUMIF('3.HR Policy'!$A:$A,$C111&amp;$C$108,'3.HR Policy'!$E:$E)*SUMIF('1.Headcount'!$A:$A,$C111&amp;2025,'1.Headcount'!Q:Q)/12</f>
        <v>24083.333333333332</v>
      </c>
      <c r="Q111" s="101">
        <f t="shared" si="52"/>
        <v>3.326427255985267E-5</v>
      </c>
      <c r="R111" s="224">
        <f>SUMIF('3.HR Policy'!$A:$A,$C111&amp;$C$108,'3.HR Policy'!$E:$E)*SUMIF('1.Headcount'!$A:$A,$C111&amp;2025,'1.Headcount'!S:S)/12</f>
        <v>24083.333333333332</v>
      </c>
      <c r="S111" s="101">
        <f t="shared" si="53"/>
        <v>9.6333333333333335E-5</v>
      </c>
      <c r="T111" s="224">
        <f>SUMIF('3.HR Policy'!$A:$A,$C111&amp;$C$108,'3.HR Policy'!$E:$E)*SUMIF('1.Headcount'!$A:$A,$C111&amp;2025,'1.Headcount'!U:U)/12</f>
        <v>24083.333333333332</v>
      </c>
      <c r="U111" s="101">
        <f t="shared" si="54"/>
        <v>6.8809523809523803E-5</v>
      </c>
      <c r="V111" s="224">
        <f>SUMIF('3.HR Policy'!$A:$A,$C111&amp;$C$108,'3.HR Policy'!$E:$E)*SUMIF('1.Headcount'!$A:$A,$C111&amp;2025,'1.Headcount'!W:W)/12</f>
        <v>24083.333333333332</v>
      </c>
      <c r="W111" s="101">
        <f t="shared" si="55"/>
        <v>1.1468253968253968E-4</v>
      </c>
      <c r="X111" s="224">
        <f>SUMIF('3.HR Policy'!$A:$A,$C111&amp;$C$108,'3.HR Policy'!$E:$E)*SUMIF('1.Headcount'!$A:$A,$C111&amp;2025,'1.Headcount'!Y:Y)/12</f>
        <v>24083.333333333332</v>
      </c>
      <c r="Y111" s="101">
        <f t="shared" si="56"/>
        <v>1.2675438596491227E-4</v>
      </c>
      <c r="Z111" s="224">
        <f>SUMIF('3.HR Policy'!$A:$A,$C111&amp;$C$108,'3.HR Policy'!$E:$E)*SUMIF('1.Headcount'!$A:$A,$C111&amp;2025,'1.Headcount'!AA:AA)/12</f>
        <v>24083.333333333332</v>
      </c>
      <c r="AA111" s="101">
        <f t="shared" si="57"/>
        <v>1.5129622649411567E-5</v>
      </c>
      <c r="AB111" s="96">
        <f t="shared" si="89"/>
        <v>289000</v>
      </c>
      <c r="AC111" s="101">
        <f t="shared" si="58"/>
        <v>5.5834621329211749E-5</v>
      </c>
      <c r="AE111" s="95">
        <f>SUMIF('3.HR Policy'!$A:$A,$C111&amp;$C$108,'3.HR Policy'!G:G)*SUMIF($C$6:$C$12,$C111,F$6:F$12)</f>
        <v>289000</v>
      </c>
      <c r="AF111" s="101">
        <f t="shared" si="59"/>
        <v>3.2927718530671768E-5</v>
      </c>
      <c r="AG111" s="95">
        <f>SUMIF('3.HR Policy'!$A:$A,$C111&amp;$C$108,'3.HR Policy'!I:I)*SUMIF($C$6:$C$12,$C111,H$6:H$12)</f>
        <v>289000</v>
      </c>
      <c r="AH111" s="101">
        <f t="shared" si="60"/>
        <v>1.8293176961484318E-5</v>
      </c>
      <c r="AI111" s="95">
        <f>SUMIF('3.HR Policy'!$A:$A,$C111&amp;$C$108,'3.HR Policy'!K:K)*SUMIF($C$6:$C$12,$C111,J$6:J$12)</f>
        <v>289000</v>
      </c>
      <c r="AJ111" s="101">
        <f t="shared" si="61"/>
        <v>1.2195451307656212E-5</v>
      </c>
      <c r="AK111" s="95">
        <f>SUMIF('3.HR Policy'!$A:$A,$C111&amp;$C$108,'3.HR Policy'!M:M)*SUMIF($C$6:$C$12,$C111,L$6:L$12)</f>
        <v>289000</v>
      </c>
      <c r="AL111" s="101">
        <f t="shared" si="62"/>
        <v>8.7110366483258655E-6</v>
      </c>
    </row>
    <row r="112" spans="2:38" x14ac:dyDescent="0.45">
      <c r="B112" s="90"/>
      <c r="C112" s="105" t="s">
        <v>53</v>
      </c>
      <c r="D112" s="224">
        <f>SUMIF('3.HR Policy'!$A:$A,$C112&amp;$C$108,'3.HR Policy'!$E:$E)*SUMIF('1.Headcount'!$A:$A,$C112&amp;2025,'1.Headcount'!E:E)/12</f>
        <v>24083.333333333332</v>
      </c>
      <c r="E112" s="101">
        <f t="shared" si="46"/>
        <v>0</v>
      </c>
      <c r="F112" s="224">
        <f>SUMIF('3.HR Policy'!$A:$A,$C112&amp;$C$108,'3.HR Policy'!$E:$E)*SUMIF('1.Headcount'!$A:$A,$C112&amp;2025,'1.Headcount'!G:G)/12</f>
        <v>24083.333333333332</v>
      </c>
      <c r="G112" s="101">
        <f t="shared" si="47"/>
        <v>6.0208333333333327E-4</v>
      </c>
      <c r="H112" s="224">
        <f>SUMIF('3.HR Policy'!$A:$A,$C112&amp;$C$108,'3.HR Policy'!$E:$E)*SUMIF('1.Headcount'!$A:$A,$C112&amp;2025,'1.Headcount'!I:I)/12</f>
        <v>24083.333333333332</v>
      </c>
      <c r="I112" s="101">
        <f t="shared" si="48"/>
        <v>1.337962962962963E-4</v>
      </c>
      <c r="J112" s="224">
        <f>SUMIF('3.HR Policy'!$A:$A,$C112&amp;$C$108,'3.HR Policy'!$E:$E)*SUMIF('1.Headcount'!$A:$A,$C112&amp;2025,'1.Headcount'!K:K)/12</f>
        <v>24083.333333333332</v>
      </c>
      <c r="K112" s="101">
        <f t="shared" si="49"/>
        <v>3.4903381642512075E-5</v>
      </c>
      <c r="L112" s="224">
        <f>SUMIF('3.HR Policy'!$A:$A,$C112&amp;$C$108,'3.HR Policy'!$E:$E)*SUMIF('1.Headcount'!$A:$A,$C112&amp;2025,'1.Headcount'!M:M)/12</f>
        <v>24083.333333333332</v>
      </c>
      <c r="M112" s="101">
        <f t="shared" si="50"/>
        <v>6.689814814814815E-5</v>
      </c>
      <c r="N112" s="224">
        <f>SUMIF('3.HR Policy'!$A:$A,$C112&amp;$C$108,'3.HR Policy'!$E:$E)*SUMIF('1.Headcount'!$A:$A,$C112&amp;2025,'1.Headcount'!O:O)/12</f>
        <v>24083.333333333332</v>
      </c>
      <c r="O112" s="101">
        <f t="shared" si="51"/>
        <v>4.0805376708460405E-5</v>
      </c>
      <c r="P112" s="224">
        <f>SUMIF('3.HR Policy'!$A:$A,$C112&amp;$C$108,'3.HR Policy'!$E:$E)*SUMIF('1.Headcount'!$A:$A,$C112&amp;2025,'1.Headcount'!Q:Q)/12</f>
        <v>24083.333333333332</v>
      </c>
      <c r="Q112" s="101">
        <f t="shared" si="52"/>
        <v>3.326427255985267E-5</v>
      </c>
      <c r="R112" s="224">
        <f>SUMIF('3.HR Policy'!$A:$A,$C112&amp;$C$108,'3.HR Policy'!$E:$E)*SUMIF('1.Headcount'!$A:$A,$C112&amp;2025,'1.Headcount'!S:S)/12</f>
        <v>24083.333333333332</v>
      </c>
      <c r="S112" s="101">
        <f t="shared" si="53"/>
        <v>9.6333333333333335E-5</v>
      </c>
      <c r="T112" s="224">
        <f>SUMIF('3.HR Policy'!$A:$A,$C112&amp;$C$108,'3.HR Policy'!$E:$E)*SUMIF('1.Headcount'!$A:$A,$C112&amp;2025,'1.Headcount'!U:U)/12</f>
        <v>24083.333333333332</v>
      </c>
      <c r="U112" s="101">
        <f t="shared" si="54"/>
        <v>6.8809523809523803E-5</v>
      </c>
      <c r="V112" s="224">
        <f>SUMIF('3.HR Policy'!$A:$A,$C112&amp;$C$108,'3.HR Policy'!$E:$E)*SUMIF('1.Headcount'!$A:$A,$C112&amp;2025,'1.Headcount'!W:W)/12</f>
        <v>24083.333333333332</v>
      </c>
      <c r="W112" s="101">
        <f t="shared" si="55"/>
        <v>1.1468253968253968E-4</v>
      </c>
      <c r="X112" s="224">
        <f>SUMIF('3.HR Policy'!$A:$A,$C112&amp;$C$108,'3.HR Policy'!$E:$E)*SUMIF('1.Headcount'!$A:$A,$C112&amp;2025,'1.Headcount'!Y:Y)/12</f>
        <v>24083.333333333332</v>
      </c>
      <c r="Y112" s="101">
        <f t="shared" si="56"/>
        <v>1.2675438596491227E-4</v>
      </c>
      <c r="Z112" s="224">
        <f>SUMIF('3.HR Policy'!$A:$A,$C112&amp;$C$108,'3.HR Policy'!$E:$E)*SUMIF('1.Headcount'!$A:$A,$C112&amp;2025,'1.Headcount'!AA:AA)/12</f>
        <v>24083.333333333332</v>
      </c>
      <c r="AA112" s="101">
        <f t="shared" si="57"/>
        <v>1.5129622649411567E-5</v>
      </c>
      <c r="AB112" s="96">
        <f t="shared" si="89"/>
        <v>289000</v>
      </c>
      <c r="AC112" s="101">
        <f t="shared" si="58"/>
        <v>5.5834621329211749E-5</v>
      </c>
      <c r="AE112" s="95">
        <f>SUMIF('3.HR Policy'!$A:$A,$C112&amp;$C$108,'3.HR Policy'!G:G)*SUMIF($C$6:$C$12,$C112,F$6:F$12)</f>
        <v>289000</v>
      </c>
      <c r="AF112" s="101">
        <f t="shared" si="59"/>
        <v>3.2927718530671768E-5</v>
      </c>
      <c r="AG112" s="95">
        <f>SUMIF('3.HR Policy'!$A:$A,$C112&amp;$C$108,'3.HR Policy'!I:I)*SUMIF($C$6:$C$12,$C112,H$6:H$12)</f>
        <v>289000</v>
      </c>
      <c r="AH112" s="101">
        <f t="shared" si="60"/>
        <v>1.8293176961484318E-5</v>
      </c>
      <c r="AI112" s="95">
        <f>SUMIF('3.HR Policy'!$A:$A,$C112&amp;$C$108,'3.HR Policy'!K:K)*SUMIF($C$6:$C$12,$C112,J$6:J$12)</f>
        <v>289000</v>
      </c>
      <c r="AJ112" s="101">
        <f t="shared" si="61"/>
        <v>1.2195451307656212E-5</v>
      </c>
      <c r="AK112" s="95">
        <f>SUMIF('3.HR Policy'!$A:$A,$C112&amp;$C$108,'3.HR Policy'!M:M)*SUMIF($C$6:$C$12,$C112,L$6:L$12)</f>
        <v>289000</v>
      </c>
      <c r="AL112" s="101">
        <f t="shared" si="62"/>
        <v>8.7110366483258655E-6</v>
      </c>
    </row>
    <row r="113" spans="2:38" x14ac:dyDescent="0.45">
      <c r="B113" s="90"/>
      <c r="C113" s="105" t="s">
        <v>54</v>
      </c>
      <c r="D113" s="224">
        <f>SUMIF('3.HR Policy'!$A:$A,$C113&amp;$C$108,'3.HR Policy'!$E:$E)*SUMIF('1.Headcount'!$A:$A,$C113&amp;2025,'1.Headcount'!E:E)/12</f>
        <v>0</v>
      </c>
      <c r="E113" s="101">
        <f t="shared" si="46"/>
        <v>0</v>
      </c>
      <c r="F113" s="224">
        <f>SUMIF('3.HR Policy'!$A:$A,$C113&amp;$C$108,'3.HR Policy'!$E:$E)*SUMIF('1.Headcount'!$A:$A,$C113&amp;2025,'1.Headcount'!G:G)/12</f>
        <v>0</v>
      </c>
      <c r="G113" s="101">
        <f t="shared" si="47"/>
        <v>0</v>
      </c>
      <c r="H113" s="224">
        <f>SUMIF('3.HR Policy'!$A:$A,$C113&amp;$C$108,'3.HR Policy'!$E:$E)*SUMIF('1.Headcount'!$A:$A,$C113&amp;2025,'1.Headcount'!I:I)/12</f>
        <v>24083.333333333332</v>
      </c>
      <c r="I113" s="101">
        <f t="shared" si="48"/>
        <v>1.337962962962963E-4</v>
      </c>
      <c r="J113" s="224">
        <f>SUMIF('3.HR Policy'!$A:$A,$C113&amp;$C$108,'3.HR Policy'!$E:$E)*SUMIF('1.Headcount'!$A:$A,$C113&amp;2025,'1.Headcount'!K:K)/12</f>
        <v>24083.333333333332</v>
      </c>
      <c r="K113" s="101">
        <f t="shared" si="49"/>
        <v>3.4903381642512075E-5</v>
      </c>
      <c r="L113" s="224">
        <f>SUMIF('3.HR Policy'!$A:$A,$C113&amp;$C$108,'3.HR Policy'!$E:$E)*SUMIF('1.Headcount'!$A:$A,$C113&amp;2025,'1.Headcount'!M:M)/12</f>
        <v>24083.333333333332</v>
      </c>
      <c r="M113" s="101">
        <f t="shared" si="50"/>
        <v>6.689814814814815E-5</v>
      </c>
      <c r="N113" s="224">
        <f>SUMIF('3.HR Policy'!$A:$A,$C113&amp;$C$108,'3.HR Policy'!$E:$E)*SUMIF('1.Headcount'!$A:$A,$C113&amp;2025,'1.Headcount'!O:O)/12</f>
        <v>24083.333333333332</v>
      </c>
      <c r="O113" s="101">
        <f t="shared" si="51"/>
        <v>4.0805376708460405E-5</v>
      </c>
      <c r="P113" s="224">
        <f>SUMIF('3.HR Policy'!$A:$A,$C113&amp;$C$108,'3.HR Policy'!$E:$E)*SUMIF('1.Headcount'!$A:$A,$C113&amp;2025,'1.Headcount'!Q:Q)/12</f>
        <v>24083.333333333332</v>
      </c>
      <c r="Q113" s="101">
        <f t="shared" si="52"/>
        <v>3.326427255985267E-5</v>
      </c>
      <c r="R113" s="224">
        <f>SUMIF('3.HR Policy'!$A:$A,$C113&amp;$C$108,'3.HR Policy'!$E:$E)*SUMIF('1.Headcount'!$A:$A,$C113&amp;2025,'1.Headcount'!S:S)/12</f>
        <v>24083.333333333332</v>
      </c>
      <c r="S113" s="101">
        <f t="shared" si="53"/>
        <v>9.6333333333333335E-5</v>
      </c>
      <c r="T113" s="224">
        <f>SUMIF('3.HR Policy'!$A:$A,$C113&amp;$C$108,'3.HR Policy'!$E:$E)*SUMIF('1.Headcount'!$A:$A,$C113&amp;2025,'1.Headcount'!U:U)/12</f>
        <v>24083.333333333332</v>
      </c>
      <c r="U113" s="101">
        <f t="shared" si="54"/>
        <v>6.8809523809523803E-5</v>
      </c>
      <c r="V113" s="224">
        <f>SUMIF('3.HR Policy'!$A:$A,$C113&amp;$C$108,'3.HR Policy'!$E:$E)*SUMIF('1.Headcount'!$A:$A,$C113&amp;2025,'1.Headcount'!W:W)/12</f>
        <v>24083.333333333332</v>
      </c>
      <c r="W113" s="101">
        <f t="shared" si="55"/>
        <v>1.1468253968253968E-4</v>
      </c>
      <c r="X113" s="224">
        <f>SUMIF('3.HR Policy'!$A:$A,$C113&amp;$C$108,'3.HR Policy'!$E:$E)*SUMIF('1.Headcount'!$A:$A,$C113&amp;2025,'1.Headcount'!Y:Y)/12</f>
        <v>24083.333333333332</v>
      </c>
      <c r="Y113" s="101">
        <f t="shared" si="56"/>
        <v>1.2675438596491227E-4</v>
      </c>
      <c r="Z113" s="224">
        <f>SUMIF('3.HR Policy'!$A:$A,$C113&amp;$C$108,'3.HR Policy'!$E:$E)*SUMIF('1.Headcount'!$A:$A,$C113&amp;2025,'1.Headcount'!AA:AA)/12</f>
        <v>24083.333333333332</v>
      </c>
      <c r="AA113" s="101">
        <f t="shared" si="57"/>
        <v>1.5129622649411567E-5</v>
      </c>
      <c r="AB113" s="96">
        <f t="shared" si="89"/>
        <v>240833.33333333337</v>
      </c>
      <c r="AC113" s="101">
        <f t="shared" si="58"/>
        <v>4.6528851107676462E-5</v>
      </c>
      <c r="AE113" s="95">
        <f>SUMIF('3.HR Policy'!$A:$A,$C113&amp;$C$108,'3.HR Policy'!G:G)*SUMIF($C$6:$C$12,$C113,F$6:F$12)</f>
        <v>289000</v>
      </c>
      <c r="AF113" s="101">
        <f t="shared" si="59"/>
        <v>3.2927718530671768E-5</v>
      </c>
      <c r="AG113" s="95">
        <f>SUMIF('3.HR Policy'!$A:$A,$C113&amp;$C$108,'3.HR Policy'!I:I)*SUMIF($C$6:$C$12,$C113,H$6:H$12)</f>
        <v>289000</v>
      </c>
      <c r="AH113" s="101">
        <f t="shared" si="60"/>
        <v>1.8293176961484318E-5</v>
      </c>
      <c r="AI113" s="95">
        <f>SUMIF('3.HR Policy'!$A:$A,$C113&amp;$C$108,'3.HR Policy'!K:K)*SUMIF($C$6:$C$12,$C113,J$6:J$12)</f>
        <v>289000</v>
      </c>
      <c r="AJ113" s="101">
        <f t="shared" si="61"/>
        <v>1.2195451307656212E-5</v>
      </c>
      <c r="AK113" s="95">
        <f>SUMIF('3.HR Policy'!$A:$A,$C113&amp;$C$108,'3.HR Policy'!M:M)*SUMIF($C$6:$C$12,$C113,L$6:L$12)</f>
        <v>289000</v>
      </c>
      <c r="AL113" s="101">
        <f t="shared" si="62"/>
        <v>8.7110366483258655E-6</v>
      </c>
    </row>
    <row r="114" spans="2:38" x14ac:dyDescent="0.45">
      <c r="B114" s="90"/>
      <c r="C114" s="105" t="s">
        <v>55</v>
      </c>
      <c r="D114" s="224">
        <f>SUMIF('3.HR Policy'!$A:$A,$C114&amp;$C$108,'3.HR Policy'!$E:$E)*SUMIF('1.Headcount'!$A:$A,$C114&amp;2025,'1.Headcount'!E:E)/12</f>
        <v>0</v>
      </c>
      <c r="E114" s="101">
        <f t="shared" si="46"/>
        <v>0</v>
      </c>
      <c r="F114" s="224">
        <f>SUMIF('3.HR Policy'!$A:$A,$C114&amp;$C$108,'3.HR Policy'!$E:$E)*SUMIF('1.Headcount'!$A:$A,$C114&amp;2025,'1.Headcount'!G:G)/12</f>
        <v>0</v>
      </c>
      <c r="G114" s="101">
        <f t="shared" si="47"/>
        <v>0</v>
      </c>
      <c r="H114" s="224">
        <f>SUMIF('3.HR Policy'!$A:$A,$C114&amp;$C$108,'3.HR Policy'!$E:$E)*SUMIF('1.Headcount'!$A:$A,$C114&amp;2025,'1.Headcount'!I:I)/12</f>
        <v>24083.333333333332</v>
      </c>
      <c r="I114" s="101">
        <f t="shared" si="48"/>
        <v>1.337962962962963E-4</v>
      </c>
      <c r="J114" s="224">
        <f>SUMIF('3.HR Policy'!$A:$A,$C114&amp;$C$108,'3.HR Policy'!$E:$E)*SUMIF('1.Headcount'!$A:$A,$C114&amp;2025,'1.Headcount'!K:K)/12</f>
        <v>24083.333333333332</v>
      </c>
      <c r="K114" s="101">
        <f t="shared" si="49"/>
        <v>3.4903381642512075E-5</v>
      </c>
      <c r="L114" s="224">
        <f>SUMIF('3.HR Policy'!$A:$A,$C114&amp;$C$108,'3.HR Policy'!$E:$E)*SUMIF('1.Headcount'!$A:$A,$C114&amp;2025,'1.Headcount'!M:M)/12</f>
        <v>24083.333333333332</v>
      </c>
      <c r="M114" s="101">
        <f t="shared" si="50"/>
        <v>6.689814814814815E-5</v>
      </c>
      <c r="N114" s="224">
        <f>SUMIF('3.HR Policy'!$A:$A,$C114&amp;$C$108,'3.HR Policy'!$E:$E)*SUMIF('1.Headcount'!$A:$A,$C114&amp;2025,'1.Headcount'!O:O)/12</f>
        <v>24083.333333333332</v>
      </c>
      <c r="O114" s="101">
        <f t="shared" si="51"/>
        <v>4.0805376708460405E-5</v>
      </c>
      <c r="P114" s="224">
        <f>SUMIF('3.HR Policy'!$A:$A,$C114&amp;$C$108,'3.HR Policy'!$E:$E)*SUMIF('1.Headcount'!$A:$A,$C114&amp;2025,'1.Headcount'!Q:Q)/12</f>
        <v>24083.333333333332</v>
      </c>
      <c r="Q114" s="101">
        <f t="shared" si="52"/>
        <v>3.326427255985267E-5</v>
      </c>
      <c r="R114" s="224">
        <f>SUMIF('3.HR Policy'!$A:$A,$C114&amp;$C$108,'3.HR Policy'!$E:$E)*SUMIF('1.Headcount'!$A:$A,$C114&amp;2025,'1.Headcount'!S:S)/12</f>
        <v>24083.333333333332</v>
      </c>
      <c r="S114" s="101">
        <f t="shared" si="53"/>
        <v>9.6333333333333335E-5</v>
      </c>
      <c r="T114" s="224">
        <f>SUMIF('3.HR Policy'!$A:$A,$C114&amp;$C$108,'3.HR Policy'!$E:$E)*SUMIF('1.Headcount'!$A:$A,$C114&amp;2025,'1.Headcount'!U:U)/12</f>
        <v>24083.333333333332</v>
      </c>
      <c r="U114" s="101">
        <f t="shared" si="54"/>
        <v>6.8809523809523803E-5</v>
      </c>
      <c r="V114" s="224">
        <f>SUMIF('3.HR Policy'!$A:$A,$C114&amp;$C$108,'3.HR Policy'!$E:$E)*SUMIF('1.Headcount'!$A:$A,$C114&amp;2025,'1.Headcount'!W:W)/12</f>
        <v>24083.333333333332</v>
      </c>
      <c r="W114" s="101">
        <f t="shared" si="55"/>
        <v>1.1468253968253968E-4</v>
      </c>
      <c r="X114" s="224">
        <f>SUMIF('3.HR Policy'!$A:$A,$C114&amp;$C$108,'3.HR Policy'!$E:$E)*SUMIF('1.Headcount'!$A:$A,$C114&amp;2025,'1.Headcount'!Y:Y)/12</f>
        <v>24083.333333333332</v>
      </c>
      <c r="Y114" s="101">
        <f t="shared" si="56"/>
        <v>1.2675438596491227E-4</v>
      </c>
      <c r="Z114" s="224">
        <f>SUMIF('3.HR Policy'!$A:$A,$C114&amp;$C$108,'3.HR Policy'!$E:$E)*SUMIF('1.Headcount'!$A:$A,$C114&amp;2025,'1.Headcount'!AA:AA)/12</f>
        <v>24083.333333333332</v>
      </c>
      <c r="AA114" s="101">
        <f t="shared" si="57"/>
        <v>1.5129622649411567E-5</v>
      </c>
      <c r="AB114" s="96">
        <f t="shared" si="89"/>
        <v>240833.33333333337</v>
      </c>
      <c r="AC114" s="101">
        <f t="shared" si="58"/>
        <v>4.6528851107676462E-5</v>
      </c>
      <c r="AE114" s="95">
        <f>SUMIF('3.HR Policy'!$A:$A,$C114&amp;$C$108,'3.HR Policy'!G:G)*SUMIF($C$6:$C$12,$C114,F$6:F$12)</f>
        <v>289000</v>
      </c>
      <c r="AF114" s="101">
        <f t="shared" si="59"/>
        <v>3.2927718530671768E-5</v>
      </c>
      <c r="AG114" s="95">
        <f>SUMIF('3.HR Policy'!$A:$A,$C114&amp;$C$108,'3.HR Policy'!I:I)*SUMIF($C$6:$C$12,$C114,H$6:H$12)</f>
        <v>289000</v>
      </c>
      <c r="AH114" s="101">
        <f t="shared" si="60"/>
        <v>1.8293176961484318E-5</v>
      </c>
      <c r="AI114" s="95">
        <f>SUMIF('3.HR Policy'!$A:$A,$C114&amp;$C$108,'3.HR Policy'!K:K)*SUMIF($C$6:$C$12,$C114,J$6:J$12)</f>
        <v>289000</v>
      </c>
      <c r="AJ114" s="101">
        <f t="shared" si="61"/>
        <v>1.2195451307656212E-5</v>
      </c>
      <c r="AK114" s="95">
        <f>SUMIF('3.HR Policy'!$A:$A,$C114&amp;$C$108,'3.HR Policy'!M:M)*SUMIF($C$6:$C$12,$C114,L$6:L$12)</f>
        <v>289000</v>
      </c>
      <c r="AL114" s="101">
        <f t="shared" si="62"/>
        <v>8.7110366483258655E-6</v>
      </c>
    </row>
    <row r="115" spans="2:38" x14ac:dyDescent="0.45">
      <c r="B115" s="90"/>
      <c r="C115" s="105" t="s">
        <v>56</v>
      </c>
      <c r="D115" s="224">
        <f>SUMIF('3.HR Policy'!$A:$A,$C115&amp;$C$108,'3.HR Policy'!$E:$E)*SUMIF('1.Headcount'!$A:$A,$C115&amp;2025,'1.Headcount'!E:E)/12</f>
        <v>0</v>
      </c>
      <c r="E115" s="101">
        <f t="shared" si="46"/>
        <v>0</v>
      </c>
      <c r="F115" s="224">
        <f>SUMIF('3.HR Policy'!$A:$A,$C115&amp;$C$108,'3.HR Policy'!$E:$E)*SUMIF('1.Headcount'!$A:$A,$C115&amp;2025,'1.Headcount'!G:G)/12</f>
        <v>0</v>
      </c>
      <c r="G115" s="101">
        <f t="shared" si="47"/>
        <v>0</v>
      </c>
      <c r="H115" s="224">
        <f>SUMIF('3.HR Policy'!$A:$A,$C115&amp;$C$108,'3.HR Policy'!$E:$E)*SUMIF('1.Headcount'!$A:$A,$C115&amp;2025,'1.Headcount'!I:I)/12</f>
        <v>0</v>
      </c>
      <c r="I115" s="101">
        <f t="shared" si="48"/>
        <v>0</v>
      </c>
      <c r="J115" s="224">
        <f>SUMIF('3.HR Policy'!$A:$A,$C115&amp;$C$108,'3.HR Policy'!$E:$E)*SUMIF('1.Headcount'!$A:$A,$C115&amp;2025,'1.Headcount'!K:K)/12</f>
        <v>0</v>
      </c>
      <c r="K115" s="101">
        <f t="shared" si="49"/>
        <v>0</v>
      </c>
      <c r="L115" s="224">
        <f>SUMIF('3.HR Policy'!$A:$A,$C115&amp;$C$108,'3.HR Policy'!$E:$E)*SUMIF('1.Headcount'!$A:$A,$C115&amp;2025,'1.Headcount'!M:M)/12</f>
        <v>0</v>
      </c>
      <c r="M115" s="101">
        <f t="shared" si="50"/>
        <v>0</v>
      </c>
      <c r="N115" s="224">
        <f>SUMIF('3.HR Policy'!$A:$A,$C115&amp;$C$108,'3.HR Policy'!$E:$E)*SUMIF('1.Headcount'!$A:$A,$C115&amp;2025,'1.Headcount'!O:O)/12</f>
        <v>0</v>
      </c>
      <c r="O115" s="101">
        <f t="shared" si="51"/>
        <v>0</v>
      </c>
      <c r="P115" s="224">
        <f>SUMIF('3.HR Policy'!$A:$A,$C115&amp;$C$108,'3.HR Policy'!$E:$E)*SUMIF('1.Headcount'!$A:$A,$C115&amp;2025,'1.Headcount'!Q:Q)/12</f>
        <v>0</v>
      </c>
      <c r="Q115" s="101">
        <f t="shared" si="52"/>
        <v>0</v>
      </c>
      <c r="R115" s="224">
        <f>SUMIF('3.HR Policy'!$A:$A,$C115&amp;$C$108,'3.HR Policy'!$E:$E)*SUMIF('1.Headcount'!$A:$A,$C115&amp;2025,'1.Headcount'!S:S)/12</f>
        <v>0</v>
      </c>
      <c r="S115" s="101">
        <f t="shared" si="53"/>
        <v>0</v>
      </c>
      <c r="T115" s="224">
        <f>SUMIF('3.HR Policy'!$A:$A,$C115&amp;$C$108,'3.HR Policy'!$E:$E)*SUMIF('1.Headcount'!$A:$A,$C115&amp;2025,'1.Headcount'!U:U)/12</f>
        <v>0</v>
      </c>
      <c r="U115" s="101">
        <f t="shared" si="54"/>
        <v>0</v>
      </c>
      <c r="V115" s="224">
        <f>SUMIF('3.HR Policy'!$A:$A,$C115&amp;$C$108,'3.HR Policy'!$E:$E)*SUMIF('1.Headcount'!$A:$A,$C115&amp;2025,'1.Headcount'!W:W)/12</f>
        <v>0</v>
      </c>
      <c r="W115" s="101">
        <f t="shared" si="55"/>
        <v>0</v>
      </c>
      <c r="X115" s="224">
        <f>SUMIF('3.HR Policy'!$A:$A,$C115&amp;$C$108,'3.HR Policy'!$E:$E)*SUMIF('1.Headcount'!$A:$A,$C115&amp;2025,'1.Headcount'!Y:Y)/12</f>
        <v>0</v>
      </c>
      <c r="Y115" s="101">
        <f t="shared" si="56"/>
        <v>0</v>
      </c>
      <c r="Z115" s="224">
        <f>SUMIF('3.HR Policy'!$A:$A,$C115&amp;$C$108,'3.HR Policy'!$E:$E)*SUMIF('1.Headcount'!$A:$A,$C115&amp;2025,'1.Headcount'!AA:AA)/12</f>
        <v>0</v>
      </c>
      <c r="AA115" s="101">
        <f t="shared" si="57"/>
        <v>0</v>
      </c>
      <c r="AB115" s="96">
        <f t="shared" si="89"/>
        <v>0</v>
      </c>
      <c r="AC115" s="101">
        <f t="shared" si="58"/>
        <v>0</v>
      </c>
      <c r="AE115" s="95">
        <f>SUMIF('3.HR Policy'!$A:$A,$C115&amp;$C$108,'3.HR Policy'!G:G)*SUMIF($C$6:$C$12,$C115,F$6:F$12)</f>
        <v>289000</v>
      </c>
      <c r="AF115" s="101">
        <f t="shared" si="59"/>
        <v>3.2927718530671768E-5</v>
      </c>
      <c r="AG115" s="95">
        <f>SUMIF('3.HR Policy'!$A:$A,$C115&amp;$C$108,'3.HR Policy'!I:I)*SUMIF($C$6:$C$12,$C115,H$6:H$12)</f>
        <v>289000</v>
      </c>
      <c r="AH115" s="101">
        <f t="shared" si="60"/>
        <v>1.8293176961484318E-5</v>
      </c>
      <c r="AI115" s="95">
        <f>SUMIF('3.HR Policy'!$A:$A,$C115&amp;$C$108,'3.HR Policy'!K:K)*SUMIF($C$6:$C$12,$C115,J$6:J$12)</f>
        <v>0</v>
      </c>
      <c r="AJ115" s="101">
        <f t="shared" si="61"/>
        <v>0</v>
      </c>
      <c r="AK115" s="95">
        <f>SUMIF('3.HR Policy'!$A:$A,$C115&amp;$C$108,'3.HR Policy'!M:M)*SUMIF($C$6:$C$12,$C115,L$6:L$12)</f>
        <v>0</v>
      </c>
      <c r="AL115" s="101">
        <f t="shared" si="62"/>
        <v>0</v>
      </c>
    </row>
    <row r="116" spans="2:38" x14ac:dyDescent="0.45">
      <c r="B116" s="90">
        <v>12</v>
      </c>
      <c r="C116" s="2" t="str">
        <f>'3.HR Policy'!B311</f>
        <v>Quà Sinh nhật</v>
      </c>
      <c r="D116" s="94">
        <f>SUM(D117:D123)</f>
        <v>66666.666666666672</v>
      </c>
      <c r="E116" s="102">
        <f t="shared" ref="E116:E147" si="94">IFERROR(D116/D$32,0)</f>
        <v>0</v>
      </c>
      <c r="F116" s="94">
        <f>SUM(F117:F123)</f>
        <v>66666.666666666672</v>
      </c>
      <c r="G116" s="102">
        <f t="shared" ref="G116:G147" si="95">IFERROR(F116/F$32,0)</f>
        <v>1.6666666666666668E-3</v>
      </c>
      <c r="H116" s="94">
        <f>SUM(H117:H123)</f>
        <v>116666.66666666669</v>
      </c>
      <c r="I116" s="102">
        <f t="shared" ref="I116:I147" si="96">IFERROR(H116/H$32,0)</f>
        <v>6.4814814814814824E-4</v>
      </c>
      <c r="J116" s="94">
        <f>SUM(J117:J123)</f>
        <v>116666.66666666669</v>
      </c>
      <c r="K116" s="102">
        <f t="shared" ref="K116:K147" si="97">IFERROR(J116/J$32,0)</f>
        <v>1.6908212560386477E-4</v>
      </c>
      <c r="L116" s="94">
        <f>SUM(L117:L123)</f>
        <v>116666.66666666669</v>
      </c>
      <c r="M116" s="102">
        <f t="shared" ref="M116:M147" si="98">IFERROR(L116/L$32,0)</f>
        <v>3.2407407407407412E-4</v>
      </c>
      <c r="N116" s="94">
        <f>SUM(N117:N123)</f>
        <v>116666.66666666669</v>
      </c>
      <c r="O116" s="102">
        <f t="shared" ref="O116:O147" si="99">IFERROR(N116/N$32,0)</f>
        <v>1.9767310516209197E-4</v>
      </c>
      <c r="P116" s="94">
        <f>SUM(P117:P123)</f>
        <v>116666.66666666669</v>
      </c>
      <c r="Q116" s="102">
        <f t="shared" ref="Q116:Q147" si="100">IFERROR(P116/P$32,0)</f>
        <v>1.6114180478821364E-4</v>
      </c>
      <c r="R116" s="94">
        <f>SUM(R117:R123)</f>
        <v>116666.66666666669</v>
      </c>
      <c r="S116" s="102">
        <f t="shared" ref="S116:S147" si="101">IFERROR(R116/R$32,0)</f>
        <v>4.6666666666666677E-4</v>
      </c>
      <c r="T116" s="94">
        <f>SUM(T117:T123)</f>
        <v>116666.66666666669</v>
      </c>
      <c r="U116" s="102">
        <f t="shared" ref="U116:U147" si="102">IFERROR(T116/T$32,0)</f>
        <v>3.3333333333333338E-4</v>
      </c>
      <c r="V116" s="94">
        <f>SUM(V117:V123)</f>
        <v>116666.66666666669</v>
      </c>
      <c r="W116" s="102">
        <f t="shared" ref="W116:W147" si="103">IFERROR(V116/V$32,0)</f>
        <v>5.5555555555555566E-4</v>
      </c>
      <c r="X116" s="94">
        <f>SUM(X117:X123)</f>
        <v>116666.66666666669</v>
      </c>
      <c r="Y116" s="102">
        <f t="shared" ref="Y116:Y147" si="104">IFERROR(X116/X$32,0)</f>
        <v>6.1403508771929838E-4</v>
      </c>
      <c r="Z116" s="94">
        <f>SUM(Z117:Z123)</f>
        <v>116666.66666666669</v>
      </c>
      <c r="AA116" s="102">
        <f t="shared" ref="AA116:AA147" si="105">IFERROR(Z116/Z$32,0)</f>
        <v>7.3292289651128714E-5</v>
      </c>
      <c r="AB116" s="94">
        <f t="shared" si="89"/>
        <v>1300000.0000000005</v>
      </c>
      <c r="AC116" s="102">
        <f t="shared" ref="AC116:AC147" si="106">IFERROR(AB116/AB$32,0)</f>
        <v>2.5115919629057194E-4</v>
      </c>
      <c r="AE116" s="94">
        <f>SUM(AE117:AE123)</f>
        <v>1400000</v>
      </c>
      <c r="AF116" s="102">
        <f t="shared" ref="AF116:AF147" si="107">IFERROR(AE116/AE$32,0)</f>
        <v>1.5951143924892899E-4</v>
      </c>
      <c r="AG116" s="94">
        <f>SUM(AG117:AG123)</f>
        <v>1400000</v>
      </c>
      <c r="AH116" s="102">
        <f t="shared" ref="AH116:AH147" si="108">IFERROR(AG116/AG$32,0)</f>
        <v>8.8617466249404992E-5</v>
      </c>
      <c r="AI116" s="94">
        <f>SUM(AI117:AI123)</f>
        <v>1200000</v>
      </c>
      <c r="AJ116" s="102">
        <f t="shared" ref="AJ116:AJ147" si="109">IFERROR(AI116/AI$32,0)</f>
        <v>5.0638552142517144E-5</v>
      </c>
      <c r="AK116" s="94">
        <f>SUM(AK117:AK123)</f>
        <v>1200000</v>
      </c>
      <c r="AL116" s="102">
        <f t="shared" ref="AL116:AL147" si="110">IFERROR(AK116/AK$32,0)</f>
        <v>3.6170394387512246E-5</v>
      </c>
    </row>
    <row r="117" spans="2:38" x14ac:dyDescent="0.45">
      <c r="B117" s="90"/>
      <c r="C117" s="105" t="s">
        <v>51</v>
      </c>
      <c r="D117" s="224">
        <f>SUMIF('3.HR Policy'!$A:$A,$C117&amp;$C$116,'3.HR Policy'!$E:$E)*SUMIF('1.Headcount'!$A:$A,$C117&amp;2025,'1.Headcount'!E:E)/12</f>
        <v>16666.666666666668</v>
      </c>
      <c r="E117" s="101">
        <f t="shared" si="94"/>
        <v>0</v>
      </c>
      <c r="F117" s="224">
        <f>SUMIF('3.HR Policy'!$A:$A,$C117&amp;$C$116,'3.HR Policy'!$E:$E)*SUMIF('1.Headcount'!$A:$A,$C117&amp;2025,'1.Headcount'!G:G)/12</f>
        <v>16666.666666666668</v>
      </c>
      <c r="G117" s="101">
        <f t="shared" si="95"/>
        <v>4.1666666666666669E-4</v>
      </c>
      <c r="H117" s="224">
        <f>SUMIF('3.HR Policy'!$A:$A,$C117&amp;$C$116,'3.HR Policy'!$E:$E)*SUMIF('1.Headcount'!$A:$A,$C117&amp;2025,'1.Headcount'!I:I)/12</f>
        <v>16666.666666666668</v>
      </c>
      <c r="I117" s="101">
        <f t="shared" si="96"/>
        <v>9.2592592592592602E-5</v>
      </c>
      <c r="J117" s="224">
        <f>SUMIF('3.HR Policy'!$A:$A,$C117&amp;$C$116,'3.HR Policy'!$E:$E)*SUMIF('1.Headcount'!$A:$A,$C117&amp;2025,'1.Headcount'!K:K)/12</f>
        <v>16666.666666666668</v>
      </c>
      <c r="K117" s="101">
        <f t="shared" si="97"/>
        <v>2.4154589371980679E-5</v>
      </c>
      <c r="L117" s="224">
        <f>SUMIF('3.HR Policy'!$A:$A,$C117&amp;$C$116,'3.HR Policy'!$E:$E)*SUMIF('1.Headcount'!$A:$A,$C117&amp;2025,'1.Headcount'!M:M)/12</f>
        <v>16666.666666666668</v>
      </c>
      <c r="M117" s="101">
        <f t="shared" si="98"/>
        <v>4.6296296296296301E-5</v>
      </c>
      <c r="N117" s="224">
        <f>SUMIF('3.HR Policy'!$A:$A,$C117&amp;$C$116,'3.HR Policy'!$E:$E)*SUMIF('1.Headcount'!$A:$A,$C117&amp;2025,'1.Headcount'!O:O)/12</f>
        <v>16666.666666666668</v>
      </c>
      <c r="O117" s="101">
        <f t="shared" si="99"/>
        <v>2.8239015023155993E-5</v>
      </c>
      <c r="P117" s="224">
        <f>SUMIF('3.HR Policy'!$A:$A,$C117&amp;$C$116,'3.HR Policy'!$E:$E)*SUMIF('1.Headcount'!$A:$A,$C117&amp;2025,'1.Headcount'!Q:Q)/12</f>
        <v>16666.666666666668</v>
      </c>
      <c r="Q117" s="101">
        <f t="shared" si="100"/>
        <v>2.3020257826887664E-5</v>
      </c>
      <c r="R117" s="224">
        <f>SUMIF('3.HR Policy'!$A:$A,$C117&amp;$C$116,'3.HR Policy'!$E:$E)*SUMIF('1.Headcount'!$A:$A,$C117&amp;2025,'1.Headcount'!S:S)/12</f>
        <v>16666.666666666668</v>
      </c>
      <c r="S117" s="101">
        <f t="shared" si="101"/>
        <v>6.666666666666667E-5</v>
      </c>
      <c r="T117" s="224">
        <f>SUMIF('3.HR Policy'!$A:$A,$C117&amp;$C$116,'3.HR Policy'!$E:$E)*SUMIF('1.Headcount'!$A:$A,$C117&amp;2025,'1.Headcount'!U:U)/12</f>
        <v>16666.666666666668</v>
      </c>
      <c r="U117" s="101">
        <f t="shared" si="102"/>
        <v>4.761904761904762E-5</v>
      </c>
      <c r="V117" s="224">
        <f>SUMIF('3.HR Policy'!$A:$A,$C117&amp;$C$116,'3.HR Policy'!$E:$E)*SUMIF('1.Headcount'!$A:$A,$C117&amp;2025,'1.Headcount'!W:W)/12</f>
        <v>16666.666666666668</v>
      </c>
      <c r="W117" s="101">
        <f t="shared" si="103"/>
        <v>7.9365079365079365E-5</v>
      </c>
      <c r="X117" s="224">
        <f>SUMIF('3.HR Policy'!$A:$A,$C117&amp;$C$116,'3.HR Policy'!$E:$E)*SUMIF('1.Headcount'!$A:$A,$C117&amp;2025,'1.Headcount'!Y:Y)/12</f>
        <v>16666.666666666668</v>
      </c>
      <c r="Y117" s="101">
        <f t="shared" si="104"/>
        <v>8.7719298245614042E-5</v>
      </c>
      <c r="Z117" s="224">
        <f>SUMIF('3.HR Policy'!$A:$A,$C117&amp;$C$116,'3.HR Policy'!$E:$E)*SUMIF('1.Headcount'!$A:$A,$C117&amp;2025,'1.Headcount'!AA:AA)/12</f>
        <v>16666.666666666668</v>
      </c>
      <c r="AA117" s="101">
        <f t="shared" si="105"/>
        <v>1.0470327093018386E-5</v>
      </c>
      <c r="AB117" s="95">
        <f t="shared" si="89"/>
        <v>199999.99999999997</v>
      </c>
      <c r="AC117" s="101">
        <f t="shared" si="106"/>
        <v>3.8639876352395667E-5</v>
      </c>
      <c r="AE117" s="95">
        <f>SUMIF('3.HR Policy'!$A:$A,$C117&amp;$C$116,'3.HR Policy'!G:G)*SUMIF($C$6:$C$12,$C117,F$6:F$12)</f>
        <v>200000</v>
      </c>
      <c r="AF117" s="101">
        <f t="shared" si="107"/>
        <v>2.2787348464132712E-5</v>
      </c>
      <c r="AG117" s="95">
        <f>SUMIF('3.HR Policy'!$A:$A,$C117&amp;$C$116,'3.HR Policy'!I:I)*SUMIF($C$6:$C$12,$C117,H$6:H$12)</f>
        <v>200000</v>
      </c>
      <c r="AH117" s="101">
        <f t="shared" si="108"/>
        <v>1.2659638035629286E-5</v>
      </c>
      <c r="AI117" s="95">
        <f>SUMIF('3.HR Policy'!$A:$A,$C117&amp;$C$116,'3.HR Policy'!K:K)*SUMIF($C$6:$C$12,$C117,J$6:J$12)</f>
        <v>200000</v>
      </c>
      <c r="AJ117" s="101">
        <f t="shared" si="109"/>
        <v>8.4397586904195235E-6</v>
      </c>
      <c r="AK117" s="95">
        <f>SUMIF('3.HR Policy'!$A:$A,$C117&amp;$C$116,'3.HR Policy'!M:M)*SUMIF($C$6:$C$12,$C117,L$6:L$12)</f>
        <v>200000</v>
      </c>
      <c r="AL117" s="101">
        <f t="shared" si="110"/>
        <v>6.028399064585374E-6</v>
      </c>
    </row>
    <row r="118" spans="2:38" x14ac:dyDescent="0.45">
      <c r="B118" s="90"/>
      <c r="C118" s="105" t="s">
        <v>52</v>
      </c>
      <c r="D118" s="224">
        <f>SUMIF('3.HR Policy'!$A:$A,$C118&amp;$C$116,'3.HR Policy'!$E:$E)*SUMIF('1.Headcount'!$A:$A,$C118&amp;2025,'1.Headcount'!E:E)/12</f>
        <v>16666.666666666668</v>
      </c>
      <c r="E118" s="101">
        <f t="shared" si="94"/>
        <v>0</v>
      </c>
      <c r="F118" s="224">
        <f>SUMIF('3.HR Policy'!$A:$A,$C118&amp;$C$116,'3.HR Policy'!$E:$E)*SUMIF('1.Headcount'!$A:$A,$C118&amp;2025,'1.Headcount'!G:G)/12</f>
        <v>16666.666666666668</v>
      </c>
      <c r="G118" s="101">
        <f t="shared" si="95"/>
        <v>4.1666666666666669E-4</v>
      </c>
      <c r="H118" s="224">
        <f>SUMIF('3.HR Policy'!$A:$A,$C118&amp;$C$116,'3.HR Policy'!$E:$E)*SUMIF('1.Headcount'!$A:$A,$C118&amp;2025,'1.Headcount'!I:I)/12</f>
        <v>16666.666666666668</v>
      </c>
      <c r="I118" s="101">
        <f t="shared" si="96"/>
        <v>9.2592592592592602E-5</v>
      </c>
      <c r="J118" s="224">
        <f>SUMIF('3.HR Policy'!$A:$A,$C118&amp;$C$116,'3.HR Policy'!$E:$E)*SUMIF('1.Headcount'!$A:$A,$C118&amp;2025,'1.Headcount'!K:K)/12</f>
        <v>16666.666666666668</v>
      </c>
      <c r="K118" s="101">
        <f t="shared" si="97"/>
        <v>2.4154589371980679E-5</v>
      </c>
      <c r="L118" s="224">
        <f>SUMIF('3.HR Policy'!$A:$A,$C118&amp;$C$116,'3.HR Policy'!$E:$E)*SUMIF('1.Headcount'!$A:$A,$C118&amp;2025,'1.Headcount'!M:M)/12</f>
        <v>16666.666666666668</v>
      </c>
      <c r="M118" s="101">
        <f t="shared" si="98"/>
        <v>4.6296296296296301E-5</v>
      </c>
      <c r="N118" s="224">
        <f>SUMIF('3.HR Policy'!$A:$A,$C118&amp;$C$116,'3.HR Policy'!$E:$E)*SUMIF('1.Headcount'!$A:$A,$C118&amp;2025,'1.Headcount'!O:O)/12</f>
        <v>16666.666666666668</v>
      </c>
      <c r="O118" s="101">
        <f t="shared" si="99"/>
        <v>2.8239015023155993E-5</v>
      </c>
      <c r="P118" s="224">
        <f>SUMIF('3.HR Policy'!$A:$A,$C118&amp;$C$116,'3.HR Policy'!$E:$E)*SUMIF('1.Headcount'!$A:$A,$C118&amp;2025,'1.Headcount'!Q:Q)/12</f>
        <v>16666.666666666668</v>
      </c>
      <c r="Q118" s="101">
        <f t="shared" si="100"/>
        <v>2.3020257826887664E-5</v>
      </c>
      <c r="R118" s="224">
        <f>SUMIF('3.HR Policy'!$A:$A,$C118&amp;$C$116,'3.HR Policy'!$E:$E)*SUMIF('1.Headcount'!$A:$A,$C118&amp;2025,'1.Headcount'!S:S)/12</f>
        <v>16666.666666666668</v>
      </c>
      <c r="S118" s="101">
        <f t="shared" si="101"/>
        <v>6.666666666666667E-5</v>
      </c>
      <c r="T118" s="224">
        <f>SUMIF('3.HR Policy'!$A:$A,$C118&amp;$C$116,'3.HR Policy'!$E:$E)*SUMIF('1.Headcount'!$A:$A,$C118&amp;2025,'1.Headcount'!U:U)/12</f>
        <v>16666.666666666668</v>
      </c>
      <c r="U118" s="101">
        <f t="shared" si="102"/>
        <v>4.761904761904762E-5</v>
      </c>
      <c r="V118" s="224">
        <f>SUMIF('3.HR Policy'!$A:$A,$C118&amp;$C$116,'3.HR Policy'!$E:$E)*SUMIF('1.Headcount'!$A:$A,$C118&amp;2025,'1.Headcount'!W:W)/12</f>
        <v>16666.666666666668</v>
      </c>
      <c r="W118" s="101">
        <f t="shared" si="103"/>
        <v>7.9365079365079365E-5</v>
      </c>
      <c r="X118" s="224">
        <f>SUMIF('3.HR Policy'!$A:$A,$C118&amp;$C$116,'3.HR Policy'!$E:$E)*SUMIF('1.Headcount'!$A:$A,$C118&amp;2025,'1.Headcount'!Y:Y)/12</f>
        <v>16666.666666666668</v>
      </c>
      <c r="Y118" s="101">
        <f t="shared" si="104"/>
        <v>8.7719298245614042E-5</v>
      </c>
      <c r="Z118" s="224">
        <f>SUMIF('3.HR Policy'!$A:$A,$C118&amp;$C$116,'3.HR Policy'!$E:$E)*SUMIF('1.Headcount'!$A:$A,$C118&amp;2025,'1.Headcount'!AA:AA)/12</f>
        <v>16666.666666666668</v>
      </c>
      <c r="AA118" s="101">
        <f t="shared" si="105"/>
        <v>1.0470327093018386E-5</v>
      </c>
      <c r="AB118" s="95">
        <f t="shared" si="89"/>
        <v>199999.99999999997</v>
      </c>
      <c r="AC118" s="101">
        <f t="shared" si="106"/>
        <v>3.8639876352395667E-5</v>
      </c>
      <c r="AE118" s="95">
        <f>SUMIF('3.HR Policy'!$A:$A,$C118&amp;$C$116,'3.HR Policy'!G:G)*SUMIF($C$6:$C$12,$C118,F$6:F$12)</f>
        <v>200000</v>
      </c>
      <c r="AF118" s="101">
        <f t="shared" si="107"/>
        <v>2.2787348464132712E-5</v>
      </c>
      <c r="AG118" s="95">
        <f>SUMIF('3.HR Policy'!$A:$A,$C118&amp;$C$116,'3.HR Policy'!I:I)*SUMIF($C$6:$C$12,$C118,H$6:H$12)</f>
        <v>200000</v>
      </c>
      <c r="AH118" s="101">
        <f t="shared" si="108"/>
        <v>1.2659638035629286E-5</v>
      </c>
      <c r="AI118" s="95">
        <f>SUMIF('3.HR Policy'!$A:$A,$C118&amp;$C$116,'3.HR Policy'!K:K)*SUMIF($C$6:$C$12,$C118,J$6:J$12)</f>
        <v>200000</v>
      </c>
      <c r="AJ118" s="101">
        <f t="shared" si="109"/>
        <v>8.4397586904195235E-6</v>
      </c>
      <c r="AK118" s="95">
        <f>SUMIF('3.HR Policy'!$A:$A,$C118&amp;$C$116,'3.HR Policy'!M:M)*SUMIF($C$6:$C$12,$C118,L$6:L$12)</f>
        <v>200000</v>
      </c>
      <c r="AL118" s="101">
        <f t="shared" si="110"/>
        <v>6.028399064585374E-6</v>
      </c>
    </row>
    <row r="119" spans="2:38" x14ac:dyDescent="0.45">
      <c r="B119" s="90"/>
      <c r="C119" s="105" t="s">
        <v>75</v>
      </c>
      <c r="D119" s="224">
        <f>SUMIF('3.HR Policy'!$A:$A,$C119&amp;$C$116,'3.HR Policy'!$E:$E)*SUMIF('1.Headcount'!$A:$A,$C119&amp;2025,'1.Headcount'!E:E)/12</f>
        <v>16666.666666666668</v>
      </c>
      <c r="E119" s="101">
        <f t="shared" si="94"/>
        <v>0</v>
      </c>
      <c r="F119" s="224">
        <f>SUMIF('3.HR Policy'!$A:$A,$C119&amp;$C$116,'3.HR Policy'!$E:$E)*SUMIF('1.Headcount'!$A:$A,$C119&amp;2025,'1.Headcount'!G:G)/12</f>
        <v>16666.666666666668</v>
      </c>
      <c r="G119" s="101">
        <f t="shared" si="95"/>
        <v>4.1666666666666669E-4</v>
      </c>
      <c r="H119" s="224">
        <f>SUMIF('3.HR Policy'!$A:$A,$C119&amp;$C$116,'3.HR Policy'!$E:$E)*SUMIF('1.Headcount'!$A:$A,$C119&amp;2025,'1.Headcount'!I:I)/12</f>
        <v>16666.666666666668</v>
      </c>
      <c r="I119" s="101">
        <f t="shared" si="96"/>
        <v>9.2592592592592602E-5</v>
      </c>
      <c r="J119" s="224">
        <f>SUMIF('3.HR Policy'!$A:$A,$C119&amp;$C$116,'3.HR Policy'!$E:$E)*SUMIF('1.Headcount'!$A:$A,$C119&amp;2025,'1.Headcount'!K:K)/12</f>
        <v>16666.666666666668</v>
      </c>
      <c r="K119" s="101">
        <f t="shared" si="97"/>
        <v>2.4154589371980679E-5</v>
      </c>
      <c r="L119" s="224">
        <f>SUMIF('3.HR Policy'!$A:$A,$C119&amp;$C$116,'3.HR Policy'!$E:$E)*SUMIF('1.Headcount'!$A:$A,$C119&amp;2025,'1.Headcount'!M:M)/12</f>
        <v>16666.666666666668</v>
      </c>
      <c r="M119" s="101">
        <f t="shared" si="98"/>
        <v>4.6296296296296301E-5</v>
      </c>
      <c r="N119" s="224">
        <f>SUMIF('3.HR Policy'!$A:$A,$C119&amp;$C$116,'3.HR Policy'!$E:$E)*SUMIF('1.Headcount'!$A:$A,$C119&amp;2025,'1.Headcount'!O:O)/12</f>
        <v>16666.666666666668</v>
      </c>
      <c r="O119" s="101">
        <f t="shared" si="99"/>
        <v>2.8239015023155993E-5</v>
      </c>
      <c r="P119" s="224">
        <f>SUMIF('3.HR Policy'!$A:$A,$C119&amp;$C$116,'3.HR Policy'!$E:$E)*SUMIF('1.Headcount'!$A:$A,$C119&amp;2025,'1.Headcount'!Q:Q)/12</f>
        <v>16666.666666666668</v>
      </c>
      <c r="Q119" s="101">
        <f t="shared" si="100"/>
        <v>2.3020257826887664E-5</v>
      </c>
      <c r="R119" s="224">
        <f>SUMIF('3.HR Policy'!$A:$A,$C119&amp;$C$116,'3.HR Policy'!$E:$E)*SUMIF('1.Headcount'!$A:$A,$C119&amp;2025,'1.Headcount'!S:S)/12</f>
        <v>16666.666666666668</v>
      </c>
      <c r="S119" s="101">
        <f t="shared" si="101"/>
        <v>6.666666666666667E-5</v>
      </c>
      <c r="T119" s="224">
        <f>SUMIF('3.HR Policy'!$A:$A,$C119&amp;$C$116,'3.HR Policy'!$E:$E)*SUMIF('1.Headcount'!$A:$A,$C119&amp;2025,'1.Headcount'!U:U)/12</f>
        <v>16666.666666666668</v>
      </c>
      <c r="U119" s="101">
        <f t="shared" si="102"/>
        <v>4.761904761904762E-5</v>
      </c>
      <c r="V119" s="224">
        <f>SUMIF('3.HR Policy'!$A:$A,$C119&amp;$C$116,'3.HR Policy'!$E:$E)*SUMIF('1.Headcount'!$A:$A,$C119&amp;2025,'1.Headcount'!W:W)/12</f>
        <v>16666.666666666668</v>
      </c>
      <c r="W119" s="101">
        <f t="shared" si="103"/>
        <v>7.9365079365079365E-5</v>
      </c>
      <c r="X119" s="224">
        <f>SUMIF('3.HR Policy'!$A:$A,$C119&amp;$C$116,'3.HR Policy'!$E:$E)*SUMIF('1.Headcount'!$A:$A,$C119&amp;2025,'1.Headcount'!Y:Y)/12</f>
        <v>16666.666666666668</v>
      </c>
      <c r="Y119" s="101">
        <f t="shared" si="104"/>
        <v>8.7719298245614042E-5</v>
      </c>
      <c r="Z119" s="224">
        <f>SUMIF('3.HR Policy'!$A:$A,$C119&amp;$C$116,'3.HR Policy'!$E:$E)*SUMIF('1.Headcount'!$A:$A,$C119&amp;2025,'1.Headcount'!AA:AA)/12</f>
        <v>16666.666666666668</v>
      </c>
      <c r="AA119" s="101">
        <f t="shared" si="105"/>
        <v>1.0470327093018386E-5</v>
      </c>
      <c r="AB119" s="95">
        <f t="shared" si="89"/>
        <v>199999.99999999997</v>
      </c>
      <c r="AC119" s="101">
        <f t="shared" si="106"/>
        <v>3.8639876352395667E-5</v>
      </c>
      <c r="AE119" s="95">
        <f>SUMIF('3.HR Policy'!$A:$A,$C119&amp;$C$116,'3.HR Policy'!G:G)*SUMIF($C$6:$C$12,$C119,F$6:F$12)</f>
        <v>200000</v>
      </c>
      <c r="AF119" s="101">
        <f t="shared" si="107"/>
        <v>2.2787348464132712E-5</v>
      </c>
      <c r="AG119" s="95">
        <f>SUMIF('3.HR Policy'!$A:$A,$C119&amp;$C$116,'3.HR Policy'!I:I)*SUMIF($C$6:$C$12,$C119,H$6:H$12)</f>
        <v>200000</v>
      </c>
      <c r="AH119" s="101">
        <f t="shared" si="108"/>
        <v>1.2659638035629286E-5</v>
      </c>
      <c r="AI119" s="95">
        <f>SUMIF('3.HR Policy'!$A:$A,$C119&amp;$C$116,'3.HR Policy'!K:K)*SUMIF($C$6:$C$12,$C119,J$6:J$12)</f>
        <v>200000</v>
      </c>
      <c r="AJ119" s="101">
        <f t="shared" si="109"/>
        <v>8.4397586904195235E-6</v>
      </c>
      <c r="AK119" s="95">
        <f>SUMIF('3.HR Policy'!$A:$A,$C119&amp;$C$116,'3.HR Policy'!M:M)*SUMIF($C$6:$C$12,$C119,L$6:L$12)</f>
        <v>200000</v>
      </c>
      <c r="AL119" s="101">
        <f t="shared" si="110"/>
        <v>6.028399064585374E-6</v>
      </c>
    </row>
    <row r="120" spans="2:38" x14ac:dyDescent="0.45">
      <c r="B120" s="90"/>
      <c r="C120" s="105" t="s">
        <v>53</v>
      </c>
      <c r="D120" s="224">
        <f>SUMIF('3.HR Policy'!$A:$A,$C120&amp;$C$116,'3.HR Policy'!$E:$E)*SUMIF('1.Headcount'!$A:$A,$C120&amp;2025,'1.Headcount'!E:E)/12</f>
        <v>16666.666666666668</v>
      </c>
      <c r="E120" s="101">
        <f t="shared" si="94"/>
        <v>0</v>
      </c>
      <c r="F120" s="224">
        <f>SUMIF('3.HR Policy'!$A:$A,$C120&amp;$C$116,'3.HR Policy'!$E:$E)*SUMIF('1.Headcount'!$A:$A,$C120&amp;2025,'1.Headcount'!G:G)/12</f>
        <v>16666.666666666668</v>
      </c>
      <c r="G120" s="101">
        <f t="shared" si="95"/>
        <v>4.1666666666666669E-4</v>
      </c>
      <c r="H120" s="224">
        <f>SUMIF('3.HR Policy'!$A:$A,$C120&amp;$C$116,'3.HR Policy'!$E:$E)*SUMIF('1.Headcount'!$A:$A,$C120&amp;2025,'1.Headcount'!I:I)/12</f>
        <v>16666.666666666668</v>
      </c>
      <c r="I120" s="101">
        <f t="shared" si="96"/>
        <v>9.2592592592592602E-5</v>
      </c>
      <c r="J120" s="224">
        <f>SUMIF('3.HR Policy'!$A:$A,$C120&amp;$C$116,'3.HR Policy'!$E:$E)*SUMIF('1.Headcount'!$A:$A,$C120&amp;2025,'1.Headcount'!K:K)/12</f>
        <v>16666.666666666668</v>
      </c>
      <c r="K120" s="101">
        <f t="shared" si="97"/>
        <v>2.4154589371980679E-5</v>
      </c>
      <c r="L120" s="224">
        <f>SUMIF('3.HR Policy'!$A:$A,$C120&amp;$C$116,'3.HR Policy'!$E:$E)*SUMIF('1.Headcount'!$A:$A,$C120&amp;2025,'1.Headcount'!M:M)/12</f>
        <v>16666.666666666668</v>
      </c>
      <c r="M120" s="101">
        <f t="shared" si="98"/>
        <v>4.6296296296296301E-5</v>
      </c>
      <c r="N120" s="224">
        <f>SUMIF('3.HR Policy'!$A:$A,$C120&amp;$C$116,'3.HR Policy'!$E:$E)*SUMIF('1.Headcount'!$A:$A,$C120&amp;2025,'1.Headcount'!O:O)/12</f>
        <v>16666.666666666668</v>
      </c>
      <c r="O120" s="101">
        <f t="shared" si="99"/>
        <v>2.8239015023155993E-5</v>
      </c>
      <c r="P120" s="224">
        <f>SUMIF('3.HR Policy'!$A:$A,$C120&amp;$C$116,'3.HR Policy'!$E:$E)*SUMIF('1.Headcount'!$A:$A,$C120&amp;2025,'1.Headcount'!Q:Q)/12</f>
        <v>16666.666666666668</v>
      </c>
      <c r="Q120" s="101">
        <f t="shared" si="100"/>
        <v>2.3020257826887664E-5</v>
      </c>
      <c r="R120" s="224">
        <f>SUMIF('3.HR Policy'!$A:$A,$C120&amp;$C$116,'3.HR Policy'!$E:$E)*SUMIF('1.Headcount'!$A:$A,$C120&amp;2025,'1.Headcount'!S:S)/12</f>
        <v>16666.666666666668</v>
      </c>
      <c r="S120" s="101">
        <f t="shared" si="101"/>
        <v>6.666666666666667E-5</v>
      </c>
      <c r="T120" s="224">
        <f>SUMIF('3.HR Policy'!$A:$A,$C120&amp;$C$116,'3.HR Policy'!$E:$E)*SUMIF('1.Headcount'!$A:$A,$C120&amp;2025,'1.Headcount'!U:U)/12</f>
        <v>16666.666666666668</v>
      </c>
      <c r="U120" s="101">
        <f t="shared" si="102"/>
        <v>4.761904761904762E-5</v>
      </c>
      <c r="V120" s="224">
        <f>SUMIF('3.HR Policy'!$A:$A,$C120&amp;$C$116,'3.HR Policy'!$E:$E)*SUMIF('1.Headcount'!$A:$A,$C120&amp;2025,'1.Headcount'!W:W)/12</f>
        <v>16666.666666666668</v>
      </c>
      <c r="W120" s="101">
        <f t="shared" si="103"/>
        <v>7.9365079365079365E-5</v>
      </c>
      <c r="X120" s="224">
        <f>SUMIF('3.HR Policy'!$A:$A,$C120&amp;$C$116,'3.HR Policy'!$E:$E)*SUMIF('1.Headcount'!$A:$A,$C120&amp;2025,'1.Headcount'!Y:Y)/12</f>
        <v>16666.666666666668</v>
      </c>
      <c r="Y120" s="101">
        <f t="shared" si="104"/>
        <v>8.7719298245614042E-5</v>
      </c>
      <c r="Z120" s="224">
        <f>SUMIF('3.HR Policy'!$A:$A,$C120&amp;$C$116,'3.HR Policy'!$E:$E)*SUMIF('1.Headcount'!$A:$A,$C120&amp;2025,'1.Headcount'!AA:AA)/12</f>
        <v>16666.666666666668</v>
      </c>
      <c r="AA120" s="101">
        <f t="shared" si="105"/>
        <v>1.0470327093018386E-5</v>
      </c>
      <c r="AB120" s="95">
        <f t="shared" si="89"/>
        <v>199999.99999999997</v>
      </c>
      <c r="AC120" s="101">
        <f t="shared" si="106"/>
        <v>3.8639876352395667E-5</v>
      </c>
      <c r="AE120" s="95">
        <f>SUMIF('3.HR Policy'!$A:$A,$C120&amp;$C$116,'3.HR Policy'!G:G)*SUMIF($C$6:$C$12,$C120,F$6:F$12)</f>
        <v>200000</v>
      </c>
      <c r="AF120" s="101">
        <f t="shared" si="107"/>
        <v>2.2787348464132712E-5</v>
      </c>
      <c r="AG120" s="95">
        <f>SUMIF('3.HR Policy'!$A:$A,$C120&amp;$C$116,'3.HR Policy'!I:I)*SUMIF($C$6:$C$12,$C120,H$6:H$12)</f>
        <v>200000</v>
      </c>
      <c r="AH120" s="101">
        <f t="shared" si="108"/>
        <v>1.2659638035629286E-5</v>
      </c>
      <c r="AI120" s="95">
        <f>SUMIF('3.HR Policy'!$A:$A,$C120&amp;$C$116,'3.HR Policy'!K:K)*SUMIF($C$6:$C$12,$C120,J$6:J$12)</f>
        <v>200000</v>
      </c>
      <c r="AJ120" s="101">
        <f t="shared" si="109"/>
        <v>8.4397586904195235E-6</v>
      </c>
      <c r="AK120" s="95">
        <f>SUMIF('3.HR Policy'!$A:$A,$C120&amp;$C$116,'3.HR Policy'!M:M)*SUMIF($C$6:$C$12,$C120,L$6:L$12)</f>
        <v>200000</v>
      </c>
      <c r="AL120" s="101">
        <f t="shared" si="110"/>
        <v>6.028399064585374E-6</v>
      </c>
    </row>
    <row r="121" spans="2:38" x14ac:dyDescent="0.45">
      <c r="B121" s="90"/>
      <c r="C121" s="105" t="s">
        <v>54</v>
      </c>
      <c r="D121" s="224">
        <f>SUMIF('3.HR Policy'!$A:$A,$C121&amp;$C$116,'3.HR Policy'!$E:$E)*SUMIF('1.Headcount'!$A:$A,$C121&amp;2025,'1.Headcount'!E:E)/12</f>
        <v>0</v>
      </c>
      <c r="E121" s="101">
        <f t="shared" si="94"/>
        <v>0</v>
      </c>
      <c r="F121" s="224">
        <f>SUMIF('3.HR Policy'!$A:$A,$C121&amp;$C$116,'3.HR Policy'!$E:$E)*SUMIF('1.Headcount'!$A:$A,$C121&amp;2025,'1.Headcount'!G:G)/12</f>
        <v>0</v>
      </c>
      <c r="G121" s="101">
        <f t="shared" si="95"/>
        <v>0</v>
      </c>
      <c r="H121" s="224">
        <f>SUMIF('3.HR Policy'!$A:$A,$C121&amp;$C$116,'3.HR Policy'!$E:$E)*SUMIF('1.Headcount'!$A:$A,$C121&amp;2025,'1.Headcount'!I:I)/12</f>
        <v>16666.666666666668</v>
      </c>
      <c r="I121" s="101">
        <f t="shared" si="96"/>
        <v>9.2592592592592602E-5</v>
      </c>
      <c r="J121" s="224">
        <f>SUMIF('3.HR Policy'!$A:$A,$C121&amp;$C$116,'3.HR Policy'!$E:$E)*SUMIF('1.Headcount'!$A:$A,$C121&amp;2025,'1.Headcount'!K:K)/12</f>
        <v>16666.666666666668</v>
      </c>
      <c r="K121" s="101">
        <f t="shared" si="97"/>
        <v>2.4154589371980679E-5</v>
      </c>
      <c r="L121" s="224">
        <f>SUMIF('3.HR Policy'!$A:$A,$C121&amp;$C$116,'3.HR Policy'!$E:$E)*SUMIF('1.Headcount'!$A:$A,$C121&amp;2025,'1.Headcount'!M:M)/12</f>
        <v>16666.666666666668</v>
      </c>
      <c r="M121" s="101">
        <f t="shared" si="98"/>
        <v>4.6296296296296301E-5</v>
      </c>
      <c r="N121" s="224">
        <f>SUMIF('3.HR Policy'!$A:$A,$C121&amp;$C$116,'3.HR Policy'!$E:$E)*SUMIF('1.Headcount'!$A:$A,$C121&amp;2025,'1.Headcount'!O:O)/12</f>
        <v>16666.666666666668</v>
      </c>
      <c r="O121" s="101">
        <f t="shared" si="99"/>
        <v>2.8239015023155993E-5</v>
      </c>
      <c r="P121" s="224">
        <f>SUMIF('3.HR Policy'!$A:$A,$C121&amp;$C$116,'3.HR Policy'!$E:$E)*SUMIF('1.Headcount'!$A:$A,$C121&amp;2025,'1.Headcount'!Q:Q)/12</f>
        <v>16666.666666666668</v>
      </c>
      <c r="Q121" s="101">
        <f t="shared" si="100"/>
        <v>2.3020257826887664E-5</v>
      </c>
      <c r="R121" s="224">
        <f>SUMIF('3.HR Policy'!$A:$A,$C121&amp;$C$116,'3.HR Policy'!$E:$E)*SUMIF('1.Headcount'!$A:$A,$C121&amp;2025,'1.Headcount'!S:S)/12</f>
        <v>16666.666666666668</v>
      </c>
      <c r="S121" s="101">
        <f t="shared" si="101"/>
        <v>6.666666666666667E-5</v>
      </c>
      <c r="T121" s="224">
        <f>SUMIF('3.HR Policy'!$A:$A,$C121&amp;$C$116,'3.HR Policy'!$E:$E)*SUMIF('1.Headcount'!$A:$A,$C121&amp;2025,'1.Headcount'!U:U)/12</f>
        <v>16666.666666666668</v>
      </c>
      <c r="U121" s="101">
        <f t="shared" si="102"/>
        <v>4.761904761904762E-5</v>
      </c>
      <c r="V121" s="224">
        <f>SUMIF('3.HR Policy'!$A:$A,$C121&amp;$C$116,'3.HR Policy'!$E:$E)*SUMIF('1.Headcount'!$A:$A,$C121&amp;2025,'1.Headcount'!W:W)/12</f>
        <v>16666.666666666668</v>
      </c>
      <c r="W121" s="101">
        <f t="shared" si="103"/>
        <v>7.9365079365079365E-5</v>
      </c>
      <c r="X121" s="224">
        <f>SUMIF('3.HR Policy'!$A:$A,$C121&amp;$C$116,'3.HR Policy'!$E:$E)*SUMIF('1.Headcount'!$A:$A,$C121&amp;2025,'1.Headcount'!Y:Y)/12</f>
        <v>16666.666666666668</v>
      </c>
      <c r="Y121" s="101">
        <f t="shared" si="104"/>
        <v>8.7719298245614042E-5</v>
      </c>
      <c r="Z121" s="224">
        <f>SUMIF('3.HR Policy'!$A:$A,$C121&amp;$C$116,'3.HR Policy'!$E:$E)*SUMIF('1.Headcount'!$A:$A,$C121&amp;2025,'1.Headcount'!AA:AA)/12</f>
        <v>16666.666666666668</v>
      </c>
      <c r="AA121" s="101">
        <f t="shared" si="105"/>
        <v>1.0470327093018386E-5</v>
      </c>
      <c r="AB121" s="95">
        <f t="shared" si="89"/>
        <v>166666.66666666666</v>
      </c>
      <c r="AC121" s="101">
        <f t="shared" si="106"/>
        <v>3.2199896960329722E-5</v>
      </c>
      <c r="AE121" s="95">
        <f>SUMIF('3.HR Policy'!$A:$A,$C121&amp;$C$116,'3.HR Policy'!G:G)*SUMIF($C$6:$C$12,$C121,F$6:F$12)</f>
        <v>200000</v>
      </c>
      <c r="AF121" s="101">
        <f t="shared" si="107"/>
        <v>2.2787348464132712E-5</v>
      </c>
      <c r="AG121" s="95">
        <f>SUMIF('3.HR Policy'!$A:$A,$C121&amp;$C$116,'3.HR Policy'!I:I)*SUMIF($C$6:$C$12,$C121,H$6:H$12)</f>
        <v>200000</v>
      </c>
      <c r="AH121" s="101">
        <f t="shared" si="108"/>
        <v>1.2659638035629286E-5</v>
      </c>
      <c r="AI121" s="95">
        <f>SUMIF('3.HR Policy'!$A:$A,$C121&amp;$C$116,'3.HR Policy'!K:K)*SUMIF($C$6:$C$12,$C121,J$6:J$12)</f>
        <v>200000</v>
      </c>
      <c r="AJ121" s="101">
        <f t="shared" si="109"/>
        <v>8.4397586904195235E-6</v>
      </c>
      <c r="AK121" s="95">
        <f>SUMIF('3.HR Policy'!$A:$A,$C121&amp;$C$116,'3.HR Policy'!M:M)*SUMIF($C$6:$C$12,$C121,L$6:L$12)</f>
        <v>200000</v>
      </c>
      <c r="AL121" s="101">
        <f t="shared" si="110"/>
        <v>6.028399064585374E-6</v>
      </c>
    </row>
    <row r="122" spans="2:38" x14ac:dyDescent="0.45">
      <c r="B122" s="90"/>
      <c r="C122" s="105" t="s">
        <v>55</v>
      </c>
      <c r="D122" s="224">
        <f>SUMIF('3.HR Policy'!$A:$A,$C122&amp;$C$116,'3.HR Policy'!$E:$E)*SUMIF('1.Headcount'!$A:$A,$C122&amp;2025,'1.Headcount'!E:E)/12</f>
        <v>0</v>
      </c>
      <c r="E122" s="101">
        <f t="shared" si="94"/>
        <v>0</v>
      </c>
      <c r="F122" s="224">
        <f>SUMIF('3.HR Policy'!$A:$A,$C122&amp;$C$116,'3.HR Policy'!$E:$E)*SUMIF('1.Headcount'!$A:$A,$C122&amp;2025,'1.Headcount'!G:G)/12</f>
        <v>0</v>
      </c>
      <c r="G122" s="101">
        <f t="shared" si="95"/>
        <v>0</v>
      </c>
      <c r="H122" s="224">
        <f>SUMIF('3.HR Policy'!$A:$A,$C122&amp;$C$116,'3.HR Policy'!$E:$E)*SUMIF('1.Headcount'!$A:$A,$C122&amp;2025,'1.Headcount'!I:I)/12</f>
        <v>16666.666666666668</v>
      </c>
      <c r="I122" s="101">
        <f t="shared" si="96"/>
        <v>9.2592592592592602E-5</v>
      </c>
      <c r="J122" s="224">
        <f>SUMIF('3.HR Policy'!$A:$A,$C122&amp;$C$116,'3.HR Policy'!$E:$E)*SUMIF('1.Headcount'!$A:$A,$C122&amp;2025,'1.Headcount'!K:K)/12</f>
        <v>16666.666666666668</v>
      </c>
      <c r="K122" s="101">
        <f t="shared" si="97"/>
        <v>2.4154589371980679E-5</v>
      </c>
      <c r="L122" s="224">
        <f>SUMIF('3.HR Policy'!$A:$A,$C122&amp;$C$116,'3.HR Policy'!$E:$E)*SUMIF('1.Headcount'!$A:$A,$C122&amp;2025,'1.Headcount'!M:M)/12</f>
        <v>16666.666666666668</v>
      </c>
      <c r="M122" s="101">
        <f t="shared" si="98"/>
        <v>4.6296296296296301E-5</v>
      </c>
      <c r="N122" s="224">
        <f>SUMIF('3.HR Policy'!$A:$A,$C122&amp;$C$116,'3.HR Policy'!$E:$E)*SUMIF('1.Headcount'!$A:$A,$C122&amp;2025,'1.Headcount'!O:O)/12</f>
        <v>16666.666666666668</v>
      </c>
      <c r="O122" s="101">
        <f t="shared" si="99"/>
        <v>2.8239015023155993E-5</v>
      </c>
      <c r="P122" s="224">
        <f>SUMIF('3.HR Policy'!$A:$A,$C122&amp;$C$116,'3.HR Policy'!$E:$E)*SUMIF('1.Headcount'!$A:$A,$C122&amp;2025,'1.Headcount'!Q:Q)/12</f>
        <v>16666.666666666668</v>
      </c>
      <c r="Q122" s="101">
        <f t="shared" si="100"/>
        <v>2.3020257826887664E-5</v>
      </c>
      <c r="R122" s="224">
        <f>SUMIF('3.HR Policy'!$A:$A,$C122&amp;$C$116,'3.HR Policy'!$E:$E)*SUMIF('1.Headcount'!$A:$A,$C122&amp;2025,'1.Headcount'!S:S)/12</f>
        <v>16666.666666666668</v>
      </c>
      <c r="S122" s="101">
        <f t="shared" si="101"/>
        <v>6.666666666666667E-5</v>
      </c>
      <c r="T122" s="224">
        <f>SUMIF('3.HR Policy'!$A:$A,$C122&amp;$C$116,'3.HR Policy'!$E:$E)*SUMIF('1.Headcount'!$A:$A,$C122&amp;2025,'1.Headcount'!U:U)/12</f>
        <v>16666.666666666668</v>
      </c>
      <c r="U122" s="101">
        <f t="shared" si="102"/>
        <v>4.761904761904762E-5</v>
      </c>
      <c r="V122" s="224">
        <f>SUMIF('3.HR Policy'!$A:$A,$C122&amp;$C$116,'3.HR Policy'!$E:$E)*SUMIF('1.Headcount'!$A:$A,$C122&amp;2025,'1.Headcount'!W:W)/12</f>
        <v>16666.666666666668</v>
      </c>
      <c r="W122" s="101">
        <f t="shared" si="103"/>
        <v>7.9365079365079365E-5</v>
      </c>
      <c r="X122" s="224">
        <f>SUMIF('3.HR Policy'!$A:$A,$C122&amp;$C$116,'3.HR Policy'!$E:$E)*SUMIF('1.Headcount'!$A:$A,$C122&amp;2025,'1.Headcount'!Y:Y)/12</f>
        <v>16666.666666666668</v>
      </c>
      <c r="Y122" s="101">
        <f t="shared" si="104"/>
        <v>8.7719298245614042E-5</v>
      </c>
      <c r="Z122" s="224">
        <f>SUMIF('3.HR Policy'!$A:$A,$C122&amp;$C$116,'3.HR Policy'!$E:$E)*SUMIF('1.Headcount'!$A:$A,$C122&amp;2025,'1.Headcount'!AA:AA)/12</f>
        <v>16666.666666666668</v>
      </c>
      <c r="AA122" s="101">
        <f t="shared" si="105"/>
        <v>1.0470327093018386E-5</v>
      </c>
      <c r="AB122" s="95">
        <f t="shared" si="89"/>
        <v>166666.66666666666</v>
      </c>
      <c r="AC122" s="101">
        <f t="shared" si="106"/>
        <v>3.2199896960329722E-5</v>
      </c>
      <c r="AE122" s="95">
        <f>SUMIF('3.HR Policy'!$A:$A,$C122&amp;$C$116,'3.HR Policy'!G:G)*SUMIF($C$6:$C$12,$C122,F$6:F$12)</f>
        <v>200000</v>
      </c>
      <c r="AF122" s="101">
        <f t="shared" si="107"/>
        <v>2.2787348464132712E-5</v>
      </c>
      <c r="AG122" s="95">
        <f>SUMIF('3.HR Policy'!$A:$A,$C122&amp;$C$116,'3.HR Policy'!I:I)*SUMIF($C$6:$C$12,$C122,H$6:H$12)</f>
        <v>200000</v>
      </c>
      <c r="AH122" s="101">
        <f t="shared" si="108"/>
        <v>1.2659638035629286E-5</v>
      </c>
      <c r="AI122" s="95">
        <f>SUMIF('3.HR Policy'!$A:$A,$C122&amp;$C$116,'3.HR Policy'!K:K)*SUMIF($C$6:$C$12,$C122,J$6:J$12)</f>
        <v>200000</v>
      </c>
      <c r="AJ122" s="101">
        <f t="shared" si="109"/>
        <v>8.4397586904195235E-6</v>
      </c>
      <c r="AK122" s="95">
        <f>SUMIF('3.HR Policy'!$A:$A,$C122&amp;$C$116,'3.HR Policy'!M:M)*SUMIF($C$6:$C$12,$C122,L$6:L$12)</f>
        <v>200000</v>
      </c>
      <c r="AL122" s="101">
        <f t="shared" si="110"/>
        <v>6.028399064585374E-6</v>
      </c>
    </row>
    <row r="123" spans="2:38" x14ac:dyDescent="0.45">
      <c r="B123" s="90"/>
      <c r="C123" s="105" t="s">
        <v>56</v>
      </c>
      <c r="D123" s="224">
        <f>SUMIF('3.HR Policy'!$A:$A,$C123&amp;$C$116,'3.HR Policy'!$E:$E)*SUMIF('1.Headcount'!$A:$A,$C123&amp;2025,'1.Headcount'!E:E)/12</f>
        <v>0</v>
      </c>
      <c r="E123" s="101">
        <f t="shared" si="94"/>
        <v>0</v>
      </c>
      <c r="F123" s="224">
        <f>SUMIF('3.HR Policy'!$A:$A,$C123&amp;$C$116,'3.HR Policy'!$E:$E)*SUMIF('1.Headcount'!$A:$A,$C123&amp;2025,'1.Headcount'!G:G)/12</f>
        <v>0</v>
      </c>
      <c r="G123" s="101">
        <f t="shared" si="95"/>
        <v>0</v>
      </c>
      <c r="H123" s="224">
        <f>SUMIF('3.HR Policy'!$A:$A,$C123&amp;$C$116,'3.HR Policy'!$E:$E)*SUMIF('1.Headcount'!$A:$A,$C123&amp;2025,'1.Headcount'!I:I)/12</f>
        <v>16666.666666666668</v>
      </c>
      <c r="I123" s="101">
        <f t="shared" si="96"/>
        <v>9.2592592592592602E-5</v>
      </c>
      <c r="J123" s="224">
        <f>SUMIF('3.HR Policy'!$A:$A,$C123&amp;$C$116,'3.HR Policy'!$E:$E)*SUMIF('1.Headcount'!$A:$A,$C123&amp;2025,'1.Headcount'!K:K)/12</f>
        <v>16666.666666666668</v>
      </c>
      <c r="K123" s="101">
        <f t="shared" si="97"/>
        <v>2.4154589371980679E-5</v>
      </c>
      <c r="L123" s="224">
        <f>SUMIF('3.HR Policy'!$A:$A,$C123&amp;$C$116,'3.HR Policy'!$E:$E)*SUMIF('1.Headcount'!$A:$A,$C123&amp;2025,'1.Headcount'!M:M)/12</f>
        <v>16666.666666666668</v>
      </c>
      <c r="M123" s="101">
        <f t="shared" si="98"/>
        <v>4.6296296296296301E-5</v>
      </c>
      <c r="N123" s="224">
        <f>SUMIF('3.HR Policy'!$A:$A,$C123&amp;$C$116,'3.HR Policy'!$E:$E)*SUMIF('1.Headcount'!$A:$A,$C123&amp;2025,'1.Headcount'!O:O)/12</f>
        <v>16666.666666666668</v>
      </c>
      <c r="O123" s="101">
        <f t="shared" si="99"/>
        <v>2.8239015023155993E-5</v>
      </c>
      <c r="P123" s="224">
        <f>SUMIF('3.HR Policy'!$A:$A,$C123&amp;$C$116,'3.HR Policy'!$E:$E)*SUMIF('1.Headcount'!$A:$A,$C123&amp;2025,'1.Headcount'!Q:Q)/12</f>
        <v>16666.666666666668</v>
      </c>
      <c r="Q123" s="101">
        <f t="shared" si="100"/>
        <v>2.3020257826887664E-5</v>
      </c>
      <c r="R123" s="224">
        <f>SUMIF('3.HR Policy'!$A:$A,$C123&amp;$C$116,'3.HR Policy'!$E:$E)*SUMIF('1.Headcount'!$A:$A,$C123&amp;2025,'1.Headcount'!S:S)/12</f>
        <v>16666.666666666668</v>
      </c>
      <c r="S123" s="101">
        <f t="shared" si="101"/>
        <v>6.666666666666667E-5</v>
      </c>
      <c r="T123" s="224">
        <f>SUMIF('3.HR Policy'!$A:$A,$C123&amp;$C$116,'3.HR Policy'!$E:$E)*SUMIF('1.Headcount'!$A:$A,$C123&amp;2025,'1.Headcount'!U:U)/12</f>
        <v>16666.666666666668</v>
      </c>
      <c r="U123" s="101">
        <f t="shared" si="102"/>
        <v>4.761904761904762E-5</v>
      </c>
      <c r="V123" s="224">
        <f>SUMIF('3.HR Policy'!$A:$A,$C123&amp;$C$116,'3.HR Policy'!$E:$E)*SUMIF('1.Headcount'!$A:$A,$C123&amp;2025,'1.Headcount'!W:W)/12</f>
        <v>16666.666666666668</v>
      </c>
      <c r="W123" s="101">
        <f t="shared" si="103"/>
        <v>7.9365079365079365E-5</v>
      </c>
      <c r="X123" s="224">
        <f>SUMIF('3.HR Policy'!$A:$A,$C123&amp;$C$116,'3.HR Policy'!$E:$E)*SUMIF('1.Headcount'!$A:$A,$C123&amp;2025,'1.Headcount'!Y:Y)/12</f>
        <v>16666.666666666668</v>
      </c>
      <c r="Y123" s="101">
        <f t="shared" si="104"/>
        <v>8.7719298245614042E-5</v>
      </c>
      <c r="Z123" s="224">
        <f>SUMIF('3.HR Policy'!$A:$A,$C123&amp;$C$116,'3.HR Policy'!$E:$E)*SUMIF('1.Headcount'!$A:$A,$C123&amp;2025,'1.Headcount'!AA:AA)/12</f>
        <v>16666.666666666668</v>
      </c>
      <c r="AA123" s="101">
        <f t="shared" si="105"/>
        <v>1.0470327093018386E-5</v>
      </c>
      <c r="AB123" s="95">
        <f t="shared" si="89"/>
        <v>166666.66666666666</v>
      </c>
      <c r="AC123" s="101">
        <f t="shared" si="106"/>
        <v>3.2199896960329722E-5</v>
      </c>
      <c r="AE123" s="95">
        <f>SUMIF('3.HR Policy'!$A:$A,$C123&amp;$C$116,'3.HR Policy'!G:G)*SUMIF($C$6:$C$12,$C123,F$6:F$12)</f>
        <v>200000</v>
      </c>
      <c r="AF123" s="101">
        <f t="shared" si="107"/>
        <v>2.2787348464132712E-5</v>
      </c>
      <c r="AG123" s="95">
        <f>SUMIF('3.HR Policy'!$A:$A,$C123&amp;$C$116,'3.HR Policy'!I:I)*SUMIF($C$6:$C$12,$C123,H$6:H$12)</f>
        <v>200000</v>
      </c>
      <c r="AH123" s="101">
        <f t="shared" si="108"/>
        <v>1.2659638035629286E-5</v>
      </c>
      <c r="AI123" s="95">
        <f>SUMIF('3.HR Policy'!$A:$A,$C123&amp;$C$116,'3.HR Policy'!K:K)*SUMIF($C$6:$C$12,$C123,J$6:J$12)</f>
        <v>0</v>
      </c>
      <c r="AJ123" s="101">
        <f t="shared" si="109"/>
        <v>0</v>
      </c>
      <c r="AK123" s="95">
        <f>SUMIF('3.HR Policy'!$A:$A,$C123&amp;$C$116,'3.HR Policy'!M:M)*SUMIF($C$6:$C$12,$C123,L$6:L$12)</f>
        <v>0</v>
      </c>
      <c r="AL123" s="101">
        <f t="shared" si="110"/>
        <v>0</v>
      </c>
    </row>
    <row r="124" spans="2:38" x14ac:dyDescent="0.45">
      <c r="B124" s="90">
        <v>13</v>
      </c>
      <c r="C124" s="2" t="str">
        <f>'3.HR Policy'!B333</f>
        <v>Quà Tết</v>
      </c>
      <c r="D124" s="94">
        <f>SUM(D125:D131)</f>
        <v>333333.33333333331</v>
      </c>
      <c r="E124" s="102">
        <f t="shared" si="94"/>
        <v>0</v>
      </c>
      <c r="F124" s="94">
        <f t="shared" ref="F124" si="111">SUM(F125:F131)</f>
        <v>333333.33333333331</v>
      </c>
      <c r="G124" s="102">
        <f t="shared" si="95"/>
        <v>8.3333333333333332E-3</v>
      </c>
      <c r="H124" s="94">
        <f t="shared" ref="H124" si="112">SUM(H125:H131)</f>
        <v>499999.99999999994</v>
      </c>
      <c r="I124" s="102">
        <f t="shared" si="96"/>
        <v>2.7777777777777775E-3</v>
      </c>
      <c r="J124" s="94">
        <f t="shared" ref="J124" si="113">SUM(J125:J131)</f>
        <v>499999.99999999994</v>
      </c>
      <c r="K124" s="102">
        <f t="shared" si="97"/>
        <v>7.2463768115942019E-4</v>
      </c>
      <c r="L124" s="94">
        <f t="shared" ref="L124" si="114">SUM(L125:L131)</f>
        <v>499999.99999999994</v>
      </c>
      <c r="M124" s="102">
        <f t="shared" si="98"/>
        <v>1.3888888888888887E-3</v>
      </c>
      <c r="N124" s="94">
        <f t="shared" ref="N124" si="115">SUM(N125:N131)</f>
        <v>499999.99999999994</v>
      </c>
      <c r="O124" s="102">
        <f t="shared" si="99"/>
        <v>8.4717045069467966E-4</v>
      </c>
      <c r="P124" s="94">
        <f t="shared" ref="P124" si="116">SUM(P125:P131)</f>
        <v>499999.99999999994</v>
      </c>
      <c r="Q124" s="102">
        <f t="shared" si="100"/>
        <v>6.9060773480662981E-4</v>
      </c>
      <c r="R124" s="94">
        <f t="shared" ref="R124" si="117">SUM(R125:R131)</f>
        <v>499999.99999999994</v>
      </c>
      <c r="S124" s="102">
        <f t="shared" si="101"/>
        <v>1.9999999999999996E-3</v>
      </c>
      <c r="T124" s="94">
        <f t="shared" ref="T124" si="118">SUM(T125:T131)</f>
        <v>499999.99999999994</v>
      </c>
      <c r="U124" s="102">
        <f t="shared" si="102"/>
        <v>1.4285714285714284E-3</v>
      </c>
      <c r="V124" s="94">
        <f t="shared" ref="V124" si="119">SUM(V125:V131)</f>
        <v>499999.99999999994</v>
      </c>
      <c r="W124" s="102">
        <f t="shared" si="103"/>
        <v>2.3809523809523807E-3</v>
      </c>
      <c r="X124" s="94">
        <f t="shared" ref="X124" si="120">SUM(X125:X131)</f>
        <v>499999.99999999994</v>
      </c>
      <c r="Y124" s="102">
        <f t="shared" si="104"/>
        <v>2.6315789473684206E-3</v>
      </c>
      <c r="Z124" s="94">
        <f t="shared" ref="Z124" si="121">SUM(Z125:Z131)</f>
        <v>499999.99999999994</v>
      </c>
      <c r="AA124" s="102">
        <f t="shared" si="105"/>
        <v>3.1410981279055152E-4</v>
      </c>
      <c r="AB124" s="94">
        <f t="shared" si="89"/>
        <v>5666666.666666666</v>
      </c>
      <c r="AC124" s="102">
        <f t="shared" si="106"/>
        <v>1.0947964966512107E-3</v>
      </c>
      <c r="AE124" s="94">
        <f t="shared" ref="AE124" si="122">SUM(AE125:AE131)</f>
        <v>7700000</v>
      </c>
      <c r="AF124" s="102">
        <f t="shared" si="107"/>
        <v>8.7731291586910949E-4</v>
      </c>
      <c r="AG124" s="94">
        <f t="shared" ref="AG124" si="123">SUM(AG125:AG131)</f>
        <v>8470000</v>
      </c>
      <c r="AH124" s="102">
        <f t="shared" si="108"/>
        <v>5.3613567080890026E-4</v>
      </c>
      <c r="AI124" s="94">
        <f t="shared" ref="AI124" si="124">SUM(AI125:AI131)</f>
        <v>7986000</v>
      </c>
      <c r="AJ124" s="102">
        <f t="shared" si="109"/>
        <v>3.3699956450845158E-4</v>
      </c>
      <c r="AK124" s="94">
        <f t="shared" ref="AK124" si="125">SUM(AK125:AK131)</f>
        <v>8784600.0000000019</v>
      </c>
      <c r="AL124" s="102">
        <f t="shared" si="110"/>
        <v>2.6478537211378344E-4</v>
      </c>
    </row>
    <row r="125" spans="2:38" x14ac:dyDescent="0.45">
      <c r="B125" s="90"/>
      <c r="C125" s="105" t="s">
        <v>51</v>
      </c>
      <c r="D125" s="224">
        <f>SUMIF('3.HR Policy'!$A:$A,$C125&amp;$C$124,'3.HR Policy'!$E:$E)*SUMIF('1.Headcount'!$A:$A,$C125&amp;2025,'1.Headcount'!E:E)/12</f>
        <v>83333.333333333328</v>
      </c>
      <c r="E125" s="101">
        <f t="shared" si="94"/>
        <v>0</v>
      </c>
      <c r="F125" s="224">
        <f>SUMIF('3.HR Policy'!$A:$A,$C125&amp;$C$124,'3.HR Policy'!$E:$E)*SUMIF('1.Headcount'!$A:$A,$C125&amp;2025,'1.Headcount'!G:G)/12</f>
        <v>83333.333333333328</v>
      </c>
      <c r="G125" s="101">
        <f t="shared" si="95"/>
        <v>2.0833333333333333E-3</v>
      </c>
      <c r="H125" s="224">
        <f>SUMIF('3.HR Policy'!$A:$A,$C125&amp;$C$124,'3.HR Policy'!$E:$E)*SUMIF('1.Headcount'!$A:$A,$C125&amp;2025,'1.Headcount'!I:I)/12</f>
        <v>83333.333333333328</v>
      </c>
      <c r="I125" s="101">
        <f t="shared" si="96"/>
        <v>4.6296296296296293E-4</v>
      </c>
      <c r="J125" s="224">
        <f>SUMIF('3.HR Policy'!$A:$A,$C125&amp;$C$124,'3.HR Policy'!$E:$E)*SUMIF('1.Headcount'!$A:$A,$C125&amp;2025,'1.Headcount'!K:K)/12</f>
        <v>83333.333333333328</v>
      </c>
      <c r="K125" s="101">
        <f t="shared" si="97"/>
        <v>1.2077294685990338E-4</v>
      </c>
      <c r="L125" s="224">
        <f>SUMIF('3.HR Policy'!$A:$A,$C125&amp;$C$124,'3.HR Policy'!$E:$E)*SUMIF('1.Headcount'!$A:$A,$C125&amp;2025,'1.Headcount'!M:M)/12</f>
        <v>83333.333333333328</v>
      </c>
      <c r="M125" s="101">
        <f t="shared" si="98"/>
        <v>2.3148148148148146E-4</v>
      </c>
      <c r="N125" s="224">
        <f>SUMIF('3.HR Policy'!$A:$A,$C125&amp;$C$124,'3.HR Policy'!$E:$E)*SUMIF('1.Headcount'!$A:$A,$C125&amp;2025,'1.Headcount'!O:O)/12</f>
        <v>83333.333333333328</v>
      </c>
      <c r="O125" s="101">
        <f t="shared" si="99"/>
        <v>1.4119507511577996E-4</v>
      </c>
      <c r="P125" s="224">
        <f>SUMIF('3.HR Policy'!$A:$A,$C125&amp;$C$124,'3.HR Policy'!$E:$E)*SUMIF('1.Headcount'!$A:$A,$C125&amp;2025,'1.Headcount'!Q:Q)/12</f>
        <v>83333.333333333328</v>
      </c>
      <c r="Q125" s="101">
        <f t="shared" si="100"/>
        <v>1.151012891344383E-4</v>
      </c>
      <c r="R125" s="224">
        <f>SUMIF('3.HR Policy'!$A:$A,$C125&amp;$C$124,'3.HR Policy'!$E:$E)*SUMIF('1.Headcount'!$A:$A,$C125&amp;2025,'1.Headcount'!S:S)/12</f>
        <v>83333.333333333328</v>
      </c>
      <c r="S125" s="101">
        <f t="shared" si="101"/>
        <v>3.3333333333333332E-4</v>
      </c>
      <c r="T125" s="224">
        <f>SUMIF('3.HR Policy'!$A:$A,$C125&amp;$C$124,'3.HR Policy'!$E:$E)*SUMIF('1.Headcount'!$A:$A,$C125&amp;2025,'1.Headcount'!U:U)/12</f>
        <v>83333.333333333328</v>
      </c>
      <c r="U125" s="101">
        <f t="shared" si="102"/>
        <v>2.3809523809523807E-4</v>
      </c>
      <c r="V125" s="224">
        <f>SUMIF('3.HR Policy'!$A:$A,$C125&amp;$C$124,'3.HR Policy'!$E:$E)*SUMIF('1.Headcount'!$A:$A,$C125&amp;2025,'1.Headcount'!W:W)/12</f>
        <v>83333.333333333328</v>
      </c>
      <c r="W125" s="101">
        <f t="shared" si="103"/>
        <v>3.9682539682539683E-4</v>
      </c>
      <c r="X125" s="224">
        <f>SUMIF('3.HR Policy'!$A:$A,$C125&amp;$C$124,'3.HR Policy'!$E:$E)*SUMIF('1.Headcount'!$A:$A,$C125&amp;2025,'1.Headcount'!Y:Y)/12</f>
        <v>83333.333333333328</v>
      </c>
      <c r="Y125" s="101">
        <f t="shared" si="104"/>
        <v>4.3859649122807013E-4</v>
      </c>
      <c r="Z125" s="224">
        <f>SUMIF('3.HR Policy'!$A:$A,$C125&amp;$C$124,'3.HR Policy'!$E:$E)*SUMIF('1.Headcount'!$A:$A,$C125&amp;2025,'1.Headcount'!AA:AA)/12</f>
        <v>83333.333333333328</v>
      </c>
      <c r="AA125" s="101">
        <f t="shared" si="105"/>
        <v>5.2351635465091925E-5</v>
      </c>
      <c r="AB125" s="95">
        <f t="shared" si="89"/>
        <v>1000000.0000000001</v>
      </c>
      <c r="AC125" s="101">
        <f t="shared" si="106"/>
        <v>1.9319938176197838E-4</v>
      </c>
      <c r="AE125" s="95">
        <f>SUMIF('3.HR Policy'!$A:$A,$C125&amp;$C$124,'3.HR Policy'!G:G)*SUMIF($C$6:$C$12,$C125,F$6:F$12)</f>
        <v>1100000</v>
      </c>
      <c r="AF125" s="101">
        <f t="shared" si="107"/>
        <v>1.2533041655272991E-4</v>
      </c>
      <c r="AG125" s="95">
        <f>SUMIF('3.HR Policy'!$A:$A,$C125&amp;$C$124,'3.HR Policy'!I:I)*SUMIF($C$6:$C$12,$C125,H$6:H$12)</f>
        <v>1210000</v>
      </c>
      <c r="AH125" s="101">
        <f t="shared" si="108"/>
        <v>7.6590810115557181E-5</v>
      </c>
      <c r="AI125" s="95">
        <f>SUMIF('3.HR Policy'!$A:$A,$C125&amp;$C$124,'3.HR Policy'!K:K)*SUMIF($C$6:$C$12,$C125,J$6:J$12)</f>
        <v>1331000</v>
      </c>
      <c r="AJ125" s="101">
        <f t="shared" si="109"/>
        <v>5.6166594084741928E-5</v>
      </c>
      <c r="AK125" s="95">
        <f>SUMIF('3.HR Policy'!$A:$A,$C125&amp;$C$124,'3.HR Policy'!M:M)*SUMIF($C$6:$C$12,$C125,L$6:L$12)</f>
        <v>1464100.0000000002</v>
      </c>
      <c r="AL125" s="101">
        <f t="shared" si="110"/>
        <v>4.413089535229724E-5</v>
      </c>
    </row>
    <row r="126" spans="2:38" x14ac:dyDescent="0.45">
      <c r="B126" s="90"/>
      <c r="C126" s="105" t="s">
        <v>52</v>
      </c>
      <c r="D126" s="224">
        <f>SUMIF('3.HR Policy'!$A:$A,$C126&amp;$C$124,'3.HR Policy'!$E:$E)*SUMIF('1.Headcount'!$A:$A,$C126&amp;2025,'1.Headcount'!E:E)/12</f>
        <v>83333.333333333328</v>
      </c>
      <c r="E126" s="101">
        <f t="shared" si="94"/>
        <v>0</v>
      </c>
      <c r="F126" s="224">
        <f>SUMIF('3.HR Policy'!$A:$A,$C126&amp;$C$124,'3.HR Policy'!$E:$E)*SUMIF('1.Headcount'!$A:$A,$C126&amp;2025,'1.Headcount'!G:G)/12</f>
        <v>83333.333333333328</v>
      </c>
      <c r="G126" s="101">
        <f t="shared" si="95"/>
        <v>2.0833333333333333E-3</v>
      </c>
      <c r="H126" s="224">
        <f>SUMIF('3.HR Policy'!$A:$A,$C126&amp;$C$124,'3.HR Policy'!$E:$E)*SUMIF('1.Headcount'!$A:$A,$C126&amp;2025,'1.Headcount'!I:I)/12</f>
        <v>83333.333333333328</v>
      </c>
      <c r="I126" s="101">
        <f t="shared" si="96"/>
        <v>4.6296296296296293E-4</v>
      </c>
      <c r="J126" s="224">
        <f>SUMIF('3.HR Policy'!$A:$A,$C126&amp;$C$124,'3.HR Policy'!$E:$E)*SUMIF('1.Headcount'!$A:$A,$C126&amp;2025,'1.Headcount'!K:K)/12</f>
        <v>83333.333333333328</v>
      </c>
      <c r="K126" s="101">
        <f t="shared" si="97"/>
        <v>1.2077294685990338E-4</v>
      </c>
      <c r="L126" s="224">
        <f>SUMIF('3.HR Policy'!$A:$A,$C126&amp;$C$124,'3.HR Policy'!$E:$E)*SUMIF('1.Headcount'!$A:$A,$C126&amp;2025,'1.Headcount'!M:M)/12</f>
        <v>83333.333333333328</v>
      </c>
      <c r="M126" s="101">
        <f t="shared" si="98"/>
        <v>2.3148148148148146E-4</v>
      </c>
      <c r="N126" s="224">
        <f>SUMIF('3.HR Policy'!$A:$A,$C126&amp;$C$124,'3.HR Policy'!$E:$E)*SUMIF('1.Headcount'!$A:$A,$C126&amp;2025,'1.Headcount'!O:O)/12</f>
        <v>83333.333333333328</v>
      </c>
      <c r="O126" s="101">
        <f t="shared" si="99"/>
        <v>1.4119507511577996E-4</v>
      </c>
      <c r="P126" s="224">
        <f>SUMIF('3.HR Policy'!$A:$A,$C126&amp;$C$124,'3.HR Policy'!$E:$E)*SUMIF('1.Headcount'!$A:$A,$C126&amp;2025,'1.Headcount'!Q:Q)/12</f>
        <v>83333.333333333328</v>
      </c>
      <c r="Q126" s="101">
        <f t="shared" si="100"/>
        <v>1.151012891344383E-4</v>
      </c>
      <c r="R126" s="224">
        <f>SUMIF('3.HR Policy'!$A:$A,$C126&amp;$C$124,'3.HR Policy'!$E:$E)*SUMIF('1.Headcount'!$A:$A,$C126&amp;2025,'1.Headcount'!S:S)/12</f>
        <v>83333.333333333328</v>
      </c>
      <c r="S126" s="101">
        <f t="shared" si="101"/>
        <v>3.3333333333333332E-4</v>
      </c>
      <c r="T126" s="224">
        <f>SUMIF('3.HR Policy'!$A:$A,$C126&amp;$C$124,'3.HR Policy'!$E:$E)*SUMIF('1.Headcount'!$A:$A,$C126&amp;2025,'1.Headcount'!U:U)/12</f>
        <v>83333.333333333328</v>
      </c>
      <c r="U126" s="101">
        <f t="shared" si="102"/>
        <v>2.3809523809523807E-4</v>
      </c>
      <c r="V126" s="224">
        <f>SUMIF('3.HR Policy'!$A:$A,$C126&amp;$C$124,'3.HR Policy'!$E:$E)*SUMIF('1.Headcount'!$A:$A,$C126&amp;2025,'1.Headcount'!W:W)/12</f>
        <v>83333.333333333328</v>
      </c>
      <c r="W126" s="101">
        <f t="shared" si="103"/>
        <v>3.9682539682539683E-4</v>
      </c>
      <c r="X126" s="224">
        <f>SUMIF('3.HR Policy'!$A:$A,$C126&amp;$C$124,'3.HR Policy'!$E:$E)*SUMIF('1.Headcount'!$A:$A,$C126&amp;2025,'1.Headcount'!Y:Y)/12</f>
        <v>83333.333333333328</v>
      </c>
      <c r="Y126" s="101">
        <f t="shared" si="104"/>
        <v>4.3859649122807013E-4</v>
      </c>
      <c r="Z126" s="224">
        <f>SUMIF('3.HR Policy'!$A:$A,$C126&amp;$C$124,'3.HR Policy'!$E:$E)*SUMIF('1.Headcount'!$A:$A,$C126&amp;2025,'1.Headcount'!AA:AA)/12</f>
        <v>83333.333333333328</v>
      </c>
      <c r="AA126" s="101">
        <f t="shared" si="105"/>
        <v>5.2351635465091925E-5</v>
      </c>
      <c r="AB126" s="95">
        <f t="shared" si="89"/>
        <v>1000000.0000000001</v>
      </c>
      <c r="AC126" s="101">
        <f t="shared" si="106"/>
        <v>1.9319938176197838E-4</v>
      </c>
      <c r="AE126" s="95">
        <f>SUMIF('3.HR Policy'!$A:$A,$C126&amp;$C$124,'3.HR Policy'!G:G)*SUMIF($C$6:$C$12,$C126,F$6:F$12)</f>
        <v>1100000</v>
      </c>
      <c r="AF126" s="101">
        <f t="shared" si="107"/>
        <v>1.2533041655272991E-4</v>
      </c>
      <c r="AG126" s="95">
        <f>SUMIF('3.HR Policy'!$A:$A,$C126&amp;$C$124,'3.HR Policy'!I:I)*SUMIF($C$6:$C$12,$C126,H$6:H$12)</f>
        <v>1210000</v>
      </c>
      <c r="AH126" s="101">
        <f t="shared" si="108"/>
        <v>7.6590810115557181E-5</v>
      </c>
      <c r="AI126" s="95">
        <f>SUMIF('3.HR Policy'!$A:$A,$C126&amp;$C$124,'3.HR Policy'!K:K)*SUMIF($C$6:$C$12,$C126,J$6:J$12)</f>
        <v>1331000</v>
      </c>
      <c r="AJ126" s="101">
        <f t="shared" si="109"/>
        <v>5.6166594084741928E-5</v>
      </c>
      <c r="AK126" s="95">
        <f>SUMIF('3.HR Policy'!$A:$A,$C126&amp;$C$124,'3.HR Policy'!M:M)*SUMIF($C$6:$C$12,$C126,L$6:L$12)</f>
        <v>1464100.0000000002</v>
      </c>
      <c r="AL126" s="101">
        <f t="shared" si="110"/>
        <v>4.413089535229724E-5</v>
      </c>
    </row>
    <row r="127" spans="2:38" x14ac:dyDescent="0.45">
      <c r="B127" s="90"/>
      <c r="C127" s="105" t="s">
        <v>75</v>
      </c>
      <c r="D127" s="224">
        <f>SUMIF('3.HR Policy'!$A:$A,$C127&amp;$C$124,'3.HR Policy'!$E:$E)*SUMIF('1.Headcount'!$A:$A,$C127&amp;2025,'1.Headcount'!E:E)/12</f>
        <v>83333.333333333328</v>
      </c>
      <c r="E127" s="101">
        <f t="shared" si="94"/>
        <v>0</v>
      </c>
      <c r="F127" s="224">
        <f>SUMIF('3.HR Policy'!$A:$A,$C127&amp;$C$124,'3.HR Policy'!$E:$E)*SUMIF('1.Headcount'!$A:$A,$C127&amp;2025,'1.Headcount'!G:G)/12</f>
        <v>83333.333333333328</v>
      </c>
      <c r="G127" s="101">
        <f t="shared" si="95"/>
        <v>2.0833333333333333E-3</v>
      </c>
      <c r="H127" s="224">
        <f>SUMIF('3.HR Policy'!$A:$A,$C127&amp;$C$124,'3.HR Policy'!$E:$E)*SUMIF('1.Headcount'!$A:$A,$C127&amp;2025,'1.Headcount'!I:I)/12</f>
        <v>83333.333333333328</v>
      </c>
      <c r="I127" s="101">
        <f t="shared" si="96"/>
        <v>4.6296296296296293E-4</v>
      </c>
      <c r="J127" s="224">
        <f>SUMIF('3.HR Policy'!$A:$A,$C127&amp;$C$124,'3.HR Policy'!$E:$E)*SUMIF('1.Headcount'!$A:$A,$C127&amp;2025,'1.Headcount'!K:K)/12</f>
        <v>83333.333333333328</v>
      </c>
      <c r="K127" s="101">
        <f t="shared" si="97"/>
        <v>1.2077294685990338E-4</v>
      </c>
      <c r="L127" s="224">
        <f>SUMIF('3.HR Policy'!$A:$A,$C127&amp;$C$124,'3.HR Policy'!$E:$E)*SUMIF('1.Headcount'!$A:$A,$C127&amp;2025,'1.Headcount'!M:M)/12</f>
        <v>83333.333333333328</v>
      </c>
      <c r="M127" s="101">
        <f t="shared" si="98"/>
        <v>2.3148148148148146E-4</v>
      </c>
      <c r="N127" s="224">
        <f>SUMIF('3.HR Policy'!$A:$A,$C127&amp;$C$124,'3.HR Policy'!$E:$E)*SUMIF('1.Headcount'!$A:$A,$C127&amp;2025,'1.Headcount'!O:O)/12</f>
        <v>83333.333333333328</v>
      </c>
      <c r="O127" s="101">
        <f t="shared" si="99"/>
        <v>1.4119507511577996E-4</v>
      </c>
      <c r="P127" s="224">
        <f>SUMIF('3.HR Policy'!$A:$A,$C127&amp;$C$124,'3.HR Policy'!$E:$E)*SUMIF('1.Headcount'!$A:$A,$C127&amp;2025,'1.Headcount'!Q:Q)/12</f>
        <v>83333.333333333328</v>
      </c>
      <c r="Q127" s="101">
        <f t="shared" si="100"/>
        <v>1.151012891344383E-4</v>
      </c>
      <c r="R127" s="224">
        <f>SUMIF('3.HR Policy'!$A:$A,$C127&amp;$C$124,'3.HR Policy'!$E:$E)*SUMIF('1.Headcount'!$A:$A,$C127&amp;2025,'1.Headcount'!S:S)/12</f>
        <v>83333.333333333328</v>
      </c>
      <c r="S127" s="101">
        <f t="shared" si="101"/>
        <v>3.3333333333333332E-4</v>
      </c>
      <c r="T127" s="224">
        <f>SUMIF('3.HR Policy'!$A:$A,$C127&amp;$C$124,'3.HR Policy'!$E:$E)*SUMIF('1.Headcount'!$A:$A,$C127&amp;2025,'1.Headcount'!U:U)/12</f>
        <v>83333.333333333328</v>
      </c>
      <c r="U127" s="101">
        <f t="shared" si="102"/>
        <v>2.3809523809523807E-4</v>
      </c>
      <c r="V127" s="224">
        <f>SUMIF('3.HR Policy'!$A:$A,$C127&amp;$C$124,'3.HR Policy'!$E:$E)*SUMIF('1.Headcount'!$A:$A,$C127&amp;2025,'1.Headcount'!W:W)/12</f>
        <v>83333.333333333328</v>
      </c>
      <c r="W127" s="101">
        <f t="shared" si="103"/>
        <v>3.9682539682539683E-4</v>
      </c>
      <c r="X127" s="224">
        <f>SUMIF('3.HR Policy'!$A:$A,$C127&amp;$C$124,'3.HR Policy'!$E:$E)*SUMIF('1.Headcount'!$A:$A,$C127&amp;2025,'1.Headcount'!Y:Y)/12</f>
        <v>83333.333333333328</v>
      </c>
      <c r="Y127" s="101">
        <f t="shared" si="104"/>
        <v>4.3859649122807013E-4</v>
      </c>
      <c r="Z127" s="224">
        <f>SUMIF('3.HR Policy'!$A:$A,$C127&amp;$C$124,'3.HR Policy'!$E:$E)*SUMIF('1.Headcount'!$A:$A,$C127&amp;2025,'1.Headcount'!AA:AA)/12</f>
        <v>83333.333333333328</v>
      </c>
      <c r="AA127" s="101">
        <f t="shared" si="105"/>
        <v>5.2351635465091925E-5</v>
      </c>
      <c r="AB127" s="95">
        <f t="shared" si="89"/>
        <v>1000000.0000000001</v>
      </c>
      <c r="AC127" s="101">
        <f t="shared" si="106"/>
        <v>1.9319938176197838E-4</v>
      </c>
      <c r="AE127" s="95">
        <f>SUMIF('3.HR Policy'!$A:$A,$C127&amp;$C$124,'3.HR Policy'!G:G)*SUMIF($C$6:$C$12,$C127,F$6:F$12)</f>
        <v>1100000</v>
      </c>
      <c r="AF127" s="101">
        <f t="shared" si="107"/>
        <v>1.2533041655272991E-4</v>
      </c>
      <c r="AG127" s="95">
        <f>SUMIF('3.HR Policy'!$A:$A,$C127&amp;$C$124,'3.HR Policy'!I:I)*SUMIF($C$6:$C$12,$C127,H$6:H$12)</f>
        <v>1210000</v>
      </c>
      <c r="AH127" s="101">
        <f t="shared" si="108"/>
        <v>7.6590810115557181E-5</v>
      </c>
      <c r="AI127" s="95">
        <f>SUMIF('3.HR Policy'!$A:$A,$C127&amp;$C$124,'3.HR Policy'!K:K)*SUMIF($C$6:$C$12,$C127,J$6:J$12)</f>
        <v>1331000</v>
      </c>
      <c r="AJ127" s="101">
        <f t="shared" si="109"/>
        <v>5.6166594084741928E-5</v>
      </c>
      <c r="AK127" s="95">
        <f>SUMIF('3.HR Policy'!$A:$A,$C127&amp;$C$124,'3.HR Policy'!M:M)*SUMIF($C$6:$C$12,$C127,L$6:L$12)</f>
        <v>1464100.0000000002</v>
      </c>
      <c r="AL127" s="101">
        <f t="shared" si="110"/>
        <v>4.413089535229724E-5</v>
      </c>
    </row>
    <row r="128" spans="2:38" x14ac:dyDescent="0.45">
      <c r="B128" s="90"/>
      <c r="C128" s="105" t="s">
        <v>53</v>
      </c>
      <c r="D128" s="224">
        <f>SUMIF('3.HR Policy'!$A:$A,$C128&amp;$C$124,'3.HR Policy'!$E:$E)*SUMIF('1.Headcount'!$A:$A,$C128&amp;2025,'1.Headcount'!E:E)/12</f>
        <v>83333.333333333328</v>
      </c>
      <c r="E128" s="101">
        <f t="shared" si="94"/>
        <v>0</v>
      </c>
      <c r="F128" s="224">
        <f>SUMIF('3.HR Policy'!$A:$A,$C128&amp;$C$124,'3.HR Policy'!$E:$E)*SUMIF('1.Headcount'!$A:$A,$C128&amp;2025,'1.Headcount'!G:G)/12</f>
        <v>83333.333333333328</v>
      </c>
      <c r="G128" s="101">
        <f t="shared" si="95"/>
        <v>2.0833333333333333E-3</v>
      </c>
      <c r="H128" s="224">
        <f>SUMIF('3.HR Policy'!$A:$A,$C128&amp;$C$124,'3.HR Policy'!$E:$E)*SUMIF('1.Headcount'!$A:$A,$C128&amp;2025,'1.Headcount'!I:I)/12</f>
        <v>83333.333333333328</v>
      </c>
      <c r="I128" s="101">
        <f t="shared" si="96"/>
        <v>4.6296296296296293E-4</v>
      </c>
      <c r="J128" s="224">
        <f>SUMIF('3.HR Policy'!$A:$A,$C128&amp;$C$124,'3.HR Policy'!$E:$E)*SUMIF('1.Headcount'!$A:$A,$C128&amp;2025,'1.Headcount'!K:K)/12</f>
        <v>83333.333333333328</v>
      </c>
      <c r="K128" s="101">
        <f t="shared" si="97"/>
        <v>1.2077294685990338E-4</v>
      </c>
      <c r="L128" s="224">
        <f>SUMIF('3.HR Policy'!$A:$A,$C128&amp;$C$124,'3.HR Policy'!$E:$E)*SUMIF('1.Headcount'!$A:$A,$C128&amp;2025,'1.Headcount'!M:M)/12</f>
        <v>83333.333333333328</v>
      </c>
      <c r="M128" s="101">
        <f t="shared" si="98"/>
        <v>2.3148148148148146E-4</v>
      </c>
      <c r="N128" s="224">
        <f>SUMIF('3.HR Policy'!$A:$A,$C128&amp;$C$124,'3.HR Policy'!$E:$E)*SUMIF('1.Headcount'!$A:$A,$C128&amp;2025,'1.Headcount'!O:O)/12</f>
        <v>83333.333333333328</v>
      </c>
      <c r="O128" s="101">
        <f t="shared" si="99"/>
        <v>1.4119507511577996E-4</v>
      </c>
      <c r="P128" s="224">
        <f>SUMIF('3.HR Policy'!$A:$A,$C128&amp;$C$124,'3.HR Policy'!$E:$E)*SUMIF('1.Headcount'!$A:$A,$C128&amp;2025,'1.Headcount'!Q:Q)/12</f>
        <v>83333.333333333328</v>
      </c>
      <c r="Q128" s="101">
        <f t="shared" si="100"/>
        <v>1.151012891344383E-4</v>
      </c>
      <c r="R128" s="224">
        <f>SUMIF('3.HR Policy'!$A:$A,$C128&amp;$C$124,'3.HR Policy'!$E:$E)*SUMIF('1.Headcount'!$A:$A,$C128&amp;2025,'1.Headcount'!S:S)/12</f>
        <v>83333.333333333328</v>
      </c>
      <c r="S128" s="101">
        <f t="shared" si="101"/>
        <v>3.3333333333333332E-4</v>
      </c>
      <c r="T128" s="224">
        <f>SUMIF('3.HR Policy'!$A:$A,$C128&amp;$C$124,'3.HR Policy'!$E:$E)*SUMIF('1.Headcount'!$A:$A,$C128&amp;2025,'1.Headcount'!U:U)/12</f>
        <v>83333.333333333328</v>
      </c>
      <c r="U128" s="101">
        <f t="shared" si="102"/>
        <v>2.3809523809523807E-4</v>
      </c>
      <c r="V128" s="224">
        <f>SUMIF('3.HR Policy'!$A:$A,$C128&amp;$C$124,'3.HR Policy'!$E:$E)*SUMIF('1.Headcount'!$A:$A,$C128&amp;2025,'1.Headcount'!W:W)/12</f>
        <v>83333.333333333328</v>
      </c>
      <c r="W128" s="101">
        <f t="shared" si="103"/>
        <v>3.9682539682539683E-4</v>
      </c>
      <c r="X128" s="224">
        <f>SUMIF('3.HR Policy'!$A:$A,$C128&amp;$C$124,'3.HR Policy'!$E:$E)*SUMIF('1.Headcount'!$A:$A,$C128&amp;2025,'1.Headcount'!Y:Y)/12</f>
        <v>83333.333333333328</v>
      </c>
      <c r="Y128" s="101">
        <f t="shared" si="104"/>
        <v>4.3859649122807013E-4</v>
      </c>
      <c r="Z128" s="224">
        <f>SUMIF('3.HR Policy'!$A:$A,$C128&amp;$C$124,'3.HR Policy'!$E:$E)*SUMIF('1.Headcount'!$A:$A,$C128&amp;2025,'1.Headcount'!AA:AA)/12</f>
        <v>83333.333333333328</v>
      </c>
      <c r="AA128" s="101">
        <f t="shared" si="105"/>
        <v>5.2351635465091925E-5</v>
      </c>
      <c r="AB128" s="95">
        <f t="shared" si="89"/>
        <v>1000000.0000000001</v>
      </c>
      <c r="AC128" s="101">
        <f t="shared" si="106"/>
        <v>1.9319938176197838E-4</v>
      </c>
      <c r="AE128" s="95">
        <f>SUMIF('3.HR Policy'!$A:$A,$C128&amp;$C$124,'3.HR Policy'!G:G)*SUMIF($C$6:$C$12,$C128,F$6:F$12)</f>
        <v>1100000</v>
      </c>
      <c r="AF128" s="101">
        <f t="shared" si="107"/>
        <v>1.2533041655272991E-4</v>
      </c>
      <c r="AG128" s="95">
        <f>SUMIF('3.HR Policy'!$A:$A,$C128&amp;$C$124,'3.HR Policy'!I:I)*SUMIF($C$6:$C$12,$C128,H$6:H$12)</f>
        <v>1210000</v>
      </c>
      <c r="AH128" s="101">
        <f t="shared" si="108"/>
        <v>7.6590810115557181E-5</v>
      </c>
      <c r="AI128" s="95">
        <f>SUMIF('3.HR Policy'!$A:$A,$C128&amp;$C$124,'3.HR Policy'!K:K)*SUMIF($C$6:$C$12,$C128,J$6:J$12)</f>
        <v>1331000</v>
      </c>
      <c r="AJ128" s="101">
        <f t="shared" si="109"/>
        <v>5.6166594084741928E-5</v>
      </c>
      <c r="AK128" s="95">
        <f>SUMIF('3.HR Policy'!$A:$A,$C128&amp;$C$124,'3.HR Policy'!M:M)*SUMIF($C$6:$C$12,$C128,L$6:L$12)</f>
        <v>1464100.0000000002</v>
      </c>
      <c r="AL128" s="101">
        <f t="shared" si="110"/>
        <v>4.413089535229724E-5</v>
      </c>
    </row>
    <row r="129" spans="2:38" x14ac:dyDescent="0.45">
      <c r="B129" s="90"/>
      <c r="C129" s="105" t="s">
        <v>54</v>
      </c>
      <c r="D129" s="224">
        <f>SUMIF('3.HR Policy'!$A:$A,$C129&amp;$C$124,'3.HR Policy'!$E:$E)*SUMIF('1.Headcount'!$A:$A,$C129&amp;2025,'1.Headcount'!E:E)/12</f>
        <v>0</v>
      </c>
      <c r="E129" s="101">
        <f t="shared" si="94"/>
        <v>0</v>
      </c>
      <c r="F129" s="224">
        <f>SUMIF('3.HR Policy'!$A:$A,$C129&amp;$C$124,'3.HR Policy'!$E:$E)*SUMIF('1.Headcount'!$A:$A,$C129&amp;2025,'1.Headcount'!G:G)/12</f>
        <v>0</v>
      </c>
      <c r="G129" s="101">
        <f t="shared" si="95"/>
        <v>0</v>
      </c>
      <c r="H129" s="224">
        <f>SUMIF('3.HR Policy'!$A:$A,$C129&amp;$C$124,'3.HR Policy'!$E:$E)*SUMIF('1.Headcount'!$A:$A,$C129&amp;2025,'1.Headcount'!I:I)/12</f>
        <v>83333.333333333328</v>
      </c>
      <c r="I129" s="101">
        <f t="shared" si="96"/>
        <v>4.6296296296296293E-4</v>
      </c>
      <c r="J129" s="224">
        <f>SUMIF('3.HR Policy'!$A:$A,$C129&amp;$C$124,'3.HR Policy'!$E:$E)*SUMIF('1.Headcount'!$A:$A,$C129&amp;2025,'1.Headcount'!K:K)/12</f>
        <v>83333.333333333328</v>
      </c>
      <c r="K129" s="101">
        <f t="shared" si="97"/>
        <v>1.2077294685990338E-4</v>
      </c>
      <c r="L129" s="224">
        <f>SUMIF('3.HR Policy'!$A:$A,$C129&amp;$C$124,'3.HR Policy'!$E:$E)*SUMIF('1.Headcount'!$A:$A,$C129&amp;2025,'1.Headcount'!M:M)/12</f>
        <v>83333.333333333328</v>
      </c>
      <c r="M129" s="101">
        <f t="shared" si="98"/>
        <v>2.3148148148148146E-4</v>
      </c>
      <c r="N129" s="224">
        <f>SUMIF('3.HR Policy'!$A:$A,$C129&amp;$C$124,'3.HR Policy'!$E:$E)*SUMIF('1.Headcount'!$A:$A,$C129&amp;2025,'1.Headcount'!O:O)/12</f>
        <v>83333.333333333328</v>
      </c>
      <c r="O129" s="101">
        <f t="shared" si="99"/>
        <v>1.4119507511577996E-4</v>
      </c>
      <c r="P129" s="224">
        <f>SUMIF('3.HR Policy'!$A:$A,$C129&amp;$C$124,'3.HR Policy'!$E:$E)*SUMIF('1.Headcount'!$A:$A,$C129&amp;2025,'1.Headcount'!Q:Q)/12</f>
        <v>83333.333333333328</v>
      </c>
      <c r="Q129" s="101">
        <f t="shared" si="100"/>
        <v>1.151012891344383E-4</v>
      </c>
      <c r="R129" s="224">
        <f>SUMIF('3.HR Policy'!$A:$A,$C129&amp;$C$124,'3.HR Policy'!$E:$E)*SUMIF('1.Headcount'!$A:$A,$C129&amp;2025,'1.Headcount'!S:S)/12</f>
        <v>83333.333333333328</v>
      </c>
      <c r="S129" s="101">
        <f t="shared" si="101"/>
        <v>3.3333333333333332E-4</v>
      </c>
      <c r="T129" s="224">
        <f>SUMIF('3.HR Policy'!$A:$A,$C129&amp;$C$124,'3.HR Policy'!$E:$E)*SUMIF('1.Headcount'!$A:$A,$C129&amp;2025,'1.Headcount'!U:U)/12</f>
        <v>83333.333333333328</v>
      </c>
      <c r="U129" s="101">
        <f t="shared" si="102"/>
        <v>2.3809523809523807E-4</v>
      </c>
      <c r="V129" s="224">
        <f>SUMIF('3.HR Policy'!$A:$A,$C129&amp;$C$124,'3.HR Policy'!$E:$E)*SUMIF('1.Headcount'!$A:$A,$C129&amp;2025,'1.Headcount'!W:W)/12</f>
        <v>83333.333333333328</v>
      </c>
      <c r="W129" s="101">
        <f t="shared" si="103"/>
        <v>3.9682539682539683E-4</v>
      </c>
      <c r="X129" s="224">
        <f>SUMIF('3.HR Policy'!$A:$A,$C129&amp;$C$124,'3.HR Policy'!$E:$E)*SUMIF('1.Headcount'!$A:$A,$C129&amp;2025,'1.Headcount'!Y:Y)/12</f>
        <v>83333.333333333328</v>
      </c>
      <c r="Y129" s="101">
        <f t="shared" si="104"/>
        <v>4.3859649122807013E-4</v>
      </c>
      <c r="Z129" s="224">
        <f>SUMIF('3.HR Policy'!$A:$A,$C129&amp;$C$124,'3.HR Policy'!$E:$E)*SUMIF('1.Headcount'!$A:$A,$C129&amp;2025,'1.Headcount'!AA:AA)/12</f>
        <v>83333.333333333328</v>
      </c>
      <c r="AA129" s="101">
        <f t="shared" si="105"/>
        <v>5.2351635465091925E-5</v>
      </c>
      <c r="AB129" s="95">
        <f t="shared" si="89"/>
        <v>833333.33333333337</v>
      </c>
      <c r="AC129" s="101">
        <f t="shared" si="106"/>
        <v>1.6099948480164864E-4</v>
      </c>
      <c r="AE129" s="95">
        <f>SUMIF('3.HR Policy'!$A:$A,$C129&amp;$C$124,'3.HR Policy'!G:G)*SUMIF($C$6:$C$12,$C129,F$6:F$12)</f>
        <v>1100000</v>
      </c>
      <c r="AF129" s="101">
        <f t="shared" si="107"/>
        <v>1.2533041655272991E-4</v>
      </c>
      <c r="AG129" s="95">
        <f>SUMIF('3.HR Policy'!$A:$A,$C129&amp;$C$124,'3.HR Policy'!I:I)*SUMIF($C$6:$C$12,$C129,H$6:H$12)</f>
        <v>1210000</v>
      </c>
      <c r="AH129" s="101">
        <f t="shared" si="108"/>
        <v>7.6590810115557181E-5</v>
      </c>
      <c r="AI129" s="95">
        <f>SUMIF('3.HR Policy'!$A:$A,$C129&amp;$C$124,'3.HR Policy'!K:K)*SUMIF($C$6:$C$12,$C129,J$6:J$12)</f>
        <v>1331000</v>
      </c>
      <c r="AJ129" s="101">
        <f t="shared" si="109"/>
        <v>5.6166594084741928E-5</v>
      </c>
      <c r="AK129" s="95">
        <f>SUMIF('3.HR Policy'!$A:$A,$C129&amp;$C$124,'3.HR Policy'!M:M)*SUMIF($C$6:$C$12,$C129,L$6:L$12)</f>
        <v>1464100.0000000002</v>
      </c>
      <c r="AL129" s="101">
        <f t="shared" si="110"/>
        <v>4.413089535229724E-5</v>
      </c>
    </row>
    <row r="130" spans="2:38" x14ac:dyDescent="0.45">
      <c r="B130" s="90"/>
      <c r="C130" s="105" t="s">
        <v>55</v>
      </c>
      <c r="D130" s="224">
        <f>SUMIF('3.HR Policy'!$A:$A,$C130&amp;$C$124,'3.HR Policy'!$E:$E)*SUMIF('1.Headcount'!$A:$A,$C130&amp;2025,'1.Headcount'!E:E)/12</f>
        <v>0</v>
      </c>
      <c r="E130" s="101">
        <f t="shared" si="94"/>
        <v>0</v>
      </c>
      <c r="F130" s="224">
        <f>SUMIF('3.HR Policy'!$A:$A,$C130&amp;$C$124,'3.HR Policy'!$E:$E)*SUMIF('1.Headcount'!$A:$A,$C130&amp;2025,'1.Headcount'!G:G)/12</f>
        <v>0</v>
      </c>
      <c r="G130" s="101">
        <f t="shared" si="95"/>
        <v>0</v>
      </c>
      <c r="H130" s="224">
        <f>SUMIF('3.HR Policy'!$A:$A,$C130&amp;$C$124,'3.HR Policy'!$E:$E)*SUMIF('1.Headcount'!$A:$A,$C130&amp;2025,'1.Headcount'!I:I)/12</f>
        <v>83333.333333333328</v>
      </c>
      <c r="I130" s="101">
        <f t="shared" si="96"/>
        <v>4.6296296296296293E-4</v>
      </c>
      <c r="J130" s="224">
        <f>SUMIF('3.HR Policy'!$A:$A,$C130&amp;$C$124,'3.HR Policy'!$E:$E)*SUMIF('1.Headcount'!$A:$A,$C130&amp;2025,'1.Headcount'!K:K)/12</f>
        <v>83333.333333333328</v>
      </c>
      <c r="K130" s="101">
        <f t="shared" si="97"/>
        <v>1.2077294685990338E-4</v>
      </c>
      <c r="L130" s="224">
        <f>SUMIF('3.HR Policy'!$A:$A,$C130&amp;$C$124,'3.HR Policy'!$E:$E)*SUMIF('1.Headcount'!$A:$A,$C130&amp;2025,'1.Headcount'!M:M)/12</f>
        <v>83333.333333333328</v>
      </c>
      <c r="M130" s="101">
        <f t="shared" si="98"/>
        <v>2.3148148148148146E-4</v>
      </c>
      <c r="N130" s="224">
        <f>SUMIF('3.HR Policy'!$A:$A,$C130&amp;$C$124,'3.HR Policy'!$E:$E)*SUMIF('1.Headcount'!$A:$A,$C130&amp;2025,'1.Headcount'!O:O)/12</f>
        <v>83333.333333333328</v>
      </c>
      <c r="O130" s="101">
        <f t="shared" si="99"/>
        <v>1.4119507511577996E-4</v>
      </c>
      <c r="P130" s="224">
        <f>SUMIF('3.HR Policy'!$A:$A,$C130&amp;$C$124,'3.HR Policy'!$E:$E)*SUMIF('1.Headcount'!$A:$A,$C130&amp;2025,'1.Headcount'!Q:Q)/12</f>
        <v>83333.333333333328</v>
      </c>
      <c r="Q130" s="101">
        <f t="shared" si="100"/>
        <v>1.151012891344383E-4</v>
      </c>
      <c r="R130" s="224">
        <f>SUMIF('3.HR Policy'!$A:$A,$C130&amp;$C$124,'3.HR Policy'!$E:$E)*SUMIF('1.Headcount'!$A:$A,$C130&amp;2025,'1.Headcount'!S:S)/12</f>
        <v>83333.333333333328</v>
      </c>
      <c r="S130" s="101">
        <f t="shared" si="101"/>
        <v>3.3333333333333332E-4</v>
      </c>
      <c r="T130" s="224">
        <f>SUMIF('3.HR Policy'!$A:$A,$C130&amp;$C$124,'3.HR Policy'!$E:$E)*SUMIF('1.Headcount'!$A:$A,$C130&amp;2025,'1.Headcount'!U:U)/12</f>
        <v>83333.333333333328</v>
      </c>
      <c r="U130" s="101">
        <f t="shared" si="102"/>
        <v>2.3809523809523807E-4</v>
      </c>
      <c r="V130" s="224">
        <f>SUMIF('3.HR Policy'!$A:$A,$C130&amp;$C$124,'3.HR Policy'!$E:$E)*SUMIF('1.Headcount'!$A:$A,$C130&amp;2025,'1.Headcount'!W:W)/12</f>
        <v>83333.333333333328</v>
      </c>
      <c r="W130" s="101">
        <f t="shared" si="103"/>
        <v>3.9682539682539683E-4</v>
      </c>
      <c r="X130" s="224">
        <f>SUMIF('3.HR Policy'!$A:$A,$C130&amp;$C$124,'3.HR Policy'!$E:$E)*SUMIF('1.Headcount'!$A:$A,$C130&amp;2025,'1.Headcount'!Y:Y)/12</f>
        <v>83333.333333333328</v>
      </c>
      <c r="Y130" s="101">
        <f t="shared" si="104"/>
        <v>4.3859649122807013E-4</v>
      </c>
      <c r="Z130" s="224">
        <f>SUMIF('3.HR Policy'!$A:$A,$C130&amp;$C$124,'3.HR Policy'!$E:$E)*SUMIF('1.Headcount'!$A:$A,$C130&amp;2025,'1.Headcount'!AA:AA)/12</f>
        <v>83333.333333333328</v>
      </c>
      <c r="AA130" s="101">
        <f t="shared" si="105"/>
        <v>5.2351635465091925E-5</v>
      </c>
      <c r="AB130" s="95">
        <f t="shared" si="89"/>
        <v>833333.33333333337</v>
      </c>
      <c r="AC130" s="101">
        <f t="shared" si="106"/>
        <v>1.6099948480164864E-4</v>
      </c>
      <c r="AE130" s="95">
        <f>SUMIF('3.HR Policy'!$A:$A,$C130&amp;$C$124,'3.HR Policy'!G:G)*SUMIF($C$6:$C$12,$C130,F$6:F$12)</f>
        <v>1100000</v>
      </c>
      <c r="AF130" s="101">
        <f t="shared" si="107"/>
        <v>1.2533041655272991E-4</v>
      </c>
      <c r="AG130" s="95">
        <f>SUMIF('3.HR Policy'!$A:$A,$C130&amp;$C$124,'3.HR Policy'!I:I)*SUMIF($C$6:$C$12,$C130,H$6:H$12)</f>
        <v>1210000</v>
      </c>
      <c r="AH130" s="101">
        <f t="shared" si="108"/>
        <v>7.6590810115557181E-5</v>
      </c>
      <c r="AI130" s="95">
        <f>SUMIF('3.HR Policy'!$A:$A,$C130&amp;$C$124,'3.HR Policy'!K:K)*SUMIF($C$6:$C$12,$C130,J$6:J$12)</f>
        <v>1331000</v>
      </c>
      <c r="AJ130" s="101">
        <f t="shared" si="109"/>
        <v>5.6166594084741928E-5</v>
      </c>
      <c r="AK130" s="95">
        <f>SUMIF('3.HR Policy'!$A:$A,$C130&amp;$C$124,'3.HR Policy'!M:M)*SUMIF($C$6:$C$12,$C130,L$6:L$12)</f>
        <v>1464100.0000000002</v>
      </c>
      <c r="AL130" s="101">
        <f t="shared" si="110"/>
        <v>4.413089535229724E-5</v>
      </c>
    </row>
    <row r="131" spans="2:38" x14ac:dyDescent="0.45">
      <c r="B131" s="90"/>
      <c r="C131" s="105" t="s">
        <v>56</v>
      </c>
      <c r="D131" s="224">
        <f>SUMIF('3.HR Policy'!$A:$A,$C131&amp;$C$124,'3.HR Policy'!$E:$E)*SUMIF('1.Headcount'!$A:$A,$C131&amp;2025,'1.Headcount'!E:E)/12</f>
        <v>0</v>
      </c>
      <c r="E131" s="101">
        <f t="shared" si="94"/>
        <v>0</v>
      </c>
      <c r="F131" s="224">
        <f>SUMIF('3.HR Policy'!$A:$A,$C131&amp;$C$124,'3.HR Policy'!$E:$E)*SUMIF('1.Headcount'!$A:$A,$C131&amp;2025,'1.Headcount'!G:G)/12</f>
        <v>0</v>
      </c>
      <c r="G131" s="101">
        <f t="shared" si="95"/>
        <v>0</v>
      </c>
      <c r="H131" s="224">
        <f>SUMIF('3.HR Policy'!$A:$A,$C131&amp;$C$124,'3.HR Policy'!$E:$E)*SUMIF('1.Headcount'!$A:$A,$C131&amp;2025,'1.Headcount'!I:I)/12</f>
        <v>0</v>
      </c>
      <c r="I131" s="101">
        <f t="shared" si="96"/>
        <v>0</v>
      </c>
      <c r="J131" s="224">
        <f>SUMIF('3.HR Policy'!$A:$A,$C131&amp;$C$124,'3.HR Policy'!$E:$E)*SUMIF('1.Headcount'!$A:$A,$C131&amp;2025,'1.Headcount'!K:K)/12</f>
        <v>0</v>
      </c>
      <c r="K131" s="101">
        <f t="shared" si="97"/>
        <v>0</v>
      </c>
      <c r="L131" s="224">
        <f>SUMIF('3.HR Policy'!$A:$A,$C131&amp;$C$124,'3.HR Policy'!$E:$E)*SUMIF('1.Headcount'!$A:$A,$C131&amp;2025,'1.Headcount'!M:M)/12</f>
        <v>0</v>
      </c>
      <c r="M131" s="101">
        <f t="shared" si="98"/>
        <v>0</v>
      </c>
      <c r="N131" s="224">
        <f>SUMIF('3.HR Policy'!$A:$A,$C131&amp;$C$124,'3.HR Policy'!$E:$E)*SUMIF('1.Headcount'!$A:$A,$C131&amp;2025,'1.Headcount'!O:O)/12</f>
        <v>0</v>
      </c>
      <c r="O131" s="101">
        <f t="shared" si="99"/>
        <v>0</v>
      </c>
      <c r="P131" s="224">
        <f>SUMIF('3.HR Policy'!$A:$A,$C131&amp;$C$124,'3.HR Policy'!$E:$E)*SUMIF('1.Headcount'!$A:$A,$C131&amp;2025,'1.Headcount'!Q:Q)/12</f>
        <v>0</v>
      </c>
      <c r="Q131" s="101">
        <f t="shared" si="100"/>
        <v>0</v>
      </c>
      <c r="R131" s="224">
        <f>SUMIF('3.HR Policy'!$A:$A,$C131&amp;$C$124,'3.HR Policy'!$E:$E)*SUMIF('1.Headcount'!$A:$A,$C131&amp;2025,'1.Headcount'!S:S)/12</f>
        <v>0</v>
      </c>
      <c r="S131" s="101">
        <f t="shared" si="101"/>
        <v>0</v>
      </c>
      <c r="T131" s="224">
        <f>SUMIF('3.HR Policy'!$A:$A,$C131&amp;$C$124,'3.HR Policy'!$E:$E)*SUMIF('1.Headcount'!$A:$A,$C131&amp;2025,'1.Headcount'!U:U)/12</f>
        <v>0</v>
      </c>
      <c r="U131" s="101">
        <f t="shared" si="102"/>
        <v>0</v>
      </c>
      <c r="V131" s="224">
        <f>SUMIF('3.HR Policy'!$A:$A,$C131&amp;$C$124,'3.HR Policy'!$E:$E)*SUMIF('1.Headcount'!$A:$A,$C131&amp;2025,'1.Headcount'!W:W)/12</f>
        <v>0</v>
      </c>
      <c r="W131" s="101">
        <f t="shared" si="103"/>
        <v>0</v>
      </c>
      <c r="X131" s="224">
        <f>SUMIF('3.HR Policy'!$A:$A,$C131&amp;$C$124,'3.HR Policy'!$E:$E)*SUMIF('1.Headcount'!$A:$A,$C131&amp;2025,'1.Headcount'!Y:Y)/12</f>
        <v>0</v>
      </c>
      <c r="Y131" s="101">
        <f t="shared" si="104"/>
        <v>0</v>
      </c>
      <c r="Z131" s="224">
        <f>SUMIF('3.HR Policy'!$A:$A,$C131&amp;$C$124,'3.HR Policy'!$E:$E)*SUMIF('1.Headcount'!$A:$A,$C131&amp;2025,'1.Headcount'!AA:AA)/12</f>
        <v>0</v>
      </c>
      <c r="AA131" s="101">
        <f t="shared" si="105"/>
        <v>0</v>
      </c>
      <c r="AB131" s="95">
        <f t="shared" si="89"/>
        <v>0</v>
      </c>
      <c r="AC131" s="101">
        <f t="shared" si="106"/>
        <v>0</v>
      </c>
      <c r="AE131" s="95">
        <f>SUMIF('3.HR Policy'!$A:$A,$C131&amp;$C$124,'3.HR Policy'!G:G)*SUMIF($C$6:$C$12,$C131,F$6:F$12)</f>
        <v>1100000</v>
      </c>
      <c r="AF131" s="101">
        <f t="shared" si="107"/>
        <v>1.2533041655272991E-4</v>
      </c>
      <c r="AG131" s="95">
        <f>SUMIF('3.HR Policy'!$A:$A,$C131&amp;$C$124,'3.HR Policy'!I:I)*SUMIF($C$6:$C$12,$C131,H$6:H$12)</f>
        <v>1210000</v>
      </c>
      <c r="AH131" s="101">
        <f t="shared" si="108"/>
        <v>7.6590810115557181E-5</v>
      </c>
      <c r="AI131" s="95">
        <f>SUMIF('3.HR Policy'!$A:$A,$C131&amp;$C$124,'3.HR Policy'!K:K)*SUMIF($C$6:$C$12,$C131,J$6:J$12)</f>
        <v>0</v>
      </c>
      <c r="AJ131" s="101">
        <f t="shared" si="109"/>
        <v>0</v>
      </c>
      <c r="AK131" s="95">
        <f>SUMIF('3.HR Policy'!$A:$A,$C131&amp;$C$124,'3.HR Policy'!M:M)*SUMIF($C$6:$C$12,$C131,L$6:L$12)</f>
        <v>0</v>
      </c>
      <c r="AL131" s="101">
        <f t="shared" si="110"/>
        <v>0</v>
      </c>
    </row>
    <row r="132" spans="2:38" x14ac:dyDescent="0.45">
      <c r="B132" s="90">
        <v>14</v>
      </c>
      <c r="C132" s="2" t="str">
        <f>'3.HR Policy'!B355</f>
        <v>Year End Party</v>
      </c>
      <c r="D132" s="93">
        <f>SUM(D133:D139)</f>
        <v>166666.66666666666</v>
      </c>
      <c r="E132" s="102">
        <f t="shared" si="94"/>
        <v>0</v>
      </c>
      <c r="F132" s="93">
        <f t="shared" ref="F132" si="126">SUM(F133:F139)</f>
        <v>166666.66666666666</v>
      </c>
      <c r="G132" s="102">
        <f t="shared" si="95"/>
        <v>4.1666666666666666E-3</v>
      </c>
      <c r="H132" s="93">
        <f t="shared" ref="H132" si="127">SUM(H133:H139)</f>
        <v>291666.66666666663</v>
      </c>
      <c r="I132" s="102">
        <f t="shared" si="96"/>
        <v>1.6203703703703701E-3</v>
      </c>
      <c r="J132" s="93">
        <f t="shared" ref="J132" si="128">SUM(J133:J139)</f>
        <v>291666.66666666663</v>
      </c>
      <c r="K132" s="102">
        <f t="shared" si="97"/>
        <v>4.227053140096618E-4</v>
      </c>
      <c r="L132" s="93">
        <f t="shared" ref="L132" si="129">SUM(L133:L139)</f>
        <v>291666.66666666663</v>
      </c>
      <c r="M132" s="102">
        <f t="shared" si="98"/>
        <v>8.1018518518518505E-4</v>
      </c>
      <c r="N132" s="93">
        <f t="shared" ref="N132" si="130">SUM(N133:N139)</f>
        <v>291666.66666666663</v>
      </c>
      <c r="O132" s="102">
        <f t="shared" si="99"/>
        <v>4.9418276290522979E-4</v>
      </c>
      <c r="P132" s="93">
        <f t="shared" ref="P132" si="131">SUM(P133:P139)</f>
        <v>291666.66666666663</v>
      </c>
      <c r="Q132" s="102">
        <f t="shared" si="100"/>
        <v>4.0285451197053402E-4</v>
      </c>
      <c r="R132" s="93">
        <f t="shared" ref="R132" si="132">SUM(R133:R139)</f>
        <v>291666.66666666663</v>
      </c>
      <c r="S132" s="102">
        <f t="shared" si="101"/>
        <v>1.1666666666666665E-3</v>
      </c>
      <c r="T132" s="93">
        <f t="shared" ref="T132" si="133">SUM(T133:T139)</f>
        <v>291666.66666666663</v>
      </c>
      <c r="U132" s="102">
        <f t="shared" si="102"/>
        <v>8.3333333333333317E-4</v>
      </c>
      <c r="V132" s="93">
        <f t="shared" ref="V132" si="134">SUM(V133:V139)</f>
        <v>291666.66666666663</v>
      </c>
      <c r="W132" s="102">
        <f t="shared" si="103"/>
        <v>1.3888888888888887E-3</v>
      </c>
      <c r="X132" s="93">
        <f t="shared" ref="X132" si="135">SUM(X133:X139)</f>
        <v>291666.66666666663</v>
      </c>
      <c r="Y132" s="102">
        <f t="shared" si="104"/>
        <v>1.5350877192982454E-3</v>
      </c>
      <c r="Z132" s="93">
        <f t="shared" ref="Z132" si="136">SUM(Z133:Z139)</f>
        <v>291666.66666666663</v>
      </c>
      <c r="AA132" s="102">
        <f t="shared" si="105"/>
        <v>1.8323072412782172E-4</v>
      </c>
      <c r="AB132" s="94">
        <f t="shared" ref="AB132:AB147" si="137">D132+F132+H132+J132+L132+N132+P132+R132+T132+V132+X132+Z132</f>
        <v>3249999.9999999991</v>
      </c>
      <c r="AC132" s="102">
        <f t="shared" si="106"/>
        <v>6.2789799072642948E-4</v>
      </c>
      <c r="AE132" s="93">
        <f t="shared" ref="AE132" si="138">SUM(AE133:AE139)</f>
        <v>3850000</v>
      </c>
      <c r="AF132" s="102">
        <f t="shared" si="107"/>
        <v>4.3865645793455475E-4</v>
      </c>
      <c r="AG132" s="93">
        <f t="shared" ref="AG132" si="139">SUM(AG133:AG139)</f>
        <v>4235000</v>
      </c>
      <c r="AH132" s="102">
        <f t="shared" si="108"/>
        <v>2.6806783540445013E-4</v>
      </c>
      <c r="AI132" s="93">
        <f t="shared" ref="AI132" si="140">SUM(AI133:AI139)</f>
        <v>3993000</v>
      </c>
      <c r="AJ132" s="102">
        <f t="shared" si="109"/>
        <v>1.6849978225422579E-4</v>
      </c>
      <c r="AK132" s="93">
        <f t="shared" ref="AK132" si="141">SUM(AK133:AK139)</f>
        <v>4392300.0000000009</v>
      </c>
      <c r="AL132" s="102">
        <f t="shared" si="110"/>
        <v>1.3239268605689172E-4</v>
      </c>
    </row>
    <row r="133" spans="2:38" x14ac:dyDescent="0.45">
      <c r="B133" s="90"/>
      <c r="C133" s="105" t="s">
        <v>51</v>
      </c>
      <c r="D133" s="224">
        <f>SUMIF('3.HR Policy'!$A:$A,$C133&amp;$C$132,'3.HR Policy'!$E:$E)*SUMIF('1.Headcount'!$A:$A,$C133&amp;2025,'1.Headcount'!E:E)/12</f>
        <v>41666.666666666664</v>
      </c>
      <c r="E133" s="101">
        <f t="shared" si="94"/>
        <v>0</v>
      </c>
      <c r="F133" s="224">
        <f>SUMIF('3.HR Policy'!$A:$A,$C133&amp;$C$132,'3.HR Policy'!$E:$E)*SUMIF('1.Headcount'!$A:$A,$C133&amp;2025,'1.Headcount'!G:G)/12</f>
        <v>41666.666666666664</v>
      </c>
      <c r="G133" s="101">
        <f t="shared" si="95"/>
        <v>1.0416666666666667E-3</v>
      </c>
      <c r="H133" s="224">
        <f>SUMIF('3.HR Policy'!$A:$A,$C133&amp;$C$132,'3.HR Policy'!$E:$E)*SUMIF('1.Headcount'!$A:$A,$C133&amp;2025,'1.Headcount'!I:I)/12</f>
        <v>41666.666666666664</v>
      </c>
      <c r="I133" s="101">
        <f t="shared" si="96"/>
        <v>2.3148148148148146E-4</v>
      </c>
      <c r="J133" s="224">
        <f>SUMIF('3.HR Policy'!$A:$A,$C133&amp;$C$132,'3.HR Policy'!$E:$E)*SUMIF('1.Headcount'!$A:$A,$C133&amp;2025,'1.Headcount'!K:K)/12</f>
        <v>41666.666666666664</v>
      </c>
      <c r="K133" s="101">
        <f t="shared" si="97"/>
        <v>6.0386473429951689E-5</v>
      </c>
      <c r="L133" s="224">
        <f>SUMIF('3.HR Policy'!$A:$A,$C133&amp;$C$132,'3.HR Policy'!$E:$E)*SUMIF('1.Headcount'!$A:$A,$C133&amp;2025,'1.Headcount'!M:M)/12</f>
        <v>41666.666666666664</v>
      </c>
      <c r="M133" s="101">
        <f t="shared" si="98"/>
        <v>1.1574074074074073E-4</v>
      </c>
      <c r="N133" s="224">
        <f>SUMIF('3.HR Policy'!$A:$A,$C133&amp;$C$132,'3.HR Policy'!$E:$E)*SUMIF('1.Headcount'!$A:$A,$C133&amp;2025,'1.Headcount'!O:O)/12</f>
        <v>41666.666666666664</v>
      </c>
      <c r="O133" s="101">
        <f t="shared" si="99"/>
        <v>7.0597537557889981E-5</v>
      </c>
      <c r="P133" s="224">
        <f>SUMIF('3.HR Policy'!$A:$A,$C133&amp;$C$132,'3.HR Policy'!$E:$E)*SUMIF('1.Headcount'!$A:$A,$C133&amp;2025,'1.Headcount'!Q:Q)/12</f>
        <v>41666.666666666664</v>
      </c>
      <c r="Q133" s="101">
        <f t="shared" si="100"/>
        <v>5.7550644567219148E-5</v>
      </c>
      <c r="R133" s="224">
        <f>SUMIF('3.HR Policy'!$A:$A,$C133&amp;$C$132,'3.HR Policy'!$E:$E)*SUMIF('1.Headcount'!$A:$A,$C133&amp;2025,'1.Headcount'!S:S)/12</f>
        <v>41666.666666666664</v>
      </c>
      <c r="S133" s="101">
        <f t="shared" si="101"/>
        <v>1.6666666666666666E-4</v>
      </c>
      <c r="T133" s="224">
        <f>SUMIF('3.HR Policy'!$A:$A,$C133&amp;$C$132,'3.HR Policy'!$E:$E)*SUMIF('1.Headcount'!$A:$A,$C133&amp;2025,'1.Headcount'!U:U)/12</f>
        <v>41666.666666666664</v>
      </c>
      <c r="U133" s="101">
        <f t="shared" si="102"/>
        <v>1.1904761904761903E-4</v>
      </c>
      <c r="V133" s="224">
        <f>SUMIF('3.HR Policy'!$A:$A,$C133&amp;$C$132,'3.HR Policy'!$E:$E)*SUMIF('1.Headcount'!$A:$A,$C133&amp;2025,'1.Headcount'!W:W)/12</f>
        <v>41666.666666666664</v>
      </c>
      <c r="W133" s="101">
        <f t="shared" si="103"/>
        <v>1.9841269841269841E-4</v>
      </c>
      <c r="X133" s="224">
        <f>SUMIF('3.HR Policy'!$A:$A,$C133&amp;$C$132,'3.HR Policy'!$E:$E)*SUMIF('1.Headcount'!$A:$A,$C133&amp;2025,'1.Headcount'!Y:Y)/12</f>
        <v>41666.666666666664</v>
      </c>
      <c r="Y133" s="101">
        <f t="shared" si="104"/>
        <v>2.1929824561403506E-4</v>
      </c>
      <c r="Z133" s="224">
        <f>SUMIF('3.HR Policy'!$A:$A,$C133&amp;$C$132,'3.HR Policy'!$E:$E)*SUMIF('1.Headcount'!$A:$A,$C133&amp;2025,'1.Headcount'!AA:AA)/12</f>
        <v>41666.666666666664</v>
      </c>
      <c r="AA133" s="101">
        <f t="shared" si="105"/>
        <v>2.6175817732545962E-5</v>
      </c>
      <c r="AB133" s="95">
        <f t="shared" si="137"/>
        <v>500000.00000000006</v>
      </c>
      <c r="AC133" s="101">
        <f t="shared" si="106"/>
        <v>9.6599690880989192E-5</v>
      </c>
      <c r="AE133" s="95">
        <f>SUMIF('3.HR Policy'!$A:$A,$C133&amp;$C$132,'3.HR Policy'!G:G)*SUMIF($C$6:$C$12,$C133,F$6:F$12)</f>
        <v>550000</v>
      </c>
      <c r="AF133" s="101">
        <f t="shared" si="107"/>
        <v>6.2665208276364956E-5</v>
      </c>
      <c r="AG133" s="95">
        <f>SUMIF('3.HR Policy'!$A:$A,$C133&amp;$C$132,'3.HR Policy'!I:I)*SUMIF($C$6:$C$12,$C133,H$6:H$12)</f>
        <v>605000</v>
      </c>
      <c r="AH133" s="101">
        <f t="shared" si="108"/>
        <v>3.829540505777859E-5</v>
      </c>
      <c r="AI133" s="95">
        <f>SUMIF('3.HR Policy'!$A:$A,$C133&amp;$C$132,'3.HR Policy'!K:K)*SUMIF($C$6:$C$12,$C133,J$6:J$12)</f>
        <v>665500</v>
      </c>
      <c r="AJ133" s="101">
        <f t="shared" si="109"/>
        <v>2.8083297042370964E-5</v>
      </c>
      <c r="AK133" s="95">
        <f>SUMIF('3.HR Policy'!$A:$A,$C133&amp;$C$132,'3.HR Policy'!M:M)*SUMIF($C$6:$C$12,$C133,L$6:L$12)</f>
        <v>732050.00000000012</v>
      </c>
      <c r="AL133" s="101">
        <f t="shared" si="110"/>
        <v>2.206544767614862E-5</v>
      </c>
    </row>
    <row r="134" spans="2:38" x14ac:dyDescent="0.45">
      <c r="B134" s="90"/>
      <c r="C134" s="105" t="s">
        <v>52</v>
      </c>
      <c r="D134" s="224">
        <f>SUMIF('3.HR Policy'!$A:$A,$C134&amp;$C$132,'3.HR Policy'!$E:$E)*SUMIF('1.Headcount'!$A:$A,$C134&amp;2025,'1.Headcount'!E:E)/12</f>
        <v>41666.666666666664</v>
      </c>
      <c r="E134" s="101">
        <f t="shared" si="94"/>
        <v>0</v>
      </c>
      <c r="F134" s="224">
        <f>SUMIF('3.HR Policy'!$A:$A,$C134&amp;$C$132,'3.HR Policy'!$E:$E)*SUMIF('1.Headcount'!$A:$A,$C134&amp;2025,'1.Headcount'!G:G)/12</f>
        <v>41666.666666666664</v>
      </c>
      <c r="G134" s="101">
        <f t="shared" si="95"/>
        <v>1.0416666666666667E-3</v>
      </c>
      <c r="H134" s="224">
        <f>SUMIF('3.HR Policy'!$A:$A,$C134&amp;$C$132,'3.HR Policy'!$E:$E)*SUMIF('1.Headcount'!$A:$A,$C134&amp;2025,'1.Headcount'!I:I)/12</f>
        <v>41666.666666666664</v>
      </c>
      <c r="I134" s="101">
        <f t="shared" si="96"/>
        <v>2.3148148148148146E-4</v>
      </c>
      <c r="J134" s="224">
        <f>SUMIF('3.HR Policy'!$A:$A,$C134&amp;$C$132,'3.HR Policy'!$E:$E)*SUMIF('1.Headcount'!$A:$A,$C134&amp;2025,'1.Headcount'!K:K)/12</f>
        <v>41666.666666666664</v>
      </c>
      <c r="K134" s="101">
        <f t="shared" si="97"/>
        <v>6.0386473429951689E-5</v>
      </c>
      <c r="L134" s="224">
        <f>SUMIF('3.HR Policy'!$A:$A,$C134&amp;$C$132,'3.HR Policy'!$E:$E)*SUMIF('1.Headcount'!$A:$A,$C134&amp;2025,'1.Headcount'!M:M)/12</f>
        <v>41666.666666666664</v>
      </c>
      <c r="M134" s="101">
        <f t="shared" si="98"/>
        <v>1.1574074074074073E-4</v>
      </c>
      <c r="N134" s="224">
        <f>SUMIF('3.HR Policy'!$A:$A,$C134&amp;$C$132,'3.HR Policy'!$E:$E)*SUMIF('1.Headcount'!$A:$A,$C134&amp;2025,'1.Headcount'!O:O)/12</f>
        <v>41666.666666666664</v>
      </c>
      <c r="O134" s="101">
        <f t="shared" si="99"/>
        <v>7.0597537557889981E-5</v>
      </c>
      <c r="P134" s="224">
        <f>SUMIF('3.HR Policy'!$A:$A,$C134&amp;$C$132,'3.HR Policy'!$E:$E)*SUMIF('1.Headcount'!$A:$A,$C134&amp;2025,'1.Headcount'!Q:Q)/12</f>
        <v>41666.666666666664</v>
      </c>
      <c r="Q134" s="101">
        <f t="shared" si="100"/>
        <v>5.7550644567219148E-5</v>
      </c>
      <c r="R134" s="224">
        <f>SUMIF('3.HR Policy'!$A:$A,$C134&amp;$C$132,'3.HR Policy'!$E:$E)*SUMIF('1.Headcount'!$A:$A,$C134&amp;2025,'1.Headcount'!S:S)/12</f>
        <v>41666.666666666664</v>
      </c>
      <c r="S134" s="101">
        <f t="shared" si="101"/>
        <v>1.6666666666666666E-4</v>
      </c>
      <c r="T134" s="224">
        <f>SUMIF('3.HR Policy'!$A:$A,$C134&amp;$C$132,'3.HR Policy'!$E:$E)*SUMIF('1.Headcount'!$A:$A,$C134&amp;2025,'1.Headcount'!U:U)/12</f>
        <v>41666.666666666664</v>
      </c>
      <c r="U134" s="101">
        <f t="shared" si="102"/>
        <v>1.1904761904761903E-4</v>
      </c>
      <c r="V134" s="224">
        <f>SUMIF('3.HR Policy'!$A:$A,$C134&amp;$C$132,'3.HR Policy'!$E:$E)*SUMIF('1.Headcount'!$A:$A,$C134&amp;2025,'1.Headcount'!W:W)/12</f>
        <v>41666.666666666664</v>
      </c>
      <c r="W134" s="101">
        <f t="shared" si="103"/>
        <v>1.9841269841269841E-4</v>
      </c>
      <c r="X134" s="224">
        <f>SUMIF('3.HR Policy'!$A:$A,$C134&amp;$C$132,'3.HR Policy'!$E:$E)*SUMIF('1.Headcount'!$A:$A,$C134&amp;2025,'1.Headcount'!Y:Y)/12</f>
        <v>41666.666666666664</v>
      </c>
      <c r="Y134" s="101">
        <f t="shared" si="104"/>
        <v>2.1929824561403506E-4</v>
      </c>
      <c r="Z134" s="224">
        <f>SUMIF('3.HR Policy'!$A:$A,$C134&amp;$C$132,'3.HR Policy'!$E:$E)*SUMIF('1.Headcount'!$A:$A,$C134&amp;2025,'1.Headcount'!AA:AA)/12</f>
        <v>41666.666666666664</v>
      </c>
      <c r="AA134" s="101">
        <f t="shared" si="105"/>
        <v>2.6175817732545962E-5</v>
      </c>
      <c r="AB134" s="95">
        <f t="shared" si="137"/>
        <v>500000.00000000006</v>
      </c>
      <c r="AC134" s="101">
        <f t="shared" si="106"/>
        <v>9.6599690880989192E-5</v>
      </c>
      <c r="AE134" s="95">
        <f>SUMIF('3.HR Policy'!$A:$A,$C134&amp;$C$132,'3.HR Policy'!G:G)*SUMIF($C$6:$C$12,$C134,F$6:F$12)</f>
        <v>550000</v>
      </c>
      <c r="AF134" s="101">
        <f t="shared" si="107"/>
        <v>6.2665208276364956E-5</v>
      </c>
      <c r="AG134" s="95">
        <f>SUMIF('3.HR Policy'!$A:$A,$C134&amp;$C$132,'3.HR Policy'!I:I)*SUMIF($C$6:$C$12,$C134,H$6:H$12)</f>
        <v>605000</v>
      </c>
      <c r="AH134" s="101">
        <f t="shared" si="108"/>
        <v>3.829540505777859E-5</v>
      </c>
      <c r="AI134" s="95">
        <f>SUMIF('3.HR Policy'!$A:$A,$C134&amp;$C$132,'3.HR Policy'!K:K)*SUMIF($C$6:$C$12,$C134,J$6:J$12)</f>
        <v>665500</v>
      </c>
      <c r="AJ134" s="101">
        <f t="shared" si="109"/>
        <v>2.8083297042370964E-5</v>
      </c>
      <c r="AK134" s="95">
        <f>SUMIF('3.HR Policy'!$A:$A,$C134&amp;$C$132,'3.HR Policy'!M:M)*SUMIF($C$6:$C$12,$C134,L$6:L$12)</f>
        <v>732050.00000000012</v>
      </c>
      <c r="AL134" s="101">
        <f t="shared" si="110"/>
        <v>2.206544767614862E-5</v>
      </c>
    </row>
    <row r="135" spans="2:38" x14ac:dyDescent="0.45">
      <c r="B135" s="90"/>
      <c r="C135" s="105" t="s">
        <v>75</v>
      </c>
      <c r="D135" s="224">
        <f>SUMIF('3.HR Policy'!$A:$A,$C135&amp;$C$132,'3.HR Policy'!$E:$E)*SUMIF('1.Headcount'!$A:$A,$C135&amp;2025,'1.Headcount'!E:E)/12</f>
        <v>41666.666666666664</v>
      </c>
      <c r="E135" s="101">
        <f t="shared" si="94"/>
        <v>0</v>
      </c>
      <c r="F135" s="224">
        <f>SUMIF('3.HR Policy'!$A:$A,$C135&amp;$C$132,'3.HR Policy'!$E:$E)*SUMIF('1.Headcount'!$A:$A,$C135&amp;2025,'1.Headcount'!G:G)/12</f>
        <v>41666.666666666664</v>
      </c>
      <c r="G135" s="101">
        <f t="shared" si="95"/>
        <v>1.0416666666666667E-3</v>
      </c>
      <c r="H135" s="224">
        <f>SUMIF('3.HR Policy'!$A:$A,$C135&amp;$C$132,'3.HR Policy'!$E:$E)*SUMIF('1.Headcount'!$A:$A,$C135&amp;2025,'1.Headcount'!I:I)/12</f>
        <v>41666.666666666664</v>
      </c>
      <c r="I135" s="101">
        <f t="shared" si="96"/>
        <v>2.3148148148148146E-4</v>
      </c>
      <c r="J135" s="224">
        <f>SUMIF('3.HR Policy'!$A:$A,$C135&amp;$C$132,'3.HR Policy'!$E:$E)*SUMIF('1.Headcount'!$A:$A,$C135&amp;2025,'1.Headcount'!K:K)/12</f>
        <v>41666.666666666664</v>
      </c>
      <c r="K135" s="101">
        <f t="shared" si="97"/>
        <v>6.0386473429951689E-5</v>
      </c>
      <c r="L135" s="224">
        <f>SUMIF('3.HR Policy'!$A:$A,$C135&amp;$C$132,'3.HR Policy'!$E:$E)*SUMIF('1.Headcount'!$A:$A,$C135&amp;2025,'1.Headcount'!M:M)/12</f>
        <v>41666.666666666664</v>
      </c>
      <c r="M135" s="101">
        <f t="shared" si="98"/>
        <v>1.1574074074074073E-4</v>
      </c>
      <c r="N135" s="224">
        <f>SUMIF('3.HR Policy'!$A:$A,$C135&amp;$C$132,'3.HR Policy'!$E:$E)*SUMIF('1.Headcount'!$A:$A,$C135&amp;2025,'1.Headcount'!O:O)/12</f>
        <v>41666.666666666664</v>
      </c>
      <c r="O135" s="101">
        <f t="shared" si="99"/>
        <v>7.0597537557889981E-5</v>
      </c>
      <c r="P135" s="224">
        <f>SUMIF('3.HR Policy'!$A:$A,$C135&amp;$C$132,'3.HR Policy'!$E:$E)*SUMIF('1.Headcount'!$A:$A,$C135&amp;2025,'1.Headcount'!Q:Q)/12</f>
        <v>41666.666666666664</v>
      </c>
      <c r="Q135" s="101">
        <f t="shared" si="100"/>
        <v>5.7550644567219148E-5</v>
      </c>
      <c r="R135" s="224">
        <f>SUMIF('3.HR Policy'!$A:$A,$C135&amp;$C$132,'3.HR Policy'!$E:$E)*SUMIF('1.Headcount'!$A:$A,$C135&amp;2025,'1.Headcount'!S:S)/12</f>
        <v>41666.666666666664</v>
      </c>
      <c r="S135" s="101">
        <f t="shared" si="101"/>
        <v>1.6666666666666666E-4</v>
      </c>
      <c r="T135" s="224">
        <f>SUMIF('3.HR Policy'!$A:$A,$C135&amp;$C$132,'3.HR Policy'!$E:$E)*SUMIF('1.Headcount'!$A:$A,$C135&amp;2025,'1.Headcount'!U:U)/12</f>
        <v>41666.666666666664</v>
      </c>
      <c r="U135" s="101">
        <f t="shared" si="102"/>
        <v>1.1904761904761903E-4</v>
      </c>
      <c r="V135" s="224">
        <f>SUMIF('3.HR Policy'!$A:$A,$C135&amp;$C$132,'3.HR Policy'!$E:$E)*SUMIF('1.Headcount'!$A:$A,$C135&amp;2025,'1.Headcount'!W:W)/12</f>
        <v>41666.666666666664</v>
      </c>
      <c r="W135" s="101">
        <f t="shared" si="103"/>
        <v>1.9841269841269841E-4</v>
      </c>
      <c r="X135" s="224">
        <f>SUMIF('3.HR Policy'!$A:$A,$C135&amp;$C$132,'3.HR Policy'!$E:$E)*SUMIF('1.Headcount'!$A:$A,$C135&amp;2025,'1.Headcount'!Y:Y)/12</f>
        <v>41666.666666666664</v>
      </c>
      <c r="Y135" s="101">
        <f t="shared" si="104"/>
        <v>2.1929824561403506E-4</v>
      </c>
      <c r="Z135" s="224">
        <f>SUMIF('3.HR Policy'!$A:$A,$C135&amp;$C$132,'3.HR Policy'!$E:$E)*SUMIF('1.Headcount'!$A:$A,$C135&amp;2025,'1.Headcount'!AA:AA)/12</f>
        <v>41666.666666666664</v>
      </c>
      <c r="AA135" s="101">
        <f t="shared" si="105"/>
        <v>2.6175817732545962E-5</v>
      </c>
      <c r="AB135" s="95">
        <f t="shared" si="137"/>
        <v>500000.00000000006</v>
      </c>
      <c r="AC135" s="101">
        <f t="shared" si="106"/>
        <v>9.6599690880989192E-5</v>
      </c>
      <c r="AE135" s="95">
        <f>SUMIF('3.HR Policy'!$A:$A,$C135&amp;$C$132,'3.HR Policy'!G:G)*SUMIF($C$6:$C$12,$C135,F$6:F$12)</f>
        <v>550000</v>
      </c>
      <c r="AF135" s="101">
        <f t="shared" si="107"/>
        <v>6.2665208276364956E-5</v>
      </c>
      <c r="AG135" s="95">
        <f>SUMIF('3.HR Policy'!$A:$A,$C135&amp;$C$132,'3.HR Policy'!I:I)*SUMIF($C$6:$C$12,$C135,H$6:H$12)</f>
        <v>605000</v>
      </c>
      <c r="AH135" s="101">
        <f t="shared" si="108"/>
        <v>3.829540505777859E-5</v>
      </c>
      <c r="AI135" s="95">
        <f>SUMIF('3.HR Policy'!$A:$A,$C135&amp;$C$132,'3.HR Policy'!K:K)*SUMIF($C$6:$C$12,$C135,J$6:J$12)</f>
        <v>665500</v>
      </c>
      <c r="AJ135" s="101">
        <f t="shared" si="109"/>
        <v>2.8083297042370964E-5</v>
      </c>
      <c r="AK135" s="95">
        <f>SUMIF('3.HR Policy'!$A:$A,$C135&amp;$C$132,'3.HR Policy'!M:M)*SUMIF($C$6:$C$12,$C135,L$6:L$12)</f>
        <v>732050.00000000012</v>
      </c>
      <c r="AL135" s="101">
        <f t="shared" si="110"/>
        <v>2.206544767614862E-5</v>
      </c>
    </row>
    <row r="136" spans="2:38" x14ac:dyDescent="0.45">
      <c r="B136" s="90"/>
      <c r="C136" s="105" t="s">
        <v>53</v>
      </c>
      <c r="D136" s="224">
        <f>SUMIF('3.HR Policy'!$A:$A,$C136&amp;$C$132,'3.HR Policy'!$E:$E)*SUMIF('1.Headcount'!$A:$A,$C136&amp;2025,'1.Headcount'!E:E)/12</f>
        <v>41666.666666666664</v>
      </c>
      <c r="E136" s="101">
        <f t="shared" si="94"/>
        <v>0</v>
      </c>
      <c r="F136" s="224">
        <f>SUMIF('3.HR Policy'!$A:$A,$C136&amp;$C$132,'3.HR Policy'!$E:$E)*SUMIF('1.Headcount'!$A:$A,$C136&amp;2025,'1.Headcount'!G:G)/12</f>
        <v>41666.666666666664</v>
      </c>
      <c r="G136" s="101">
        <f t="shared" si="95"/>
        <v>1.0416666666666667E-3</v>
      </c>
      <c r="H136" s="224">
        <f>SUMIF('3.HR Policy'!$A:$A,$C136&amp;$C$132,'3.HR Policy'!$E:$E)*SUMIF('1.Headcount'!$A:$A,$C136&amp;2025,'1.Headcount'!I:I)/12</f>
        <v>41666.666666666664</v>
      </c>
      <c r="I136" s="101">
        <f t="shared" si="96"/>
        <v>2.3148148148148146E-4</v>
      </c>
      <c r="J136" s="224">
        <f>SUMIF('3.HR Policy'!$A:$A,$C136&amp;$C$132,'3.HR Policy'!$E:$E)*SUMIF('1.Headcount'!$A:$A,$C136&amp;2025,'1.Headcount'!K:K)/12</f>
        <v>41666.666666666664</v>
      </c>
      <c r="K136" s="101">
        <f t="shared" si="97"/>
        <v>6.0386473429951689E-5</v>
      </c>
      <c r="L136" s="224">
        <f>SUMIF('3.HR Policy'!$A:$A,$C136&amp;$C$132,'3.HR Policy'!$E:$E)*SUMIF('1.Headcount'!$A:$A,$C136&amp;2025,'1.Headcount'!M:M)/12</f>
        <v>41666.666666666664</v>
      </c>
      <c r="M136" s="101">
        <f t="shared" si="98"/>
        <v>1.1574074074074073E-4</v>
      </c>
      <c r="N136" s="224">
        <f>SUMIF('3.HR Policy'!$A:$A,$C136&amp;$C$132,'3.HR Policy'!$E:$E)*SUMIF('1.Headcount'!$A:$A,$C136&amp;2025,'1.Headcount'!O:O)/12</f>
        <v>41666.666666666664</v>
      </c>
      <c r="O136" s="101">
        <f t="shared" si="99"/>
        <v>7.0597537557889981E-5</v>
      </c>
      <c r="P136" s="224">
        <f>SUMIF('3.HR Policy'!$A:$A,$C136&amp;$C$132,'3.HR Policy'!$E:$E)*SUMIF('1.Headcount'!$A:$A,$C136&amp;2025,'1.Headcount'!Q:Q)/12</f>
        <v>41666.666666666664</v>
      </c>
      <c r="Q136" s="101">
        <f t="shared" si="100"/>
        <v>5.7550644567219148E-5</v>
      </c>
      <c r="R136" s="224">
        <f>SUMIF('3.HR Policy'!$A:$A,$C136&amp;$C$132,'3.HR Policy'!$E:$E)*SUMIF('1.Headcount'!$A:$A,$C136&amp;2025,'1.Headcount'!S:S)/12</f>
        <v>41666.666666666664</v>
      </c>
      <c r="S136" s="101">
        <f t="shared" si="101"/>
        <v>1.6666666666666666E-4</v>
      </c>
      <c r="T136" s="224">
        <f>SUMIF('3.HR Policy'!$A:$A,$C136&amp;$C$132,'3.HR Policy'!$E:$E)*SUMIF('1.Headcount'!$A:$A,$C136&amp;2025,'1.Headcount'!U:U)/12</f>
        <v>41666.666666666664</v>
      </c>
      <c r="U136" s="101">
        <f t="shared" si="102"/>
        <v>1.1904761904761903E-4</v>
      </c>
      <c r="V136" s="224">
        <f>SUMIF('3.HR Policy'!$A:$A,$C136&amp;$C$132,'3.HR Policy'!$E:$E)*SUMIF('1.Headcount'!$A:$A,$C136&amp;2025,'1.Headcount'!W:W)/12</f>
        <v>41666.666666666664</v>
      </c>
      <c r="W136" s="101">
        <f t="shared" si="103"/>
        <v>1.9841269841269841E-4</v>
      </c>
      <c r="X136" s="224">
        <f>SUMIF('3.HR Policy'!$A:$A,$C136&amp;$C$132,'3.HR Policy'!$E:$E)*SUMIF('1.Headcount'!$A:$A,$C136&amp;2025,'1.Headcount'!Y:Y)/12</f>
        <v>41666.666666666664</v>
      </c>
      <c r="Y136" s="101">
        <f t="shared" si="104"/>
        <v>2.1929824561403506E-4</v>
      </c>
      <c r="Z136" s="224">
        <f>SUMIF('3.HR Policy'!$A:$A,$C136&amp;$C$132,'3.HR Policy'!$E:$E)*SUMIF('1.Headcount'!$A:$A,$C136&amp;2025,'1.Headcount'!AA:AA)/12</f>
        <v>41666.666666666664</v>
      </c>
      <c r="AA136" s="101">
        <f t="shared" si="105"/>
        <v>2.6175817732545962E-5</v>
      </c>
      <c r="AB136" s="95">
        <f t="shared" si="137"/>
        <v>500000.00000000006</v>
      </c>
      <c r="AC136" s="101">
        <f t="shared" si="106"/>
        <v>9.6599690880989192E-5</v>
      </c>
      <c r="AE136" s="95">
        <f>SUMIF('3.HR Policy'!$A:$A,$C136&amp;$C$132,'3.HR Policy'!G:G)*SUMIF($C$6:$C$12,$C136,F$6:F$12)</f>
        <v>550000</v>
      </c>
      <c r="AF136" s="101">
        <f t="shared" si="107"/>
        <v>6.2665208276364956E-5</v>
      </c>
      <c r="AG136" s="95">
        <f>SUMIF('3.HR Policy'!$A:$A,$C136&amp;$C$132,'3.HR Policy'!I:I)*SUMIF($C$6:$C$12,$C136,H$6:H$12)</f>
        <v>605000</v>
      </c>
      <c r="AH136" s="101">
        <f t="shared" si="108"/>
        <v>3.829540505777859E-5</v>
      </c>
      <c r="AI136" s="95">
        <f>SUMIF('3.HR Policy'!$A:$A,$C136&amp;$C$132,'3.HR Policy'!K:K)*SUMIF($C$6:$C$12,$C136,J$6:J$12)</f>
        <v>665500</v>
      </c>
      <c r="AJ136" s="101">
        <f t="shared" si="109"/>
        <v>2.8083297042370964E-5</v>
      </c>
      <c r="AK136" s="95">
        <f>SUMIF('3.HR Policy'!$A:$A,$C136&amp;$C$132,'3.HR Policy'!M:M)*SUMIF($C$6:$C$12,$C136,L$6:L$12)</f>
        <v>732050.00000000012</v>
      </c>
      <c r="AL136" s="101">
        <f t="shared" si="110"/>
        <v>2.206544767614862E-5</v>
      </c>
    </row>
    <row r="137" spans="2:38" x14ac:dyDescent="0.45">
      <c r="B137" s="90"/>
      <c r="C137" s="105" t="s">
        <v>54</v>
      </c>
      <c r="D137" s="224">
        <f>SUMIF('3.HR Policy'!$A:$A,$C137&amp;$C$132,'3.HR Policy'!$E:$E)*SUMIF('1.Headcount'!$A:$A,$C137&amp;2025,'1.Headcount'!E:E)/12</f>
        <v>0</v>
      </c>
      <c r="E137" s="101">
        <f t="shared" si="94"/>
        <v>0</v>
      </c>
      <c r="F137" s="224">
        <f>SUMIF('3.HR Policy'!$A:$A,$C137&amp;$C$132,'3.HR Policy'!$E:$E)*SUMIF('1.Headcount'!$A:$A,$C137&amp;2025,'1.Headcount'!G:G)/12</f>
        <v>0</v>
      </c>
      <c r="G137" s="101">
        <f t="shared" si="95"/>
        <v>0</v>
      </c>
      <c r="H137" s="224">
        <f>SUMIF('3.HR Policy'!$A:$A,$C137&amp;$C$132,'3.HR Policy'!$E:$E)*SUMIF('1.Headcount'!$A:$A,$C137&amp;2025,'1.Headcount'!I:I)/12</f>
        <v>41666.666666666664</v>
      </c>
      <c r="I137" s="101">
        <f t="shared" si="96"/>
        <v>2.3148148148148146E-4</v>
      </c>
      <c r="J137" s="224">
        <f>SUMIF('3.HR Policy'!$A:$A,$C137&amp;$C$132,'3.HR Policy'!$E:$E)*SUMIF('1.Headcount'!$A:$A,$C137&amp;2025,'1.Headcount'!K:K)/12</f>
        <v>41666.666666666664</v>
      </c>
      <c r="K137" s="101">
        <f t="shared" si="97"/>
        <v>6.0386473429951689E-5</v>
      </c>
      <c r="L137" s="224">
        <f>SUMIF('3.HR Policy'!$A:$A,$C137&amp;$C$132,'3.HR Policy'!$E:$E)*SUMIF('1.Headcount'!$A:$A,$C137&amp;2025,'1.Headcount'!M:M)/12</f>
        <v>41666.666666666664</v>
      </c>
      <c r="M137" s="101">
        <f t="shared" si="98"/>
        <v>1.1574074074074073E-4</v>
      </c>
      <c r="N137" s="224">
        <f>SUMIF('3.HR Policy'!$A:$A,$C137&amp;$C$132,'3.HR Policy'!$E:$E)*SUMIF('1.Headcount'!$A:$A,$C137&amp;2025,'1.Headcount'!O:O)/12</f>
        <v>41666.666666666664</v>
      </c>
      <c r="O137" s="101">
        <f t="shared" si="99"/>
        <v>7.0597537557889981E-5</v>
      </c>
      <c r="P137" s="224">
        <f>SUMIF('3.HR Policy'!$A:$A,$C137&amp;$C$132,'3.HR Policy'!$E:$E)*SUMIF('1.Headcount'!$A:$A,$C137&amp;2025,'1.Headcount'!Q:Q)/12</f>
        <v>41666.666666666664</v>
      </c>
      <c r="Q137" s="101">
        <f t="shared" si="100"/>
        <v>5.7550644567219148E-5</v>
      </c>
      <c r="R137" s="224">
        <f>SUMIF('3.HR Policy'!$A:$A,$C137&amp;$C$132,'3.HR Policy'!$E:$E)*SUMIF('1.Headcount'!$A:$A,$C137&amp;2025,'1.Headcount'!S:S)/12</f>
        <v>41666.666666666664</v>
      </c>
      <c r="S137" s="101">
        <f t="shared" si="101"/>
        <v>1.6666666666666666E-4</v>
      </c>
      <c r="T137" s="224">
        <f>SUMIF('3.HR Policy'!$A:$A,$C137&amp;$C$132,'3.HR Policy'!$E:$E)*SUMIF('1.Headcount'!$A:$A,$C137&amp;2025,'1.Headcount'!U:U)/12</f>
        <v>41666.666666666664</v>
      </c>
      <c r="U137" s="101">
        <f t="shared" si="102"/>
        <v>1.1904761904761903E-4</v>
      </c>
      <c r="V137" s="224">
        <f>SUMIF('3.HR Policy'!$A:$A,$C137&amp;$C$132,'3.HR Policy'!$E:$E)*SUMIF('1.Headcount'!$A:$A,$C137&amp;2025,'1.Headcount'!W:W)/12</f>
        <v>41666.666666666664</v>
      </c>
      <c r="W137" s="101">
        <f t="shared" si="103"/>
        <v>1.9841269841269841E-4</v>
      </c>
      <c r="X137" s="224">
        <f>SUMIF('3.HR Policy'!$A:$A,$C137&amp;$C$132,'3.HR Policy'!$E:$E)*SUMIF('1.Headcount'!$A:$A,$C137&amp;2025,'1.Headcount'!Y:Y)/12</f>
        <v>41666.666666666664</v>
      </c>
      <c r="Y137" s="101">
        <f t="shared" si="104"/>
        <v>2.1929824561403506E-4</v>
      </c>
      <c r="Z137" s="224">
        <f>SUMIF('3.HR Policy'!$A:$A,$C137&amp;$C$132,'3.HR Policy'!$E:$E)*SUMIF('1.Headcount'!$A:$A,$C137&amp;2025,'1.Headcount'!AA:AA)/12</f>
        <v>41666.666666666664</v>
      </c>
      <c r="AA137" s="101">
        <f t="shared" si="105"/>
        <v>2.6175817732545962E-5</v>
      </c>
      <c r="AB137" s="95">
        <f t="shared" si="137"/>
        <v>416666.66666666669</v>
      </c>
      <c r="AC137" s="101">
        <f t="shared" si="106"/>
        <v>8.0499742400824318E-5</v>
      </c>
      <c r="AE137" s="95">
        <f>SUMIF('3.HR Policy'!$A:$A,$C137&amp;$C$132,'3.HR Policy'!G:G)*SUMIF($C$6:$C$12,$C137,F$6:F$12)</f>
        <v>550000</v>
      </c>
      <c r="AF137" s="101">
        <f t="shared" si="107"/>
        <v>6.2665208276364956E-5</v>
      </c>
      <c r="AG137" s="95">
        <f>SUMIF('3.HR Policy'!$A:$A,$C137&amp;$C$132,'3.HR Policy'!I:I)*SUMIF($C$6:$C$12,$C137,H$6:H$12)</f>
        <v>605000</v>
      </c>
      <c r="AH137" s="101">
        <f t="shared" si="108"/>
        <v>3.829540505777859E-5</v>
      </c>
      <c r="AI137" s="95">
        <f>SUMIF('3.HR Policy'!$A:$A,$C137&amp;$C$132,'3.HR Policy'!K:K)*SUMIF($C$6:$C$12,$C137,J$6:J$12)</f>
        <v>665500</v>
      </c>
      <c r="AJ137" s="101">
        <f t="shared" si="109"/>
        <v>2.8083297042370964E-5</v>
      </c>
      <c r="AK137" s="95">
        <f>SUMIF('3.HR Policy'!$A:$A,$C137&amp;$C$132,'3.HR Policy'!M:M)*SUMIF($C$6:$C$12,$C137,L$6:L$12)</f>
        <v>732050.00000000012</v>
      </c>
      <c r="AL137" s="101">
        <f t="shared" si="110"/>
        <v>2.206544767614862E-5</v>
      </c>
    </row>
    <row r="138" spans="2:38" x14ac:dyDescent="0.45">
      <c r="B138" s="90"/>
      <c r="C138" s="105" t="s">
        <v>55</v>
      </c>
      <c r="D138" s="224">
        <f>SUMIF('3.HR Policy'!$A:$A,$C138&amp;$C$132,'3.HR Policy'!$E:$E)*SUMIF('1.Headcount'!$A:$A,$C138&amp;2025,'1.Headcount'!E:E)/12</f>
        <v>0</v>
      </c>
      <c r="E138" s="101">
        <f t="shared" si="94"/>
        <v>0</v>
      </c>
      <c r="F138" s="224">
        <f>SUMIF('3.HR Policy'!$A:$A,$C138&amp;$C$132,'3.HR Policy'!$E:$E)*SUMIF('1.Headcount'!$A:$A,$C138&amp;2025,'1.Headcount'!G:G)/12</f>
        <v>0</v>
      </c>
      <c r="G138" s="101">
        <f t="shared" si="95"/>
        <v>0</v>
      </c>
      <c r="H138" s="224">
        <f>SUMIF('3.HR Policy'!$A:$A,$C138&amp;$C$132,'3.HR Policy'!$E:$E)*SUMIF('1.Headcount'!$A:$A,$C138&amp;2025,'1.Headcount'!I:I)/12</f>
        <v>41666.666666666664</v>
      </c>
      <c r="I138" s="101">
        <f t="shared" si="96"/>
        <v>2.3148148148148146E-4</v>
      </c>
      <c r="J138" s="224">
        <f>SUMIF('3.HR Policy'!$A:$A,$C138&amp;$C$132,'3.HR Policy'!$E:$E)*SUMIF('1.Headcount'!$A:$A,$C138&amp;2025,'1.Headcount'!K:K)/12</f>
        <v>41666.666666666664</v>
      </c>
      <c r="K138" s="101">
        <f t="shared" si="97"/>
        <v>6.0386473429951689E-5</v>
      </c>
      <c r="L138" s="224">
        <f>SUMIF('3.HR Policy'!$A:$A,$C138&amp;$C$132,'3.HR Policy'!$E:$E)*SUMIF('1.Headcount'!$A:$A,$C138&amp;2025,'1.Headcount'!M:M)/12</f>
        <v>41666.666666666664</v>
      </c>
      <c r="M138" s="101">
        <f t="shared" si="98"/>
        <v>1.1574074074074073E-4</v>
      </c>
      <c r="N138" s="224">
        <f>SUMIF('3.HR Policy'!$A:$A,$C138&amp;$C$132,'3.HR Policy'!$E:$E)*SUMIF('1.Headcount'!$A:$A,$C138&amp;2025,'1.Headcount'!O:O)/12</f>
        <v>41666.666666666664</v>
      </c>
      <c r="O138" s="101">
        <f t="shared" si="99"/>
        <v>7.0597537557889981E-5</v>
      </c>
      <c r="P138" s="224">
        <f>SUMIF('3.HR Policy'!$A:$A,$C138&amp;$C$132,'3.HR Policy'!$E:$E)*SUMIF('1.Headcount'!$A:$A,$C138&amp;2025,'1.Headcount'!Q:Q)/12</f>
        <v>41666.666666666664</v>
      </c>
      <c r="Q138" s="101">
        <f t="shared" si="100"/>
        <v>5.7550644567219148E-5</v>
      </c>
      <c r="R138" s="224">
        <f>SUMIF('3.HR Policy'!$A:$A,$C138&amp;$C$132,'3.HR Policy'!$E:$E)*SUMIF('1.Headcount'!$A:$A,$C138&amp;2025,'1.Headcount'!S:S)/12</f>
        <v>41666.666666666664</v>
      </c>
      <c r="S138" s="101">
        <f t="shared" si="101"/>
        <v>1.6666666666666666E-4</v>
      </c>
      <c r="T138" s="224">
        <f>SUMIF('3.HR Policy'!$A:$A,$C138&amp;$C$132,'3.HR Policy'!$E:$E)*SUMIF('1.Headcount'!$A:$A,$C138&amp;2025,'1.Headcount'!U:U)/12</f>
        <v>41666.666666666664</v>
      </c>
      <c r="U138" s="101">
        <f t="shared" si="102"/>
        <v>1.1904761904761903E-4</v>
      </c>
      <c r="V138" s="224">
        <f>SUMIF('3.HR Policy'!$A:$A,$C138&amp;$C$132,'3.HR Policy'!$E:$E)*SUMIF('1.Headcount'!$A:$A,$C138&amp;2025,'1.Headcount'!W:W)/12</f>
        <v>41666.666666666664</v>
      </c>
      <c r="W138" s="101">
        <f t="shared" si="103"/>
        <v>1.9841269841269841E-4</v>
      </c>
      <c r="X138" s="224">
        <f>SUMIF('3.HR Policy'!$A:$A,$C138&amp;$C$132,'3.HR Policy'!$E:$E)*SUMIF('1.Headcount'!$A:$A,$C138&amp;2025,'1.Headcount'!Y:Y)/12</f>
        <v>41666.666666666664</v>
      </c>
      <c r="Y138" s="101">
        <f t="shared" si="104"/>
        <v>2.1929824561403506E-4</v>
      </c>
      <c r="Z138" s="224">
        <f>SUMIF('3.HR Policy'!$A:$A,$C138&amp;$C$132,'3.HR Policy'!$E:$E)*SUMIF('1.Headcount'!$A:$A,$C138&amp;2025,'1.Headcount'!AA:AA)/12</f>
        <v>41666.666666666664</v>
      </c>
      <c r="AA138" s="101">
        <f t="shared" si="105"/>
        <v>2.6175817732545962E-5</v>
      </c>
      <c r="AB138" s="95">
        <f t="shared" si="137"/>
        <v>416666.66666666669</v>
      </c>
      <c r="AC138" s="101">
        <f t="shared" si="106"/>
        <v>8.0499742400824318E-5</v>
      </c>
      <c r="AE138" s="95">
        <f>SUMIF('3.HR Policy'!$A:$A,$C138&amp;$C$132,'3.HR Policy'!G:G)*SUMIF($C$6:$C$12,$C138,F$6:F$12)</f>
        <v>550000</v>
      </c>
      <c r="AF138" s="101">
        <f t="shared" si="107"/>
        <v>6.2665208276364956E-5</v>
      </c>
      <c r="AG138" s="95">
        <f>SUMIF('3.HR Policy'!$A:$A,$C138&amp;$C$132,'3.HR Policy'!I:I)*SUMIF($C$6:$C$12,$C138,H$6:H$12)</f>
        <v>605000</v>
      </c>
      <c r="AH138" s="101">
        <f t="shared" si="108"/>
        <v>3.829540505777859E-5</v>
      </c>
      <c r="AI138" s="95">
        <f>SUMIF('3.HR Policy'!$A:$A,$C138&amp;$C$132,'3.HR Policy'!K:K)*SUMIF($C$6:$C$12,$C138,J$6:J$12)</f>
        <v>665500</v>
      </c>
      <c r="AJ138" s="101">
        <f t="shared" si="109"/>
        <v>2.8083297042370964E-5</v>
      </c>
      <c r="AK138" s="95">
        <f>SUMIF('3.HR Policy'!$A:$A,$C138&amp;$C$132,'3.HR Policy'!M:M)*SUMIF($C$6:$C$12,$C138,L$6:L$12)</f>
        <v>732050.00000000012</v>
      </c>
      <c r="AL138" s="101">
        <f t="shared" si="110"/>
        <v>2.206544767614862E-5</v>
      </c>
    </row>
    <row r="139" spans="2:38" x14ac:dyDescent="0.45">
      <c r="B139" s="90"/>
      <c r="C139" s="105" t="s">
        <v>56</v>
      </c>
      <c r="D139" s="224">
        <f>SUMIF('3.HR Policy'!$A:$A,$C139&amp;$C$132,'3.HR Policy'!$E:$E)*SUMIF('1.Headcount'!$A:$A,$C139&amp;2025,'1.Headcount'!E:E)/12</f>
        <v>0</v>
      </c>
      <c r="E139" s="101">
        <f t="shared" si="94"/>
        <v>0</v>
      </c>
      <c r="F139" s="224">
        <f>SUMIF('3.HR Policy'!$A:$A,$C139&amp;$C$132,'3.HR Policy'!$E:$E)*SUMIF('1.Headcount'!$A:$A,$C139&amp;2025,'1.Headcount'!G:G)/12</f>
        <v>0</v>
      </c>
      <c r="G139" s="101">
        <f t="shared" si="95"/>
        <v>0</v>
      </c>
      <c r="H139" s="224">
        <f>SUMIF('3.HR Policy'!$A:$A,$C139&amp;$C$132,'3.HR Policy'!$E:$E)*SUMIF('1.Headcount'!$A:$A,$C139&amp;2025,'1.Headcount'!I:I)/12</f>
        <v>41666.666666666664</v>
      </c>
      <c r="I139" s="101">
        <f t="shared" si="96"/>
        <v>2.3148148148148146E-4</v>
      </c>
      <c r="J139" s="224">
        <f>SUMIF('3.HR Policy'!$A:$A,$C139&amp;$C$132,'3.HR Policy'!$E:$E)*SUMIF('1.Headcount'!$A:$A,$C139&amp;2025,'1.Headcount'!K:K)/12</f>
        <v>41666.666666666664</v>
      </c>
      <c r="K139" s="101">
        <f t="shared" si="97"/>
        <v>6.0386473429951689E-5</v>
      </c>
      <c r="L139" s="224">
        <f>SUMIF('3.HR Policy'!$A:$A,$C139&amp;$C$132,'3.HR Policy'!$E:$E)*SUMIF('1.Headcount'!$A:$A,$C139&amp;2025,'1.Headcount'!M:M)/12</f>
        <v>41666.666666666664</v>
      </c>
      <c r="M139" s="101">
        <f t="shared" si="98"/>
        <v>1.1574074074074073E-4</v>
      </c>
      <c r="N139" s="224">
        <f>SUMIF('3.HR Policy'!$A:$A,$C139&amp;$C$132,'3.HR Policy'!$E:$E)*SUMIF('1.Headcount'!$A:$A,$C139&amp;2025,'1.Headcount'!O:O)/12</f>
        <v>41666.666666666664</v>
      </c>
      <c r="O139" s="101">
        <f t="shared" si="99"/>
        <v>7.0597537557889981E-5</v>
      </c>
      <c r="P139" s="224">
        <f>SUMIF('3.HR Policy'!$A:$A,$C139&amp;$C$132,'3.HR Policy'!$E:$E)*SUMIF('1.Headcount'!$A:$A,$C139&amp;2025,'1.Headcount'!Q:Q)/12</f>
        <v>41666.666666666664</v>
      </c>
      <c r="Q139" s="101">
        <f t="shared" si="100"/>
        <v>5.7550644567219148E-5</v>
      </c>
      <c r="R139" s="224">
        <f>SUMIF('3.HR Policy'!$A:$A,$C139&amp;$C$132,'3.HR Policy'!$E:$E)*SUMIF('1.Headcount'!$A:$A,$C139&amp;2025,'1.Headcount'!S:S)/12</f>
        <v>41666.666666666664</v>
      </c>
      <c r="S139" s="101">
        <f t="shared" si="101"/>
        <v>1.6666666666666666E-4</v>
      </c>
      <c r="T139" s="224">
        <f>SUMIF('3.HR Policy'!$A:$A,$C139&amp;$C$132,'3.HR Policy'!$E:$E)*SUMIF('1.Headcount'!$A:$A,$C139&amp;2025,'1.Headcount'!U:U)/12</f>
        <v>41666.666666666664</v>
      </c>
      <c r="U139" s="101">
        <f t="shared" si="102"/>
        <v>1.1904761904761903E-4</v>
      </c>
      <c r="V139" s="224">
        <f>SUMIF('3.HR Policy'!$A:$A,$C139&amp;$C$132,'3.HR Policy'!$E:$E)*SUMIF('1.Headcount'!$A:$A,$C139&amp;2025,'1.Headcount'!W:W)/12</f>
        <v>41666.666666666664</v>
      </c>
      <c r="W139" s="101">
        <f t="shared" si="103"/>
        <v>1.9841269841269841E-4</v>
      </c>
      <c r="X139" s="224">
        <f>SUMIF('3.HR Policy'!$A:$A,$C139&amp;$C$132,'3.HR Policy'!$E:$E)*SUMIF('1.Headcount'!$A:$A,$C139&amp;2025,'1.Headcount'!Y:Y)/12</f>
        <v>41666.666666666664</v>
      </c>
      <c r="Y139" s="101">
        <f t="shared" si="104"/>
        <v>2.1929824561403506E-4</v>
      </c>
      <c r="Z139" s="224">
        <f>SUMIF('3.HR Policy'!$A:$A,$C139&amp;$C$132,'3.HR Policy'!$E:$E)*SUMIF('1.Headcount'!$A:$A,$C139&amp;2025,'1.Headcount'!AA:AA)/12</f>
        <v>41666.666666666664</v>
      </c>
      <c r="AA139" s="101">
        <f t="shared" si="105"/>
        <v>2.6175817732545962E-5</v>
      </c>
      <c r="AB139" s="95">
        <f t="shared" si="137"/>
        <v>416666.66666666669</v>
      </c>
      <c r="AC139" s="101">
        <f t="shared" si="106"/>
        <v>8.0499742400824318E-5</v>
      </c>
      <c r="AE139" s="95">
        <f>SUMIF('3.HR Policy'!$A:$A,$C139&amp;$C$132,'3.HR Policy'!G:G)*SUMIF($C$6:$C$12,$C139,F$6:F$12)</f>
        <v>550000</v>
      </c>
      <c r="AF139" s="101">
        <f t="shared" si="107"/>
        <v>6.2665208276364956E-5</v>
      </c>
      <c r="AG139" s="95">
        <f>SUMIF('3.HR Policy'!$A:$A,$C139&amp;$C$132,'3.HR Policy'!I:I)*SUMIF($C$6:$C$12,$C139,H$6:H$12)</f>
        <v>605000</v>
      </c>
      <c r="AH139" s="101">
        <f t="shared" si="108"/>
        <v>3.829540505777859E-5</v>
      </c>
      <c r="AI139" s="95">
        <f>SUMIF('3.HR Policy'!$A:$A,$C139&amp;$C$132,'3.HR Policy'!K:K)*SUMIF($C$6:$C$12,$C139,J$6:J$12)</f>
        <v>0</v>
      </c>
      <c r="AJ139" s="101">
        <f t="shared" si="109"/>
        <v>0</v>
      </c>
      <c r="AK139" s="95">
        <f>SUMIF('3.HR Policy'!$A:$A,$C139&amp;$C$132,'3.HR Policy'!M:M)*SUMIF($C$6:$C$12,$C139,L$6:L$12)</f>
        <v>0</v>
      </c>
      <c r="AL139" s="101">
        <f t="shared" si="110"/>
        <v>0</v>
      </c>
    </row>
    <row r="140" spans="2:38" x14ac:dyDescent="0.45">
      <c r="B140" s="90">
        <v>15</v>
      </c>
      <c r="C140" s="2" t="str">
        <f>'3.HR Policy'!B377</f>
        <v>Team Building</v>
      </c>
      <c r="D140" s="94">
        <f>SUM(D141:D147)</f>
        <v>400000</v>
      </c>
      <c r="E140" s="102">
        <f t="shared" si="94"/>
        <v>0</v>
      </c>
      <c r="F140" s="94">
        <f>SUM(F141:F147)</f>
        <v>400000</v>
      </c>
      <c r="G140" s="102">
        <f t="shared" si="95"/>
        <v>0.01</v>
      </c>
      <c r="H140" s="94">
        <f>SUM(H141:H147)</f>
        <v>700000</v>
      </c>
      <c r="I140" s="102">
        <f t="shared" si="96"/>
        <v>3.8888888888888888E-3</v>
      </c>
      <c r="J140" s="94">
        <f>SUM(J141:J147)</f>
        <v>700000</v>
      </c>
      <c r="K140" s="102">
        <f t="shared" si="97"/>
        <v>1.0144927536231885E-3</v>
      </c>
      <c r="L140" s="94">
        <f>SUM(L141:L147)</f>
        <v>700000</v>
      </c>
      <c r="M140" s="102">
        <f t="shared" si="98"/>
        <v>1.9444444444444444E-3</v>
      </c>
      <c r="N140" s="94">
        <f t="shared" ref="N140" si="142">SUM(N141:N147)</f>
        <v>700000</v>
      </c>
      <c r="O140" s="102">
        <f t="shared" si="99"/>
        <v>1.1860386309725517E-3</v>
      </c>
      <c r="P140" s="94">
        <f t="shared" ref="P140" si="143">SUM(P141:P147)</f>
        <v>700000</v>
      </c>
      <c r="Q140" s="102">
        <f t="shared" si="100"/>
        <v>9.6685082872928181E-4</v>
      </c>
      <c r="R140" s="94">
        <f t="shared" ref="R140" si="144">SUM(R141:R147)</f>
        <v>700000</v>
      </c>
      <c r="S140" s="102">
        <f t="shared" si="101"/>
        <v>2.8E-3</v>
      </c>
      <c r="T140" s="94">
        <f t="shared" ref="T140" si="145">SUM(T141:T147)</f>
        <v>700000</v>
      </c>
      <c r="U140" s="102">
        <f t="shared" si="102"/>
        <v>2E-3</v>
      </c>
      <c r="V140" s="94">
        <f t="shared" ref="V140" si="146">SUM(V141:V147)</f>
        <v>700000</v>
      </c>
      <c r="W140" s="102">
        <f t="shared" si="103"/>
        <v>3.3333333333333335E-3</v>
      </c>
      <c r="X140" s="94">
        <f t="shared" ref="X140" si="147">SUM(X141:X147)</f>
        <v>700000</v>
      </c>
      <c r="Y140" s="102">
        <f t="shared" si="104"/>
        <v>3.6842105263157894E-3</v>
      </c>
      <c r="Z140" s="94">
        <f t="shared" ref="Z140" si="148">SUM(Z141:Z147)</f>
        <v>700000</v>
      </c>
      <c r="AA140" s="102">
        <f t="shared" si="105"/>
        <v>4.3975373790677223E-4</v>
      </c>
      <c r="AB140" s="94">
        <f t="shared" si="137"/>
        <v>7800000</v>
      </c>
      <c r="AC140" s="102">
        <f t="shared" si="106"/>
        <v>1.5069551777434312E-3</v>
      </c>
      <c r="AE140" s="94">
        <f t="shared" ref="AE140" si="149">SUM(AE141:AE147)</f>
        <v>9240000</v>
      </c>
      <c r="AF140" s="102">
        <f t="shared" si="107"/>
        <v>1.0527754990429313E-3</v>
      </c>
      <c r="AG140" s="94">
        <f t="shared" ref="AG140" si="150">SUM(AG141:AG147)</f>
        <v>10164000.000000002</v>
      </c>
      <c r="AH140" s="102">
        <f t="shared" si="108"/>
        <v>6.4336280497068036E-4</v>
      </c>
      <c r="AI140" s="94">
        <f t="shared" ref="AI140" si="151">SUM(AI141:AI147)</f>
        <v>9583200.0000000019</v>
      </c>
      <c r="AJ140" s="102">
        <f t="shared" si="109"/>
        <v>4.0439947741014197E-4</v>
      </c>
      <c r="AK140" s="94">
        <f t="shared" ref="AK140" si="152">SUM(AK141:AK147)</f>
        <v>10541520.000000004</v>
      </c>
      <c r="AL140" s="102">
        <f t="shared" si="110"/>
        <v>3.1774244653654015E-4</v>
      </c>
    </row>
    <row r="141" spans="2:38" x14ac:dyDescent="0.45">
      <c r="B141" s="90"/>
      <c r="C141" s="105" t="s">
        <v>51</v>
      </c>
      <c r="D141" s="224">
        <f>SUMIF('3.HR Policy'!$A:$A,$C141&amp;$C$140,'3.HR Policy'!$E:$E)*SUMIF('1.Headcount'!$A:$A,$C141&amp;2025,'1.Headcount'!E:E)/12</f>
        <v>100000</v>
      </c>
      <c r="E141" s="101">
        <f t="shared" si="94"/>
        <v>0</v>
      </c>
      <c r="F141" s="224">
        <f>SUMIF('3.HR Policy'!$A:$A,$C141&amp;$C$140,'3.HR Policy'!$E:$E)*SUMIF('1.Headcount'!$A:$A,$C141&amp;2025,'1.Headcount'!G:G)/12</f>
        <v>100000</v>
      </c>
      <c r="G141" s="101">
        <f t="shared" si="95"/>
        <v>2.5000000000000001E-3</v>
      </c>
      <c r="H141" s="224">
        <f>SUMIF('3.HR Policy'!$A:$A,$C141&amp;$C$140,'3.HR Policy'!$E:$E)*SUMIF('1.Headcount'!$A:$A,$C141&amp;2025,'1.Headcount'!I:I)/12</f>
        <v>100000</v>
      </c>
      <c r="I141" s="101">
        <f t="shared" si="96"/>
        <v>5.5555555555555556E-4</v>
      </c>
      <c r="J141" s="224">
        <f>SUMIF('3.HR Policy'!$A:$A,$C141&amp;$C$140,'3.HR Policy'!$E:$E)*SUMIF('1.Headcount'!$A:$A,$C141&amp;2025,'1.Headcount'!K:K)/12</f>
        <v>100000</v>
      </c>
      <c r="K141" s="101">
        <f t="shared" si="97"/>
        <v>1.4492753623188405E-4</v>
      </c>
      <c r="L141" s="224">
        <f>SUMIF('3.HR Policy'!$A:$A,$C141&amp;$C$140,'3.HR Policy'!$E:$E)*SUMIF('1.Headcount'!$A:$A,$C141&amp;2025,'1.Headcount'!M:M)/12</f>
        <v>100000</v>
      </c>
      <c r="M141" s="101">
        <f t="shared" si="98"/>
        <v>2.7777777777777778E-4</v>
      </c>
      <c r="N141" s="224">
        <f>SUMIF('3.HR Policy'!$A:$A,$C141&amp;$C$140,'3.HR Policy'!$E:$E)*SUMIF('1.Headcount'!$A:$A,$C141&amp;2025,'1.Headcount'!O:O)/12</f>
        <v>100000</v>
      </c>
      <c r="O141" s="101">
        <f t="shared" si="99"/>
        <v>1.6943409013893597E-4</v>
      </c>
      <c r="P141" s="224">
        <f>SUMIF('3.HR Policy'!$A:$A,$C141&amp;$C$140,'3.HR Policy'!$E:$E)*SUMIF('1.Headcount'!$A:$A,$C141&amp;2025,'1.Headcount'!Q:Q)/12</f>
        <v>100000</v>
      </c>
      <c r="Q141" s="101">
        <f t="shared" si="100"/>
        <v>1.3812154696132598E-4</v>
      </c>
      <c r="R141" s="224">
        <f>SUMIF('3.HR Policy'!$A:$A,$C141&amp;$C$140,'3.HR Policy'!$E:$E)*SUMIF('1.Headcount'!$A:$A,$C141&amp;2025,'1.Headcount'!S:S)/12</f>
        <v>100000</v>
      </c>
      <c r="S141" s="101">
        <f t="shared" si="101"/>
        <v>4.0000000000000002E-4</v>
      </c>
      <c r="T141" s="224">
        <f>SUMIF('3.HR Policy'!$A:$A,$C141&amp;$C$140,'3.HR Policy'!$E:$E)*SUMIF('1.Headcount'!$A:$A,$C141&amp;2025,'1.Headcount'!U:U)/12</f>
        <v>100000</v>
      </c>
      <c r="U141" s="101">
        <f t="shared" si="102"/>
        <v>2.8571428571428574E-4</v>
      </c>
      <c r="V141" s="224">
        <f>SUMIF('3.HR Policy'!$A:$A,$C141&amp;$C$140,'3.HR Policy'!$E:$E)*SUMIF('1.Headcount'!$A:$A,$C141&amp;2025,'1.Headcount'!W:W)/12</f>
        <v>100000</v>
      </c>
      <c r="W141" s="101">
        <f t="shared" si="103"/>
        <v>4.7619047619047619E-4</v>
      </c>
      <c r="X141" s="224">
        <f>SUMIF('3.HR Policy'!$A:$A,$C141&amp;$C$140,'3.HR Policy'!$E:$E)*SUMIF('1.Headcount'!$A:$A,$C141&amp;2025,'1.Headcount'!Y:Y)/12</f>
        <v>100000</v>
      </c>
      <c r="Y141" s="101">
        <f t="shared" si="104"/>
        <v>5.263157894736842E-4</v>
      </c>
      <c r="Z141" s="224">
        <f>SUMIF('3.HR Policy'!$A:$A,$C141&amp;$C$140,'3.HR Policy'!$E:$E)*SUMIF('1.Headcount'!$A:$A,$C141&amp;2025,'1.Headcount'!AA:AA)/12</f>
        <v>100000</v>
      </c>
      <c r="AA141" s="101">
        <f t="shared" si="105"/>
        <v>6.2821962558110312E-5</v>
      </c>
      <c r="AB141" s="95">
        <f t="shared" si="137"/>
        <v>1200000</v>
      </c>
      <c r="AC141" s="101">
        <f t="shared" si="106"/>
        <v>2.3183925811437405E-4</v>
      </c>
      <c r="AE141" s="95">
        <f>SUMIF('3.HR Policy'!$A:$A,$C141&amp;$C$140,'3.HR Policy'!G:G)*SUMIF($C$6:$C$12,$C141,F$6:F$12)</f>
        <v>1320000</v>
      </c>
      <c r="AF141" s="101">
        <f t="shared" si="107"/>
        <v>1.5039649986327592E-4</v>
      </c>
      <c r="AG141" s="95">
        <f>SUMIF('3.HR Policy'!$A:$A,$C141&amp;$C$140,'3.HR Policy'!I:I)*SUMIF($C$6:$C$12,$C141,H$6:H$12)</f>
        <v>1452000.0000000002</v>
      </c>
      <c r="AH141" s="101">
        <f t="shared" si="108"/>
        <v>9.1908972138668625E-5</v>
      </c>
      <c r="AI141" s="95">
        <f>SUMIF('3.HR Policy'!$A:$A,$C141&amp;$C$140,'3.HR Policy'!K:K)*SUMIF($C$6:$C$12,$C141,J$6:J$12)</f>
        <v>1597200.0000000005</v>
      </c>
      <c r="AJ141" s="101">
        <f t="shared" si="109"/>
        <v>6.7399912901690341E-5</v>
      </c>
      <c r="AK141" s="95">
        <f>SUMIF('3.HR Policy'!$A:$A,$C141&amp;$C$140,'3.HR Policy'!M:M)*SUMIF($C$6:$C$12,$C141,L$6:L$12)</f>
        <v>1756920.0000000007</v>
      </c>
      <c r="AL141" s="101">
        <f t="shared" si="110"/>
        <v>5.2957074422756696E-5</v>
      </c>
    </row>
    <row r="142" spans="2:38" x14ac:dyDescent="0.45">
      <c r="B142" s="90"/>
      <c r="C142" s="105" t="s">
        <v>52</v>
      </c>
      <c r="D142" s="224">
        <f>SUMIF('3.HR Policy'!$A:$A,$C142&amp;$C$140,'3.HR Policy'!$E:$E)*SUMIF('1.Headcount'!$A:$A,$C142&amp;2025,'1.Headcount'!E:E)/12</f>
        <v>100000</v>
      </c>
      <c r="E142" s="101">
        <f t="shared" si="94"/>
        <v>0</v>
      </c>
      <c r="F142" s="224">
        <f>SUMIF('3.HR Policy'!$A:$A,$C142&amp;$C$140,'3.HR Policy'!$E:$E)*SUMIF('1.Headcount'!$A:$A,$C142&amp;2025,'1.Headcount'!G:G)/12</f>
        <v>100000</v>
      </c>
      <c r="G142" s="101">
        <f t="shared" si="95"/>
        <v>2.5000000000000001E-3</v>
      </c>
      <c r="H142" s="224">
        <f>SUMIF('3.HR Policy'!$A:$A,$C142&amp;$C$140,'3.HR Policy'!$E:$E)*SUMIF('1.Headcount'!$A:$A,$C142&amp;2025,'1.Headcount'!I:I)/12</f>
        <v>100000</v>
      </c>
      <c r="I142" s="101">
        <f t="shared" si="96"/>
        <v>5.5555555555555556E-4</v>
      </c>
      <c r="J142" s="224">
        <f>SUMIF('3.HR Policy'!$A:$A,$C142&amp;$C$140,'3.HR Policy'!$E:$E)*SUMIF('1.Headcount'!$A:$A,$C142&amp;2025,'1.Headcount'!K:K)/12</f>
        <v>100000</v>
      </c>
      <c r="K142" s="101">
        <f t="shared" si="97"/>
        <v>1.4492753623188405E-4</v>
      </c>
      <c r="L142" s="224">
        <f>SUMIF('3.HR Policy'!$A:$A,$C142&amp;$C$140,'3.HR Policy'!$E:$E)*SUMIF('1.Headcount'!$A:$A,$C142&amp;2025,'1.Headcount'!M:M)/12</f>
        <v>100000</v>
      </c>
      <c r="M142" s="101">
        <f t="shared" si="98"/>
        <v>2.7777777777777778E-4</v>
      </c>
      <c r="N142" s="224">
        <f>SUMIF('3.HR Policy'!$A:$A,$C142&amp;$C$140,'3.HR Policy'!$E:$E)*SUMIF('1.Headcount'!$A:$A,$C142&amp;2025,'1.Headcount'!O:O)/12</f>
        <v>100000</v>
      </c>
      <c r="O142" s="101">
        <f t="shared" si="99"/>
        <v>1.6943409013893597E-4</v>
      </c>
      <c r="P142" s="224">
        <f>SUMIF('3.HR Policy'!$A:$A,$C142&amp;$C$140,'3.HR Policy'!$E:$E)*SUMIF('1.Headcount'!$A:$A,$C142&amp;2025,'1.Headcount'!Q:Q)/12</f>
        <v>100000</v>
      </c>
      <c r="Q142" s="101">
        <f t="shared" si="100"/>
        <v>1.3812154696132598E-4</v>
      </c>
      <c r="R142" s="224">
        <f>SUMIF('3.HR Policy'!$A:$A,$C142&amp;$C$140,'3.HR Policy'!$E:$E)*SUMIF('1.Headcount'!$A:$A,$C142&amp;2025,'1.Headcount'!S:S)/12</f>
        <v>100000</v>
      </c>
      <c r="S142" s="101">
        <f t="shared" si="101"/>
        <v>4.0000000000000002E-4</v>
      </c>
      <c r="T142" s="224">
        <f>SUMIF('3.HR Policy'!$A:$A,$C142&amp;$C$140,'3.HR Policy'!$E:$E)*SUMIF('1.Headcount'!$A:$A,$C142&amp;2025,'1.Headcount'!U:U)/12</f>
        <v>100000</v>
      </c>
      <c r="U142" s="101">
        <f t="shared" si="102"/>
        <v>2.8571428571428574E-4</v>
      </c>
      <c r="V142" s="224">
        <f>SUMIF('3.HR Policy'!$A:$A,$C142&amp;$C$140,'3.HR Policy'!$E:$E)*SUMIF('1.Headcount'!$A:$A,$C142&amp;2025,'1.Headcount'!W:W)/12</f>
        <v>100000</v>
      </c>
      <c r="W142" s="101">
        <f t="shared" si="103"/>
        <v>4.7619047619047619E-4</v>
      </c>
      <c r="X142" s="224">
        <f>SUMIF('3.HR Policy'!$A:$A,$C142&amp;$C$140,'3.HR Policy'!$E:$E)*SUMIF('1.Headcount'!$A:$A,$C142&amp;2025,'1.Headcount'!Y:Y)/12</f>
        <v>100000</v>
      </c>
      <c r="Y142" s="101">
        <f t="shared" si="104"/>
        <v>5.263157894736842E-4</v>
      </c>
      <c r="Z142" s="224">
        <f>SUMIF('3.HR Policy'!$A:$A,$C142&amp;$C$140,'3.HR Policy'!$E:$E)*SUMIF('1.Headcount'!$A:$A,$C142&amp;2025,'1.Headcount'!AA:AA)/12</f>
        <v>100000</v>
      </c>
      <c r="AA142" s="101">
        <f t="shared" si="105"/>
        <v>6.2821962558110312E-5</v>
      </c>
      <c r="AB142" s="95">
        <f t="shared" si="137"/>
        <v>1200000</v>
      </c>
      <c r="AC142" s="101">
        <f t="shared" si="106"/>
        <v>2.3183925811437405E-4</v>
      </c>
      <c r="AE142" s="95">
        <f>SUMIF('3.HR Policy'!$A:$A,$C142&amp;$C$140,'3.HR Policy'!G:G)*SUMIF($C$6:$C$12,$C142,F$6:F$12)</f>
        <v>1320000</v>
      </c>
      <c r="AF142" s="101">
        <f t="shared" si="107"/>
        <v>1.5039649986327592E-4</v>
      </c>
      <c r="AG142" s="95">
        <f>SUMIF('3.HR Policy'!$A:$A,$C142&amp;$C$140,'3.HR Policy'!I:I)*SUMIF($C$6:$C$12,$C142,H$6:H$12)</f>
        <v>1452000.0000000002</v>
      </c>
      <c r="AH142" s="101">
        <f t="shared" si="108"/>
        <v>9.1908972138668625E-5</v>
      </c>
      <c r="AI142" s="95">
        <f>SUMIF('3.HR Policy'!$A:$A,$C142&amp;$C$140,'3.HR Policy'!K:K)*SUMIF($C$6:$C$12,$C142,J$6:J$12)</f>
        <v>1597200.0000000005</v>
      </c>
      <c r="AJ142" s="101">
        <f t="shared" si="109"/>
        <v>6.7399912901690341E-5</v>
      </c>
      <c r="AK142" s="95">
        <f>SUMIF('3.HR Policy'!$A:$A,$C142&amp;$C$140,'3.HR Policy'!M:M)*SUMIF($C$6:$C$12,$C142,L$6:L$12)</f>
        <v>1756920.0000000007</v>
      </c>
      <c r="AL142" s="101">
        <f t="shared" si="110"/>
        <v>5.2957074422756696E-5</v>
      </c>
    </row>
    <row r="143" spans="2:38" x14ac:dyDescent="0.45">
      <c r="B143" s="90"/>
      <c r="C143" s="105" t="s">
        <v>75</v>
      </c>
      <c r="D143" s="224">
        <f>SUMIF('3.HR Policy'!$A:$A,$C143&amp;$C$140,'3.HR Policy'!$E:$E)*SUMIF('1.Headcount'!$A:$A,$C143&amp;2025,'1.Headcount'!E:E)/12</f>
        <v>100000</v>
      </c>
      <c r="E143" s="101">
        <f t="shared" si="94"/>
        <v>0</v>
      </c>
      <c r="F143" s="224">
        <f>SUMIF('3.HR Policy'!$A:$A,$C143&amp;$C$140,'3.HR Policy'!$E:$E)*SUMIF('1.Headcount'!$A:$A,$C143&amp;2025,'1.Headcount'!G:G)/12</f>
        <v>100000</v>
      </c>
      <c r="G143" s="101">
        <f t="shared" si="95"/>
        <v>2.5000000000000001E-3</v>
      </c>
      <c r="H143" s="224">
        <f>SUMIF('3.HR Policy'!$A:$A,$C143&amp;$C$140,'3.HR Policy'!$E:$E)*SUMIF('1.Headcount'!$A:$A,$C143&amp;2025,'1.Headcount'!I:I)/12</f>
        <v>100000</v>
      </c>
      <c r="I143" s="101">
        <f t="shared" si="96"/>
        <v>5.5555555555555556E-4</v>
      </c>
      <c r="J143" s="224">
        <f>SUMIF('3.HR Policy'!$A:$A,$C143&amp;$C$140,'3.HR Policy'!$E:$E)*SUMIF('1.Headcount'!$A:$A,$C143&amp;2025,'1.Headcount'!K:K)/12</f>
        <v>100000</v>
      </c>
      <c r="K143" s="101">
        <f t="shared" si="97"/>
        <v>1.4492753623188405E-4</v>
      </c>
      <c r="L143" s="224">
        <f>SUMIF('3.HR Policy'!$A:$A,$C143&amp;$C$140,'3.HR Policy'!$E:$E)*SUMIF('1.Headcount'!$A:$A,$C143&amp;2025,'1.Headcount'!M:M)/12</f>
        <v>100000</v>
      </c>
      <c r="M143" s="101">
        <f t="shared" si="98"/>
        <v>2.7777777777777778E-4</v>
      </c>
      <c r="N143" s="224">
        <f>SUMIF('3.HR Policy'!$A:$A,$C143&amp;$C$140,'3.HR Policy'!$E:$E)*SUMIF('1.Headcount'!$A:$A,$C143&amp;2025,'1.Headcount'!O:O)/12</f>
        <v>100000</v>
      </c>
      <c r="O143" s="101">
        <f t="shared" si="99"/>
        <v>1.6943409013893597E-4</v>
      </c>
      <c r="P143" s="224">
        <f>SUMIF('3.HR Policy'!$A:$A,$C143&amp;$C$140,'3.HR Policy'!$E:$E)*SUMIF('1.Headcount'!$A:$A,$C143&amp;2025,'1.Headcount'!Q:Q)/12</f>
        <v>100000</v>
      </c>
      <c r="Q143" s="101">
        <f t="shared" si="100"/>
        <v>1.3812154696132598E-4</v>
      </c>
      <c r="R143" s="224">
        <f>SUMIF('3.HR Policy'!$A:$A,$C143&amp;$C$140,'3.HR Policy'!$E:$E)*SUMIF('1.Headcount'!$A:$A,$C143&amp;2025,'1.Headcount'!S:S)/12</f>
        <v>100000</v>
      </c>
      <c r="S143" s="101">
        <f t="shared" si="101"/>
        <v>4.0000000000000002E-4</v>
      </c>
      <c r="T143" s="224">
        <f>SUMIF('3.HR Policy'!$A:$A,$C143&amp;$C$140,'3.HR Policy'!$E:$E)*SUMIF('1.Headcount'!$A:$A,$C143&amp;2025,'1.Headcount'!U:U)/12</f>
        <v>100000</v>
      </c>
      <c r="U143" s="101">
        <f t="shared" si="102"/>
        <v>2.8571428571428574E-4</v>
      </c>
      <c r="V143" s="224">
        <f>SUMIF('3.HR Policy'!$A:$A,$C143&amp;$C$140,'3.HR Policy'!$E:$E)*SUMIF('1.Headcount'!$A:$A,$C143&amp;2025,'1.Headcount'!W:W)/12</f>
        <v>100000</v>
      </c>
      <c r="W143" s="101">
        <f t="shared" si="103"/>
        <v>4.7619047619047619E-4</v>
      </c>
      <c r="X143" s="224">
        <f>SUMIF('3.HR Policy'!$A:$A,$C143&amp;$C$140,'3.HR Policy'!$E:$E)*SUMIF('1.Headcount'!$A:$A,$C143&amp;2025,'1.Headcount'!Y:Y)/12</f>
        <v>100000</v>
      </c>
      <c r="Y143" s="101">
        <f t="shared" si="104"/>
        <v>5.263157894736842E-4</v>
      </c>
      <c r="Z143" s="224">
        <f>SUMIF('3.HR Policy'!$A:$A,$C143&amp;$C$140,'3.HR Policy'!$E:$E)*SUMIF('1.Headcount'!$A:$A,$C143&amp;2025,'1.Headcount'!AA:AA)/12</f>
        <v>100000</v>
      </c>
      <c r="AA143" s="101">
        <f t="shared" si="105"/>
        <v>6.2821962558110312E-5</v>
      </c>
      <c r="AB143" s="95">
        <f t="shared" si="137"/>
        <v>1200000</v>
      </c>
      <c r="AC143" s="101">
        <f t="shared" si="106"/>
        <v>2.3183925811437405E-4</v>
      </c>
      <c r="AE143" s="95">
        <f>SUMIF('3.HR Policy'!$A:$A,$C143&amp;$C$140,'3.HR Policy'!G:G)*SUMIF($C$6:$C$12,$C143,F$6:F$12)</f>
        <v>1320000</v>
      </c>
      <c r="AF143" s="101">
        <f t="shared" si="107"/>
        <v>1.5039649986327592E-4</v>
      </c>
      <c r="AG143" s="95">
        <f>SUMIF('3.HR Policy'!$A:$A,$C143&amp;$C$140,'3.HR Policy'!I:I)*SUMIF($C$6:$C$12,$C143,H$6:H$12)</f>
        <v>1452000.0000000002</v>
      </c>
      <c r="AH143" s="101">
        <f t="shared" si="108"/>
        <v>9.1908972138668625E-5</v>
      </c>
      <c r="AI143" s="95">
        <f>SUMIF('3.HR Policy'!$A:$A,$C143&amp;$C$140,'3.HR Policy'!K:K)*SUMIF($C$6:$C$12,$C143,J$6:J$12)</f>
        <v>1597200.0000000005</v>
      </c>
      <c r="AJ143" s="101">
        <f t="shared" si="109"/>
        <v>6.7399912901690341E-5</v>
      </c>
      <c r="AK143" s="95">
        <f>SUMIF('3.HR Policy'!$A:$A,$C143&amp;$C$140,'3.HR Policy'!M:M)*SUMIF($C$6:$C$12,$C143,L$6:L$12)</f>
        <v>1756920.0000000007</v>
      </c>
      <c r="AL143" s="101">
        <f t="shared" si="110"/>
        <v>5.2957074422756696E-5</v>
      </c>
    </row>
    <row r="144" spans="2:38" x14ac:dyDescent="0.45">
      <c r="B144" s="90"/>
      <c r="C144" s="105" t="s">
        <v>53</v>
      </c>
      <c r="D144" s="224">
        <f>SUMIF('3.HR Policy'!$A:$A,$C144&amp;$C$140,'3.HR Policy'!$E:$E)*SUMIF('1.Headcount'!$A:$A,$C144&amp;2025,'1.Headcount'!E:E)/12</f>
        <v>100000</v>
      </c>
      <c r="E144" s="101">
        <f t="shared" si="94"/>
        <v>0</v>
      </c>
      <c r="F144" s="224">
        <f>SUMIF('3.HR Policy'!$A:$A,$C144&amp;$C$140,'3.HR Policy'!$E:$E)*SUMIF('1.Headcount'!$A:$A,$C144&amp;2025,'1.Headcount'!G:G)/12</f>
        <v>100000</v>
      </c>
      <c r="G144" s="101">
        <f t="shared" si="95"/>
        <v>2.5000000000000001E-3</v>
      </c>
      <c r="H144" s="224">
        <f>SUMIF('3.HR Policy'!$A:$A,$C144&amp;$C$140,'3.HR Policy'!$E:$E)*SUMIF('1.Headcount'!$A:$A,$C144&amp;2025,'1.Headcount'!I:I)/12</f>
        <v>100000</v>
      </c>
      <c r="I144" s="101">
        <f t="shared" si="96"/>
        <v>5.5555555555555556E-4</v>
      </c>
      <c r="J144" s="224">
        <f>SUMIF('3.HR Policy'!$A:$A,$C144&amp;$C$140,'3.HR Policy'!$E:$E)*SUMIF('1.Headcount'!$A:$A,$C144&amp;2025,'1.Headcount'!K:K)/12</f>
        <v>100000</v>
      </c>
      <c r="K144" s="101">
        <f t="shared" si="97"/>
        <v>1.4492753623188405E-4</v>
      </c>
      <c r="L144" s="224">
        <f>SUMIF('3.HR Policy'!$A:$A,$C144&amp;$C$140,'3.HR Policy'!$E:$E)*SUMIF('1.Headcount'!$A:$A,$C144&amp;2025,'1.Headcount'!M:M)/12</f>
        <v>100000</v>
      </c>
      <c r="M144" s="101">
        <f t="shared" si="98"/>
        <v>2.7777777777777778E-4</v>
      </c>
      <c r="N144" s="224">
        <f>SUMIF('3.HR Policy'!$A:$A,$C144&amp;$C$140,'3.HR Policy'!$E:$E)*SUMIF('1.Headcount'!$A:$A,$C144&amp;2025,'1.Headcount'!O:O)/12</f>
        <v>100000</v>
      </c>
      <c r="O144" s="101">
        <f t="shared" si="99"/>
        <v>1.6943409013893597E-4</v>
      </c>
      <c r="P144" s="224">
        <f>SUMIF('3.HR Policy'!$A:$A,$C144&amp;$C$140,'3.HR Policy'!$E:$E)*SUMIF('1.Headcount'!$A:$A,$C144&amp;2025,'1.Headcount'!Q:Q)/12</f>
        <v>100000</v>
      </c>
      <c r="Q144" s="101">
        <f t="shared" si="100"/>
        <v>1.3812154696132598E-4</v>
      </c>
      <c r="R144" s="224">
        <f>SUMIF('3.HR Policy'!$A:$A,$C144&amp;$C$140,'3.HR Policy'!$E:$E)*SUMIF('1.Headcount'!$A:$A,$C144&amp;2025,'1.Headcount'!S:S)/12</f>
        <v>100000</v>
      </c>
      <c r="S144" s="101">
        <f t="shared" si="101"/>
        <v>4.0000000000000002E-4</v>
      </c>
      <c r="T144" s="224">
        <f>SUMIF('3.HR Policy'!$A:$A,$C144&amp;$C$140,'3.HR Policy'!$E:$E)*SUMIF('1.Headcount'!$A:$A,$C144&amp;2025,'1.Headcount'!U:U)/12</f>
        <v>100000</v>
      </c>
      <c r="U144" s="101">
        <f t="shared" si="102"/>
        <v>2.8571428571428574E-4</v>
      </c>
      <c r="V144" s="224">
        <f>SUMIF('3.HR Policy'!$A:$A,$C144&amp;$C$140,'3.HR Policy'!$E:$E)*SUMIF('1.Headcount'!$A:$A,$C144&amp;2025,'1.Headcount'!W:W)/12</f>
        <v>100000</v>
      </c>
      <c r="W144" s="101">
        <f t="shared" si="103"/>
        <v>4.7619047619047619E-4</v>
      </c>
      <c r="X144" s="224">
        <f>SUMIF('3.HR Policy'!$A:$A,$C144&amp;$C$140,'3.HR Policy'!$E:$E)*SUMIF('1.Headcount'!$A:$A,$C144&amp;2025,'1.Headcount'!Y:Y)/12</f>
        <v>100000</v>
      </c>
      <c r="Y144" s="101">
        <f t="shared" si="104"/>
        <v>5.263157894736842E-4</v>
      </c>
      <c r="Z144" s="224">
        <f>SUMIF('3.HR Policy'!$A:$A,$C144&amp;$C$140,'3.HR Policy'!$E:$E)*SUMIF('1.Headcount'!$A:$A,$C144&amp;2025,'1.Headcount'!AA:AA)/12</f>
        <v>100000</v>
      </c>
      <c r="AA144" s="101">
        <f t="shared" si="105"/>
        <v>6.2821962558110312E-5</v>
      </c>
      <c r="AB144" s="95">
        <f t="shared" si="137"/>
        <v>1200000</v>
      </c>
      <c r="AC144" s="101">
        <f t="shared" si="106"/>
        <v>2.3183925811437405E-4</v>
      </c>
      <c r="AE144" s="95">
        <f>SUMIF('3.HR Policy'!$A:$A,$C144&amp;$C$140,'3.HR Policy'!G:G)*SUMIF($C$6:$C$12,$C144,F$6:F$12)</f>
        <v>1320000</v>
      </c>
      <c r="AF144" s="101">
        <f t="shared" si="107"/>
        <v>1.5039649986327592E-4</v>
      </c>
      <c r="AG144" s="95">
        <f>SUMIF('3.HR Policy'!$A:$A,$C144&amp;$C$140,'3.HR Policy'!I:I)*SUMIF($C$6:$C$12,$C144,H$6:H$12)</f>
        <v>1452000.0000000002</v>
      </c>
      <c r="AH144" s="101">
        <f t="shared" si="108"/>
        <v>9.1908972138668625E-5</v>
      </c>
      <c r="AI144" s="95">
        <f>SUMIF('3.HR Policy'!$A:$A,$C144&amp;$C$140,'3.HR Policy'!K:K)*SUMIF($C$6:$C$12,$C144,J$6:J$12)</f>
        <v>1597200.0000000005</v>
      </c>
      <c r="AJ144" s="101">
        <f t="shared" si="109"/>
        <v>6.7399912901690341E-5</v>
      </c>
      <c r="AK144" s="95">
        <f>SUMIF('3.HR Policy'!$A:$A,$C144&amp;$C$140,'3.HR Policy'!M:M)*SUMIF($C$6:$C$12,$C144,L$6:L$12)</f>
        <v>1756920.0000000007</v>
      </c>
      <c r="AL144" s="101">
        <f t="shared" si="110"/>
        <v>5.2957074422756696E-5</v>
      </c>
    </row>
    <row r="145" spans="2:38" x14ac:dyDescent="0.45">
      <c r="B145" s="90"/>
      <c r="C145" s="105" t="s">
        <v>54</v>
      </c>
      <c r="D145" s="224">
        <f>SUMIF('3.HR Policy'!$A:$A,$C145&amp;$C$140,'3.HR Policy'!$E:$E)*SUMIF('1.Headcount'!$A:$A,$C145&amp;2025,'1.Headcount'!E:E)/12</f>
        <v>0</v>
      </c>
      <c r="E145" s="101">
        <f t="shared" si="94"/>
        <v>0</v>
      </c>
      <c r="F145" s="224">
        <f>SUMIF('3.HR Policy'!$A:$A,$C145&amp;$C$140,'3.HR Policy'!$E:$E)*SUMIF('1.Headcount'!$A:$A,$C145&amp;2025,'1.Headcount'!G:G)/12</f>
        <v>0</v>
      </c>
      <c r="G145" s="101">
        <f t="shared" si="95"/>
        <v>0</v>
      </c>
      <c r="H145" s="224">
        <f>SUMIF('3.HR Policy'!$A:$A,$C145&amp;$C$140,'3.HR Policy'!$E:$E)*SUMIF('1.Headcount'!$A:$A,$C145&amp;2025,'1.Headcount'!I:I)/12</f>
        <v>100000</v>
      </c>
      <c r="I145" s="101">
        <f t="shared" si="96"/>
        <v>5.5555555555555556E-4</v>
      </c>
      <c r="J145" s="224">
        <f>SUMIF('3.HR Policy'!$A:$A,$C145&amp;$C$140,'3.HR Policy'!$E:$E)*SUMIF('1.Headcount'!$A:$A,$C145&amp;2025,'1.Headcount'!K:K)/12</f>
        <v>100000</v>
      </c>
      <c r="K145" s="101">
        <f t="shared" si="97"/>
        <v>1.4492753623188405E-4</v>
      </c>
      <c r="L145" s="224">
        <f>SUMIF('3.HR Policy'!$A:$A,$C145&amp;$C$140,'3.HR Policy'!$E:$E)*SUMIF('1.Headcount'!$A:$A,$C145&amp;2025,'1.Headcount'!M:M)/12</f>
        <v>100000</v>
      </c>
      <c r="M145" s="101">
        <f t="shared" si="98"/>
        <v>2.7777777777777778E-4</v>
      </c>
      <c r="N145" s="224">
        <f>SUMIF('3.HR Policy'!$A:$A,$C145&amp;$C$140,'3.HR Policy'!$E:$E)*SUMIF('1.Headcount'!$A:$A,$C145&amp;2025,'1.Headcount'!O:O)/12</f>
        <v>100000</v>
      </c>
      <c r="O145" s="101">
        <f t="shared" si="99"/>
        <v>1.6943409013893597E-4</v>
      </c>
      <c r="P145" s="224">
        <f>SUMIF('3.HR Policy'!$A:$A,$C145&amp;$C$140,'3.HR Policy'!$E:$E)*SUMIF('1.Headcount'!$A:$A,$C145&amp;2025,'1.Headcount'!Q:Q)/12</f>
        <v>100000</v>
      </c>
      <c r="Q145" s="101">
        <f t="shared" si="100"/>
        <v>1.3812154696132598E-4</v>
      </c>
      <c r="R145" s="224">
        <f>SUMIF('3.HR Policy'!$A:$A,$C145&amp;$C$140,'3.HR Policy'!$E:$E)*SUMIF('1.Headcount'!$A:$A,$C145&amp;2025,'1.Headcount'!S:S)/12</f>
        <v>100000</v>
      </c>
      <c r="S145" s="101">
        <f t="shared" si="101"/>
        <v>4.0000000000000002E-4</v>
      </c>
      <c r="T145" s="224">
        <f>SUMIF('3.HR Policy'!$A:$A,$C145&amp;$C$140,'3.HR Policy'!$E:$E)*SUMIF('1.Headcount'!$A:$A,$C145&amp;2025,'1.Headcount'!U:U)/12</f>
        <v>100000</v>
      </c>
      <c r="U145" s="101">
        <f t="shared" si="102"/>
        <v>2.8571428571428574E-4</v>
      </c>
      <c r="V145" s="224">
        <f>SUMIF('3.HR Policy'!$A:$A,$C145&amp;$C$140,'3.HR Policy'!$E:$E)*SUMIF('1.Headcount'!$A:$A,$C145&amp;2025,'1.Headcount'!W:W)/12</f>
        <v>100000</v>
      </c>
      <c r="W145" s="101">
        <f t="shared" si="103"/>
        <v>4.7619047619047619E-4</v>
      </c>
      <c r="X145" s="224">
        <f>SUMIF('3.HR Policy'!$A:$A,$C145&amp;$C$140,'3.HR Policy'!$E:$E)*SUMIF('1.Headcount'!$A:$A,$C145&amp;2025,'1.Headcount'!Y:Y)/12</f>
        <v>100000</v>
      </c>
      <c r="Y145" s="101">
        <f t="shared" si="104"/>
        <v>5.263157894736842E-4</v>
      </c>
      <c r="Z145" s="224">
        <f>SUMIF('3.HR Policy'!$A:$A,$C145&amp;$C$140,'3.HR Policy'!$E:$E)*SUMIF('1.Headcount'!$A:$A,$C145&amp;2025,'1.Headcount'!AA:AA)/12</f>
        <v>100000</v>
      </c>
      <c r="AA145" s="101">
        <f t="shared" si="105"/>
        <v>6.2821962558110312E-5</v>
      </c>
      <c r="AB145" s="95">
        <f t="shared" si="137"/>
        <v>1000000</v>
      </c>
      <c r="AC145" s="101">
        <f t="shared" si="106"/>
        <v>1.9319938176197836E-4</v>
      </c>
      <c r="AE145" s="95">
        <f>SUMIF('3.HR Policy'!$A:$A,$C145&amp;$C$140,'3.HR Policy'!G:G)*SUMIF($C$6:$C$12,$C145,F$6:F$12)</f>
        <v>1320000</v>
      </c>
      <c r="AF145" s="101">
        <f t="shared" si="107"/>
        <v>1.5039649986327592E-4</v>
      </c>
      <c r="AG145" s="95">
        <f>SUMIF('3.HR Policy'!$A:$A,$C145&amp;$C$140,'3.HR Policy'!I:I)*SUMIF($C$6:$C$12,$C145,H$6:H$12)</f>
        <v>1452000.0000000002</v>
      </c>
      <c r="AH145" s="101">
        <f t="shared" si="108"/>
        <v>9.1908972138668625E-5</v>
      </c>
      <c r="AI145" s="95">
        <f>SUMIF('3.HR Policy'!$A:$A,$C145&amp;$C$140,'3.HR Policy'!K:K)*SUMIF($C$6:$C$12,$C145,J$6:J$12)</f>
        <v>1597200.0000000005</v>
      </c>
      <c r="AJ145" s="101">
        <f t="shared" si="109"/>
        <v>6.7399912901690341E-5</v>
      </c>
      <c r="AK145" s="95">
        <f>SUMIF('3.HR Policy'!$A:$A,$C145&amp;$C$140,'3.HR Policy'!M:M)*SUMIF($C$6:$C$12,$C145,L$6:L$12)</f>
        <v>1756920.0000000007</v>
      </c>
      <c r="AL145" s="101">
        <f t="shared" si="110"/>
        <v>5.2957074422756696E-5</v>
      </c>
    </row>
    <row r="146" spans="2:38" x14ac:dyDescent="0.45">
      <c r="B146" s="90"/>
      <c r="C146" s="105" t="s">
        <v>55</v>
      </c>
      <c r="D146" s="224">
        <f>SUMIF('3.HR Policy'!$A:$A,$C146&amp;$C$140,'3.HR Policy'!$E:$E)*SUMIF('1.Headcount'!$A:$A,$C146&amp;2025,'1.Headcount'!E:E)/12</f>
        <v>0</v>
      </c>
      <c r="E146" s="101">
        <f t="shared" si="94"/>
        <v>0</v>
      </c>
      <c r="F146" s="224">
        <f>SUMIF('3.HR Policy'!$A:$A,$C146&amp;$C$140,'3.HR Policy'!$E:$E)*SUMIF('1.Headcount'!$A:$A,$C146&amp;2025,'1.Headcount'!G:G)/12</f>
        <v>0</v>
      </c>
      <c r="G146" s="101">
        <f t="shared" si="95"/>
        <v>0</v>
      </c>
      <c r="H146" s="224">
        <f>SUMIF('3.HR Policy'!$A:$A,$C146&amp;$C$140,'3.HR Policy'!$E:$E)*SUMIF('1.Headcount'!$A:$A,$C146&amp;2025,'1.Headcount'!I:I)/12</f>
        <v>100000</v>
      </c>
      <c r="I146" s="101">
        <f t="shared" si="96"/>
        <v>5.5555555555555556E-4</v>
      </c>
      <c r="J146" s="224">
        <f>SUMIF('3.HR Policy'!$A:$A,$C146&amp;$C$140,'3.HR Policy'!$E:$E)*SUMIF('1.Headcount'!$A:$A,$C146&amp;2025,'1.Headcount'!K:K)/12</f>
        <v>100000</v>
      </c>
      <c r="K146" s="101">
        <f t="shared" si="97"/>
        <v>1.4492753623188405E-4</v>
      </c>
      <c r="L146" s="224">
        <f>SUMIF('3.HR Policy'!$A:$A,$C146&amp;$C$140,'3.HR Policy'!$E:$E)*SUMIF('1.Headcount'!$A:$A,$C146&amp;2025,'1.Headcount'!M:M)/12</f>
        <v>100000</v>
      </c>
      <c r="M146" s="101">
        <f t="shared" si="98"/>
        <v>2.7777777777777778E-4</v>
      </c>
      <c r="N146" s="224">
        <f>SUMIF('3.HR Policy'!$A:$A,$C146&amp;$C$140,'3.HR Policy'!$E:$E)*SUMIF('1.Headcount'!$A:$A,$C146&amp;2025,'1.Headcount'!O:O)/12</f>
        <v>100000</v>
      </c>
      <c r="O146" s="101">
        <f t="shared" si="99"/>
        <v>1.6943409013893597E-4</v>
      </c>
      <c r="P146" s="224">
        <f>SUMIF('3.HR Policy'!$A:$A,$C146&amp;$C$140,'3.HR Policy'!$E:$E)*SUMIF('1.Headcount'!$A:$A,$C146&amp;2025,'1.Headcount'!Q:Q)/12</f>
        <v>100000</v>
      </c>
      <c r="Q146" s="101">
        <f t="shared" si="100"/>
        <v>1.3812154696132598E-4</v>
      </c>
      <c r="R146" s="224">
        <f>SUMIF('3.HR Policy'!$A:$A,$C146&amp;$C$140,'3.HR Policy'!$E:$E)*SUMIF('1.Headcount'!$A:$A,$C146&amp;2025,'1.Headcount'!S:S)/12</f>
        <v>100000</v>
      </c>
      <c r="S146" s="101">
        <f t="shared" si="101"/>
        <v>4.0000000000000002E-4</v>
      </c>
      <c r="T146" s="224">
        <f>SUMIF('3.HR Policy'!$A:$A,$C146&amp;$C$140,'3.HR Policy'!$E:$E)*SUMIF('1.Headcount'!$A:$A,$C146&amp;2025,'1.Headcount'!U:U)/12</f>
        <v>100000</v>
      </c>
      <c r="U146" s="101">
        <f t="shared" si="102"/>
        <v>2.8571428571428574E-4</v>
      </c>
      <c r="V146" s="224">
        <f>SUMIF('3.HR Policy'!$A:$A,$C146&amp;$C$140,'3.HR Policy'!$E:$E)*SUMIF('1.Headcount'!$A:$A,$C146&amp;2025,'1.Headcount'!W:W)/12</f>
        <v>100000</v>
      </c>
      <c r="W146" s="101">
        <f t="shared" si="103"/>
        <v>4.7619047619047619E-4</v>
      </c>
      <c r="X146" s="224">
        <f>SUMIF('3.HR Policy'!$A:$A,$C146&amp;$C$140,'3.HR Policy'!$E:$E)*SUMIF('1.Headcount'!$A:$A,$C146&amp;2025,'1.Headcount'!Y:Y)/12</f>
        <v>100000</v>
      </c>
      <c r="Y146" s="101">
        <f t="shared" si="104"/>
        <v>5.263157894736842E-4</v>
      </c>
      <c r="Z146" s="224">
        <f>SUMIF('3.HR Policy'!$A:$A,$C146&amp;$C$140,'3.HR Policy'!$E:$E)*SUMIF('1.Headcount'!$A:$A,$C146&amp;2025,'1.Headcount'!AA:AA)/12</f>
        <v>100000</v>
      </c>
      <c r="AA146" s="101">
        <f t="shared" si="105"/>
        <v>6.2821962558110312E-5</v>
      </c>
      <c r="AB146" s="95">
        <f t="shared" si="137"/>
        <v>1000000</v>
      </c>
      <c r="AC146" s="101">
        <f t="shared" si="106"/>
        <v>1.9319938176197836E-4</v>
      </c>
      <c r="AE146" s="95">
        <f>SUMIF('3.HR Policy'!$A:$A,$C146&amp;$C$140,'3.HR Policy'!G:G)*SUMIF($C$6:$C$12,$C146,F$6:F$12)</f>
        <v>1320000</v>
      </c>
      <c r="AF146" s="101">
        <f t="shared" si="107"/>
        <v>1.5039649986327592E-4</v>
      </c>
      <c r="AG146" s="95">
        <f>SUMIF('3.HR Policy'!$A:$A,$C146&amp;$C$140,'3.HR Policy'!I:I)*SUMIF($C$6:$C$12,$C146,H$6:H$12)</f>
        <v>1452000.0000000002</v>
      </c>
      <c r="AH146" s="101">
        <f t="shared" si="108"/>
        <v>9.1908972138668625E-5</v>
      </c>
      <c r="AI146" s="95">
        <f>SUMIF('3.HR Policy'!$A:$A,$C146&amp;$C$140,'3.HR Policy'!K:K)*SUMIF($C$6:$C$12,$C146,J$6:J$12)</f>
        <v>1597200.0000000005</v>
      </c>
      <c r="AJ146" s="101">
        <f t="shared" si="109"/>
        <v>6.7399912901690341E-5</v>
      </c>
      <c r="AK146" s="95">
        <f>SUMIF('3.HR Policy'!$A:$A,$C146&amp;$C$140,'3.HR Policy'!M:M)*SUMIF($C$6:$C$12,$C146,L$6:L$12)</f>
        <v>1756920.0000000007</v>
      </c>
      <c r="AL146" s="101">
        <f t="shared" si="110"/>
        <v>5.2957074422756696E-5</v>
      </c>
    </row>
    <row r="147" spans="2:38" x14ac:dyDescent="0.45">
      <c r="B147" s="90"/>
      <c r="C147" s="105" t="s">
        <v>56</v>
      </c>
      <c r="D147" s="224">
        <f>SUMIF('3.HR Policy'!$A:$A,$C147&amp;$C$140,'3.HR Policy'!$E:$E)*SUMIF('1.Headcount'!$A:$A,$C147&amp;2025,'1.Headcount'!E:E)/12</f>
        <v>0</v>
      </c>
      <c r="E147" s="101">
        <f t="shared" si="94"/>
        <v>0</v>
      </c>
      <c r="F147" s="224">
        <f>SUMIF('3.HR Policy'!$A:$A,$C147&amp;$C$140,'3.HR Policy'!$E:$E)*SUMIF('1.Headcount'!$A:$A,$C147&amp;2025,'1.Headcount'!G:G)/12</f>
        <v>0</v>
      </c>
      <c r="G147" s="101">
        <f t="shared" si="95"/>
        <v>0</v>
      </c>
      <c r="H147" s="224">
        <f>SUMIF('3.HR Policy'!$A:$A,$C147&amp;$C$140,'3.HR Policy'!$E:$E)*SUMIF('1.Headcount'!$A:$A,$C147&amp;2025,'1.Headcount'!I:I)/12</f>
        <v>100000</v>
      </c>
      <c r="I147" s="101">
        <f t="shared" si="96"/>
        <v>5.5555555555555556E-4</v>
      </c>
      <c r="J147" s="224">
        <f>SUMIF('3.HR Policy'!$A:$A,$C147&amp;$C$140,'3.HR Policy'!$E:$E)*SUMIF('1.Headcount'!$A:$A,$C147&amp;2025,'1.Headcount'!K:K)/12</f>
        <v>100000</v>
      </c>
      <c r="K147" s="101">
        <f t="shared" si="97"/>
        <v>1.4492753623188405E-4</v>
      </c>
      <c r="L147" s="224">
        <f>SUMIF('3.HR Policy'!$A:$A,$C147&amp;$C$140,'3.HR Policy'!$E:$E)*SUMIF('1.Headcount'!$A:$A,$C147&amp;2025,'1.Headcount'!M:M)/12</f>
        <v>100000</v>
      </c>
      <c r="M147" s="101">
        <f t="shared" si="98"/>
        <v>2.7777777777777778E-4</v>
      </c>
      <c r="N147" s="224">
        <f>SUMIF('3.HR Policy'!$A:$A,$C147&amp;$C$140,'3.HR Policy'!$E:$E)*SUMIF('1.Headcount'!$A:$A,$C147&amp;2025,'1.Headcount'!O:O)/12</f>
        <v>100000</v>
      </c>
      <c r="O147" s="101">
        <f t="shared" si="99"/>
        <v>1.6943409013893597E-4</v>
      </c>
      <c r="P147" s="224">
        <f>SUMIF('3.HR Policy'!$A:$A,$C147&amp;$C$140,'3.HR Policy'!$E:$E)*SUMIF('1.Headcount'!$A:$A,$C147&amp;2025,'1.Headcount'!Q:Q)/12</f>
        <v>100000</v>
      </c>
      <c r="Q147" s="101">
        <f t="shared" si="100"/>
        <v>1.3812154696132598E-4</v>
      </c>
      <c r="R147" s="224">
        <f>SUMIF('3.HR Policy'!$A:$A,$C147&amp;$C$140,'3.HR Policy'!$E:$E)*SUMIF('1.Headcount'!$A:$A,$C147&amp;2025,'1.Headcount'!S:S)/12</f>
        <v>100000</v>
      </c>
      <c r="S147" s="101">
        <f t="shared" si="101"/>
        <v>4.0000000000000002E-4</v>
      </c>
      <c r="T147" s="224">
        <f>SUMIF('3.HR Policy'!$A:$A,$C147&amp;$C$140,'3.HR Policy'!$E:$E)*SUMIF('1.Headcount'!$A:$A,$C147&amp;2025,'1.Headcount'!U:U)/12</f>
        <v>100000</v>
      </c>
      <c r="U147" s="101">
        <f t="shared" si="102"/>
        <v>2.8571428571428574E-4</v>
      </c>
      <c r="V147" s="224">
        <f>SUMIF('3.HR Policy'!$A:$A,$C147&amp;$C$140,'3.HR Policy'!$E:$E)*SUMIF('1.Headcount'!$A:$A,$C147&amp;2025,'1.Headcount'!W:W)/12</f>
        <v>100000</v>
      </c>
      <c r="W147" s="101">
        <f t="shared" si="103"/>
        <v>4.7619047619047619E-4</v>
      </c>
      <c r="X147" s="224">
        <f>SUMIF('3.HR Policy'!$A:$A,$C147&amp;$C$140,'3.HR Policy'!$E:$E)*SUMIF('1.Headcount'!$A:$A,$C147&amp;2025,'1.Headcount'!Y:Y)/12</f>
        <v>100000</v>
      </c>
      <c r="Y147" s="101">
        <f t="shared" si="104"/>
        <v>5.263157894736842E-4</v>
      </c>
      <c r="Z147" s="224">
        <f>SUMIF('3.HR Policy'!$A:$A,$C147&amp;$C$140,'3.HR Policy'!$E:$E)*SUMIF('1.Headcount'!$A:$A,$C147&amp;2025,'1.Headcount'!AA:AA)/12</f>
        <v>100000</v>
      </c>
      <c r="AA147" s="101">
        <f t="shared" si="105"/>
        <v>6.2821962558110312E-5</v>
      </c>
      <c r="AB147" s="95">
        <f t="shared" si="137"/>
        <v>1000000</v>
      </c>
      <c r="AC147" s="101">
        <f t="shared" si="106"/>
        <v>1.9319938176197836E-4</v>
      </c>
      <c r="AE147" s="95">
        <f>SUMIF('3.HR Policy'!$A:$A,$C147&amp;$C$140,'3.HR Policy'!G:G)*SUMIF($C$6:$C$12,$C147,F$6:F$12)</f>
        <v>1320000</v>
      </c>
      <c r="AF147" s="101">
        <f t="shared" si="107"/>
        <v>1.5039649986327592E-4</v>
      </c>
      <c r="AG147" s="95">
        <f>SUMIF('3.HR Policy'!$A:$A,$C147&amp;$C$140,'3.HR Policy'!I:I)*SUMIF($C$6:$C$12,$C147,H$6:H$12)</f>
        <v>1452000.0000000002</v>
      </c>
      <c r="AH147" s="101">
        <f t="shared" si="108"/>
        <v>9.1908972138668625E-5</v>
      </c>
      <c r="AI147" s="95">
        <f>SUMIF('3.HR Policy'!$A:$A,$C147&amp;$C$140,'3.HR Policy'!K:K)*SUMIF($C$6:$C$12,$C147,J$6:J$12)</f>
        <v>0</v>
      </c>
      <c r="AJ147" s="101">
        <f t="shared" si="109"/>
        <v>0</v>
      </c>
      <c r="AK147" s="95">
        <f>SUMIF('3.HR Policy'!$A:$A,$C147&amp;$C$140,'3.HR Policy'!M:M)*SUMIF($C$6:$C$12,$C147,L$6:L$12)</f>
        <v>0</v>
      </c>
      <c r="AL147" s="101">
        <f t="shared" si="110"/>
        <v>0</v>
      </c>
    </row>
    <row r="148" spans="2:38" x14ac:dyDescent="0.45">
      <c r="B148" s="89">
        <v>16</v>
      </c>
      <c r="C148" s="92" t="str">
        <f>'3.HR Policy'!B399</f>
        <v>Chi phí đào tạo</v>
      </c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>
        <f t="shared" ref="AB148" si="153">D148+F148+H148+J148+L148+N148+P148+R148+T148+V148+X148+Z148</f>
        <v>0</v>
      </c>
      <c r="AC148" s="89"/>
      <c r="AE148" s="89"/>
      <c r="AF148" s="89"/>
      <c r="AG148" s="89"/>
      <c r="AH148" s="89"/>
      <c r="AI148" s="89"/>
      <c r="AJ148" s="89"/>
      <c r="AK148" s="89"/>
      <c r="AL148" s="89"/>
    </row>
    <row r="149" spans="2:38" x14ac:dyDescent="0.45">
      <c r="B149" s="106">
        <v>17</v>
      </c>
      <c r="C149" s="2" t="str">
        <f>'3.HR Policy'!B421</f>
        <v>Công cụ làm việc ( Máy tính, bàn ghế làm việc)</v>
      </c>
      <c r="D149" s="108">
        <f>SUM(D150:D156)</f>
        <v>2800000</v>
      </c>
      <c r="E149" s="102">
        <f t="shared" ref="E149:E156" si="154">IFERROR(D149/D$32,0)</f>
        <v>0</v>
      </c>
      <c r="F149" s="108">
        <f t="shared" ref="F149" si="155">SUM(F150:F156)</f>
        <v>2800000</v>
      </c>
      <c r="G149" s="102">
        <f t="shared" ref="G149:G156" si="156">IFERROR(F149/F$32,0)</f>
        <v>7.0000000000000007E-2</v>
      </c>
      <c r="H149" s="108">
        <f t="shared" ref="H149" si="157">SUM(H150:H156)</f>
        <v>3091666.6666666665</v>
      </c>
      <c r="I149" s="102">
        <f t="shared" ref="I149:I156" si="158">IFERROR(H149/H$32,0)</f>
        <v>1.7175925925925924E-2</v>
      </c>
      <c r="J149" s="108">
        <f t="shared" ref="J149" si="159">SUM(J150:J156)</f>
        <v>3091666.6666666665</v>
      </c>
      <c r="K149" s="102">
        <f t="shared" ref="K149:K156" si="160">IFERROR(J149/J$32,0)</f>
        <v>4.4806763285024157E-3</v>
      </c>
      <c r="L149" s="108">
        <f t="shared" ref="L149" si="161">SUM(L150:L156)</f>
        <v>3091666.6666666665</v>
      </c>
      <c r="M149" s="102">
        <f t="shared" ref="M149:M156" si="162">IFERROR(L149/L$32,0)</f>
        <v>8.5879629629629622E-3</v>
      </c>
      <c r="N149" s="108">
        <f t="shared" ref="N149" si="163">SUM(N150:N156)</f>
        <v>3091666.6666666665</v>
      </c>
      <c r="O149" s="102">
        <f t="shared" ref="O149:O156" si="164">IFERROR(N149/N$32,0)</f>
        <v>5.2383372867954364E-3</v>
      </c>
      <c r="P149" s="108">
        <f t="shared" ref="P149" si="165">SUM(P150:P156)</f>
        <v>3091666.6666666665</v>
      </c>
      <c r="Q149" s="102">
        <f t="shared" ref="Q149:Q156" si="166">IFERROR(P149/P$32,0)</f>
        <v>4.2702578268876612E-3</v>
      </c>
      <c r="R149" s="108">
        <f t="shared" ref="R149" si="167">SUM(R150:R156)</f>
        <v>3091666.6666666665</v>
      </c>
      <c r="S149" s="102">
        <f t="shared" ref="S149:S156" si="168">IFERROR(R149/R$32,0)</f>
        <v>1.2366666666666666E-2</v>
      </c>
      <c r="T149" s="108">
        <f t="shared" ref="T149" si="169">SUM(T150:T156)</f>
        <v>3091666.6666666665</v>
      </c>
      <c r="U149" s="102">
        <f t="shared" ref="U149:U156" si="170">IFERROR(T149/T$32,0)</f>
        <v>8.8333333333333337E-3</v>
      </c>
      <c r="V149" s="108">
        <f t="shared" ref="V149" si="171">SUM(V150:V156)</f>
        <v>3091666.6666666665</v>
      </c>
      <c r="W149" s="102">
        <f t="shared" ref="W149:W156" si="172">IFERROR(V149/V$32,0)</f>
        <v>1.4722222222222222E-2</v>
      </c>
      <c r="X149" s="108">
        <f t="shared" ref="X149" si="173">SUM(X150:X156)</f>
        <v>3091666.6666666665</v>
      </c>
      <c r="Y149" s="102">
        <f t="shared" ref="Y149:Y156" si="174">IFERROR(X149/X$32,0)</f>
        <v>1.6271929824561403E-2</v>
      </c>
      <c r="Z149" s="108">
        <f t="shared" ref="Z149" si="175">SUM(Z150:Z156)</f>
        <v>3091666.6666666665</v>
      </c>
      <c r="AA149" s="102">
        <f t="shared" ref="AA149:AA156" si="176">IFERROR(Z149/Z$32,0)</f>
        <v>1.9422456757549106E-3</v>
      </c>
      <c r="AB149" s="94">
        <f>D149+F149+H149+J149+L149+N149+P149+R149+T149+V149+X149+Z149</f>
        <v>36516666.666666672</v>
      </c>
      <c r="AC149" s="102">
        <f t="shared" ref="AC149:AC156" si="177">IFERROR(AB149/AB$32,0)</f>
        <v>7.0549974240082438E-3</v>
      </c>
      <c r="AE149" s="108">
        <f t="shared" ref="AE149" si="178">SUM(AE150:AE156)</f>
        <v>40600000</v>
      </c>
      <c r="AF149" s="102">
        <f t="shared" ref="AF149:AF156" si="179">IFERROR(AE149/AE$32,0)</f>
        <v>4.6258317382189412E-3</v>
      </c>
      <c r="AG149" s="108">
        <f t="shared" ref="AG149" si="180">SUM(AG150:AG156)</f>
        <v>40600000</v>
      </c>
      <c r="AH149" s="102">
        <f t="shared" ref="AH149:AH156" si="181">IFERROR(AG149/AG$32,0)</f>
        <v>2.5699065212327447E-3</v>
      </c>
      <c r="AI149" s="108">
        <f t="shared" ref="AI149" si="182">SUM(AI150:AI156)</f>
        <v>37100000</v>
      </c>
      <c r="AJ149" s="102">
        <f t="shared" ref="AJ149:AJ156" si="183">IFERROR(AI149/AI$32,0)</f>
        <v>1.5655752370728217E-3</v>
      </c>
      <c r="AK149" s="108">
        <f t="shared" ref="AK149" si="184">SUM(AK150:AK156)</f>
        <v>37100000</v>
      </c>
      <c r="AL149" s="102">
        <f t="shared" ref="AL149:AL156" si="185">IFERROR(AK149/AK$32,0)</f>
        <v>1.1182680264805868E-3</v>
      </c>
    </row>
    <row r="150" spans="2:38" x14ac:dyDescent="0.45">
      <c r="B150" s="106"/>
      <c r="C150" s="105" t="s">
        <v>51</v>
      </c>
      <c r="D150" s="224">
        <f>SUMIF('3.HR Policy'!$A:$A,$C150&amp;$C$149,'3.HR Policy'!$E:$E)*SUMIF('1.Headcount'!$A:$A,$C150&amp;2025,'1.Headcount'!E:E)/12</f>
        <v>700000</v>
      </c>
      <c r="E150" s="101">
        <f t="shared" si="154"/>
        <v>0</v>
      </c>
      <c r="F150" s="224">
        <f>SUMIF('3.HR Policy'!$A:$A,$C150&amp;$C$149,'3.HR Policy'!$E:$E)*SUMIF('1.Headcount'!$A:$A,$C150&amp;2025,'1.Headcount'!G:G)/12</f>
        <v>700000</v>
      </c>
      <c r="G150" s="101">
        <f t="shared" si="156"/>
        <v>1.7500000000000002E-2</v>
      </c>
      <c r="H150" s="224">
        <f>SUMIF('3.HR Policy'!$A:$A,$C150&amp;$C$149,'3.HR Policy'!$E:$E)*SUMIF('1.Headcount'!$A:$A,$C150&amp;2025,'1.Headcount'!I:I)/12</f>
        <v>700000</v>
      </c>
      <c r="I150" s="101">
        <f t="shared" si="158"/>
        <v>3.8888888888888888E-3</v>
      </c>
      <c r="J150" s="224">
        <f>SUMIF('3.HR Policy'!$A:$A,$C150&amp;$C$149,'3.HR Policy'!$E:$E)*SUMIF('1.Headcount'!$A:$A,$C150&amp;2025,'1.Headcount'!K:K)/12</f>
        <v>700000</v>
      </c>
      <c r="K150" s="101">
        <f t="shared" si="160"/>
        <v>1.0144927536231885E-3</v>
      </c>
      <c r="L150" s="224">
        <f>SUMIF('3.HR Policy'!$A:$A,$C150&amp;$C$149,'3.HR Policy'!$E:$E)*SUMIF('1.Headcount'!$A:$A,$C150&amp;2025,'1.Headcount'!M:M)/12</f>
        <v>700000</v>
      </c>
      <c r="M150" s="101">
        <f t="shared" si="162"/>
        <v>1.9444444444444444E-3</v>
      </c>
      <c r="N150" s="224">
        <f>SUMIF('3.HR Policy'!$A:$A,$C150&amp;$C$149,'3.HR Policy'!$E:$E)*SUMIF('1.Headcount'!$A:$A,$C150&amp;2025,'1.Headcount'!O:O)/12</f>
        <v>700000</v>
      </c>
      <c r="O150" s="101">
        <f t="shared" si="164"/>
        <v>1.1860386309725517E-3</v>
      </c>
      <c r="P150" s="224">
        <f>SUMIF('3.HR Policy'!$A:$A,$C150&amp;$C$149,'3.HR Policy'!$E:$E)*SUMIF('1.Headcount'!$A:$A,$C150&amp;2025,'1.Headcount'!Q:Q)/12</f>
        <v>700000</v>
      </c>
      <c r="Q150" s="101">
        <f t="shared" si="166"/>
        <v>9.6685082872928181E-4</v>
      </c>
      <c r="R150" s="224">
        <f>SUMIF('3.HR Policy'!$A:$A,$C150&amp;$C$149,'3.HR Policy'!$E:$E)*SUMIF('1.Headcount'!$A:$A,$C150&amp;2025,'1.Headcount'!S:S)/12</f>
        <v>700000</v>
      </c>
      <c r="S150" s="101">
        <f t="shared" si="168"/>
        <v>2.8E-3</v>
      </c>
      <c r="T150" s="224">
        <f>SUMIF('3.HR Policy'!$A:$A,$C150&amp;$C$149,'3.HR Policy'!$E:$E)*SUMIF('1.Headcount'!$A:$A,$C150&amp;2025,'1.Headcount'!U:U)/12</f>
        <v>700000</v>
      </c>
      <c r="U150" s="101">
        <f t="shared" si="170"/>
        <v>2E-3</v>
      </c>
      <c r="V150" s="224">
        <f>SUMIF('3.HR Policy'!$A:$A,$C150&amp;$C$149,'3.HR Policy'!$E:$E)*SUMIF('1.Headcount'!$A:$A,$C150&amp;2025,'1.Headcount'!W:W)/12</f>
        <v>700000</v>
      </c>
      <c r="W150" s="101">
        <f t="shared" si="172"/>
        <v>3.3333333333333335E-3</v>
      </c>
      <c r="X150" s="224">
        <f>SUMIF('3.HR Policy'!$A:$A,$C150&amp;$C$149,'3.HR Policy'!$E:$E)*SUMIF('1.Headcount'!$A:$A,$C150&amp;2025,'1.Headcount'!Y:Y)/12</f>
        <v>700000</v>
      </c>
      <c r="Y150" s="101">
        <f t="shared" si="174"/>
        <v>3.6842105263157894E-3</v>
      </c>
      <c r="Z150" s="224">
        <f>SUMIF('3.HR Policy'!$A:$A,$C150&amp;$C$149,'3.HR Policy'!$E:$E)*SUMIF('1.Headcount'!$A:$A,$C150&amp;2025,'1.Headcount'!AA:AA)/12</f>
        <v>700000</v>
      </c>
      <c r="AA150" s="101">
        <f t="shared" si="176"/>
        <v>4.3975373790677223E-4</v>
      </c>
      <c r="AB150" s="95">
        <f>D150+F150+H150+J150+L150+N150+P150+R150+T150+V150+X150+Z150</f>
        <v>8400000</v>
      </c>
      <c r="AC150" s="101">
        <f t="shared" si="177"/>
        <v>1.6228748068006183E-3</v>
      </c>
      <c r="AE150" s="95">
        <f>SUMIF('3.HR Policy'!$A:$A,$C150&amp;$C$149,'3.HR Policy'!G:G)*SUMIF($C$6:$C$12,$C150,F$6:F$12)</f>
        <v>8400000</v>
      </c>
      <c r="AF150" s="101">
        <f t="shared" si="179"/>
        <v>9.5706863549357393E-4</v>
      </c>
      <c r="AG150" s="95">
        <f>SUMIF('3.HR Policy'!$A:$A,$C150&amp;$C$149,'3.HR Policy'!I:I)*SUMIF($C$6:$C$12,$C150,H$6:H$12)</f>
        <v>8400000</v>
      </c>
      <c r="AH150" s="101">
        <f t="shared" si="181"/>
        <v>5.3170479749643004E-4</v>
      </c>
      <c r="AI150" s="95">
        <f>SUMIF('3.HR Policy'!$A:$A,$C150&amp;$C$149,'3.HR Policy'!K:K)*SUMIF($C$6:$C$12,$C150,J$6:J$12)</f>
        <v>8400000</v>
      </c>
      <c r="AJ150" s="101">
        <f t="shared" si="183"/>
        <v>3.5446986499761997E-4</v>
      </c>
      <c r="AK150" s="95">
        <f>SUMIF('3.HR Policy'!$A:$A,$C150&amp;$C$149,'3.HR Policy'!M:M)*SUMIF($C$6:$C$12,$C150,L$6:L$12)</f>
        <v>8400000</v>
      </c>
      <c r="AL150" s="101">
        <f t="shared" si="185"/>
        <v>2.5319276071258571E-4</v>
      </c>
    </row>
    <row r="151" spans="2:38" x14ac:dyDescent="0.45">
      <c r="B151" s="106"/>
      <c r="C151" s="105" t="s">
        <v>52</v>
      </c>
      <c r="D151" s="224">
        <f>SUMIF('3.HR Policy'!$A:$A,$C151&amp;$C$149,'3.HR Policy'!$E:$E)*SUMIF('1.Headcount'!$A:$A,$C151&amp;2025,'1.Headcount'!E:E)/12</f>
        <v>700000</v>
      </c>
      <c r="E151" s="101">
        <f t="shared" si="154"/>
        <v>0</v>
      </c>
      <c r="F151" s="224">
        <f>SUMIF('3.HR Policy'!$A:$A,$C151&amp;$C$149,'3.HR Policy'!$E:$E)*SUMIF('1.Headcount'!$A:$A,$C151&amp;2025,'1.Headcount'!G:G)/12</f>
        <v>700000</v>
      </c>
      <c r="G151" s="101">
        <f t="shared" si="156"/>
        <v>1.7500000000000002E-2</v>
      </c>
      <c r="H151" s="224">
        <f>SUMIF('3.HR Policy'!$A:$A,$C151&amp;$C$149,'3.HR Policy'!$E:$E)*SUMIF('1.Headcount'!$A:$A,$C151&amp;2025,'1.Headcount'!I:I)/12</f>
        <v>700000</v>
      </c>
      <c r="I151" s="101">
        <f t="shared" si="158"/>
        <v>3.8888888888888888E-3</v>
      </c>
      <c r="J151" s="224">
        <f>SUMIF('3.HR Policy'!$A:$A,$C151&amp;$C$149,'3.HR Policy'!$E:$E)*SUMIF('1.Headcount'!$A:$A,$C151&amp;2025,'1.Headcount'!K:K)/12</f>
        <v>700000</v>
      </c>
      <c r="K151" s="101">
        <f t="shared" si="160"/>
        <v>1.0144927536231885E-3</v>
      </c>
      <c r="L151" s="224">
        <f>SUMIF('3.HR Policy'!$A:$A,$C151&amp;$C$149,'3.HR Policy'!$E:$E)*SUMIF('1.Headcount'!$A:$A,$C151&amp;2025,'1.Headcount'!M:M)/12</f>
        <v>700000</v>
      </c>
      <c r="M151" s="101">
        <f t="shared" si="162"/>
        <v>1.9444444444444444E-3</v>
      </c>
      <c r="N151" s="224">
        <f>SUMIF('3.HR Policy'!$A:$A,$C151&amp;$C$149,'3.HR Policy'!$E:$E)*SUMIF('1.Headcount'!$A:$A,$C151&amp;2025,'1.Headcount'!O:O)/12</f>
        <v>700000</v>
      </c>
      <c r="O151" s="101">
        <f t="shared" si="164"/>
        <v>1.1860386309725517E-3</v>
      </c>
      <c r="P151" s="224">
        <f>SUMIF('3.HR Policy'!$A:$A,$C151&amp;$C$149,'3.HR Policy'!$E:$E)*SUMIF('1.Headcount'!$A:$A,$C151&amp;2025,'1.Headcount'!Q:Q)/12</f>
        <v>700000</v>
      </c>
      <c r="Q151" s="101">
        <f t="shared" si="166"/>
        <v>9.6685082872928181E-4</v>
      </c>
      <c r="R151" s="224">
        <f>SUMIF('3.HR Policy'!$A:$A,$C151&amp;$C$149,'3.HR Policy'!$E:$E)*SUMIF('1.Headcount'!$A:$A,$C151&amp;2025,'1.Headcount'!S:S)/12</f>
        <v>700000</v>
      </c>
      <c r="S151" s="101">
        <f t="shared" si="168"/>
        <v>2.8E-3</v>
      </c>
      <c r="T151" s="224">
        <f>SUMIF('3.HR Policy'!$A:$A,$C151&amp;$C$149,'3.HR Policy'!$E:$E)*SUMIF('1.Headcount'!$A:$A,$C151&amp;2025,'1.Headcount'!U:U)/12</f>
        <v>700000</v>
      </c>
      <c r="U151" s="101">
        <f t="shared" si="170"/>
        <v>2E-3</v>
      </c>
      <c r="V151" s="224">
        <f>SUMIF('3.HR Policy'!$A:$A,$C151&amp;$C$149,'3.HR Policy'!$E:$E)*SUMIF('1.Headcount'!$A:$A,$C151&amp;2025,'1.Headcount'!W:W)/12</f>
        <v>700000</v>
      </c>
      <c r="W151" s="101">
        <f t="shared" si="172"/>
        <v>3.3333333333333335E-3</v>
      </c>
      <c r="X151" s="224">
        <f>SUMIF('3.HR Policy'!$A:$A,$C151&amp;$C$149,'3.HR Policy'!$E:$E)*SUMIF('1.Headcount'!$A:$A,$C151&amp;2025,'1.Headcount'!Y:Y)/12</f>
        <v>700000</v>
      </c>
      <c r="Y151" s="101">
        <f t="shared" si="174"/>
        <v>3.6842105263157894E-3</v>
      </c>
      <c r="Z151" s="224">
        <f>SUMIF('3.HR Policy'!$A:$A,$C151&amp;$C$149,'3.HR Policy'!$E:$E)*SUMIF('1.Headcount'!$A:$A,$C151&amp;2025,'1.Headcount'!AA:AA)/12</f>
        <v>700000</v>
      </c>
      <c r="AA151" s="101">
        <f t="shared" si="176"/>
        <v>4.3975373790677223E-4</v>
      </c>
      <c r="AB151" s="95">
        <f>D151+F151+H151+J151+L151+N151+P151+R151+T151+V151+X151+Z151</f>
        <v>8400000</v>
      </c>
      <c r="AC151" s="101">
        <f t="shared" si="177"/>
        <v>1.6228748068006183E-3</v>
      </c>
      <c r="AE151" s="95">
        <f>SUMIF('3.HR Policy'!$A:$A,$C151&amp;$C$149,'3.HR Policy'!G:G)*SUMIF($C$6:$C$12,$C151,F$6:F$12)</f>
        <v>8400000</v>
      </c>
      <c r="AF151" s="101">
        <f t="shared" si="179"/>
        <v>9.5706863549357393E-4</v>
      </c>
      <c r="AG151" s="95">
        <f>SUMIF('3.HR Policy'!$A:$A,$C151&amp;$C$149,'3.HR Policy'!I:I)*SUMIF($C$6:$C$12,$C151,H$6:H$12)</f>
        <v>8400000</v>
      </c>
      <c r="AH151" s="101">
        <f t="shared" si="181"/>
        <v>5.3170479749643004E-4</v>
      </c>
      <c r="AI151" s="95">
        <f>SUMIF('3.HR Policy'!$A:$A,$C151&amp;$C$149,'3.HR Policy'!K:K)*SUMIF($C$6:$C$12,$C151,J$6:J$12)</f>
        <v>8400000</v>
      </c>
      <c r="AJ151" s="101">
        <f t="shared" si="183"/>
        <v>3.5446986499761997E-4</v>
      </c>
      <c r="AK151" s="95">
        <f>SUMIF('3.HR Policy'!$A:$A,$C151&amp;$C$149,'3.HR Policy'!M:M)*SUMIF($C$6:$C$12,$C151,L$6:L$12)</f>
        <v>8400000</v>
      </c>
      <c r="AL151" s="101">
        <f t="shared" si="185"/>
        <v>2.5319276071258571E-4</v>
      </c>
    </row>
    <row r="152" spans="2:38" x14ac:dyDescent="0.45">
      <c r="B152" s="106"/>
      <c r="C152" s="105" t="s">
        <v>75</v>
      </c>
      <c r="D152" s="224">
        <f>SUMIF('3.HR Policy'!$A:$A,$C152&amp;$C$149,'3.HR Policy'!$E:$E)*SUMIF('1.Headcount'!$A:$A,$C152&amp;2025,'1.Headcount'!E:E)/12</f>
        <v>700000</v>
      </c>
      <c r="E152" s="101">
        <f t="shared" si="154"/>
        <v>0</v>
      </c>
      <c r="F152" s="224">
        <f>SUMIF('3.HR Policy'!$A:$A,$C152&amp;$C$149,'3.HR Policy'!$E:$E)*SUMIF('1.Headcount'!$A:$A,$C152&amp;2025,'1.Headcount'!G:G)/12</f>
        <v>700000</v>
      </c>
      <c r="G152" s="101">
        <f t="shared" si="156"/>
        <v>1.7500000000000002E-2</v>
      </c>
      <c r="H152" s="224">
        <f>SUMIF('3.HR Policy'!$A:$A,$C152&amp;$C$149,'3.HR Policy'!$E:$E)*SUMIF('1.Headcount'!$A:$A,$C152&amp;2025,'1.Headcount'!I:I)/12</f>
        <v>700000</v>
      </c>
      <c r="I152" s="101">
        <f t="shared" si="158"/>
        <v>3.8888888888888888E-3</v>
      </c>
      <c r="J152" s="224">
        <f>SUMIF('3.HR Policy'!$A:$A,$C152&amp;$C$149,'3.HR Policy'!$E:$E)*SUMIF('1.Headcount'!$A:$A,$C152&amp;2025,'1.Headcount'!K:K)/12</f>
        <v>700000</v>
      </c>
      <c r="K152" s="101">
        <f t="shared" si="160"/>
        <v>1.0144927536231885E-3</v>
      </c>
      <c r="L152" s="224">
        <f>SUMIF('3.HR Policy'!$A:$A,$C152&amp;$C$149,'3.HR Policy'!$E:$E)*SUMIF('1.Headcount'!$A:$A,$C152&amp;2025,'1.Headcount'!M:M)/12</f>
        <v>700000</v>
      </c>
      <c r="M152" s="101">
        <f t="shared" si="162"/>
        <v>1.9444444444444444E-3</v>
      </c>
      <c r="N152" s="224">
        <f>SUMIF('3.HR Policy'!$A:$A,$C152&amp;$C$149,'3.HR Policy'!$E:$E)*SUMIF('1.Headcount'!$A:$A,$C152&amp;2025,'1.Headcount'!O:O)/12</f>
        <v>700000</v>
      </c>
      <c r="O152" s="101">
        <f t="shared" si="164"/>
        <v>1.1860386309725517E-3</v>
      </c>
      <c r="P152" s="224">
        <f>SUMIF('3.HR Policy'!$A:$A,$C152&amp;$C$149,'3.HR Policy'!$E:$E)*SUMIF('1.Headcount'!$A:$A,$C152&amp;2025,'1.Headcount'!Q:Q)/12</f>
        <v>700000</v>
      </c>
      <c r="Q152" s="101">
        <f t="shared" si="166"/>
        <v>9.6685082872928181E-4</v>
      </c>
      <c r="R152" s="224">
        <f>SUMIF('3.HR Policy'!$A:$A,$C152&amp;$C$149,'3.HR Policy'!$E:$E)*SUMIF('1.Headcount'!$A:$A,$C152&amp;2025,'1.Headcount'!S:S)/12</f>
        <v>700000</v>
      </c>
      <c r="S152" s="101">
        <f t="shared" si="168"/>
        <v>2.8E-3</v>
      </c>
      <c r="T152" s="224">
        <f>SUMIF('3.HR Policy'!$A:$A,$C152&amp;$C$149,'3.HR Policy'!$E:$E)*SUMIF('1.Headcount'!$A:$A,$C152&amp;2025,'1.Headcount'!U:U)/12</f>
        <v>700000</v>
      </c>
      <c r="U152" s="101">
        <f t="shared" si="170"/>
        <v>2E-3</v>
      </c>
      <c r="V152" s="224">
        <f>SUMIF('3.HR Policy'!$A:$A,$C152&amp;$C$149,'3.HR Policy'!$E:$E)*SUMIF('1.Headcount'!$A:$A,$C152&amp;2025,'1.Headcount'!W:W)/12</f>
        <v>700000</v>
      </c>
      <c r="W152" s="101">
        <f t="shared" si="172"/>
        <v>3.3333333333333335E-3</v>
      </c>
      <c r="X152" s="224">
        <f>SUMIF('3.HR Policy'!$A:$A,$C152&amp;$C$149,'3.HR Policy'!$E:$E)*SUMIF('1.Headcount'!$A:$A,$C152&amp;2025,'1.Headcount'!Y:Y)/12</f>
        <v>700000</v>
      </c>
      <c r="Y152" s="101">
        <f t="shared" si="174"/>
        <v>3.6842105263157894E-3</v>
      </c>
      <c r="Z152" s="224">
        <f>SUMIF('3.HR Policy'!$A:$A,$C152&amp;$C$149,'3.HR Policy'!$E:$E)*SUMIF('1.Headcount'!$A:$A,$C152&amp;2025,'1.Headcount'!AA:AA)/12</f>
        <v>700000</v>
      </c>
      <c r="AA152" s="101">
        <f t="shared" si="176"/>
        <v>4.3975373790677223E-4</v>
      </c>
      <c r="AB152" s="95">
        <f t="shared" ref="AB152:AB156" si="186">D152+F152+H152+J152+L152+N152+P152+R152+T152+V152+X152+Z152</f>
        <v>8400000</v>
      </c>
      <c r="AC152" s="101">
        <f t="shared" si="177"/>
        <v>1.6228748068006183E-3</v>
      </c>
      <c r="AE152" s="95">
        <f>SUMIF('3.HR Policy'!$A:$A,$C152&amp;$C$149,'3.HR Policy'!G:G)*SUMIF($C$6:$C$12,$C152,F$6:F$12)</f>
        <v>8400000</v>
      </c>
      <c r="AF152" s="101">
        <f t="shared" si="179"/>
        <v>9.5706863549357393E-4</v>
      </c>
      <c r="AG152" s="95">
        <f>SUMIF('3.HR Policy'!$A:$A,$C152&amp;$C$149,'3.HR Policy'!I:I)*SUMIF($C$6:$C$12,$C152,H$6:H$12)</f>
        <v>8400000</v>
      </c>
      <c r="AH152" s="101">
        <f t="shared" si="181"/>
        <v>5.3170479749643004E-4</v>
      </c>
      <c r="AI152" s="95">
        <f>SUMIF('3.HR Policy'!$A:$A,$C152&amp;$C$149,'3.HR Policy'!K:K)*SUMIF($C$6:$C$12,$C152,J$6:J$12)</f>
        <v>8400000</v>
      </c>
      <c r="AJ152" s="101">
        <f t="shared" si="183"/>
        <v>3.5446986499761997E-4</v>
      </c>
      <c r="AK152" s="95">
        <f>SUMIF('3.HR Policy'!$A:$A,$C152&amp;$C$149,'3.HR Policy'!M:M)*SUMIF($C$6:$C$12,$C152,L$6:L$12)</f>
        <v>8400000</v>
      </c>
      <c r="AL152" s="101">
        <f t="shared" si="185"/>
        <v>2.5319276071258571E-4</v>
      </c>
    </row>
    <row r="153" spans="2:38" x14ac:dyDescent="0.45">
      <c r="B153" s="106"/>
      <c r="C153" s="105" t="s">
        <v>53</v>
      </c>
      <c r="D153" s="224">
        <f>SUMIF('3.HR Policy'!$A:$A,$C153&amp;$C$149,'3.HR Policy'!$E:$E)*SUMIF('1.Headcount'!$A:$A,$C153&amp;2025,'1.Headcount'!E:E)/12</f>
        <v>700000</v>
      </c>
      <c r="E153" s="101">
        <f t="shared" si="154"/>
        <v>0</v>
      </c>
      <c r="F153" s="224">
        <f>SUMIF('3.HR Policy'!$A:$A,$C153&amp;$C$149,'3.HR Policy'!$E:$E)*SUMIF('1.Headcount'!$A:$A,$C153&amp;2025,'1.Headcount'!G:G)/12</f>
        <v>700000</v>
      </c>
      <c r="G153" s="101">
        <f t="shared" si="156"/>
        <v>1.7500000000000002E-2</v>
      </c>
      <c r="H153" s="224">
        <f>SUMIF('3.HR Policy'!$A:$A,$C153&amp;$C$149,'3.HR Policy'!$E:$E)*SUMIF('1.Headcount'!$A:$A,$C153&amp;2025,'1.Headcount'!I:I)/12</f>
        <v>700000</v>
      </c>
      <c r="I153" s="101">
        <f t="shared" si="158"/>
        <v>3.8888888888888888E-3</v>
      </c>
      <c r="J153" s="224">
        <f>SUMIF('3.HR Policy'!$A:$A,$C153&amp;$C$149,'3.HR Policy'!$E:$E)*SUMIF('1.Headcount'!$A:$A,$C153&amp;2025,'1.Headcount'!K:K)/12</f>
        <v>700000</v>
      </c>
      <c r="K153" s="101">
        <f t="shared" si="160"/>
        <v>1.0144927536231885E-3</v>
      </c>
      <c r="L153" s="224">
        <f>SUMIF('3.HR Policy'!$A:$A,$C153&amp;$C$149,'3.HR Policy'!$E:$E)*SUMIF('1.Headcount'!$A:$A,$C153&amp;2025,'1.Headcount'!M:M)/12</f>
        <v>700000</v>
      </c>
      <c r="M153" s="101">
        <f t="shared" si="162"/>
        <v>1.9444444444444444E-3</v>
      </c>
      <c r="N153" s="224">
        <f>SUMIF('3.HR Policy'!$A:$A,$C153&amp;$C$149,'3.HR Policy'!$E:$E)*SUMIF('1.Headcount'!$A:$A,$C153&amp;2025,'1.Headcount'!O:O)/12</f>
        <v>700000</v>
      </c>
      <c r="O153" s="101">
        <f t="shared" si="164"/>
        <v>1.1860386309725517E-3</v>
      </c>
      <c r="P153" s="224">
        <f>SUMIF('3.HR Policy'!$A:$A,$C153&amp;$C$149,'3.HR Policy'!$E:$E)*SUMIF('1.Headcount'!$A:$A,$C153&amp;2025,'1.Headcount'!Q:Q)/12</f>
        <v>700000</v>
      </c>
      <c r="Q153" s="101">
        <f t="shared" si="166"/>
        <v>9.6685082872928181E-4</v>
      </c>
      <c r="R153" s="224">
        <f>SUMIF('3.HR Policy'!$A:$A,$C153&amp;$C$149,'3.HR Policy'!$E:$E)*SUMIF('1.Headcount'!$A:$A,$C153&amp;2025,'1.Headcount'!S:S)/12</f>
        <v>700000</v>
      </c>
      <c r="S153" s="101">
        <f t="shared" si="168"/>
        <v>2.8E-3</v>
      </c>
      <c r="T153" s="224">
        <f>SUMIF('3.HR Policy'!$A:$A,$C153&amp;$C$149,'3.HR Policy'!$E:$E)*SUMIF('1.Headcount'!$A:$A,$C153&amp;2025,'1.Headcount'!U:U)/12</f>
        <v>700000</v>
      </c>
      <c r="U153" s="101">
        <f t="shared" si="170"/>
        <v>2E-3</v>
      </c>
      <c r="V153" s="224">
        <f>SUMIF('3.HR Policy'!$A:$A,$C153&amp;$C$149,'3.HR Policy'!$E:$E)*SUMIF('1.Headcount'!$A:$A,$C153&amp;2025,'1.Headcount'!W:W)/12</f>
        <v>700000</v>
      </c>
      <c r="W153" s="101">
        <f t="shared" si="172"/>
        <v>3.3333333333333335E-3</v>
      </c>
      <c r="X153" s="224">
        <f>SUMIF('3.HR Policy'!$A:$A,$C153&amp;$C$149,'3.HR Policy'!$E:$E)*SUMIF('1.Headcount'!$A:$A,$C153&amp;2025,'1.Headcount'!Y:Y)/12</f>
        <v>700000</v>
      </c>
      <c r="Y153" s="101">
        <f t="shared" si="174"/>
        <v>3.6842105263157894E-3</v>
      </c>
      <c r="Z153" s="224">
        <f>SUMIF('3.HR Policy'!$A:$A,$C153&amp;$C$149,'3.HR Policy'!$E:$E)*SUMIF('1.Headcount'!$A:$A,$C153&amp;2025,'1.Headcount'!AA:AA)/12</f>
        <v>700000</v>
      </c>
      <c r="AA153" s="101">
        <f t="shared" si="176"/>
        <v>4.3975373790677223E-4</v>
      </c>
      <c r="AB153" s="95">
        <f t="shared" si="186"/>
        <v>8400000</v>
      </c>
      <c r="AC153" s="101">
        <f t="shared" si="177"/>
        <v>1.6228748068006183E-3</v>
      </c>
      <c r="AE153" s="95">
        <f>SUMIF('3.HR Policy'!$A:$A,$C153&amp;$C$149,'3.HR Policy'!G:G)*SUMIF($C$6:$C$12,$C153,F$6:F$12)</f>
        <v>8400000</v>
      </c>
      <c r="AF153" s="101">
        <f t="shared" si="179"/>
        <v>9.5706863549357393E-4</v>
      </c>
      <c r="AG153" s="95">
        <f>SUMIF('3.HR Policy'!$A:$A,$C153&amp;$C$149,'3.HR Policy'!I:I)*SUMIF($C$6:$C$12,$C153,H$6:H$12)</f>
        <v>8400000</v>
      </c>
      <c r="AH153" s="101">
        <f t="shared" si="181"/>
        <v>5.3170479749643004E-4</v>
      </c>
      <c r="AI153" s="95">
        <f>SUMIF('3.HR Policy'!$A:$A,$C153&amp;$C$149,'3.HR Policy'!K:K)*SUMIF($C$6:$C$12,$C153,J$6:J$12)</f>
        <v>8400000</v>
      </c>
      <c r="AJ153" s="101">
        <f t="shared" si="183"/>
        <v>3.5446986499761997E-4</v>
      </c>
      <c r="AK153" s="95">
        <f>SUMIF('3.HR Policy'!$A:$A,$C153&amp;$C$149,'3.HR Policy'!M:M)*SUMIF($C$6:$C$12,$C153,L$6:L$12)</f>
        <v>8400000</v>
      </c>
      <c r="AL153" s="101">
        <f t="shared" si="185"/>
        <v>2.5319276071258571E-4</v>
      </c>
    </row>
    <row r="154" spans="2:38" x14ac:dyDescent="0.45">
      <c r="B154" s="106"/>
      <c r="C154" s="105" t="s">
        <v>54</v>
      </c>
      <c r="D154" s="224">
        <f>SUMIF('3.HR Policy'!$A:$A,$C154&amp;$C$149,'3.HR Policy'!$E:$E)*SUMIF('1.Headcount'!$A:$A,$C154&amp;2025,'1.Headcount'!E:E)/12</f>
        <v>0</v>
      </c>
      <c r="E154" s="101">
        <f t="shared" si="154"/>
        <v>0</v>
      </c>
      <c r="F154" s="224">
        <f>SUMIF('3.HR Policy'!$A:$A,$C154&amp;$C$149,'3.HR Policy'!$E:$E)*SUMIF('1.Headcount'!$A:$A,$C154&amp;2025,'1.Headcount'!G:G)/12</f>
        <v>0</v>
      </c>
      <c r="G154" s="101">
        <f t="shared" si="156"/>
        <v>0</v>
      </c>
      <c r="H154" s="224">
        <f>SUMIF('3.HR Policy'!$A:$A,$C154&amp;$C$149,'3.HR Policy'!$E:$E)*SUMIF('1.Headcount'!$A:$A,$C154&amp;2025,'1.Headcount'!I:I)/12</f>
        <v>291666.66666666669</v>
      </c>
      <c r="I154" s="101">
        <f t="shared" si="158"/>
        <v>1.6203703703703705E-3</v>
      </c>
      <c r="J154" s="224">
        <f>SUMIF('3.HR Policy'!$A:$A,$C154&amp;$C$149,'3.HR Policy'!$E:$E)*SUMIF('1.Headcount'!$A:$A,$C154&amp;2025,'1.Headcount'!K:K)/12</f>
        <v>291666.66666666669</v>
      </c>
      <c r="K154" s="101">
        <f t="shared" si="160"/>
        <v>4.2270531400966186E-4</v>
      </c>
      <c r="L154" s="224">
        <f>SUMIF('3.HR Policy'!$A:$A,$C154&amp;$C$149,'3.HR Policy'!$E:$E)*SUMIF('1.Headcount'!$A:$A,$C154&amp;2025,'1.Headcount'!M:M)/12</f>
        <v>291666.66666666669</v>
      </c>
      <c r="M154" s="101">
        <f t="shared" si="162"/>
        <v>8.1018518518518527E-4</v>
      </c>
      <c r="N154" s="224">
        <f>SUMIF('3.HR Policy'!$A:$A,$C154&amp;$C$149,'3.HR Policy'!$E:$E)*SUMIF('1.Headcount'!$A:$A,$C154&amp;2025,'1.Headcount'!O:O)/12</f>
        <v>291666.66666666669</v>
      </c>
      <c r="O154" s="101">
        <f t="shared" si="164"/>
        <v>4.9418276290522989E-4</v>
      </c>
      <c r="P154" s="224">
        <f>SUMIF('3.HR Policy'!$A:$A,$C154&amp;$C$149,'3.HR Policy'!$E:$E)*SUMIF('1.Headcount'!$A:$A,$C154&amp;2025,'1.Headcount'!Q:Q)/12</f>
        <v>291666.66666666669</v>
      </c>
      <c r="Q154" s="101">
        <f t="shared" si="166"/>
        <v>4.0285451197053407E-4</v>
      </c>
      <c r="R154" s="224">
        <f>SUMIF('3.HR Policy'!$A:$A,$C154&amp;$C$149,'3.HR Policy'!$E:$E)*SUMIF('1.Headcount'!$A:$A,$C154&amp;2025,'1.Headcount'!S:S)/12</f>
        <v>291666.66666666669</v>
      </c>
      <c r="S154" s="101">
        <f t="shared" si="168"/>
        <v>1.1666666666666668E-3</v>
      </c>
      <c r="T154" s="224">
        <f>SUMIF('3.HR Policy'!$A:$A,$C154&amp;$C$149,'3.HR Policy'!$E:$E)*SUMIF('1.Headcount'!$A:$A,$C154&amp;2025,'1.Headcount'!U:U)/12</f>
        <v>291666.66666666669</v>
      </c>
      <c r="U154" s="101">
        <f t="shared" si="170"/>
        <v>8.3333333333333339E-4</v>
      </c>
      <c r="V154" s="224">
        <f>SUMIF('3.HR Policy'!$A:$A,$C154&amp;$C$149,'3.HR Policy'!$E:$E)*SUMIF('1.Headcount'!$A:$A,$C154&amp;2025,'1.Headcount'!W:W)/12</f>
        <v>291666.66666666669</v>
      </c>
      <c r="W154" s="101">
        <f t="shared" si="172"/>
        <v>1.3888888888888889E-3</v>
      </c>
      <c r="X154" s="224">
        <f>SUMIF('3.HR Policy'!$A:$A,$C154&amp;$C$149,'3.HR Policy'!$E:$E)*SUMIF('1.Headcount'!$A:$A,$C154&amp;2025,'1.Headcount'!Y:Y)/12</f>
        <v>291666.66666666669</v>
      </c>
      <c r="Y154" s="101">
        <f t="shared" si="174"/>
        <v>1.5350877192982456E-3</v>
      </c>
      <c r="Z154" s="224">
        <f>SUMIF('3.HR Policy'!$A:$A,$C154&amp;$C$149,'3.HR Policy'!$E:$E)*SUMIF('1.Headcount'!$A:$A,$C154&amp;2025,'1.Headcount'!AA:AA)/12</f>
        <v>291666.66666666669</v>
      </c>
      <c r="AA154" s="101">
        <f t="shared" si="176"/>
        <v>1.8323072412782177E-4</v>
      </c>
      <c r="AB154" s="95">
        <f t="shared" si="186"/>
        <v>2916666.6666666665</v>
      </c>
      <c r="AC154" s="101">
        <f t="shared" si="177"/>
        <v>5.634981968057702E-4</v>
      </c>
      <c r="AE154" s="95">
        <f>SUMIF('3.HR Policy'!$A:$A,$C154&amp;$C$149,'3.HR Policy'!G:G)*SUMIF($C$6:$C$12,$C154,F$6:F$12)</f>
        <v>3500000</v>
      </c>
      <c r="AF154" s="101">
        <f t="shared" si="179"/>
        <v>3.9877859812232247E-4</v>
      </c>
      <c r="AG154" s="95">
        <f>SUMIF('3.HR Policy'!$A:$A,$C154&amp;$C$149,'3.HR Policy'!I:I)*SUMIF($C$6:$C$12,$C154,H$6:H$12)</f>
        <v>3500000</v>
      </c>
      <c r="AH154" s="101">
        <f t="shared" si="181"/>
        <v>2.2154366562351249E-4</v>
      </c>
      <c r="AI154" s="95">
        <f>SUMIF('3.HR Policy'!$A:$A,$C154&amp;$C$149,'3.HR Policy'!K:K)*SUMIF($C$6:$C$12,$C154,J$6:J$12)</f>
        <v>3500000</v>
      </c>
      <c r="AJ154" s="101">
        <f t="shared" si="183"/>
        <v>1.4769577708234166E-4</v>
      </c>
      <c r="AK154" s="95">
        <f>SUMIF('3.HR Policy'!$A:$A,$C154&amp;$C$149,'3.HR Policy'!M:M)*SUMIF($C$6:$C$12,$C154,L$6:L$12)</f>
        <v>3500000</v>
      </c>
      <c r="AL154" s="101">
        <f t="shared" si="185"/>
        <v>1.0549698363024405E-4</v>
      </c>
    </row>
    <row r="155" spans="2:38" x14ac:dyDescent="0.45">
      <c r="B155" s="106"/>
      <c r="C155" s="105" t="s">
        <v>55</v>
      </c>
      <c r="D155" s="224">
        <f>SUMIF('3.HR Policy'!$A:$A,$C155&amp;$C$149,'3.HR Policy'!$E:$E)*SUMIF('1.Headcount'!$A:$A,$C155&amp;2025,'1.Headcount'!E:E)/12</f>
        <v>0</v>
      </c>
      <c r="E155" s="101">
        <f t="shared" si="154"/>
        <v>0</v>
      </c>
      <c r="F155" s="224">
        <f>SUMIF('3.HR Policy'!$A:$A,$C155&amp;$C$149,'3.HR Policy'!$E:$E)*SUMIF('1.Headcount'!$A:$A,$C155&amp;2025,'1.Headcount'!G:G)/12</f>
        <v>0</v>
      </c>
      <c r="G155" s="101">
        <f t="shared" si="156"/>
        <v>0</v>
      </c>
      <c r="H155" s="224">
        <f>SUMIF('3.HR Policy'!$A:$A,$C155&amp;$C$149,'3.HR Policy'!$E:$E)*SUMIF('1.Headcount'!$A:$A,$C155&amp;2025,'1.Headcount'!I:I)/12</f>
        <v>0</v>
      </c>
      <c r="I155" s="101">
        <f t="shared" si="158"/>
        <v>0</v>
      </c>
      <c r="J155" s="224">
        <f>SUMIF('3.HR Policy'!$A:$A,$C155&amp;$C$149,'3.HR Policy'!$E:$E)*SUMIF('1.Headcount'!$A:$A,$C155&amp;2025,'1.Headcount'!K:K)/12</f>
        <v>0</v>
      </c>
      <c r="K155" s="101">
        <f t="shared" si="160"/>
        <v>0</v>
      </c>
      <c r="L155" s="224">
        <f>SUMIF('3.HR Policy'!$A:$A,$C155&amp;$C$149,'3.HR Policy'!$E:$E)*SUMIF('1.Headcount'!$A:$A,$C155&amp;2025,'1.Headcount'!M:M)/12</f>
        <v>0</v>
      </c>
      <c r="M155" s="101">
        <f t="shared" si="162"/>
        <v>0</v>
      </c>
      <c r="N155" s="224">
        <f>SUMIF('3.HR Policy'!$A:$A,$C155&amp;$C$149,'3.HR Policy'!$E:$E)*SUMIF('1.Headcount'!$A:$A,$C155&amp;2025,'1.Headcount'!O:O)/12</f>
        <v>0</v>
      </c>
      <c r="O155" s="101">
        <f t="shared" si="164"/>
        <v>0</v>
      </c>
      <c r="P155" s="224">
        <f>SUMIF('3.HR Policy'!$A:$A,$C155&amp;$C$149,'3.HR Policy'!$E:$E)*SUMIF('1.Headcount'!$A:$A,$C155&amp;2025,'1.Headcount'!Q:Q)/12</f>
        <v>0</v>
      </c>
      <c r="Q155" s="101">
        <f t="shared" si="166"/>
        <v>0</v>
      </c>
      <c r="R155" s="224">
        <f>SUMIF('3.HR Policy'!$A:$A,$C155&amp;$C$149,'3.HR Policy'!$E:$E)*SUMIF('1.Headcount'!$A:$A,$C155&amp;2025,'1.Headcount'!S:S)/12</f>
        <v>0</v>
      </c>
      <c r="S155" s="101">
        <f t="shared" si="168"/>
        <v>0</v>
      </c>
      <c r="T155" s="224">
        <f>SUMIF('3.HR Policy'!$A:$A,$C155&amp;$C$149,'3.HR Policy'!$E:$E)*SUMIF('1.Headcount'!$A:$A,$C155&amp;2025,'1.Headcount'!U:U)/12</f>
        <v>0</v>
      </c>
      <c r="U155" s="101">
        <f t="shared" si="170"/>
        <v>0</v>
      </c>
      <c r="V155" s="224">
        <f>SUMIF('3.HR Policy'!$A:$A,$C155&amp;$C$149,'3.HR Policy'!$E:$E)*SUMIF('1.Headcount'!$A:$A,$C155&amp;2025,'1.Headcount'!W:W)/12</f>
        <v>0</v>
      </c>
      <c r="W155" s="101">
        <f t="shared" si="172"/>
        <v>0</v>
      </c>
      <c r="X155" s="224">
        <f>SUMIF('3.HR Policy'!$A:$A,$C155&amp;$C$149,'3.HR Policy'!$E:$E)*SUMIF('1.Headcount'!$A:$A,$C155&amp;2025,'1.Headcount'!Y:Y)/12</f>
        <v>0</v>
      </c>
      <c r="Y155" s="101">
        <f t="shared" si="174"/>
        <v>0</v>
      </c>
      <c r="Z155" s="224">
        <f>SUMIF('3.HR Policy'!$A:$A,$C155&amp;$C$149,'3.HR Policy'!$E:$E)*SUMIF('1.Headcount'!$A:$A,$C155&amp;2025,'1.Headcount'!AA:AA)/12</f>
        <v>0</v>
      </c>
      <c r="AA155" s="101">
        <f t="shared" si="176"/>
        <v>0</v>
      </c>
      <c r="AB155" s="95">
        <f t="shared" si="186"/>
        <v>0</v>
      </c>
      <c r="AC155" s="101">
        <f t="shared" si="177"/>
        <v>0</v>
      </c>
      <c r="AE155" s="95">
        <f>SUMIF('3.HR Policy'!$A:$A,$C155&amp;$C$149,'3.HR Policy'!G:G)*SUMIF($C$6:$C$12,$C155,F$6:F$12)</f>
        <v>0</v>
      </c>
      <c r="AF155" s="101">
        <f t="shared" si="179"/>
        <v>0</v>
      </c>
      <c r="AG155" s="95">
        <f>SUMIF('3.HR Policy'!$A:$A,$C155&amp;$C$149,'3.HR Policy'!I:I)*SUMIF($C$6:$C$12,$C155,H$6:H$12)</f>
        <v>0</v>
      </c>
      <c r="AH155" s="101">
        <f t="shared" si="181"/>
        <v>0</v>
      </c>
      <c r="AI155" s="95">
        <f>SUMIF('3.HR Policy'!$A:$A,$C155&amp;$C$149,'3.HR Policy'!K:K)*SUMIF($C$6:$C$12,$C155,J$6:J$12)</f>
        <v>0</v>
      </c>
      <c r="AJ155" s="101">
        <f t="shared" si="183"/>
        <v>0</v>
      </c>
      <c r="AK155" s="95">
        <f>SUMIF('3.HR Policy'!$A:$A,$C155&amp;$C$149,'3.HR Policy'!M:M)*SUMIF($C$6:$C$12,$C155,L$6:L$12)</f>
        <v>0</v>
      </c>
      <c r="AL155" s="101">
        <f t="shared" si="185"/>
        <v>0</v>
      </c>
    </row>
    <row r="156" spans="2:38" x14ac:dyDescent="0.45">
      <c r="B156" s="89"/>
      <c r="C156" s="105" t="s">
        <v>56</v>
      </c>
      <c r="D156" s="224">
        <f>SUMIF('3.HR Policy'!$A:$A,$C156&amp;$C$149,'3.HR Policy'!$E:$E)*SUMIF('1.Headcount'!$A:$A,$C156&amp;2025,'1.Headcount'!E:E)/12</f>
        <v>0</v>
      </c>
      <c r="E156" s="101">
        <f t="shared" si="154"/>
        <v>0</v>
      </c>
      <c r="F156" s="224">
        <f>SUMIF('3.HR Policy'!$A:$A,$C156&amp;$C$149,'3.HR Policy'!$E:$E)*SUMIF('1.Headcount'!$A:$A,$C156&amp;2025,'1.Headcount'!G:G)/12</f>
        <v>0</v>
      </c>
      <c r="G156" s="101">
        <f t="shared" si="156"/>
        <v>0</v>
      </c>
      <c r="H156" s="224">
        <f>SUMIF('3.HR Policy'!$A:$A,$C156&amp;$C$149,'3.HR Policy'!$E:$E)*SUMIF('1.Headcount'!$A:$A,$C156&amp;2025,'1.Headcount'!I:I)/12</f>
        <v>0</v>
      </c>
      <c r="I156" s="101">
        <f t="shared" si="158"/>
        <v>0</v>
      </c>
      <c r="J156" s="224">
        <f>SUMIF('3.HR Policy'!$A:$A,$C156&amp;$C$149,'3.HR Policy'!$E:$E)*SUMIF('1.Headcount'!$A:$A,$C156&amp;2025,'1.Headcount'!K:K)/12</f>
        <v>0</v>
      </c>
      <c r="K156" s="101">
        <f t="shared" si="160"/>
        <v>0</v>
      </c>
      <c r="L156" s="224">
        <f>SUMIF('3.HR Policy'!$A:$A,$C156&amp;$C$149,'3.HR Policy'!$E:$E)*SUMIF('1.Headcount'!$A:$A,$C156&amp;2025,'1.Headcount'!M:M)/12</f>
        <v>0</v>
      </c>
      <c r="M156" s="101">
        <f t="shared" si="162"/>
        <v>0</v>
      </c>
      <c r="N156" s="224">
        <f>SUMIF('3.HR Policy'!$A:$A,$C156&amp;$C$149,'3.HR Policy'!$E:$E)*SUMIF('1.Headcount'!$A:$A,$C156&amp;2025,'1.Headcount'!O:O)/12</f>
        <v>0</v>
      </c>
      <c r="O156" s="101">
        <f t="shared" si="164"/>
        <v>0</v>
      </c>
      <c r="P156" s="224">
        <f>SUMIF('3.HR Policy'!$A:$A,$C156&amp;$C$149,'3.HR Policy'!$E:$E)*SUMIF('1.Headcount'!$A:$A,$C156&amp;2025,'1.Headcount'!Q:Q)/12</f>
        <v>0</v>
      </c>
      <c r="Q156" s="101">
        <f t="shared" si="166"/>
        <v>0</v>
      </c>
      <c r="R156" s="224">
        <f>SUMIF('3.HR Policy'!$A:$A,$C156&amp;$C$149,'3.HR Policy'!$E:$E)*SUMIF('1.Headcount'!$A:$A,$C156&amp;2025,'1.Headcount'!S:S)/12</f>
        <v>0</v>
      </c>
      <c r="S156" s="101">
        <f t="shared" si="168"/>
        <v>0</v>
      </c>
      <c r="T156" s="224">
        <f>SUMIF('3.HR Policy'!$A:$A,$C156&amp;$C$149,'3.HR Policy'!$E:$E)*SUMIF('1.Headcount'!$A:$A,$C156&amp;2025,'1.Headcount'!U:U)/12</f>
        <v>0</v>
      </c>
      <c r="U156" s="101">
        <f t="shared" si="170"/>
        <v>0</v>
      </c>
      <c r="V156" s="224">
        <f>SUMIF('3.HR Policy'!$A:$A,$C156&amp;$C$149,'3.HR Policy'!$E:$E)*SUMIF('1.Headcount'!$A:$A,$C156&amp;2025,'1.Headcount'!W:W)/12</f>
        <v>0</v>
      </c>
      <c r="W156" s="101">
        <f t="shared" si="172"/>
        <v>0</v>
      </c>
      <c r="X156" s="224">
        <f>SUMIF('3.HR Policy'!$A:$A,$C156&amp;$C$149,'3.HR Policy'!$E:$E)*SUMIF('1.Headcount'!$A:$A,$C156&amp;2025,'1.Headcount'!Y:Y)/12</f>
        <v>0</v>
      </c>
      <c r="Y156" s="101">
        <f t="shared" si="174"/>
        <v>0</v>
      </c>
      <c r="Z156" s="224">
        <f>SUMIF('3.HR Policy'!$A:$A,$C156&amp;$C$149,'3.HR Policy'!$E:$E)*SUMIF('1.Headcount'!$A:$A,$C156&amp;2025,'1.Headcount'!AA:AA)/12</f>
        <v>0</v>
      </c>
      <c r="AA156" s="101">
        <f t="shared" si="176"/>
        <v>0</v>
      </c>
      <c r="AB156" s="95">
        <f t="shared" si="186"/>
        <v>0</v>
      </c>
      <c r="AC156" s="101">
        <f t="shared" si="177"/>
        <v>0</v>
      </c>
      <c r="AE156" s="95">
        <f>SUMIF('3.HR Policy'!$A:$A,$C156&amp;$C$149,'3.HR Policy'!G:G)*SUMIF($C$6:$C$12,$C156,F$6:F$12)</f>
        <v>3500000</v>
      </c>
      <c r="AF156" s="101">
        <f t="shared" si="179"/>
        <v>3.9877859812232247E-4</v>
      </c>
      <c r="AG156" s="95">
        <f>SUMIF('3.HR Policy'!$A:$A,$C156&amp;$C$149,'3.HR Policy'!I:I)*SUMIF($C$6:$C$12,$C156,H$6:H$12)</f>
        <v>3500000</v>
      </c>
      <c r="AH156" s="101">
        <f t="shared" si="181"/>
        <v>2.2154366562351249E-4</v>
      </c>
      <c r="AI156" s="95">
        <f>SUMIF('3.HR Policy'!$A:$A,$C156&amp;$C$149,'3.HR Policy'!K:K)*SUMIF($C$6:$C$12,$C156,J$6:J$12)</f>
        <v>0</v>
      </c>
      <c r="AJ156" s="101">
        <f t="shared" si="183"/>
        <v>0</v>
      </c>
      <c r="AK156" s="95">
        <f>SUMIF('3.HR Policy'!$A:$A,$C156&amp;$C$149,'3.HR Policy'!M:M)*SUMIF($C$6:$C$12,$C156,L$6:L$12)</f>
        <v>0</v>
      </c>
      <c r="AL156" s="101">
        <f t="shared" si="185"/>
        <v>0</v>
      </c>
    </row>
    <row r="157" spans="2:38" x14ac:dyDescent="0.45">
      <c r="B157" s="136" t="s">
        <v>12</v>
      </c>
      <c r="C157" s="136" t="s">
        <v>170</v>
      </c>
      <c r="D157" s="137">
        <f>D158+D180+D186+D187+D192+D197+D202+D205+D210+D215+D220+D225+D230+D231+D236</f>
        <v>6.9849193096160889E-10</v>
      </c>
      <c r="E157" s="193">
        <f>IFERROR(D157/D$32,0)</f>
        <v>0</v>
      </c>
      <c r="F157" s="137">
        <f>F158+F180+F186+F187+F192+F197+F202+F205+F210+F215+F220+F225+F230+F231+F236</f>
        <v>17324652.241112828</v>
      </c>
      <c r="G157" s="193">
        <f>IFERROR(F157/F$32,0)</f>
        <v>0.4331163060278207</v>
      </c>
      <c r="H157" s="137">
        <f>H158+H180+H186+H187+H192+H197+H202+H205+H210+H215+H220+H225+H230+H231+H236</f>
        <v>77960935.085007712</v>
      </c>
      <c r="I157" s="193">
        <f>IFERROR(H157/H$32,0)</f>
        <v>0.43311630602782064</v>
      </c>
      <c r="J157" s="137">
        <f>J158+J180+J186+J187+J192+J197+J202+J205+J210+J215+J220+J225+J230+J231+J236</f>
        <v>298850251.15919626</v>
      </c>
      <c r="K157" s="193">
        <f>IFERROR(J157/J$32,0)</f>
        <v>0.43311630602782064</v>
      </c>
      <c r="L157" s="137">
        <f>L158+L180+L186+L187+L192+L197+L202+L205+L210+L215+L220+L225+L230+L231+L236</f>
        <v>155921870.17001545</v>
      </c>
      <c r="M157" s="193">
        <f>IFERROR(L157/L$32,0)</f>
        <v>0.4331163060278207</v>
      </c>
      <c r="N157" s="137">
        <f>N158+N180+N186+N187+N192+N197+N202+N205+N210+N215+N220+N225+N230+N231+N236</f>
        <v>255625243.81761977</v>
      </c>
      <c r="O157" s="193">
        <f>IFERROR(N157/N$32,0)</f>
        <v>0.4331163060278207</v>
      </c>
      <c r="P157" s="137">
        <f>P158+P180+P186+P187+P192+P197+P202+P205+P210+P215+P220+P225+P230+P231+P236</f>
        <v>313576205.56414217</v>
      </c>
      <c r="Q157" s="193">
        <f>IFERROR(P157/P$32,0)</f>
        <v>0.4331163060278207</v>
      </c>
      <c r="R157" s="137">
        <f>R158+R180+R186+R187+R192+R197+R202+R205+R210+R215+R220+R225+R230+R231+R236</f>
        <v>108279076.50695518</v>
      </c>
      <c r="S157" s="193">
        <f>IFERROR(R157/R$32,0)</f>
        <v>0.4331163060278207</v>
      </c>
      <c r="T157" s="137">
        <f>T158+T180+T186+T187+T192+T197+T202+T205+T210+T215+T220+T225+T230+T231+T236</f>
        <v>151590707.10973725</v>
      </c>
      <c r="U157" s="193">
        <f>IFERROR(T157/T$32,0)</f>
        <v>0.4331163060278207</v>
      </c>
      <c r="V157" s="137">
        <f>V158+V180+V186+V187+V192+V197+V202+V205+V210+V215+V220+V225+V230+V231+V236</f>
        <v>90954424.265842348</v>
      </c>
      <c r="W157" s="193">
        <f>IFERROR(V157/V$32,0)</f>
        <v>0.4331163060278207</v>
      </c>
      <c r="X157" s="137">
        <f>X158+X180+X186+X187+X192+X197+X202+X205+X210+X215+X220+X225+X230+X231+X236</f>
        <v>82292098.145285934</v>
      </c>
      <c r="Y157" s="193">
        <f>IFERROR(X157/X$32,0)</f>
        <v>0.4331163060278207</v>
      </c>
      <c r="Z157" s="137">
        <f>Z158+Z180+Z186+Z187+Z192+Z197+Z202+Z205+Z210+Z215+Z220+Z225+Z230+Z231+Z236</f>
        <v>689434535.93508494</v>
      </c>
      <c r="AA157" s="193">
        <f>IFERROR(Z157/Z$32,0)</f>
        <v>0.43311630602782064</v>
      </c>
      <c r="AB157" s="137">
        <f>AB158+AB180+AB186+AB187+AB192+AB197+AB202+AB205+AB210+AB215+AB220+AB225+AB230+AB231+AB236</f>
        <v>2241809999.9999995</v>
      </c>
      <c r="AC157" s="193">
        <f>IFERROR(AB157/AB$32,0)</f>
        <v>0.43311630602782064</v>
      </c>
      <c r="AE157" s="137">
        <f>AE158+AE180+AE186+AE187+AE192+AE197+AE202+AE205+AE210+AE215+AE220+AE225+AE230+AE231</f>
        <v>3801375194.7449765</v>
      </c>
      <c r="AF157" s="138">
        <f>IFERROR(AE157/AE$32,0)</f>
        <v>0.4331163060278207</v>
      </c>
      <c r="AG157" s="137">
        <f>AG158+AG180+AG186+AG187+AG192+AG197+AG202+AG205+AG210+AG215+AG220+AG225+AG230+AG231</f>
        <v>6842475350.5409584</v>
      </c>
      <c r="AH157" s="138">
        <f>IFERROR(AG157/AG$32,0)</f>
        <v>0.4331163060278207</v>
      </c>
      <c r="AI157" s="137">
        <f>AI158+AI180+AI186+AI187+AI192+AI197+AI202+AI205+AI210+AI215+AI220+AI225+AI230+AI231</f>
        <v>10263713025.811438</v>
      </c>
      <c r="AJ157" s="138">
        <f>IFERROR(AI157/AI$32,0)</f>
        <v>0.4331163060278207</v>
      </c>
      <c r="AK157" s="137">
        <f>AK158+AK180+AK186+AK187+AK192+AK197+AK202+AK205+AK210+AK215+AK220+AK225+AK230+AK231</f>
        <v>14369198236.136011</v>
      </c>
      <c r="AL157" s="138">
        <f>IFERROR(AK157/AK$32,0)</f>
        <v>0.4331163060278207</v>
      </c>
    </row>
    <row r="158" spans="2:38" x14ac:dyDescent="0.45">
      <c r="B158" s="90">
        <v>1</v>
      </c>
      <c r="C158" s="91" t="s">
        <v>79</v>
      </c>
      <c r="D158" s="141">
        <f>(D32*'6.COS planning'!$D$20-D180-D187-D197-D202-D205-D210-D215-D220-D225-D231-D192-D236)</f>
        <v>-18475066.888888888</v>
      </c>
      <c r="E158" s="140">
        <f>IFERROR(D158/D$32,0)</f>
        <v>0</v>
      </c>
      <c r="F158" s="141">
        <f>(F32*'6.COS planning'!$D$20-F180-F187-F197-F202-F205-F210-F215-F220-F225-F231-F192-F236)</f>
        <v>-1150414.6477760607</v>
      </c>
      <c r="G158" s="140">
        <f>IFERROR(F158/F$32,0)</f>
        <v>-2.8760366194401518E-2</v>
      </c>
      <c r="H158" s="141">
        <f>(H32*'6.COS planning'!$D$20-H180-H187-H197-H202-H205-H210-H215-H220-H225-H231-H192-H236)</f>
        <v>38937630.862785503</v>
      </c>
      <c r="I158" s="140">
        <f>IFERROR(H158/H$32,0)</f>
        <v>0.21632017145991947</v>
      </c>
      <c r="J158" s="141">
        <f>(J32*'6.COS planning'!$D$20-J180-J187-J197-J202-J205-J210-J215-J220-J225-J231-J192-J236)</f>
        <v>259826946.93697405</v>
      </c>
      <c r="K158" s="140">
        <f>IFERROR(J158/J$32,0)</f>
        <v>0.37656079266228121</v>
      </c>
      <c r="L158" s="141">
        <f>(L32*'6.COS planning'!$D$20-L180-L187-L197-L202-L205-L210-L215-L220-L225-L231-L192-L236)</f>
        <v>116898565.94779322</v>
      </c>
      <c r="M158" s="140">
        <f>IFERROR(L158/L$32,0)</f>
        <v>0.32471823874387007</v>
      </c>
      <c r="N158" s="141">
        <f>(N32*'6.COS planning'!$D$20-N180-N187-N197-N202-N205-N210-N215-N220-N225-N231-N192-N236)</f>
        <v>216601939.59539753</v>
      </c>
      <c r="O158" s="140">
        <f>IFERROR(N158/N$32,0)</f>
        <v>0.36699752557674947</v>
      </c>
      <c r="P158" s="141">
        <f>(P32*'6.COS planning'!$D$20-P180-P187-P197-P202-P205-P210-P215-P220-P225-P231-P192-P236)</f>
        <v>284827020.00858659</v>
      </c>
      <c r="Q158" s="140">
        <f>IFERROR(P158/P$32,0)</f>
        <v>0.39340748619970523</v>
      </c>
      <c r="R158" s="141">
        <f>(R32*'6.COS planning'!$D$20-R180-R187-R197-R202-R205-R210-R215-R220-R225-R231-R192-R236)</f>
        <v>79529890.951399624</v>
      </c>
      <c r="S158" s="140">
        <f>IFERROR(R158/R$32,0)</f>
        <v>0.31811956380559847</v>
      </c>
      <c r="T158" s="141">
        <f>(T32*'6.COS planning'!$D$20-T180-T187-T197-T202-T205-T210-T215-T220-T225-T231-T192-T236)</f>
        <v>122841521.55418169</v>
      </c>
      <c r="U158" s="140">
        <f>IFERROR(T158/T$32,0)</f>
        <v>0.35097577586909057</v>
      </c>
      <c r="V158" s="141">
        <f>(V32*'6.COS planning'!$D$20-V180-V187-V197-V202-V205-V210-V215-V220-V225-V231-V192-V236)</f>
        <v>62205238.710286796</v>
      </c>
      <c r="W158" s="140">
        <f>IFERROR(V158/V$32,0)</f>
        <v>0.29621542242993715</v>
      </c>
      <c r="X158" s="141">
        <f>(X32*'6.COS planning'!$D$20-X180-X187-X197-X202-X205-X210-X215-X220-X225-X231-X192-X236)</f>
        <v>53542912.589730382</v>
      </c>
      <c r="Y158" s="140">
        <f>IFERROR(X158/X$32,0)</f>
        <v>0.28180480310384409</v>
      </c>
      <c r="Z158" s="141">
        <f>(Z32*'6.COS planning'!$D$20-Z180-Z187-Z197-Z202-Z205-Z210-Z215-Z220-Z225-Z231-Z192-Z236)</f>
        <v>660685350.37952936</v>
      </c>
      <c r="AA158" s="140">
        <f>IFERROR(Z158/Z$32,0)</f>
        <v>0.41505550344234787</v>
      </c>
      <c r="AB158" s="141">
        <f>(AB32*'6.COS planning'!$D$20-AB180-AB187-AB197-AB202-AB205-AB210-AB215-AB220-AB225-AB231-AB192-AB236)</f>
        <v>1879671536</v>
      </c>
      <c r="AC158" s="140">
        <f>IFERROR(AB158/AB$32,0)</f>
        <v>0.36315137867078823</v>
      </c>
      <c r="AE158" s="141">
        <f>(AE32*'6.COS planning'!$D$20-AE180-AE187-AE197-AE202-AE205-AE210-AE215-AE220-AE225-AE231-AE192-AE236)</f>
        <v>3588239274.7449765</v>
      </c>
      <c r="AF158" s="140">
        <f>IFERROR(AE158/AE$32,0)</f>
        <v>0.40883229363150309</v>
      </c>
      <c r="AG158" s="141">
        <f>(AG32*'6.COS planning'!$D$20-AG180-AG187-AG197-AG202-AG205-AG210-AG215-AG220-AG225-AG231-AG192-AG236)</f>
        <v>6842475350.5409584</v>
      </c>
      <c r="AH158" s="140">
        <f>IFERROR(AG158/AG$32,0)</f>
        <v>0.4331163060278207</v>
      </c>
      <c r="AI158" s="141">
        <f>(AI32*'6.COS planning'!$D$20-AI180-AI187-AI197-AI202-AI205-AI210-AI215-AI220-AI225-AI231-AI192-AI236)</f>
        <v>10173539561.411438</v>
      </c>
      <c r="AJ158" s="140">
        <f>IFERROR(AI158/AI$32,0)</f>
        <v>0.42931109462874506</v>
      </c>
      <c r="AK158" s="141">
        <f>(AK32*'6.COS planning'!$D$20-AK180-AK187-AK197-AK202-AK205-AK210-AK215-AK220-AK225-AK231-AK192-AK236)</f>
        <v>14273496325.296011</v>
      </c>
      <c r="AL158" s="140">
        <f>IFERROR(AK158/AK$32,0)</f>
        <v>0.4302316594788862</v>
      </c>
    </row>
    <row r="159" spans="2:38" x14ac:dyDescent="0.45">
      <c r="B159" s="90"/>
      <c r="C159" s="105" t="str">
        <f>'3.HR Policy'!C4</f>
        <v>CEO</v>
      </c>
      <c r="D159" s="224">
        <f>SUMIF('3.HR Policy'!$A:$A,$C159&amp;$C$158,'3.HR Policy'!$E:$E)*SUMIF('1.Headcount'!$A:$A,$C159&amp;2025,'1.Headcount'!E:E)/12</f>
        <v>17500000</v>
      </c>
      <c r="E159" s="101">
        <f t="shared" ref="E159:E178" si="187">IFERROR(D159/D$32,0)</f>
        <v>0</v>
      </c>
      <c r="F159" s="224">
        <f>SUMIF('3.HR Policy'!$A:$A,$C159&amp;$C$158,'3.HR Policy'!$E:$E)*SUMIF('1.Headcount'!$A:$A,$C159&amp;2025,'1.Headcount'!G:G)/12</f>
        <v>17500000</v>
      </c>
      <c r="G159" s="101">
        <f t="shared" ref="G159:G178" si="188">IFERROR(F159/F$32,0)</f>
        <v>0.4375</v>
      </c>
      <c r="H159" s="224">
        <f>SUMIF('3.HR Policy'!$A:$A,$C159&amp;$C$158,'3.HR Policy'!$E:$E)*SUMIF('1.Headcount'!$A:$A,$C159&amp;2025,'1.Headcount'!I:I)/12</f>
        <v>17500000</v>
      </c>
      <c r="I159" s="101">
        <f t="shared" ref="I159:I178" si="189">IFERROR(H159/H$32,0)</f>
        <v>9.7222222222222224E-2</v>
      </c>
      <c r="J159" s="224">
        <f>SUMIF('3.HR Policy'!$A:$A,$C159&amp;$C$158,'3.HR Policy'!$E:$E)*SUMIF('1.Headcount'!$A:$A,$C159&amp;2025,'1.Headcount'!K:K)/12</f>
        <v>17500000</v>
      </c>
      <c r="K159" s="101">
        <f t="shared" ref="K159:K178" si="190">IFERROR(J159/J$32,0)</f>
        <v>2.5362318840579712E-2</v>
      </c>
      <c r="L159" s="224">
        <f>SUMIF('3.HR Policy'!$A:$A,$C159&amp;$C$158,'3.HR Policy'!$E:$E)*SUMIF('1.Headcount'!$A:$A,$C159&amp;2025,'1.Headcount'!M:M)/12</f>
        <v>17500000</v>
      </c>
      <c r="M159" s="101">
        <f t="shared" ref="M159:M178" si="191">IFERROR(L159/L$32,0)</f>
        <v>4.8611111111111112E-2</v>
      </c>
      <c r="N159" s="224">
        <f>SUMIF('3.HR Policy'!$A:$A,$C159&amp;$C$158,'3.HR Policy'!$E:$E)*SUMIF('1.Headcount'!$A:$A,$C159&amp;2025,'1.Headcount'!O:O)/12</f>
        <v>17500000</v>
      </c>
      <c r="O159" s="101">
        <f t="shared" ref="O159:O178" si="192">IFERROR(N159/N$32,0)</f>
        <v>2.9650965774313792E-2</v>
      </c>
      <c r="P159" s="224">
        <f>SUMIF('3.HR Policy'!$A:$A,$C159&amp;$C$158,'3.HR Policy'!$E:$E)*SUMIF('1.Headcount'!$A:$A,$C159&amp;2025,'1.Headcount'!Q:Q)/12</f>
        <v>17500000</v>
      </c>
      <c r="Q159" s="101">
        <f t="shared" ref="Q159:Q178" si="193">IFERROR(P159/P$32,0)</f>
        <v>2.4171270718232045E-2</v>
      </c>
      <c r="R159" s="224">
        <f>SUMIF('3.HR Policy'!$A:$A,$C159&amp;$C$158,'3.HR Policy'!$E:$E)*SUMIF('1.Headcount'!$A:$A,$C159&amp;2025,'1.Headcount'!S:S)/12</f>
        <v>17500000</v>
      </c>
      <c r="S159" s="101">
        <f t="shared" ref="S159:S178" si="194">IFERROR(R159/R$32,0)</f>
        <v>7.0000000000000007E-2</v>
      </c>
      <c r="T159" s="224">
        <f>SUMIF('3.HR Policy'!$A:$A,$C159&amp;$C$158,'3.HR Policy'!$E:$E)*SUMIF('1.Headcount'!$A:$A,$C159&amp;2025,'1.Headcount'!U:U)/12</f>
        <v>17500000</v>
      </c>
      <c r="U159" s="101">
        <f t="shared" ref="U159:U178" si="195">IFERROR(T159/T$32,0)</f>
        <v>0.05</v>
      </c>
      <c r="V159" s="224">
        <f>SUMIF('3.HR Policy'!$A:$A,$C159&amp;$C$158,'3.HR Policy'!$E:$E)*SUMIF('1.Headcount'!$A:$A,$C159&amp;2025,'1.Headcount'!W:W)/12</f>
        <v>17500000</v>
      </c>
      <c r="W159" s="101">
        <f t="shared" ref="W159:W178" si="196">IFERROR(V159/V$32,0)</f>
        <v>8.3333333333333329E-2</v>
      </c>
      <c r="X159" s="224">
        <f>SUMIF('3.HR Policy'!$A:$A,$C159&amp;$C$158,'3.HR Policy'!$E:$E)*SUMIF('1.Headcount'!$A:$A,$C159&amp;2025,'1.Headcount'!Y:Y)/12</f>
        <v>17500000</v>
      </c>
      <c r="Y159" s="101">
        <f t="shared" ref="Y159:Y178" si="197">IFERROR(X159/X$32,0)</f>
        <v>9.2105263157894732E-2</v>
      </c>
      <c r="Z159" s="224">
        <f>SUMIF('3.HR Policy'!$A:$A,$C159&amp;$C$158,'3.HR Policy'!$E:$E)*SUMIF('1.Headcount'!$A:$A,$C159&amp;2025,'1.Headcount'!AA:AA)/12</f>
        <v>17500000</v>
      </c>
      <c r="AA159" s="101">
        <f t="shared" ref="AA159:AA178" si="198">IFERROR(Z159/Z$32,0)</f>
        <v>1.0993843447669306E-2</v>
      </c>
      <c r="AB159" s="95">
        <f t="shared" ref="AB159:AB178" si="199">D159+F159+H159+J159+L159+N159+P159+R159+T159+V159+X159+Z159</f>
        <v>210000000</v>
      </c>
      <c r="AC159" s="101">
        <f t="shared" ref="AC159:AC178" si="200">IFERROR(AB159/AB$32,0)</f>
        <v>4.0571870170015456E-2</v>
      </c>
      <c r="AE159" s="95">
        <f>SUMIF('3.HR Policy'!$A:$A,$C159&amp;$C$158,'3.HR Policy'!G:G)*SUMIF($C$13:$C$15,$C159,F$13:F$15)</f>
        <v>0</v>
      </c>
      <c r="AF159" s="101">
        <f t="shared" ref="AF159" si="201">IFERROR(AE159/AE$32,0)</f>
        <v>0</v>
      </c>
      <c r="AG159" s="95">
        <f>SUMIF('3.HR Policy'!$A:$A,$C159&amp;$C$158,'3.HR Policy'!I:I)*SUMIF($C$13:$C$15,$C159,H$13:H$15)</f>
        <v>0</v>
      </c>
      <c r="AH159" s="101">
        <f t="shared" ref="AH159:AH178" si="202">IFERROR(AG159/AG$32,0)</f>
        <v>0</v>
      </c>
      <c r="AI159" s="95">
        <f>SUMIF('3.HR Policy'!$A:$A,$C159&amp;$C$158,'3.HR Policy'!K:K)*SUMIF($C$13:$C$15,$C159,J$13:J$15)</f>
        <v>0</v>
      </c>
      <c r="AJ159" s="101">
        <f t="shared" ref="AJ159:AJ178" si="203">IFERROR(AI159/AI$32,0)</f>
        <v>0</v>
      </c>
      <c r="AK159" s="95">
        <f>SUMIF('3.HR Policy'!$A:$A,$C159&amp;$C$158,'3.HR Policy'!M:M)*SUMIF($C$13:$C$15,$C159,L$13:L$15)</f>
        <v>0</v>
      </c>
      <c r="AL159" s="101">
        <f t="shared" ref="AL159:AL178" si="204">IFERROR(AK159/AK$32,0)</f>
        <v>0</v>
      </c>
    </row>
    <row r="160" spans="2:38" x14ac:dyDescent="0.45">
      <c r="B160" s="90"/>
      <c r="C160" s="105" t="str">
        <f>'3.HR Policy'!C5</f>
        <v>COO</v>
      </c>
      <c r="D160" s="224">
        <f>SUMIF('3.HR Policy'!$A:$A,$C160&amp;$C$158,'3.HR Policy'!$E:$E)*SUMIF('1.Headcount'!$A:$A,$C160&amp;2025,'1.Headcount'!E:E)/12</f>
        <v>35000000</v>
      </c>
      <c r="E160" s="101">
        <f t="shared" si="187"/>
        <v>0</v>
      </c>
      <c r="F160" s="224">
        <f>SUMIF('3.HR Policy'!$A:$A,$C160&amp;$C$158,'3.HR Policy'!$E:$E)*SUMIF('1.Headcount'!$A:$A,$C160&amp;2025,'1.Headcount'!G:G)/12</f>
        <v>35000000</v>
      </c>
      <c r="G160" s="101">
        <f t="shared" si="188"/>
        <v>0.875</v>
      </c>
      <c r="H160" s="224">
        <f>SUMIF('3.HR Policy'!$A:$A,$C160&amp;$C$158,'3.HR Policy'!$E:$E)*SUMIF('1.Headcount'!$A:$A,$C160&amp;2025,'1.Headcount'!I:I)/12</f>
        <v>35000000</v>
      </c>
      <c r="I160" s="101">
        <f t="shared" si="189"/>
        <v>0.19444444444444445</v>
      </c>
      <c r="J160" s="224">
        <f>SUMIF('3.HR Policy'!$A:$A,$C160&amp;$C$158,'3.HR Policy'!$E:$E)*SUMIF('1.Headcount'!$A:$A,$C160&amp;2025,'1.Headcount'!K:K)/12</f>
        <v>35000000</v>
      </c>
      <c r="K160" s="101">
        <f t="shared" si="190"/>
        <v>5.0724637681159424E-2</v>
      </c>
      <c r="L160" s="224">
        <f>SUMIF('3.HR Policy'!$A:$A,$C160&amp;$C$158,'3.HR Policy'!$E:$E)*SUMIF('1.Headcount'!$A:$A,$C160&amp;2025,'1.Headcount'!M:M)/12</f>
        <v>35000000</v>
      </c>
      <c r="M160" s="101">
        <f t="shared" si="191"/>
        <v>9.7222222222222224E-2</v>
      </c>
      <c r="N160" s="224">
        <f>SUMIF('3.HR Policy'!$A:$A,$C160&amp;$C$158,'3.HR Policy'!$E:$E)*SUMIF('1.Headcount'!$A:$A,$C160&amp;2025,'1.Headcount'!O:O)/12</f>
        <v>35000000</v>
      </c>
      <c r="O160" s="101">
        <f t="shared" si="192"/>
        <v>5.9301931548627583E-2</v>
      </c>
      <c r="P160" s="224">
        <f>SUMIF('3.HR Policy'!$A:$A,$C160&amp;$C$158,'3.HR Policy'!$E:$E)*SUMIF('1.Headcount'!$A:$A,$C160&amp;2025,'1.Headcount'!Q:Q)/12</f>
        <v>35000000</v>
      </c>
      <c r="Q160" s="101">
        <f t="shared" si="193"/>
        <v>4.834254143646409E-2</v>
      </c>
      <c r="R160" s="224">
        <f>SUMIF('3.HR Policy'!$A:$A,$C160&amp;$C$158,'3.HR Policy'!$E:$E)*SUMIF('1.Headcount'!$A:$A,$C160&amp;2025,'1.Headcount'!S:S)/12</f>
        <v>35000000</v>
      </c>
      <c r="S160" s="101">
        <f t="shared" si="194"/>
        <v>0.14000000000000001</v>
      </c>
      <c r="T160" s="224">
        <f>SUMIF('3.HR Policy'!$A:$A,$C160&amp;$C$158,'3.HR Policy'!$E:$E)*SUMIF('1.Headcount'!$A:$A,$C160&amp;2025,'1.Headcount'!U:U)/12</f>
        <v>35000000</v>
      </c>
      <c r="U160" s="101">
        <f t="shared" si="195"/>
        <v>0.1</v>
      </c>
      <c r="V160" s="224">
        <f>SUMIF('3.HR Policy'!$A:$A,$C160&amp;$C$158,'3.HR Policy'!$E:$E)*SUMIF('1.Headcount'!$A:$A,$C160&amp;2025,'1.Headcount'!W:W)/12</f>
        <v>35000000</v>
      </c>
      <c r="W160" s="101">
        <f t="shared" si="196"/>
        <v>0.16666666666666666</v>
      </c>
      <c r="X160" s="224">
        <f>SUMIF('3.HR Policy'!$A:$A,$C160&amp;$C$158,'3.HR Policy'!$E:$E)*SUMIF('1.Headcount'!$A:$A,$C160&amp;2025,'1.Headcount'!Y:Y)/12</f>
        <v>35000000</v>
      </c>
      <c r="Y160" s="101">
        <f t="shared" si="197"/>
        <v>0.18421052631578946</v>
      </c>
      <c r="Z160" s="224">
        <f>SUMIF('3.HR Policy'!$A:$A,$C160&amp;$C$158,'3.HR Policy'!$E:$E)*SUMIF('1.Headcount'!$A:$A,$C160&amp;2025,'1.Headcount'!AA:AA)/12</f>
        <v>35000000</v>
      </c>
      <c r="AA160" s="101">
        <f t="shared" si="198"/>
        <v>2.1987686895338612E-2</v>
      </c>
      <c r="AB160" s="95">
        <f t="shared" si="199"/>
        <v>420000000</v>
      </c>
      <c r="AC160" s="101">
        <f t="shared" si="200"/>
        <v>8.1143740340030912E-2</v>
      </c>
      <c r="AE160" s="95">
        <f>SUMIF('3.HR Policy'!$A:$A,$C160&amp;$C$158,'3.HR Policy'!G:G)*SUMIF($C$13:$C$15,$C160,F$13:F$15)</f>
        <v>0</v>
      </c>
      <c r="AF160" s="101">
        <f t="shared" ref="AF160:AF178" si="205">IFERROR(AE160/AE$32,0)</f>
        <v>0</v>
      </c>
      <c r="AG160" s="95">
        <f>SUMIF('3.HR Policy'!$A:$A,$C160&amp;$C$158,'3.HR Policy'!I:I)*SUMIF($C$13:$C$15,$C160,H$13:H$15)</f>
        <v>0</v>
      </c>
      <c r="AH160" s="101">
        <f t="shared" si="202"/>
        <v>0</v>
      </c>
      <c r="AI160" s="95">
        <f>SUMIF('3.HR Policy'!$A:$A,$C160&amp;$C$158,'3.HR Policy'!K:K)*SUMIF($C$13:$C$15,$C160,J$13:J$15)</f>
        <v>0</v>
      </c>
      <c r="AJ160" s="101">
        <f t="shared" si="203"/>
        <v>0</v>
      </c>
      <c r="AK160" s="95">
        <f>SUMIF('3.HR Policy'!$A:$A,$C160&amp;$C$158,'3.HR Policy'!M:M)*SUMIF($C$13:$C$15,$C160,L$13:L$15)</f>
        <v>0</v>
      </c>
      <c r="AL160" s="101">
        <f t="shared" si="204"/>
        <v>0</v>
      </c>
    </row>
    <row r="161" spans="2:38" x14ac:dyDescent="0.45">
      <c r="B161" s="90"/>
      <c r="C161" s="105" t="str">
        <f>'3.HR Policy'!C6</f>
        <v>CCO</v>
      </c>
      <c r="D161" s="224">
        <f>SUMIF('3.HR Policy'!$A:$A,$C161&amp;$C$158,'3.HR Policy'!$E:$E)*SUMIF('1.Headcount'!$A:$A,$C161&amp;2025,'1.Headcount'!E:E)/12</f>
        <v>21566666.666666668</v>
      </c>
      <c r="E161" s="101">
        <f t="shared" si="187"/>
        <v>0</v>
      </c>
      <c r="F161" s="224">
        <f>SUMIF('3.HR Policy'!$A:$A,$C161&amp;$C$158,'3.HR Policy'!$E:$E)*SUMIF('1.Headcount'!$A:$A,$C161&amp;2025,'1.Headcount'!G:G)/12</f>
        <v>21566666.666666668</v>
      </c>
      <c r="G161" s="101">
        <f t="shared" si="188"/>
        <v>0.53916666666666668</v>
      </c>
      <c r="H161" s="224">
        <f>SUMIF('3.HR Policy'!$A:$A,$C161&amp;$C$158,'3.HR Policy'!$E:$E)*SUMIF('1.Headcount'!$A:$A,$C161&amp;2025,'1.Headcount'!I:I)/12</f>
        <v>21566666.666666668</v>
      </c>
      <c r="I161" s="101">
        <f t="shared" si="189"/>
        <v>0.11981481481481482</v>
      </c>
      <c r="J161" s="224">
        <f>SUMIF('3.HR Policy'!$A:$A,$C161&amp;$C$158,'3.HR Policy'!$E:$E)*SUMIF('1.Headcount'!$A:$A,$C161&amp;2025,'1.Headcount'!K:K)/12</f>
        <v>21566666.666666668</v>
      </c>
      <c r="K161" s="101">
        <f t="shared" si="190"/>
        <v>3.1256038647342999E-2</v>
      </c>
      <c r="L161" s="224">
        <f>SUMIF('3.HR Policy'!$A:$A,$C161&amp;$C$158,'3.HR Policy'!$E:$E)*SUMIF('1.Headcount'!$A:$A,$C161&amp;2025,'1.Headcount'!M:M)/12</f>
        <v>21566666.666666668</v>
      </c>
      <c r="M161" s="101">
        <f t="shared" si="191"/>
        <v>5.9907407407407409E-2</v>
      </c>
      <c r="N161" s="224">
        <f>SUMIF('3.HR Policy'!$A:$A,$C161&amp;$C$158,'3.HR Policy'!$E:$E)*SUMIF('1.Headcount'!$A:$A,$C161&amp;2025,'1.Headcount'!O:O)/12</f>
        <v>21566666.666666668</v>
      </c>
      <c r="O161" s="101">
        <f t="shared" si="192"/>
        <v>3.6541285439963857E-2</v>
      </c>
      <c r="P161" s="224">
        <f>SUMIF('3.HR Policy'!$A:$A,$C161&amp;$C$158,'3.HR Policy'!$E:$E)*SUMIF('1.Headcount'!$A:$A,$C161&amp;2025,'1.Headcount'!Q:Q)/12</f>
        <v>21566666.666666668</v>
      </c>
      <c r="Q161" s="101">
        <f t="shared" si="193"/>
        <v>2.9788213627992634E-2</v>
      </c>
      <c r="R161" s="224">
        <f>SUMIF('3.HR Policy'!$A:$A,$C161&amp;$C$158,'3.HR Policy'!$E:$E)*SUMIF('1.Headcount'!$A:$A,$C161&amp;2025,'1.Headcount'!S:S)/12</f>
        <v>21566666.666666668</v>
      </c>
      <c r="S161" s="101">
        <f t="shared" si="194"/>
        <v>8.6266666666666672E-2</v>
      </c>
      <c r="T161" s="224">
        <f>SUMIF('3.HR Policy'!$A:$A,$C161&amp;$C$158,'3.HR Policy'!$E:$E)*SUMIF('1.Headcount'!$A:$A,$C161&amp;2025,'1.Headcount'!U:U)/12</f>
        <v>21566666.666666668</v>
      </c>
      <c r="U161" s="101">
        <f t="shared" si="195"/>
        <v>6.1619047619047622E-2</v>
      </c>
      <c r="V161" s="224">
        <f>SUMIF('3.HR Policy'!$A:$A,$C161&amp;$C$158,'3.HR Policy'!$E:$E)*SUMIF('1.Headcount'!$A:$A,$C161&amp;2025,'1.Headcount'!W:W)/12</f>
        <v>21566666.666666668</v>
      </c>
      <c r="W161" s="101">
        <f t="shared" si="196"/>
        <v>0.10269841269841271</v>
      </c>
      <c r="X161" s="224">
        <f>SUMIF('3.HR Policy'!$A:$A,$C161&amp;$C$158,'3.HR Policy'!$E:$E)*SUMIF('1.Headcount'!$A:$A,$C161&amp;2025,'1.Headcount'!Y:Y)/12</f>
        <v>21566666.666666668</v>
      </c>
      <c r="Y161" s="101">
        <f t="shared" si="197"/>
        <v>0.11350877192982457</v>
      </c>
      <c r="Z161" s="224">
        <f>SUMIF('3.HR Policy'!$A:$A,$C161&amp;$C$158,'3.HR Policy'!$E:$E)*SUMIF('1.Headcount'!$A:$A,$C161&amp;2025,'1.Headcount'!AA:AA)/12</f>
        <v>21566666.666666668</v>
      </c>
      <c r="AA161" s="101">
        <f t="shared" si="198"/>
        <v>1.3548603258365792E-2</v>
      </c>
      <c r="AB161" s="95">
        <f t="shared" si="199"/>
        <v>258799999.99999997</v>
      </c>
      <c r="AC161" s="101">
        <f t="shared" si="200"/>
        <v>4.9999999999999996E-2</v>
      </c>
      <c r="AE161" s="95">
        <f>SUMIF('3.HR Policy'!$A:$A,$C161&amp;$C$158,'3.HR Policy'!G:G)*SUMIF($C$13:$C$15,$C161,F$13:F$15)</f>
        <v>0</v>
      </c>
      <c r="AF161" s="101">
        <f t="shared" si="205"/>
        <v>0</v>
      </c>
      <c r="AG161" s="95">
        <f>SUMIF('3.HR Policy'!$A:$A,$C161&amp;$C$158,'3.HR Policy'!I:I)*SUMIF($C$13:$C$15,$C161,H$13:H$15)</f>
        <v>0</v>
      </c>
      <c r="AH161" s="101">
        <f t="shared" si="202"/>
        <v>0</v>
      </c>
      <c r="AI161" s="95">
        <f>SUMIF('3.HR Policy'!$A:$A,$C161&amp;$C$158,'3.HR Policy'!K:K)*SUMIF($C$13:$C$15,$C161,J$13:J$15)</f>
        <v>0</v>
      </c>
      <c r="AJ161" s="101">
        <f t="shared" si="203"/>
        <v>0</v>
      </c>
      <c r="AK161" s="95">
        <f>SUMIF('3.HR Policy'!$A:$A,$C161&amp;$C$158,'3.HR Policy'!M:M)*SUMIF($C$13:$C$15,$C161,L$13:L$15)</f>
        <v>0</v>
      </c>
      <c r="AL161" s="101">
        <f t="shared" si="204"/>
        <v>0</v>
      </c>
    </row>
    <row r="162" spans="2:38" x14ac:dyDescent="0.45">
      <c r="B162" s="90"/>
      <c r="C162" s="105" t="str">
        <f>'3.HR Policy'!C7</f>
        <v>CMO</v>
      </c>
      <c r="D162" s="224">
        <f>SUMIF('3.HR Policy'!$A:$A,$C162&amp;$C$158,'3.HR Policy'!$E:$E)*SUMIF('1.Headcount'!$A:$A,$C162&amp;2025,'1.Headcount'!E:E)/12</f>
        <v>9500000</v>
      </c>
      <c r="E162" s="101">
        <f t="shared" si="187"/>
        <v>0</v>
      </c>
      <c r="F162" s="224">
        <f>SUMIF('3.HR Policy'!$A:$A,$C162&amp;$C$158,'3.HR Policy'!$E:$E)*SUMIF('1.Headcount'!$A:$A,$C162&amp;2025,'1.Headcount'!G:G)/12</f>
        <v>9500000</v>
      </c>
      <c r="G162" s="101">
        <f t="shared" si="188"/>
        <v>0.23749999999999999</v>
      </c>
      <c r="H162" s="224">
        <f>SUMIF('3.HR Policy'!$A:$A,$C162&amp;$C$158,'3.HR Policy'!$E:$E)*SUMIF('1.Headcount'!$A:$A,$C162&amp;2025,'1.Headcount'!I:I)/12</f>
        <v>9500000</v>
      </c>
      <c r="I162" s="101">
        <f t="shared" si="189"/>
        <v>5.2777777777777778E-2</v>
      </c>
      <c r="J162" s="224">
        <f>SUMIF('3.HR Policy'!$A:$A,$C162&amp;$C$158,'3.HR Policy'!$E:$E)*SUMIF('1.Headcount'!$A:$A,$C162&amp;2025,'1.Headcount'!K:K)/12</f>
        <v>9500000</v>
      </c>
      <c r="K162" s="101">
        <f t="shared" si="190"/>
        <v>1.3768115942028985E-2</v>
      </c>
      <c r="L162" s="224">
        <f>SUMIF('3.HR Policy'!$A:$A,$C162&amp;$C$158,'3.HR Policy'!$E:$E)*SUMIF('1.Headcount'!$A:$A,$C162&amp;2025,'1.Headcount'!M:M)/12</f>
        <v>9500000</v>
      </c>
      <c r="M162" s="101">
        <f t="shared" si="191"/>
        <v>2.6388888888888889E-2</v>
      </c>
      <c r="N162" s="224">
        <f>SUMIF('3.HR Policy'!$A:$A,$C162&amp;$C$158,'3.HR Policy'!$E:$E)*SUMIF('1.Headcount'!$A:$A,$C162&amp;2025,'1.Headcount'!O:O)/12</f>
        <v>9500000</v>
      </c>
      <c r="O162" s="101">
        <f t="shared" si="192"/>
        <v>1.6096238563198917E-2</v>
      </c>
      <c r="P162" s="224">
        <f>SUMIF('3.HR Policy'!$A:$A,$C162&amp;$C$158,'3.HR Policy'!$E:$E)*SUMIF('1.Headcount'!$A:$A,$C162&amp;2025,'1.Headcount'!Q:Q)/12</f>
        <v>9500000</v>
      </c>
      <c r="Q162" s="101">
        <f t="shared" si="193"/>
        <v>1.3121546961325966E-2</v>
      </c>
      <c r="R162" s="224">
        <f>SUMIF('3.HR Policy'!$A:$A,$C162&amp;$C$158,'3.HR Policy'!$E:$E)*SUMIF('1.Headcount'!$A:$A,$C162&amp;2025,'1.Headcount'!S:S)/12</f>
        <v>9500000</v>
      </c>
      <c r="S162" s="101">
        <f t="shared" si="194"/>
        <v>3.7999999999999999E-2</v>
      </c>
      <c r="T162" s="224">
        <f>SUMIF('3.HR Policy'!$A:$A,$C162&amp;$C$158,'3.HR Policy'!$E:$E)*SUMIF('1.Headcount'!$A:$A,$C162&amp;2025,'1.Headcount'!U:U)/12</f>
        <v>9500000</v>
      </c>
      <c r="U162" s="101">
        <f t="shared" si="195"/>
        <v>2.7142857142857142E-2</v>
      </c>
      <c r="V162" s="224">
        <f>SUMIF('3.HR Policy'!$A:$A,$C162&amp;$C$158,'3.HR Policy'!$E:$E)*SUMIF('1.Headcount'!$A:$A,$C162&amp;2025,'1.Headcount'!W:W)/12</f>
        <v>9500000</v>
      </c>
      <c r="W162" s="101">
        <f t="shared" si="196"/>
        <v>4.5238095238095237E-2</v>
      </c>
      <c r="X162" s="224">
        <f>SUMIF('3.HR Policy'!$A:$A,$C162&amp;$C$158,'3.HR Policy'!$E:$E)*SUMIF('1.Headcount'!$A:$A,$C162&amp;2025,'1.Headcount'!Y:Y)/12</f>
        <v>9500000</v>
      </c>
      <c r="Y162" s="101">
        <f t="shared" si="197"/>
        <v>0.05</v>
      </c>
      <c r="Z162" s="224">
        <f>SUMIF('3.HR Policy'!$A:$A,$C162&amp;$C$158,'3.HR Policy'!$E:$E)*SUMIF('1.Headcount'!$A:$A,$C162&amp;2025,'1.Headcount'!AA:AA)/12</f>
        <v>9500000</v>
      </c>
      <c r="AA162" s="101">
        <f t="shared" si="198"/>
        <v>5.9680864430204797E-3</v>
      </c>
      <c r="AB162" s="95">
        <f t="shared" si="199"/>
        <v>114000000</v>
      </c>
      <c r="AC162" s="101">
        <f t="shared" si="200"/>
        <v>2.2024729520865535E-2</v>
      </c>
      <c r="AE162" s="95">
        <f>SUMIF('3.HR Policy'!$A:$A,$C162&amp;$C$158,'3.HR Policy'!G:G)*SUMIF($C$13:$C$15,$C162,F$13:F$15)</f>
        <v>0</v>
      </c>
      <c r="AF162" s="101">
        <f t="shared" si="205"/>
        <v>0</v>
      </c>
      <c r="AG162" s="95">
        <f>SUMIF('3.HR Policy'!$A:$A,$C162&amp;$C$158,'3.HR Policy'!I:I)*SUMIF($C$13:$C$15,$C162,H$13:H$15)</f>
        <v>0</v>
      </c>
      <c r="AH162" s="101">
        <f t="shared" si="202"/>
        <v>0</v>
      </c>
      <c r="AI162" s="95">
        <f>SUMIF('3.HR Policy'!$A:$A,$C162&amp;$C$158,'3.HR Policy'!K:K)*SUMIF($C$13:$C$15,$C162,J$13:J$15)</f>
        <v>0</v>
      </c>
      <c r="AJ162" s="101">
        <f t="shared" si="203"/>
        <v>0</v>
      </c>
      <c r="AK162" s="95">
        <f>SUMIF('3.HR Policy'!$A:$A,$C162&amp;$C$158,'3.HR Policy'!M:M)*SUMIF($C$13:$C$15,$C162,L$13:L$15)</f>
        <v>0</v>
      </c>
      <c r="AL162" s="101">
        <f t="shared" si="204"/>
        <v>0</v>
      </c>
    </row>
    <row r="163" spans="2:38" x14ac:dyDescent="0.45">
      <c r="B163" s="90"/>
      <c r="C163" s="105" t="str">
        <f>'3.HR Policy'!C8</f>
        <v>Admin</v>
      </c>
      <c r="D163" s="224">
        <f>SUMIF('3.HR Policy'!$A:$A,$C163&amp;$C$158,'3.HR Policy'!$E:$E)*SUMIF('1.Headcount'!$A:$A,$C163&amp;2025,'1.Headcount'!E:E)/12</f>
        <v>0</v>
      </c>
      <c r="E163" s="101">
        <f t="shared" si="187"/>
        <v>0</v>
      </c>
      <c r="F163" s="224">
        <f>SUMIF('3.HR Policy'!$A:$A,$C163&amp;$C$158,'3.HR Policy'!$E:$E)*SUMIF('1.Headcount'!$A:$A,$C163&amp;2025,'1.Headcount'!G:G)/12</f>
        <v>0</v>
      </c>
      <c r="G163" s="101">
        <f t="shared" si="188"/>
        <v>0</v>
      </c>
      <c r="H163" s="224">
        <f>SUMIF('3.HR Policy'!$A:$A,$C163&amp;$C$158,'3.HR Policy'!$E:$E)*SUMIF('1.Headcount'!$A:$A,$C163&amp;2025,'1.Headcount'!I:I)/12</f>
        <v>3000000</v>
      </c>
      <c r="I163" s="101">
        <f t="shared" si="189"/>
        <v>1.6666666666666666E-2</v>
      </c>
      <c r="J163" s="224">
        <f>SUMIF('3.HR Policy'!$A:$A,$C163&amp;$C$158,'3.HR Policy'!$E:$E)*SUMIF('1.Headcount'!$A:$A,$C163&amp;2025,'1.Headcount'!K:K)/12</f>
        <v>3000000</v>
      </c>
      <c r="K163" s="101">
        <f t="shared" si="190"/>
        <v>4.3478260869565218E-3</v>
      </c>
      <c r="L163" s="224">
        <f>SUMIF('3.HR Policy'!$A:$A,$C163&amp;$C$158,'3.HR Policy'!$E:$E)*SUMIF('1.Headcount'!$A:$A,$C163&amp;2025,'1.Headcount'!M:M)/12</f>
        <v>3000000</v>
      </c>
      <c r="M163" s="101">
        <f t="shared" si="191"/>
        <v>8.3333333333333332E-3</v>
      </c>
      <c r="N163" s="224">
        <f>SUMIF('3.HR Policy'!$A:$A,$C163&amp;$C$158,'3.HR Policy'!$E:$E)*SUMIF('1.Headcount'!$A:$A,$C163&amp;2025,'1.Headcount'!O:O)/12</f>
        <v>3000000</v>
      </c>
      <c r="O163" s="101">
        <f t="shared" si="192"/>
        <v>5.0830227041680784E-3</v>
      </c>
      <c r="P163" s="224">
        <f>SUMIF('3.HR Policy'!$A:$A,$C163&amp;$C$158,'3.HR Policy'!$E:$E)*SUMIF('1.Headcount'!$A:$A,$C163&amp;2025,'1.Headcount'!Q:Q)/12</f>
        <v>3000000</v>
      </c>
      <c r="Q163" s="101">
        <f t="shared" si="193"/>
        <v>4.1436464088397788E-3</v>
      </c>
      <c r="R163" s="224">
        <f>SUMIF('3.HR Policy'!$A:$A,$C163&amp;$C$158,'3.HR Policy'!$E:$E)*SUMIF('1.Headcount'!$A:$A,$C163&amp;2025,'1.Headcount'!S:S)/12</f>
        <v>3000000</v>
      </c>
      <c r="S163" s="101">
        <f t="shared" si="194"/>
        <v>1.2E-2</v>
      </c>
      <c r="T163" s="224">
        <f>SUMIF('3.HR Policy'!$A:$A,$C163&amp;$C$158,'3.HR Policy'!$E:$E)*SUMIF('1.Headcount'!$A:$A,$C163&amp;2025,'1.Headcount'!U:U)/12</f>
        <v>3000000</v>
      </c>
      <c r="U163" s="101">
        <f t="shared" si="195"/>
        <v>8.5714285714285719E-3</v>
      </c>
      <c r="V163" s="224">
        <f>SUMIF('3.HR Policy'!$A:$A,$C163&amp;$C$158,'3.HR Policy'!$E:$E)*SUMIF('1.Headcount'!$A:$A,$C163&amp;2025,'1.Headcount'!W:W)/12</f>
        <v>3000000</v>
      </c>
      <c r="W163" s="101">
        <f t="shared" si="196"/>
        <v>1.4285714285714285E-2</v>
      </c>
      <c r="X163" s="224">
        <f>SUMIF('3.HR Policy'!$A:$A,$C163&amp;$C$158,'3.HR Policy'!$E:$E)*SUMIF('1.Headcount'!$A:$A,$C163&amp;2025,'1.Headcount'!Y:Y)/12</f>
        <v>3000000</v>
      </c>
      <c r="Y163" s="101">
        <f t="shared" si="197"/>
        <v>1.5789473684210527E-2</v>
      </c>
      <c r="Z163" s="224">
        <f>SUMIF('3.HR Policy'!$A:$A,$C163&amp;$C$158,'3.HR Policy'!$E:$E)*SUMIF('1.Headcount'!$A:$A,$C163&amp;2025,'1.Headcount'!AA:AA)/12</f>
        <v>3000000</v>
      </c>
      <c r="AA163" s="101">
        <f t="shared" si="198"/>
        <v>1.8846588767433095E-3</v>
      </c>
      <c r="AB163" s="95">
        <f t="shared" si="199"/>
        <v>30000000</v>
      </c>
      <c r="AC163" s="101">
        <f t="shared" si="200"/>
        <v>5.7959814528593511E-3</v>
      </c>
      <c r="AE163" s="95">
        <f>SUMIF('3.HR Policy'!$A:$A,$C163&amp;$C$158,'3.HR Policy'!G:G)*SUMIF($C$13:$C$15,$C163,F$13:F$15)</f>
        <v>0</v>
      </c>
      <c r="AF163" s="101">
        <f t="shared" si="205"/>
        <v>0</v>
      </c>
      <c r="AG163" s="95">
        <f>SUMIF('3.HR Policy'!$A:$A,$C163&amp;$C$158,'3.HR Policy'!I:I)*SUMIF($C$13:$C$15,$C163,H$13:H$15)</f>
        <v>0</v>
      </c>
      <c r="AH163" s="101">
        <f t="shared" si="202"/>
        <v>0</v>
      </c>
      <c r="AI163" s="95">
        <f>SUMIF('3.HR Policy'!$A:$A,$C163&amp;$C$158,'3.HR Policy'!K:K)*SUMIF($C$13:$C$15,$C163,J$13:J$15)</f>
        <v>0</v>
      </c>
      <c r="AJ163" s="101">
        <f t="shared" si="203"/>
        <v>0</v>
      </c>
      <c r="AK163" s="95">
        <f>SUMIF('3.HR Policy'!$A:$A,$C163&amp;$C$158,'3.HR Policy'!M:M)*SUMIF($C$13:$C$15,$C163,L$13:L$15)</f>
        <v>0</v>
      </c>
      <c r="AL163" s="101">
        <f t="shared" si="204"/>
        <v>0</v>
      </c>
    </row>
    <row r="164" spans="2:38" x14ac:dyDescent="0.45">
      <c r="B164" s="90"/>
      <c r="C164" s="105" t="str">
        <f>'3.HR Policy'!C9</f>
        <v>Legal</v>
      </c>
      <c r="D164" s="224">
        <f>SUMIF('3.HR Policy'!$A:$A,$C164&amp;$C$158,'3.HR Policy'!$E:$E)*SUMIF('1.Headcount'!$A:$A,$C164&amp;2025,'1.Headcount'!E:E)/12</f>
        <v>0</v>
      </c>
      <c r="E164" s="101">
        <f t="shared" si="187"/>
        <v>0</v>
      </c>
      <c r="F164" s="224">
        <f>SUMIF('3.HR Policy'!$A:$A,$C164&amp;$C$158,'3.HR Policy'!$E:$E)*SUMIF('1.Headcount'!$A:$A,$C164&amp;2025,'1.Headcount'!G:G)/12</f>
        <v>0</v>
      </c>
      <c r="G164" s="101">
        <f t="shared" si="188"/>
        <v>0</v>
      </c>
      <c r="H164" s="224">
        <f>SUMIF('3.HR Policy'!$A:$A,$C164&amp;$C$158,'3.HR Policy'!$E:$E)*SUMIF('1.Headcount'!$A:$A,$C164&amp;2025,'1.Headcount'!I:I)/12</f>
        <v>0</v>
      </c>
      <c r="I164" s="101">
        <f t="shared" si="189"/>
        <v>0</v>
      </c>
      <c r="J164" s="224">
        <f>SUMIF('3.HR Policy'!$A:$A,$C164&amp;$C$158,'3.HR Policy'!$E:$E)*SUMIF('1.Headcount'!$A:$A,$C164&amp;2025,'1.Headcount'!K:K)/12</f>
        <v>0</v>
      </c>
      <c r="K164" s="101">
        <f t="shared" si="190"/>
        <v>0</v>
      </c>
      <c r="L164" s="224">
        <f>SUMIF('3.HR Policy'!$A:$A,$C164&amp;$C$158,'3.HR Policy'!$E:$E)*SUMIF('1.Headcount'!$A:$A,$C164&amp;2025,'1.Headcount'!M:M)/12</f>
        <v>0</v>
      </c>
      <c r="M164" s="101">
        <f t="shared" si="191"/>
        <v>0</v>
      </c>
      <c r="N164" s="224">
        <f>SUMIF('3.HR Policy'!$A:$A,$C164&amp;$C$158,'3.HR Policy'!$E:$E)*SUMIF('1.Headcount'!$A:$A,$C164&amp;2025,'1.Headcount'!O:O)/12</f>
        <v>0</v>
      </c>
      <c r="O164" s="101">
        <f t="shared" si="192"/>
        <v>0</v>
      </c>
      <c r="P164" s="224">
        <f>SUMIF('3.HR Policy'!$A:$A,$C164&amp;$C$158,'3.HR Policy'!$E:$E)*SUMIF('1.Headcount'!$A:$A,$C164&amp;2025,'1.Headcount'!Q:Q)/12</f>
        <v>0</v>
      </c>
      <c r="Q164" s="101">
        <f t="shared" si="193"/>
        <v>0</v>
      </c>
      <c r="R164" s="224">
        <f>SUMIF('3.HR Policy'!$A:$A,$C164&amp;$C$158,'3.HR Policy'!$E:$E)*SUMIF('1.Headcount'!$A:$A,$C164&amp;2025,'1.Headcount'!S:S)/12</f>
        <v>0</v>
      </c>
      <c r="S164" s="101">
        <f t="shared" si="194"/>
        <v>0</v>
      </c>
      <c r="T164" s="224">
        <f>SUMIF('3.HR Policy'!$A:$A,$C164&amp;$C$158,'3.HR Policy'!$E:$E)*SUMIF('1.Headcount'!$A:$A,$C164&amp;2025,'1.Headcount'!U:U)/12</f>
        <v>0</v>
      </c>
      <c r="U164" s="101">
        <f t="shared" si="195"/>
        <v>0</v>
      </c>
      <c r="V164" s="224">
        <f>SUMIF('3.HR Policy'!$A:$A,$C164&amp;$C$158,'3.HR Policy'!$E:$E)*SUMIF('1.Headcount'!$A:$A,$C164&amp;2025,'1.Headcount'!W:W)/12</f>
        <v>0</v>
      </c>
      <c r="W164" s="101">
        <f t="shared" si="196"/>
        <v>0</v>
      </c>
      <c r="X164" s="224">
        <f>SUMIF('3.HR Policy'!$A:$A,$C164&amp;$C$158,'3.HR Policy'!$E:$E)*SUMIF('1.Headcount'!$A:$A,$C164&amp;2025,'1.Headcount'!Y:Y)/12</f>
        <v>0</v>
      </c>
      <c r="Y164" s="101">
        <f t="shared" si="197"/>
        <v>0</v>
      </c>
      <c r="Z164" s="224">
        <f>SUMIF('3.HR Policy'!$A:$A,$C164&amp;$C$158,'3.HR Policy'!$E:$E)*SUMIF('1.Headcount'!$A:$A,$C164&amp;2025,'1.Headcount'!AA:AA)/12</f>
        <v>0</v>
      </c>
      <c r="AA164" s="101">
        <f t="shared" si="198"/>
        <v>0</v>
      </c>
      <c r="AB164" s="95">
        <f t="shared" si="199"/>
        <v>0</v>
      </c>
      <c r="AC164" s="101">
        <f t="shared" si="200"/>
        <v>0</v>
      </c>
      <c r="AE164" s="95">
        <f>SUMIF('3.HR Policy'!$A:$A,$C164&amp;$C$158,'3.HR Policy'!G:G)*SUMIF($C$13:$C$15,$C164,F$13:F$15)</f>
        <v>0</v>
      </c>
      <c r="AF164" s="101">
        <f t="shared" si="205"/>
        <v>0</v>
      </c>
      <c r="AG164" s="95">
        <f>SUMIF('3.HR Policy'!$A:$A,$C164&amp;$C$158,'3.HR Policy'!I:I)*SUMIF($C$13:$C$15,$C164,H$13:H$15)</f>
        <v>0</v>
      </c>
      <c r="AH164" s="101">
        <f t="shared" si="202"/>
        <v>0</v>
      </c>
      <c r="AI164" s="95">
        <f>SUMIF('3.HR Policy'!$A:$A,$C164&amp;$C$158,'3.HR Policy'!K:K)*SUMIF($C$13:$C$15,$C164,J$13:J$15)</f>
        <v>0</v>
      </c>
      <c r="AJ164" s="101">
        <f t="shared" si="203"/>
        <v>0</v>
      </c>
      <c r="AK164" s="95">
        <f>SUMIF('3.HR Policy'!$A:$A,$C164&amp;$C$158,'3.HR Policy'!M:M)*SUMIF($C$13:$C$15,$C164,L$13:L$15)</f>
        <v>0</v>
      </c>
      <c r="AL164" s="101">
        <f t="shared" si="204"/>
        <v>0</v>
      </c>
    </row>
    <row r="165" spans="2:38" x14ac:dyDescent="0.45">
      <c r="B165" s="90"/>
      <c r="C165" s="105" t="str">
        <f>'3.HR Policy'!C10</f>
        <v>CA</v>
      </c>
      <c r="D165" s="224">
        <f>SUMIF('3.HR Policy'!$A:$A,$C165&amp;$C$158,'3.HR Policy'!$E:$E)*SUMIF('1.Headcount'!$A:$A,$C165&amp;2025,'1.Headcount'!E:E)/12</f>
        <v>0</v>
      </c>
      <c r="E165" s="101">
        <f t="shared" si="187"/>
        <v>0</v>
      </c>
      <c r="F165" s="224">
        <f>SUMIF('3.HR Policy'!$A:$A,$C165&amp;$C$158,'3.HR Policy'!$E:$E)*SUMIF('1.Headcount'!$A:$A,$C165&amp;2025,'1.Headcount'!G:G)/12</f>
        <v>0</v>
      </c>
      <c r="G165" s="101">
        <f t="shared" si="188"/>
        <v>0</v>
      </c>
      <c r="H165" s="224">
        <f>SUMIF('3.HR Policy'!$A:$A,$C165&amp;$C$158,'3.HR Policy'!$E:$E)*SUMIF('1.Headcount'!$A:$A,$C165&amp;2025,'1.Headcount'!I:I)/12</f>
        <v>0</v>
      </c>
      <c r="I165" s="101">
        <f t="shared" si="189"/>
        <v>0</v>
      </c>
      <c r="J165" s="224">
        <f>SUMIF('3.HR Policy'!$A:$A,$C165&amp;$C$158,'3.HR Policy'!$E:$E)*SUMIF('1.Headcount'!$A:$A,$C165&amp;2025,'1.Headcount'!K:K)/12</f>
        <v>0</v>
      </c>
      <c r="K165" s="101">
        <f t="shared" si="190"/>
        <v>0</v>
      </c>
      <c r="L165" s="224">
        <f>SUMIF('3.HR Policy'!$A:$A,$C165&amp;$C$158,'3.HR Policy'!$E:$E)*SUMIF('1.Headcount'!$A:$A,$C165&amp;2025,'1.Headcount'!M:M)/12</f>
        <v>0</v>
      </c>
      <c r="M165" s="101">
        <f t="shared" si="191"/>
        <v>0</v>
      </c>
      <c r="N165" s="224">
        <f>SUMIF('3.HR Policy'!$A:$A,$C165&amp;$C$158,'3.HR Policy'!$E:$E)*SUMIF('1.Headcount'!$A:$A,$C165&amp;2025,'1.Headcount'!O:O)/12</f>
        <v>0</v>
      </c>
      <c r="O165" s="101">
        <f t="shared" si="192"/>
        <v>0</v>
      </c>
      <c r="P165" s="224">
        <f>SUMIF('3.HR Policy'!$A:$A,$C165&amp;$C$158,'3.HR Policy'!$E:$E)*SUMIF('1.Headcount'!$A:$A,$C165&amp;2025,'1.Headcount'!Q:Q)/12</f>
        <v>0</v>
      </c>
      <c r="Q165" s="101">
        <f t="shared" si="193"/>
        <v>0</v>
      </c>
      <c r="R165" s="224">
        <f>SUMIF('3.HR Policy'!$A:$A,$C165&amp;$C$158,'3.HR Policy'!$E:$E)*SUMIF('1.Headcount'!$A:$A,$C165&amp;2025,'1.Headcount'!S:S)/12</f>
        <v>0</v>
      </c>
      <c r="S165" s="101">
        <f t="shared" si="194"/>
        <v>0</v>
      </c>
      <c r="T165" s="224">
        <f>SUMIF('3.HR Policy'!$A:$A,$C165&amp;$C$158,'3.HR Policy'!$E:$E)*SUMIF('1.Headcount'!$A:$A,$C165&amp;2025,'1.Headcount'!U:U)/12</f>
        <v>0</v>
      </c>
      <c r="U165" s="101">
        <f t="shared" si="195"/>
        <v>0</v>
      </c>
      <c r="V165" s="224">
        <f>SUMIF('3.HR Policy'!$A:$A,$C165&amp;$C$158,'3.HR Policy'!$E:$E)*SUMIF('1.Headcount'!$A:$A,$C165&amp;2025,'1.Headcount'!W:W)/12</f>
        <v>0</v>
      </c>
      <c r="W165" s="101">
        <f t="shared" si="196"/>
        <v>0</v>
      </c>
      <c r="X165" s="224">
        <f>SUMIF('3.HR Policy'!$A:$A,$C165&amp;$C$158,'3.HR Policy'!$E:$E)*SUMIF('1.Headcount'!$A:$A,$C165&amp;2025,'1.Headcount'!Y:Y)/12</f>
        <v>0</v>
      </c>
      <c r="Y165" s="101">
        <f t="shared" si="197"/>
        <v>0</v>
      </c>
      <c r="Z165" s="224">
        <f>SUMIF('3.HR Policy'!$A:$A,$C165&amp;$C$158,'3.HR Policy'!$E:$E)*SUMIF('1.Headcount'!$A:$A,$C165&amp;2025,'1.Headcount'!AA:AA)/12</f>
        <v>0</v>
      </c>
      <c r="AA165" s="101">
        <f t="shared" si="198"/>
        <v>0</v>
      </c>
      <c r="AB165" s="95">
        <f t="shared" si="199"/>
        <v>0</v>
      </c>
      <c r="AC165" s="101">
        <f t="shared" si="200"/>
        <v>0</v>
      </c>
      <c r="AE165" s="95">
        <f>SUMIF('3.HR Policy'!$A:$A,$C165&amp;$C$158,'3.HR Policy'!G:G)*SUMIF($C$13:$C$15,$C165,F$13:F$15)</f>
        <v>0</v>
      </c>
      <c r="AF165" s="101">
        <f t="shared" si="205"/>
        <v>0</v>
      </c>
      <c r="AG165" s="95">
        <f>SUMIF('3.HR Policy'!$A:$A,$C165&amp;$C$158,'3.HR Policy'!I:I)*SUMIF($C$13:$C$15,$C165,H$13:H$15)</f>
        <v>0</v>
      </c>
      <c r="AH165" s="101">
        <f t="shared" si="202"/>
        <v>0</v>
      </c>
      <c r="AI165" s="95">
        <f>SUMIF('3.HR Policy'!$A:$A,$C165&amp;$C$158,'3.HR Policy'!K:K)*SUMIF($C$13:$C$15,$C165,J$13:J$15)</f>
        <v>0</v>
      </c>
      <c r="AJ165" s="101">
        <f t="shared" si="203"/>
        <v>0</v>
      </c>
      <c r="AK165" s="95">
        <f>SUMIF('3.HR Policy'!$A:$A,$C165&amp;$C$158,'3.HR Policy'!M:M)*SUMIF($C$13:$C$15,$C165,L$13:L$15)</f>
        <v>0</v>
      </c>
      <c r="AL165" s="101">
        <f t="shared" si="204"/>
        <v>0</v>
      </c>
    </row>
    <row r="166" spans="2:38" x14ac:dyDescent="0.45">
      <c r="B166" s="90"/>
      <c r="C166" s="105" t="str">
        <f>'3.HR Policy'!C11</f>
        <v>Manager 1</v>
      </c>
      <c r="D166" s="224">
        <f>SUMIF('3.HR Policy'!$A:$A,$C166&amp;$C$158,'3.HR Policy'!$E:$E)*SUMIF('1.Headcount'!$A:$A,$C166&amp;2025,'1.Headcount'!E:E)/12</f>
        <v>16800000</v>
      </c>
      <c r="E166" s="101">
        <f t="shared" si="187"/>
        <v>0</v>
      </c>
      <c r="F166" s="224">
        <f>SUMIF('3.HR Policy'!$A:$A,$C166&amp;$C$158,'3.HR Policy'!$E:$E)*SUMIF('1.Headcount'!$A:$A,$C166&amp;2025,'1.Headcount'!G:G)/12</f>
        <v>16800000</v>
      </c>
      <c r="G166" s="101">
        <f t="shared" si="188"/>
        <v>0.42</v>
      </c>
      <c r="H166" s="224">
        <f>SUMIF('3.HR Policy'!$A:$A,$C166&amp;$C$158,'3.HR Policy'!$E:$E)*SUMIF('1.Headcount'!$A:$A,$C166&amp;2025,'1.Headcount'!I:I)/12</f>
        <v>16800000</v>
      </c>
      <c r="I166" s="101">
        <f t="shared" si="189"/>
        <v>9.3333333333333338E-2</v>
      </c>
      <c r="J166" s="224">
        <f>SUMIF('3.HR Policy'!$A:$A,$C166&amp;$C$158,'3.HR Policy'!$E:$E)*SUMIF('1.Headcount'!$A:$A,$C166&amp;2025,'1.Headcount'!K:K)/12</f>
        <v>16800000</v>
      </c>
      <c r="K166" s="101">
        <f t="shared" si="190"/>
        <v>2.4347826086956521E-2</v>
      </c>
      <c r="L166" s="224">
        <f>SUMIF('3.HR Policy'!$A:$A,$C166&amp;$C$158,'3.HR Policy'!$E:$E)*SUMIF('1.Headcount'!$A:$A,$C166&amp;2025,'1.Headcount'!M:M)/12</f>
        <v>16800000</v>
      </c>
      <c r="M166" s="101">
        <f t="shared" si="191"/>
        <v>4.6666666666666669E-2</v>
      </c>
      <c r="N166" s="224">
        <f>SUMIF('3.HR Policy'!$A:$A,$C166&amp;$C$158,'3.HR Policy'!$E:$E)*SUMIF('1.Headcount'!$A:$A,$C166&amp;2025,'1.Headcount'!O:O)/12</f>
        <v>16800000</v>
      </c>
      <c r="O166" s="101">
        <f t="shared" si="192"/>
        <v>2.8464927143341239E-2</v>
      </c>
      <c r="P166" s="224">
        <f>SUMIF('3.HR Policy'!$A:$A,$C166&amp;$C$158,'3.HR Policy'!$E:$E)*SUMIF('1.Headcount'!$A:$A,$C166&amp;2025,'1.Headcount'!Q:Q)/12</f>
        <v>16800000</v>
      </c>
      <c r="Q166" s="101">
        <f t="shared" si="193"/>
        <v>2.3204419889502764E-2</v>
      </c>
      <c r="R166" s="224">
        <f>SUMIF('3.HR Policy'!$A:$A,$C166&amp;$C$158,'3.HR Policy'!$E:$E)*SUMIF('1.Headcount'!$A:$A,$C166&amp;2025,'1.Headcount'!S:S)/12</f>
        <v>16800000</v>
      </c>
      <c r="S166" s="101">
        <f t="shared" si="194"/>
        <v>6.7199999999999996E-2</v>
      </c>
      <c r="T166" s="224">
        <f>SUMIF('3.HR Policy'!$A:$A,$C166&amp;$C$158,'3.HR Policy'!$E:$E)*SUMIF('1.Headcount'!$A:$A,$C166&amp;2025,'1.Headcount'!U:U)/12</f>
        <v>16800000</v>
      </c>
      <c r="U166" s="101">
        <f t="shared" si="195"/>
        <v>4.8000000000000001E-2</v>
      </c>
      <c r="V166" s="224">
        <f>SUMIF('3.HR Policy'!$A:$A,$C166&amp;$C$158,'3.HR Policy'!$E:$E)*SUMIF('1.Headcount'!$A:$A,$C166&amp;2025,'1.Headcount'!W:W)/12</f>
        <v>16800000</v>
      </c>
      <c r="W166" s="101">
        <f t="shared" si="196"/>
        <v>0.08</v>
      </c>
      <c r="X166" s="224">
        <f>SUMIF('3.HR Policy'!$A:$A,$C166&amp;$C$158,'3.HR Policy'!$E:$E)*SUMIF('1.Headcount'!$A:$A,$C166&amp;2025,'1.Headcount'!Y:Y)/12</f>
        <v>16800000</v>
      </c>
      <c r="Y166" s="101">
        <f t="shared" si="197"/>
        <v>8.8421052631578942E-2</v>
      </c>
      <c r="Z166" s="224">
        <f>SUMIF('3.HR Policy'!$A:$A,$C166&amp;$C$158,'3.HR Policy'!$E:$E)*SUMIF('1.Headcount'!$A:$A,$C166&amp;2025,'1.Headcount'!AA:AA)/12</f>
        <v>16800000</v>
      </c>
      <c r="AA166" s="101">
        <f t="shared" si="198"/>
        <v>1.0554089709762533E-2</v>
      </c>
      <c r="AB166" s="95">
        <f t="shared" si="199"/>
        <v>201600000</v>
      </c>
      <c r="AC166" s="101">
        <f t="shared" si="200"/>
        <v>3.894899536321484E-2</v>
      </c>
      <c r="AE166" s="95">
        <f>SUMIF('3.HR Policy'!$A:$A,$C166&amp;$C$158,'3.HR Policy'!G:G)*SUMIF($C$13:$C$15,$C166,F$13:F$15)</f>
        <v>221760000.00000003</v>
      </c>
      <c r="AF166" s="101">
        <f t="shared" si="205"/>
        <v>2.5266611977030357E-2</v>
      </c>
      <c r="AG166" s="95">
        <f>SUMIF('3.HR Policy'!$A:$A,$C166&amp;$C$158,'3.HR Policy'!I:I)*SUMIF($C$13:$C$15,$C166,H$13:H$15)</f>
        <v>0</v>
      </c>
      <c r="AH166" s="101">
        <f t="shared" si="202"/>
        <v>0</v>
      </c>
      <c r="AI166" s="95">
        <f>SUMIF('3.HR Policy'!$A:$A,$C166&amp;$C$158,'3.HR Policy'!K:K)*SUMIF($C$13:$C$15,$C166,J$13:J$15)</f>
        <v>268329600.00000009</v>
      </c>
      <c r="AJ166" s="101">
        <f t="shared" si="203"/>
        <v>1.1323185367483977E-2</v>
      </c>
      <c r="AK166" s="95">
        <f>SUMIF('3.HR Policy'!$A:$A,$C166&amp;$C$158,'3.HR Policy'!M:M)*SUMIF($C$13:$C$15,$C166,L$13:L$15)</f>
        <v>295162560.00000012</v>
      </c>
      <c r="AL166" s="101">
        <f t="shared" si="204"/>
        <v>8.8967885030231258E-3</v>
      </c>
    </row>
    <row r="167" spans="2:38" x14ac:dyDescent="0.45">
      <c r="B167" s="90"/>
      <c r="C167" s="105" t="str">
        <f>'3.HR Policy'!C12</f>
        <v>Staff 1</v>
      </c>
      <c r="D167" s="224">
        <f>SUMIF('3.HR Policy'!$A:$A,$C167&amp;$C$158,'3.HR Policy'!$E:$E)*SUMIF('1.Headcount'!$A:$A,$C167&amp;2025,'1.Headcount'!E:E)/12</f>
        <v>0</v>
      </c>
      <c r="E167" s="101">
        <f t="shared" si="187"/>
        <v>0</v>
      </c>
      <c r="F167" s="224">
        <f>SUMIF('3.HR Policy'!$A:$A,$C167&amp;$C$158,'3.HR Policy'!$E:$E)*SUMIF('1.Headcount'!$A:$A,$C167&amp;2025,'1.Headcount'!G:G)/12</f>
        <v>0</v>
      </c>
      <c r="G167" s="101">
        <f t="shared" si="188"/>
        <v>0</v>
      </c>
      <c r="H167" s="224">
        <f>SUMIF('3.HR Policy'!$A:$A,$C167&amp;$C$158,'3.HR Policy'!$E:$E)*SUMIF('1.Headcount'!$A:$A,$C167&amp;2025,'1.Headcount'!I:I)/12</f>
        <v>24000000</v>
      </c>
      <c r="I167" s="101">
        <f t="shared" si="189"/>
        <v>0.13333333333333333</v>
      </c>
      <c r="J167" s="224">
        <f>SUMIF('3.HR Policy'!$A:$A,$C167&amp;$C$158,'3.HR Policy'!$E:$E)*SUMIF('1.Headcount'!$A:$A,$C167&amp;2025,'1.Headcount'!K:K)/12</f>
        <v>24000000</v>
      </c>
      <c r="K167" s="101">
        <f t="shared" si="190"/>
        <v>3.4782608695652174E-2</v>
      </c>
      <c r="L167" s="224">
        <f>SUMIF('3.HR Policy'!$A:$A,$C167&amp;$C$158,'3.HR Policy'!$E:$E)*SUMIF('1.Headcount'!$A:$A,$C167&amp;2025,'1.Headcount'!M:M)/12</f>
        <v>24000000</v>
      </c>
      <c r="M167" s="101">
        <f t="shared" si="191"/>
        <v>6.6666666666666666E-2</v>
      </c>
      <c r="N167" s="224">
        <f>SUMIF('3.HR Policy'!$A:$A,$C167&amp;$C$158,'3.HR Policy'!$E:$E)*SUMIF('1.Headcount'!$A:$A,$C167&amp;2025,'1.Headcount'!O:O)/12</f>
        <v>24000000</v>
      </c>
      <c r="O167" s="101">
        <f t="shared" si="192"/>
        <v>4.0664181633344627E-2</v>
      </c>
      <c r="P167" s="224">
        <f>SUMIF('3.HR Policy'!$A:$A,$C167&amp;$C$158,'3.HR Policy'!$E:$E)*SUMIF('1.Headcount'!$A:$A,$C167&amp;2025,'1.Headcount'!Q:Q)/12</f>
        <v>12000000</v>
      </c>
      <c r="Q167" s="101">
        <f t="shared" si="193"/>
        <v>1.6574585635359115E-2</v>
      </c>
      <c r="R167" s="224">
        <f>SUMIF('3.HR Policy'!$A:$A,$C167&amp;$C$158,'3.HR Policy'!$E:$E)*SUMIF('1.Headcount'!$A:$A,$C167&amp;2025,'1.Headcount'!S:S)/12</f>
        <v>12000000</v>
      </c>
      <c r="S167" s="101">
        <f t="shared" si="194"/>
        <v>4.8000000000000001E-2</v>
      </c>
      <c r="T167" s="224">
        <f>SUMIF('3.HR Policy'!$A:$A,$C167&amp;$C$158,'3.HR Policy'!$E:$E)*SUMIF('1.Headcount'!$A:$A,$C167&amp;2025,'1.Headcount'!U:U)/12</f>
        <v>12000000</v>
      </c>
      <c r="U167" s="101">
        <f t="shared" si="195"/>
        <v>3.4285714285714287E-2</v>
      </c>
      <c r="V167" s="224">
        <f>SUMIF('3.HR Policy'!$A:$A,$C167&amp;$C$158,'3.HR Policy'!$E:$E)*SUMIF('1.Headcount'!$A:$A,$C167&amp;2025,'1.Headcount'!W:W)/12</f>
        <v>12000000</v>
      </c>
      <c r="W167" s="101">
        <f t="shared" si="196"/>
        <v>5.7142857142857141E-2</v>
      </c>
      <c r="X167" s="224">
        <f>SUMIF('3.HR Policy'!$A:$A,$C167&amp;$C$158,'3.HR Policy'!$E:$E)*SUMIF('1.Headcount'!$A:$A,$C167&amp;2025,'1.Headcount'!Y:Y)/12</f>
        <v>12000000</v>
      </c>
      <c r="Y167" s="101">
        <f t="shared" si="197"/>
        <v>6.3157894736842107E-2</v>
      </c>
      <c r="Z167" s="224">
        <f>SUMIF('3.HR Policy'!$A:$A,$C167&amp;$C$158,'3.HR Policy'!$E:$E)*SUMIF('1.Headcount'!$A:$A,$C167&amp;2025,'1.Headcount'!AA:AA)/12</f>
        <v>12000000</v>
      </c>
      <c r="AA167" s="101">
        <f t="shared" si="198"/>
        <v>7.5386355069732378E-3</v>
      </c>
      <c r="AB167" s="95">
        <f t="shared" si="199"/>
        <v>168000000</v>
      </c>
      <c r="AC167" s="101">
        <f t="shared" si="200"/>
        <v>3.2457496136012363E-2</v>
      </c>
      <c r="AE167" s="95">
        <f>SUMIF('3.HR Policy'!$A:$A,$C167&amp;$C$158,'3.HR Policy'!G:G)*SUMIF($C$13:$C$15,$C167,F$13:F$15)</f>
        <v>158400000</v>
      </c>
      <c r="AF167" s="101">
        <f t="shared" si="205"/>
        <v>1.8047579983593111E-2</v>
      </c>
      <c r="AG167" s="95">
        <f>SUMIF('3.HR Policy'!$A:$A,$C167&amp;$C$158,'3.HR Policy'!I:I)*SUMIF($C$13:$C$15,$C167,H$13:H$15)</f>
        <v>0</v>
      </c>
      <c r="AH167" s="101">
        <f t="shared" si="202"/>
        <v>0</v>
      </c>
      <c r="AI167" s="95">
        <f>SUMIF('3.HR Policy'!$A:$A,$C167&amp;$C$158,'3.HR Policy'!K:K)*SUMIF($C$13:$C$15,$C167,J$13:J$15)</f>
        <v>0</v>
      </c>
      <c r="AJ167" s="101">
        <f t="shared" si="203"/>
        <v>0</v>
      </c>
      <c r="AK167" s="95">
        <f>SUMIF('3.HR Policy'!$A:$A,$C167&amp;$C$158,'3.HR Policy'!M:M)*SUMIF($C$13:$C$15,$C167,L$13:L$15)</f>
        <v>0</v>
      </c>
      <c r="AL167" s="101">
        <f t="shared" si="204"/>
        <v>0</v>
      </c>
    </row>
    <row r="168" spans="2:38" x14ac:dyDescent="0.45">
      <c r="B168" s="90"/>
      <c r="C168" s="105" t="str">
        <f>'3.HR Policy'!C13</f>
        <v>Director 1</v>
      </c>
      <c r="D168" s="224">
        <f>SUMIF('3.HR Policy'!$A:$A,$C168&amp;$C$158,'3.HR Policy'!$E:$E)*SUMIF('1.Headcount'!$A:$A,$C168&amp;2025,'1.Headcount'!E:E)/12</f>
        <v>0</v>
      </c>
      <c r="E168" s="101">
        <f t="shared" si="187"/>
        <v>0</v>
      </c>
      <c r="F168" s="224">
        <f>SUMIF('3.HR Policy'!$A:$A,$C168&amp;$C$158,'3.HR Policy'!$E:$E)*SUMIF('1.Headcount'!$A:$A,$C168&amp;2025,'1.Headcount'!G:G)/12</f>
        <v>0</v>
      </c>
      <c r="G168" s="101">
        <f t="shared" si="188"/>
        <v>0</v>
      </c>
      <c r="H168" s="224">
        <f>SUMIF('3.HR Policy'!$A:$A,$C168&amp;$C$158,'3.HR Policy'!$E:$E)*SUMIF('1.Headcount'!$A:$A,$C168&amp;2025,'1.Headcount'!I:I)/12</f>
        <v>0</v>
      </c>
      <c r="I168" s="101">
        <f t="shared" si="189"/>
        <v>0</v>
      </c>
      <c r="J168" s="224">
        <f>SUMIF('3.HR Policy'!$A:$A,$C168&amp;$C$158,'3.HR Policy'!$E:$E)*SUMIF('1.Headcount'!$A:$A,$C168&amp;2025,'1.Headcount'!K:K)/12</f>
        <v>0</v>
      </c>
      <c r="K168" s="101">
        <f t="shared" si="190"/>
        <v>0</v>
      </c>
      <c r="L168" s="224">
        <f>SUMIF('3.HR Policy'!$A:$A,$C168&amp;$C$158,'3.HR Policy'!$E:$E)*SUMIF('1.Headcount'!$A:$A,$C168&amp;2025,'1.Headcount'!M:M)/12</f>
        <v>0</v>
      </c>
      <c r="M168" s="101">
        <f t="shared" si="191"/>
        <v>0</v>
      </c>
      <c r="N168" s="224">
        <f>SUMIF('3.HR Policy'!$A:$A,$C168&amp;$C$158,'3.HR Policy'!$E:$E)*SUMIF('1.Headcount'!$A:$A,$C168&amp;2025,'1.Headcount'!O:O)/12</f>
        <v>0</v>
      </c>
      <c r="O168" s="101">
        <f t="shared" si="192"/>
        <v>0</v>
      </c>
      <c r="P168" s="224">
        <f>SUMIF('3.HR Policy'!$A:$A,$C168&amp;$C$158,'3.HR Policy'!$E:$E)*SUMIF('1.Headcount'!$A:$A,$C168&amp;2025,'1.Headcount'!Q:Q)/12</f>
        <v>0</v>
      </c>
      <c r="Q168" s="101">
        <f t="shared" si="193"/>
        <v>0</v>
      </c>
      <c r="R168" s="224">
        <f>SUMIF('3.HR Policy'!$A:$A,$C168&amp;$C$158,'3.HR Policy'!$E:$E)*SUMIF('1.Headcount'!$A:$A,$C168&amp;2025,'1.Headcount'!S:S)/12</f>
        <v>0</v>
      </c>
      <c r="S168" s="101">
        <f t="shared" si="194"/>
        <v>0</v>
      </c>
      <c r="T168" s="224">
        <f>SUMIF('3.HR Policy'!$A:$A,$C168&amp;$C$158,'3.HR Policy'!$E:$E)*SUMIF('1.Headcount'!$A:$A,$C168&amp;2025,'1.Headcount'!U:U)/12</f>
        <v>0</v>
      </c>
      <c r="U168" s="101">
        <f t="shared" si="195"/>
        <v>0</v>
      </c>
      <c r="V168" s="224">
        <f>SUMIF('3.HR Policy'!$A:$A,$C168&amp;$C$158,'3.HR Policy'!$E:$E)*SUMIF('1.Headcount'!$A:$A,$C168&amp;2025,'1.Headcount'!W:W)/12</f>
        <v>0</v>
      </c>
      <c r="W168" s="101">
        <f t="shared" si="196"/>
        <v>0</v>
      </c>
      <c r="X168" s="224">
        <f>SUMIF('3.HR Policy'!$A:$A,$C168&amp;$C$158,'3.HR Policy'!$E:$E)*SUMIF('1.Headcount'!$A:$A,$C168&amp;2025,'1.Headcount'!Y:Y)/12</f>
        <v>0</v>
      </c>
      <c r="Y168" s="101">
        <f t="shared" si="197"/>
        <v>0</v>
      </c>
      <c r="Z168" s="224">
        <f>SUMIF('3.HR Policy'!$A:$A,$C168&amp;$C$158,'3.HR Policy'!$E:$E)*SUMIF('1.Headcount'!$A:$A,$C168&amp;2025,'1.Headcount'!AA:AA)/12</f>
        <v>0</v>
      </c>
      <c r="AA168" s="101">
        <f t="shared" si="198"/>
        <v>0</v>
      </c>
      <c r="AB168" s="95">
        <f t="shared" si="199"/>
        <v>0</v>
      </c>
      <c r="AC168" s="101">
        <f t="shared" si="200"/>
        <v>0</v>
      </c>
      <c r="AE168" s="95">
        <f>SUMIF('3.HR Policy'!$A:$A,$C168&amp;$C$158,'3.HR Policy'!G:G)*SUMIF($C$13:$C$15,$C168,F$13:F$15)</f>
        <v>0</v>
      </c>
      <c r="AF168" s="101">
        <f t="shared" si="205"/>
        <v>0</v>
      </c>
      <c r="AG168" s="95">
        <f>SUMIF('3.HR Policy'!$A:$A,$C168&amp;$C$158,'3.HR Policy'!I:I)*SUMIF($C$13:$C$15,$C168,H$13:H$15)</f>
        <v>0</v>
      </c>
      <c r="AH168" s="101">
        <f t="shared" si="202"/>
        <v>0</v>
      </c>
      <c r="AI168" s="95">
        <f>SUMIF('3.HR Policy'!$A:$A,$C168&amp;$C$158,'3.HR Policy'!K:K)*SUMIF($C$13:$C$15,$C168,J$13:J$15)</f>
        <v>0</v>
      </c>
      <c r="AJ168" s="101">
        <f t="shared" si="203"/>
        <v>0</v>
      </c>
      <c r="AK168" s="95">
        <f>SUMIF('3.HR Policy'!$A:$A,$C168&amp;$C$158,'3.HR Policy'!M:M)*SUMIF($C$13:$C$15,$C168,L$13:L$15)</f>
        <v>0</v>
      </c>
      <c r="AL168" s="101">
        <f t="shared" si="204"/>
        <v>0</v>
      </c>
    </row>
    <row r="169" spans="2:38" x14ac:dyDescent="0.45">
      <c r="B169" s="90"/>
      <c r="C169" s="105" t="str">
        <f>'3.HR Policy'!C14</f>
        <v>Manager 2</v>
      </c>
      <c r="D169" s="224">
        <f>SUMIF('3.HR Policy'!$A:$A,$C169&amp;$C$158,'3.HR Policy'!$E:$E)*SUMIF('1.Headcount'!$A:$A,$C169&amp;2025,'1.Headcount'!E:E)/12</f>
        <v>0</v>
      </c>
      <c r="E169" s="101">
        <f t="shared" si="187"/>
        <v>0</v>
      </c>
      <c r="F169" s="224">
        <f>SUMIF('3.HR Policy'!$A:$A,$C169&amp;$C$158,'3.HR Policy'!$E:$E)*SUMIF('1.Headcount'!$A:$A,$C169&amp;2025,'1.Headcount'!G:G)/12</f>
        <v>0</v>
      </c>
      <c r="G169" s="101">
        <f t="shared" si="188"/>
        <v>0</v>
      </c>
      <c r="H169" s="224">
        <f>SUMIF('3.HR Policy'!$A:$A,$C169&amp;$C$158,'3.HR Policy'!$E:$E)*SUMIF('1.Headcount'!$A:$A,$C169&amp;2025,'1.Headcount'!I:I)/12</f>
        <v>16099999.999999998</v>
      </c>
      <c r="I169" s="101">
        <f t="shared" si="189"/>
        <v>8.9444444444444438E-2</v>
      </c>
      <c r="J169" s="224">
        <f>SUMIF('3.HR Policy'!$A:$A,$C169&amp;$C$158,'3.HR Policy'!$E:$E)*SUMIF('1.Headcount'!$A:$A,$C169&amp;2025,'1.Headcount'!K:K)/12</f>
        <v>16099999.999999998</v>
      </c>
      <c r="K169" s="101">
        <f t="shared" si="190"/>
        <v>2.3333333333333331E-2</v>
      </c>
      <c r="L169" s="224">
        <f>SUMIF('3.HR Policy'!$A:$A,$C169&amp;$C$158,'3.HR Policy'!$E:$E)*SUMIF('1.Headcount'!$A:$A,$C169&amp;2025,'1.Headcount'!M:M)/12</f>
        <v>16099999.999999998</v>
      </c>
      <c r="M169" s="101">
        <f t="shared" si="191"/>
        <v>4.4722222222222219E-2</v>
      </c>
      <c r="N169" s="224">
        <f>SUMIF('3.HR Policy'!$A:$A,$C169&amp;$C$158,'3.HR Policy'!$E:$E)*SUMIF('1.Headcount'!$A:$A,$C169&amp;2025,'1.Headcount'!O:O)/12</f>
        <v>16099999.999999998</v>
      </c>
      <c r="O169" s="101">
        <f t="shared" si="192"/>
        <v>2.7278888512368687E-2</v>
      </c>
      <c r="P169" s="224">
        <f>SUMIF('3.HR Policy'!$A:$A,$C169&amp;$C$158,'3.HR Policy'!$E:$E)*SUMIF('1.Headcount'!$A:$A,$C169&amp;2025,'1.Headcount'!Q:Q)/12</f>
        <v>0</v>
      </c>
      <c r="Q169" s="101">
        <f t="shared" si="193"/>
        <v>0</v>
      </c>
      <c r="R169" s="224">
        <f>SUMIF('3.HR Policy'!$A:$A,$C169&amp;$C$158,'3.HR Policy'!$E:$E)*SUMIF('1.Headcount'!$A:$A,$C169&amp;2025,'1.Headcount'!S:S)/12</f>
        <v>0</v>
      </c>
      <c r="S169" s="101">
        <f t="shared" si="194"/>
        <v>0</v>
      </c>
      <c r="T169" s="224">
        <f>SUMIF('3.HR Policy'!$A:$A,$C169&amp;$C$158,'3.HR Policy'!$E:$E)*SUMIF('1.Headcount'!$A:$A,$C169&amp;2025,'1.Headcount'!U:U)/12</f>
        <v>0</v>
      </c>
      <c r="U169" s="101">
        <f t="shared" si="195"/>
        <v>0</v>
      </c>
      <c r="V169" s="224">
        <f>SUMIF('3.HR Policy'!$A:$A,$C169&amp;$C$158,'3.HR Policy'!$E:$E)*SUMIF('1.Headcount'!$A:$A,$C169&amp;2025,'1.Headcount'!W:W)/12</f>
        <v>0</v>
      </c>
      <c r="W169" s="101">
        <f t="shared" si="196"/>
        <v>0</v>
      </c>
      <c r="X169" s="224">
        <f>SUMIF('3.HR Policy'!$A:$A,$C169&amp;$C$158,'3.HR Policy'!$E:$E)*SUMIF('1.Headcount'!$A:$A,$C169&amp;2025,'1.Headcount'!Y:Y)/12</f>
        <v>0</v>
      </c>
      <c r="Y169" s="101">
        <f t="shared" si="197"/>
        <v>0</v>
      </c>
      <c r="Z169" s="224">
        <f>SUMIF('3.HR Policy'!$A:$A,$C169&amp;$C$158,'3.HR Policy'!$E:$E)*SUMIF('1.Headcount'!$A:$A,$C169&amp;2025,'1.Headcount'!AA:AA)/12</f>
        <v>0</v>
      </c>
      <c r="AA169" s="101">
        <f t="shared" si="198"/>
        <v>0</v>
      </c>
      <c r="AB169" s="95">
        <f t="shared" si="199"/>
        <v>64399999.999999993</v>
      </c>
      <c r="AC169" s="101">
        <f t="shared" si="200"/>
        <v>1.2442040185471405E-2</v>
      </c>
      <c r="AE169" s="95">
        <f>SUMIF('3.HR Policy'!$A:$A,$C169&amp;$C$158,'3.HR Policy'!G:G)*SUMIF($C$13:$C$15,$C169,F$13:F$15)</f>
        <v>0</v>
      </c>
      <c r="AF169" s="101">
        <f t="shared" si="205"/>
        <v>0</v>
      </c>
      <c r="AG169" s="95">
        <f>SUMIF('3.HR Policy'!$A:$A,$C169&amp;$C$158,'3.HR Policy'!I:I)*SUMIF($C$13:$C$15,$C169,H$13:H$15)</f>
        <v>0</v>
      </c>
      <c r="AH169" s="101">
        <f t="shared" si="202"/>
        <v>0</v>
      </c>
      <c r="AI169" s="95">
        <f>SUMIF('3.HR Policy'!$A:$A,$C169&amp;$C$158,'3.HR Policy'!K:K)*SUMIF($C$13:$C$15,$C169,J$13:J$15)</f>
        <v>0</v>
      </c>
      <c r="AJ169" s="101">
        <f t="shared" si="203"/>
        <v>0</v>
      </c>
      <c r="AK169" s="95">
        <f>SUMIF('3.HR Policy'!$A:$A,$C169&amp;$C$158,'3.HR Policy'!M:M)*SUMIF($C$13:$C$15,$C169,L$13:L$15)</f>
        <v>0</v>
      </c>
      <c r="AL169" s="101">
        <f t="shared" si="204"/>
        <v>0</v>
      </c>
    </row>
    <row r="170" spans="2:38" x14ac:dyDescent="0.45">
      <c r="B170" s="90"/>
      <c r="C170" s="105" t="str">
        <f>'3.HR Policy'!C15</f>
        <v>Staff 2</v>
      </c>
      <c r="D170" s="224">
        <f>SUMIF('3.HR Policy'!$A:$A,$C170&amp;$C$158,'3.HR Policy'!$E:$E)*SUMIF('1.Headcount'!$A:$A,$C170&amp;2025,'1.Headcount'!E:E)/12</f>
        <v>0</v>
      </c>
      <c r="E170" s="101">
        <f t="shared" si="187"/>
        <v>0</v>
      </c>
      <c r="F170" s="224">
        <f>SUMIF('3.HR Policy'!$A:$A,$C170&amp;$C$158,'3.HR Policy'!$E:$E)*SUMIF('1.Headcount'!$A:$A,$C170&amp;2025,'1.Headcount'!G:G)/12</f>
        <v>0</v>
      </c>
      <c r="G170" s="101">
        <f t="shared" si="188"/>
        <v>0</v>
      </c>
      <c r="H170" s="224">
        <f>SUMIF('3.HR Policy'!$A:$A,$C170&amp;$C$158,'3.HR Policy'!$E:$E)*SUMIF('1.Headcount'!$A:$A,$C170&amp;2025,'1.Headcount'!I:I)/12</f>
        <v>42000000</v>
      </c>
      <c r="I170" s="101">
        <f t="shared" si="189"/>
        <v>0.23333333333333334</v>
      </c>
      <c r="J170" s="224">
        <f>SUMIF('3.HR Policy'!$A:$A,$C170&amp;$C$158,'3.HR Policy'!$E:$E)*SUMIF('1.Headcount'!$A:$A,$C170&amp;2025,'1.Headcount'!K:K)/12</f>
        <v>42000000</v>
      </c>
      <c r="K170" s="101">
        <f t="shared" si="190"/>
        <v>6.0869565217391307E-2</v>
      </c>
      <c r="L170" s="224">
        <f>SUMIF('3.HR Policy'!$A:$A,$C170&amp;$C$158,'3.HR Policy'!$E:$E)*SUMIF('1.Headcount'!$A:$A,$C170&amp;2025,'1.Headcount'!M:M)/12</f>
        <v>42000000</v>
      </c>
      <c r="M170" s="101">
        <f t="shared" si="191"/>
        <v>0.11666666666666667</v>
      </c>
      <c r="N170" s="224">
        <f>SUMIF('3.HR Policy'!$A:$A,$C170&amp;$C$158,'3.HR Policy'!$E:$E)*SUMIF('1.Headcount'!$A:$A,$C170&amp;2025,'1.Headcount'!O:O)/12</f>
        <v>42000000</v>
      </c>
      <c r="O170" s="101">
        <f t="shared" si="192"/>
        <v>7.11623178583531E-2</v>
      </c>
      <c r="P170" s="224">
        <f>SUMIF('3.HR Policy'!$A:$A,$C170&amp;$C$158,'3.HR Policy'!$E:$E)*SUMIF('1.Headcount'!$A:$A,$C170&amp;2025,'1.Headcount'!Q:Q)/12</f>
        <v>42000000</v>
      </c>
      <c r="Q170" s="101">
        <f t="shared" si="193"/>
        <v>5.8011049723756904E-2</v>
      </c>
      <c r="R170" s="224">
        <f>SUMIF('3.HR Policy'!$A:$A,$C170&amp;$C$158,'3.HR Policy'!$E:$E)*SUMIF('1.Headcount'!$A:$A,$C170&amp;2025,'1.Headcount'!S:S)/12</f>
        <v>42000000</v>
      </c>
      <c r="S170" s="101">
        <f t="shared" si="194"/>
        <v>0.16800000000000001</v>
      </c>
      <c r="T170" s="224">
        <f>SUMIF('3.HR Policy'!$A:$A,$C170&amp;$C$158,'3.HR Policy'!$E:$E)*SUMIF('1.Headcount'!$A:$A,$C170&amp;2025,'1.Headcount'!U:U)/12</f>
        <v>42000000</v>
      </c>
      <c r="U170" s="101">
        <f t="shared" si="195"/>
        <v>0.12</v>
      </c>
      <c r="V170" s="224">
        <f>SUMIF('3.HR Policy'!$A:$A,$C170&amp;$C$158,'3.HR Policy'!$E:$E)*SUMIF('1.Headcount'!$A:$A,$C170&amp;2025,'1.Headcount'!W:W)/12</f>
        <v>42000000</v>
      </c>
      <c r="W170" s="101">
        <f t="shared" si="196"/>
        <v>0.2</v>
      </c>
      <c r="X170" s="224">
        <f>SUMIF('3.HR Policy'!$A:$A,$C170&amp;$C$158,'3.HR Policy'!$E:$E)*SUMIF('1.Headcount'!$A:$A,$C170&amp;2025,'1.Headcount'!Y:Y)/12</f>
        <v>42000000</v>
      </c>
      <c r="Y170" s="101">
        <f t="shared" si="197"/>
        <v>0.22105263157894736</v>
      </c>
      <c r="Z170" s="224">
        <f>SUMIF('3.HR Policy'!$A:$A,$C170&amp;$C$158,'3.HR Policy'!$E:$E)*SUMIF('1.Headcount'!$A:$A,$C170&amp;2025,'1.Headcount'!AA:AA)/12</f>
        <v>42000000</v>
      </c>
      <c r="AA170" s="101">
        <f t="shared" si="198"/>
        <v>2.6385224274406333E-2</v>
      </c>
      <c r="AB170" s="95">
        <f t="shared" si="199"/>
        <v>420000000</v>
      </c>
      <c r="AC170" s="101">
        <f t="shared" si="200"/>
        <v>8.1143740340030912E-2</v>
      </c>
      <c r="AE170" s="95">
        <f>SUMIF('3.HR Policy'!$A:$A,$C170&amp;$C$158,'3.HR Policy'!G:G)*SUMIF($C$13:$C$15,$C170,F$13:F$15)</f>
        <v>0</v>
      </c>
      <c r="AF170" s="101">
        <f t="shared" si="205"/>
        <v>0</v>
      </c>
      <c r="AG170" s="95">
        <f>SUMIF('3.HR Policy'!$A:$A,$C170&amp;$C$158,'3.HR Policy'!I:I)*SUMIF($C$13:$C$15,$C170,H$13:H$15)</f>
        <v>0</v>
      </c>
      <c r="AH170" s="101">
        <f t="shared" si="202"/>
        <v>0</v>
      </c>
      <c r="AI170" s="95">
        <f>SUMIF('3.HR Policy'!$A:$A,$C170&amp;$C$158,'3.HR Policy'!K:K)*SUMIF($C$13:$C$15,$C170,J$13:J$15)</f>
        <v>0</v>
      </c>
      <c r="AJ170" s="101">
        <f t="shared" si="203"/>
        <v>0</v>
      </c>
      <c r="AK170" s="95">
        <f>SUMIF('3.HR Policy'!$A:$A,$C170&amp;$C$158,'3.HR Policy'!M:M)*SUMIF($C$13:$C$15,$C170,L$13:L$15)</f>
        <v>0</v>
      </c>
      <c r="AL170" s="101">
        <f t="shared" si="204"/>
        <v>0</v>
      </c>
    </row>
    <row r="171" spans="2:38" x14ac:dyDescent="0.45">
      <c r="B171" s="90"/>
      <c r="C171" s="105" t="str">
        <f>'3.HR Policy'!C16</f>
        <v>Staff 3</v>
      </c>
      <c r="D171" s="224">
        <f>SUMIF('3.HR Policy'!$A:$A,$C171&amp;$C$158,'3.HR Policy'!$E:$E)*SUMIF('1.Headcount'!$A:$A,$C171&amp;2025,'1.Headcount'!E:E)/12</f>
        <v>0</v>
      </c>
      <c r="E171" s="101">
        <f t="shared" si="187"/>
        <v>0</v>
      </c>
      <c r="F171" s="224">
        <f>SUMIF('3.HR Policy'!$A:$A,$C171&amp;$C$158,'3.HR Policy'!$E:$E)*SUMIF('1.Headcount'!$A:$A,$C171&amp;2025,'1.Headcount'!G:G)/12</f>
        <v>0</v>
      </c>
      <c r="G171" s="101">
        <f t="shared" si="188"/>
        <v>0</v>
      </c>
      <c r="H171" s="224">
        <f>SUMIF('3.HR Policy'!$A:$A,$C171&amp;$C$158,'3.HR Policy'!$E:$E)*SUMIF('1.Headcount'!$A:$A,$C171&amp;2025,'1.Headcount'!I:I)/12</f>
        <v>0</v>
      </c>
      <c r="I171" s="101">
        <f t="shared" si="189"/>
        <v>0</v>
      </c>
      <c r="J171" s="224">
        <f>SUMIF('3.HR Policy'!$A:$A,$C171&amp;$C$158,'3.HR Policy'!$E:$E)*SUMIF('1.Headcount'!$A:$A,$C171&amp;2025,'1.Headcount'!K:K)/12</f>
        <v>0</v>
      </c>
      <c r="K171" s="101">
        <f t="shared" si="190"/>
        <v>0</v>
      </c>
      <c r="L171" s="224">
        <f>SUMIF('3.HR Policy'!$A:$A,$C171&amp;$C$158,'3.HR Policy'!$E:$E)*SUMIF('1.Headcount'!$A:$A,$C171&amp;2025,'1.Headcount'!M:M)/12</f>
        <v>0</v>
      </c>
      <c r="M171" s="101">
        <f t="shared" si="191"/>
        <v>0</v>
      </c>
      <c r="N171" s="224">
        <f>SUMIF('3.HR Policy'!$A:$A,$C171&amp;$C$158,'3.HR Policy'!$E:$E)*SUMIF('1.Headcount'!$A:$A,$C171&amp;2025,'1.Headcount'!O:O)/12</f>
        <v>0</v>
      </c>
      <c r="O171" s="101">
        <f t="shared" si="192"/>
        <v>0</v>
      </c>
      <c r="P171" s="224">
        <f>SUMIF('3.HR Policy'!$A:$A,$C171&amp;$C$158,'3.HR Policy'!$E:$E)*SUMIF('1.Headcount'!$A:$A,$C171&amp;2025,'1.Headcount'!Q:Q)/12</f>
        <v>0</v>
      </c>
      <c r="Q171" s="101">
        <f t="shared" si="193"/>
        <v>0</v>
      </c>
      <c r="R171" s="224">
        <f>SUMIF('3.HR Policy'!$A:$A,$C171&amp;$C$158,'3.HR Policy'!$E:$E)*SUMIF('1.Headcount'!$A:$A,$C171&amp;2025,'1.Headcount'!S:S)/12</f>
        <v>0</v>
      </c>
      <c r="S171" s="101">
        <f t="shared" si="194"/>
        <v>0</v>
      </c>
      <c r="T171" s="224">
        <f>SUMIF('3.HR Policy'!$A:$A,$C171&amp;$C$158,'3.HR Policy'!$E:$E)*SUMIF('1.Headcount'!$A:$A,$C171&amp;2025,'1.Headcount'!U:U)/12</f>
        <v>0</v>
      </c>
      <c r="U171" s="101">
        <f t="shared" si="195"/>
        <v>0</v>
      </c>
      <c r="V171" s="224">
        <f>SUMIF('3.HR Policy'!$A:$A,$C171&amp;$C$158,'3.HR Policy'!$E:$E)*SUMIF('1.Headcount'!$A:$A,$C171&amp;2025,'1.Headcount'!W:W)/12</f>
        <v>0</v>
      </c>
      <c r="W171" s="101">
        <f t="shared" si="196"/>
        <v>0</v>
      </c>
      <c r="X171" s="224">
        <f>SUMIF('3.HR Policy'!$A:$A,$C171&amp;$C$158,'3.HR Policy'!$E:$E)*SUMIF('1.Headcount'!$A:$A,$C171&amp;2025,'1.Headcount'!Y:Y)/12</f>
        <v>0</v>
      </c>
      <c r="Y171" s="101">
        <f t="shared" si="197"/>
        <v>0</v>
      </c>
      <c r="Z171" s="224">
        <f>SUMIF('3.HR Policy'!$A:$A,$C171&amp;$C$158,'3.HR Policy'!$E:$E)*SUMIF('1.Headcount'!$A:$A,$C171&amp;2025,'1.Headcount'!AA:AA)/12</f>
        <v>0</v>
      </c>
      <c r="AA171" s="101">
        <f t="shared" si="198"/>
        <v>0</v>
      </c>
      <c r="AB171" s="95">
        <f t="shared" si="199"/>
        <v>0</v>
      </c>
      <c r="AC171" s="101">
        <f t="shared" si="200"/>
        <v>0</v>
      </c>
      <c r="AE171" s="95">
        <f>SUMIF('3.HR Policy'!$A:$A,$C171&amp;$C$158,'3.HR Policy'!G:G)*SUMIF($C$13:$C$15,$C171,F$13:F$15)</f>
        <v>0</v>
      </c>
      <c r="AF171" s="101">
        <f t="shared" si="205"/>
        <v>0</v>
      </c>
      <c r="AG171" s="95">
        <f>SUMIF('3.HR Policy'!$A:$A,$C171&amp;$C$158,'3.HR Policy'!I:I)*SUMIF($C$13:$C$15,$C171,H$13:H$15)</f>
        <v>0</v>
      </c>
      <c r="AH171" s="101">
        <f t="shared" si="202"/>
        <v>0</v>
      </c>
      <c r="AI171" s="95">
        <f>SUMIF('3.HR Policy'!$A:$A,$C171&amp;$C$158,'3.HR Policy'!K:K)*SUMIF($C$13:$C$15,$C171,J$13:J$15)</f>
        <v>0</v>
      </c>
      <c r="AJ171" s="101">
        <f t="shared" si="203"/>
        <v>0</v>
      </c>
      <c r="AK171" s="95">
        <f>SUMIF('3.HR Policy'!$A:$A,$C171&amp;$C$158,'3.HR Policy'!M:M)*SUMIF($C$13:$C$15,$C171,L$13:L$15)</f>
        <v>0</v>
      </c>
      <c r="AL171" s="101">
        <f t="shared" si="204"/>
        <v>0</v>
      </c>
    </row>
    <row r="172" spans="2:38" x14ac:dyDescent="0.45">
      <c r="B172" s="90"/>
      <c r="C172" s="105" t="str">
        <f>'3.HR Policy'!C17</f>
        <v>Manager 3</v>
      </c>
      <c r="D172" s="224">
        <f>SUMIF('3.HR Policy'!$A:$A,$C172&amp;$C$158,'3.HR Policy'!$E:$E)*SUMIF('1.Headcount'!$A:$A,$C172&amp;2025,'1.Headcount'!E:E)/12</f>
        <v>0</v>
      </c>
      <c r="E172" s="101">
        <f t="shared" si="187"/>
        <v>0</v>
      </c>
      <c r="F172" s="224">
        <f>SUMIF('3.HR Policy'!$A:$A,$C172&amp;$C$158,'3.HR Policy'!$E:$E)*SUMIF('1.Headcount'!$A:$A,$C172&amp;2025,'1.Headcount'!G:G)/12</f>
        <v>0</v>
      </c>
      <c r="G172" s="101">
        <f t="shared" si="188"/>
        <v>0</v>
      </c>
      <c r="H172" s="224">
        <f>SUMIF('3.HR Policy'!$A:$A,$C172&amp;$C$158,'3.HR Policy'!$E:$E)*SUMIF('1.Headcount'!$A:$A,$C172&amp;2025,'1.Headcount'!I:I)/12</f>
        <v>0</v>
      </c>
      <c r="I172" s="101">
        <f t="shared" si="189"/>
        <v>0</v>
      </c>
      <c r="J172" s="224">
        <f>SUMIF('3.HR Policy'!$A:$A,$C172&amp;$C$158,'3.HR Policy'!$E:$E)*SUMIF('1.Headcount'!$A:$A,$C172&amp;2025,'1.Headcount'!K:K)/12</f>
        <v>0</v>
      </c>
      <c r="K172" s="101">
        <f t="shared" si="190"/>
        <v>0</v>
      </c>
      <c r="L172" s="224">
        <f>SUMIF('3.HR Policy'!$A:$A,$C172&amp;$C$158,'3.HR Policy'!$E:$E)*SUMIF('1.Headcount'!$A:$A,$C172&amp;2025,'1.Headcount'!M:M)/12</f>
        <v>0</v>
      </c>
      <c r="M172" s="101">
        <f t="shared" si="191"/>
        <v>0</v>
      </c>
      <c r="N172" s="224">
        <f>SUMIF('3.HR Policy'!$A:$A,$C172&amp;$C$158,'3.HR Policy'!$E:$E)*SUMIF('1.Headcount'!$A:$A,$C172&amp;2025,'1.Headcount'!O:O)/12</f>
        <v>0</v>
      </c>
      <c r="O172" s="101">
        <f t="shared" si="192"/>
        <v>0</v>
      </c>
      <c r="P172" s="224">
        <f>SUMIF('3.HR Policy'!$A:$A,$C172&amp;$C$158,'3.HR Policy'!$E:$E)*SUMIF('1.Headcount'!$A:$A,$C172&amp;2025,'1.Headcount'!Q:Q)/12</f>
        <v>0</v>
      </c>
      <c r="Q172" s="101">
        <f t="shared" si="193"/>
        <v>0</v>
      </c>
      <c r="R172" s="224">
        <f>SUMIF('3.HR Policy'!$A:$A,$C172&amp;$C$158,'3.HR Policy'!$E:$E)*SUMIF('1.Headcount'!$A:$A,$C172&amp;2025,'1.Headcount'!S:S)/12</f>
        <v>0</v>
      </c>
      <c r="S172" s="101">
        <f t="shared" si="194"/>
        <v>0</v>
      </c>
      <c r="T172" s="224">
        <f>SUMIF('3.HR Policy'!$A:$A,$C172&amp;$C$158,'3.HR Policy'!$E:$E)*SUMIF('1.Headcount'!$A:$A,$C172&amp;2025,'1.Headcount'!U:U)/12</f>
        <v>0</v>
      </c>
      <c r="U172" s="101">
        <f t="shared" si="195"/>
        <v>0</v>
      </c>
      <c r="V172" s="224">
        <f>SUMIF('3.HR Policy'!$A:$A,$C172&amp;$C$158,'3.HR Policy'!$E:$E)*SUMIF('1.Headcount'!$A:$A,$C172&amp;2025,'1.Headcount'!W:W)/12</f>
        <v>0</v>
      </c>
      <c r="W172" s="101">
        <f t="shared" si="196"/>
        <v>0</v>
      </c>
      <c r="X172" s="224">
        <f>SUMIF('3.HR Policy'!$A:$A,$C172&amp;$C$158,'3.HR Policy'!$E:$E)*SUMIF('1.Headcount'!$A:$A,$C172&amp;2025,'1.Headcount'!Y:Y)/12</f>
        <v>0</v>
      </c>
      <c r="Y172" s="101">
        <f t="shared" si="197"/>
        <v>0</v>
      </c>
      <c r="Z172" s="224">
        <f>SUMIF('3.HR Policy'!$A:$A,$C172&amp;$C$158,'3.HR Policy'!$E:$E)*SUMIF('1.Headcount'!$A:$A,$C172&amp;2025,'1.Headcount'!AA:AA)/12</f>
        <v>0</v>
      </c>
      <c r="AA172" s="101">
        <f t="shared" si="198"/>
        <v>0</v>
      </c>
      <c r="AB172" s="95">
        <f t="shared" si="199"/>
        <v>0</v>
      </c>
      <c r="AC172" s="101">
        <f t="shared" si="200"/>
        <v>0</v>
      </c>
      <c r="AE172" s="95">
        <f>SUMIF('3.HR Policy'!$A:$A,$C172&amp;$C$158,'3.HR Policy'!G:G)*SUMIF($C$13:$C$15,$C172,F$13:F$15)</f>
        <v>0</v>
      </c>
      <c r="AF172" s="101">
        <f t="shared" si="205"/>
        <v>0</v>
      </c>
      <c r="AG172" s="95">
        <f>SUMIF('3.HR Policy'!$A:$A,$C172&amp;$C$158,'3.HR Policy'!I:I)*SUMIF($C$13:$C$15,$C172,H$13:H$15)</f>
        <v>0</v>
      </c>
      <c r="AH172" s="101">
        <f t="shared" si="202"/>
        <v>0</v>
      </c>
      <c r="AI172" s="95">
        <f>SUMIF('3.HR Policy'!$A:$A,$C172&amp;$C$158,'3.HR Policy'!K:K)*SUMIF($C$13:$C$15,$C172,J$13:J$15)</f>
        <v>0</v>
      </c>
      <c r="AJ172" s="101">
        <f t="shared" si="203"/>
        <v>0</v>
      </c>
      <c r="AK172" s="95">
        <f>SUMIF('3.HR Policy'!$A:$A,$C172&amp;$C$158,'3.HR Policy'!M:M)*SUMIF($C$13:$C$15,$C172,L$13:L$15)</f>
        <v>0</v>
      </c>
      <c r="AL172" s="101">
        <f t="shared" si="204"/>
        <v>0</v>
      </c>
    </row>
    <row r="173" spans="2:38" x14ac:dyDescent="0.45">
      <c r="B173" s="90"/>
      <c r="C173" s="105" t="str">
        <f>'3.HR Policy'!C18</f>
        <v>Staff 4</v>
      </c>
      <c r="D173" s="224">
        <f>SUMIF('3.HR Policy'!$A:$A,$C173&amp;$C$158,'3.HR Policy'!$E:$E)*SUMIF('1.Headcount'!$A:$A,$C173&amp;2025,'1.Headcount'!E:E)/12</f>
        <v>0</v>
      </c>
      <c r="E173" s="101">
        <f t="shared" si="187"/>
        <v>0</v>
      </c>
      <c r="F173" s="224">
        <f>SUMIF('3.HR Policy'!$A:$A,$C173&amp;$C$158,'3.HR Policy'!$E:$E)*SUMIF('1.Headcount'!$A:$A,$C173&amp;2025,'1.Headcount'!G:G)/12</f>
        <v>0</v>
      </c>
      <c r="G173" s="101">
        <f t="shared" si="188"/>
        <v>0</v>
      </c>
      <c r="H173" s="224">
        <f>SUMIF('3.HR Policy'!$A:$A,$C173&amp;$C$158,'3.HR Policy'!$E:$E)*SUMIF('1.Headcount'!$A:$A,$C173&amp;2025,'1.Headcount'!I:I)/12</f>
        <v>0</v>
      </c>
      <c r="I173" s="101">
        <f t="shared" si="189"/>
        <v>0</v>
      </c>
      <c r="J173" s="224">
        <f>SUMIF('3.HR Policy'!$A:$A,$C173&amp;$C$158,'3.HR Policy'!$E:$E)*SUMIF('1.Headcount'!$A:$A,$C173&amp;2025,'1.Headcount'!K:K)/12</f>
        <v>0</v>
      </c>
      <c r="K173" s="101">
        <f t="shared" si="190"/>
        <v>0</v>
      </c>
      <c r="L173" s="224">
        <f>SUMIF('3.HR Policy'!$A:$A,$C173&amp;$C$158,'3.HR Policy'!$E:$E)*SUMIF('1.Headcount'!$A:$A,$C173&amp;2025,'1.Headcount'!M:M)/12</f>
        <v>0</v>
      </c>
      <c r="M173" s="101">
        <f t="shared" si="191"/>
        <v>0</v>
      </c>
      <c r="N173" s="224">
        <f>SUMIF('3.HR Policy'!$A:$A,$C173&amp;$C$158,'3.HR Policy'!$E:$E)*SUMIF('1.Headcount'!$A:$A,$C173&amp;2025,'1.Headcount'!O:O)/12</f>
        <v>0</v>
      </c>
      <c r="O173" s="101">
        <f t="shared" si="192"/>
        <v>0</v>
      </c>
      <c r="P173" s="224">
        <f>SUMIF('3.HR Policy'!$A:$A,$C173&amp;$C$158,'3.HR Policy'!$E:$E)*SUMIF('1.Headcount'!$A:$A,$C173&amp;2025,'1.Headcount'!Q:Q)/12</f>
        <v>0</v>
      </c>
      <c r="Q173" s="101">
        <f t="shared" si="193"/>
        <v>0</v>
      </c>
      <c r="R173" s="224">
        <f>SUMIF('3.HR Policy'!$A:$A,$C173&amp;$C$158,'3.HR Policy'!$E:$E)*SUMIF('1.Headcount'!$A:$A,$C173&amp;2025,'1.Headcount'!S:S)/12</f>
        <v>0</v>
      </c>
      <c r="S173" s="101">
        <f t="shared" si="194"/>
        <v>0</v>
      </c>
      <c r="T173" s="224">
        <f>SUMIF('3.HR Policy'!$A:$A,$C173&amp;$C$158,'3.HR Policy'!$E:$E)*SUMIF('1.Headcount'!$A:$A,$C173&amp;2025,'1.Headcount'!U:U)/12</f>
        <v>36000000</v>
      </c>
      <c r="U173" s="101">
        <f t="shared" si="195"/>
        <v>0.10285714285714286</v>
      </c>
      <c r="V173" s="224">
        <f>SUMIF('3.HR Policy'!$A:$A,$C173&amp;$C$158,'3.HR Policy'!$E:$E)*SUMIF('1.Headcount'!$A:$A,$C173&amp;2025,'1.Headcount'!W:W)/12</f>
        <v>36000000</v>
      </c>
      <c r="W173" s="101">
        <f t="shared" si="196"/>
        <v>0.17142857142857143</v>
      </c>
      <c r="X173" s="224">
        <f>SUMIF('3.HR Policy'!$A:$A,$C173&amp;$C$158,'3.HR Policy'!$E:$E)*SUMIF('1.Headcount'!$A:$A,$C173&amp;2025,'1.Headcount'!Y:Y)/12</f>
        <v>36000000</v>
      </c>
      <c r="Y173" s="101">
        <f t="shared" si="197"/>
        <v>0.18947368421052632</v>
      </c>
      <c r="Z173" s="224">
        <f>SUMIF('3.HR Policy'!$A:$A,$C173&amp;$C$158,'3.HR Policy'!$E:$E)*SUMIF('1.Headcount'!$A:$A,$C173&amp;2025,'1.Headcount'!AA:AA)/12</f>
        <v>36000000</v>
      </c>
      <c r="AA173" s="101">
        <f t="shared" si="198"/>
        <v>2.2615906520919715E-2</v>
      </c>
      <c r="AB173" s="95">
        <f t="shared" si="199"/>
        <v>144000000</v>
      </c>
      <c r="AC173" s="101">
        <f t="shared" si="200"/>
        <v>2.7820710973724884E-2</v>
      </c>
      <c r="AE173" s="95">
        <f>SUMIF('3.HR Policy'!$A:$A,$C173&amp;$C$158,'3.HR Policy'!G:G)*SUMIF($C$13:$C$15,$C173,F$13:F$15)</f>
        <v>0</v>
      </c>
      <c r="AF173" s="101">
        <f t="shared" si="205"/>
        <v>0</v>
      </c>
      <c r="AG173" s="95">
        <f>SUMIF('3.HR Policy'!$A:$A,$C173&amp;$C$158,'3.HR Policy'!I:I)*SUMIF($C$13:$C$15,$C173,H$13:H$15)</f>
        <v>0</v>
      </c>
      <c r="AH173" s="101">
        <f t="shared" si="202"/>
        <v>0</v>
      </c>
      <c r="AI173" s="95">
        <f>SUMIF('3.HR Policy'!$A:$A,$C173&amp;$C$158,'3.HR Policy'!K:K)*SUMIF($C$13:$C$15,$C173,J$13:J$15)</f>
        <v>0</v>
      </c>
      <c r="AJ173" s="101">
        <f t="shared" si="203"/>
        <v>0</v>
      </c>
      <c r="AK173" s="95">
        <f>SUMIF('3.HR Policy'!$A:$A,$C173&amp;$C$158,'3.HR Policy'!M:M)*SUMIF($C$13:$C$15,$C173,L$13:L$15)</f>
        <v>0</v>
      </c>
      <c r="AL173" s="101">
        <f t="shared" si="204"/>
        <v>0</v>
      </c>
    </row>
    <row r="174" spans="2:38" x14ac:dyDescent="0.45">
      <c r="B174" s="90"/>
      <c r="C174" s="105" t="str">
        <f>'3.HR Policy'!C19</f>
        <v>Manager 4</v>
      </c>
      <c r="D174" s="224">
        <f>SUMIF('3.HR Policy'!$A:$A,$C174&amp;$C$158,'3.HR Policy'!$E:$E)*SUMIF('1.Headcount'!$A:$A,$C174&amp;2025,'1.Headcount'!E:E)/12</f>
        <v>0</v>
      </c>
      <c r="E174" s="101">
        <f t="shared" si="187"/>
        <v>0</v>
      </c>
      <c r="F174" s="224">
        <f>SUMIF('3.HR Policy'!$A:$A,$C174&amp;$C$158,'3.HR Policy'!$E:$E)*SUMIF('1.Headcount'!$A:$A,$C174&amp;2025,'1.Headcount'!G:G)/12</f>
        <v>0</v>
      </c>
      <c r="G174" s="101">
        <f t="shared" si="188"/>
        <v>0</v>
      </c>
      <c r="H174" s="224">
        <f>SUMIF('3.HR Policy'!$A:$A,$C174&amp;$C$158,'3.HR Policy'!$E:$E)*SUMIF('1.Headcount'!$A:$A,$C174&amp;2025,'1.Headcount'!I:I)/12</f>
        <v>0</v>
      </c>
      <c r="I174" s="101">
        <f t="shared" si="189"/>
        <v>0</v>
      </c>
      <c r="J174" s="224">
        <f>SUMIF('3.HR Policy'!$A:$A,$C174&amp;$C$158,'3.HR Policy'!$E:$E)*SUMIF('1.Headcount'!$A:$A,$C174&amp;2025,'1.Headcount'!K:K)/12</f>
        <v>0</v>
      </c>
      <c r="K174" s="101">
        <f t="shared" si="190"/>
        <v>0</v>
      </c>
      <c r="L174" s="224">
        <f>SUMIF('3.HR Policy'!$A:$A,$C174&amp;$C$158,'3.HR Policy'!$E:$E)*SUMIF('1.Headcount'!$A:$A,$C174&amp;2025,'1.Headcount'!M:M)/12</f>
        <v>0</v>
      </c>
      <c r="M174" s="101">
        <f t="shared" si="191"/>
        <v>0</v>
      </c>
      <c r="N174" s="224">
        <f>SUMIF('3.HR Policy'!$A:$A,$C174&amp;$C$158,'3.HR Policy'!$E:$E)*SUMIF('1.Headcount'!$A:$A,$C174&amp;2025,'1.Headcount'!O:O)/12</f>
        <v>0</v>
      </c>
      <c r="O174" s="101">
        <f t="shared" si="192"/>
        <v>0</v>
      </c>
      <c r="P174" s="224">
        <f>SUMIF('3.HR Policy'!$A:$A,$C174&amp;$C$158,'3.HR Policy'!$E:$E)*SUMIF('1.Headcount'!$A:$A,$C174&amp;2025,'1.Headcount'!Q:Q)/12</f>
        <v>0</v>
      </c>
      <c r="Q174" s="101">
        <f t="shared" si="193"/>
        <v>0</v>
      </c>
      <c r="R174" s="224">
        <f>SUMIF('3.HR Policy'!$A:$A,$C174&amp;$C$158,'3.HR Policy'!$E:$E)*SUMIF('1.Headcount'!$A:$A,$C174&amp;2025,'1.Headcount'!S:S)/12</f>
        <v>0</v>
      </c>
      <c r="S174" s="101">
        <f t="shared" si="194"/>
        <v>0</v>
      </c>
      <c r="T174" s="224">
        <f>SUMIF('3.HR Policy'!$A:$A,$C174&amp;$C$158,'3.HR Policy'!$E:$E)*SUMIF('1.Headcount'!$A:$A,$C174&amp;2025,'1.Headcount'!U:U)/12</f>
        <v>0</v>
      </c>
      <c r="U174" s="101">
        <f t="shared" si="195"/>
        <v>0</v>
      </c>
      <c r="V174" s="224">
        <f>SUMIF('3.HR Policy'!$A:$A,$C174&amp;$C$158,'3.HR Policy'!$E:$E)*SUMIF('1.Headcount'!$A:$A,$C174&amp;2025,'1.Headcount'!W:W)/12</f>
        <v>0</v>
      </c>
      <c r="W174" s="101">
        <f t="shared" si="196"/>
        <v>0</v>
      </c>
      <c r="X174" s="224">
        <f>SUMIF('3.HR Policy'!$A:$A,$C174&amp;$C$158,'3.HR Policy'!$E:$E)*SUMIF('1.Headcount'!$A:$A,$C174&amp;2025,'1.Headcount'!Y:Y)/12</f>
        <v>0</v>
      </c>
      <c r="Y174" s="101">
        <f t="shared" si="197"/>
        <v>0</v>
      </c>
      <c r="Z174" s="224">
        <f>SUMIF('3.HR Policy'!$A:$A,$C174&amp;$C$158,'3.HR Policy'!$E:$E)*SUMIF('1.Headcount'!$A:$A,$C174&amp;2025,'1.Headcount'!AA:AA)/12</f>
        <v>0</v>
      </c>
      <c r="AA174" s="101">
        <f t="shared" si="198"/>
        <v>0</v>
      </c>
      <c r="AB174" s="95">
        <f t="shared" si="199"/>
        <v>0</v>
      </c>
      <c r="AC174" s="101">
        <f t="shared" si="200"/>
        <v>0</v>
      </c>
      <c r="AE174" s="95">
        <f>SUMIF('3.HR Policy'!$A:$A,$C174&amp;$C$158,'3.HR Policy'!G:G)*SUMIF($C$13:$C$15,$C174,F$13:F$15)</f>
        <v>0</v>
      </c>
      <c r="AF174" s="101">
        <f t="shared" si="205"/>
        <v>0</v>
      </c>
      <c r="AG174" s="95">
        <f>SUMIF('3.HR Policy'!$A:$A,$C174&amp;$C$158,'3.HR Policy'!I:I)*SUMIF($C$13:$C$15,$C174,H$13:H$15)</f>
        <v>0</v>
      </c>
      <c r="AH174" s="101">
        <f t="shared" si="202"/>
        <v>0</v>
      </c>
      <c r="AI174" s="95">
        <f>SUMIF('3.HR Policy'!$A:$A,$C174&amp;$C$158,'3.HR Policy'!K:K)*SUMIF($C$13:$C$15,$C174,J$13:J$15)</f>
        <v>0</v>
      </c>
      <c r="AJ174" s="101">
        <f t="shared" si="203"/>
        <v>0</v>
      </c>
      <c r="AK174" s="95">
        <f>SUMIF('3.HR Policy'!$A:$A,$C174&amp;$C$158,'3.HR Policy'!M:M)*SUMIF($C$13:$C$15,$C174,L$13:L$15)</f>
        <v>0</v>
      </c>
      <c r="AL174" s="101">
        <f t="shared" si="204"/>
        <v>0</v>
      </c>
    </row>
    <row r="175" spans="2:38" x14ac:dyDescent="0.45">
      <c r="B175" s="90"/>
      <c r="C175" s="105" t="str">
        <f>'3.HR Policy'!C20</f>
        <v>Staff 5</v>
      </c>
      <c r="D175" s="224">
        <f>SUMIF('3.HR Policy'!$A:$A,$C175&amp;$C$158,'3.HR Policy'!$E:$E)*SUMIF('1.Headcount'!$A:$A,$C175&amp;2025,'1.Headcount'!E:E)/12</f>
        <v>0</v>
      </c>
      <c r="E175" s="101">
        <f t="shared" si="187"/>
        <v>0</v>
      </c>
      <c r="F175" s="224">
        <f>SUMIF('3.HR Policy'!$A:$A,$C175&amp;$C$158,'3.HR Policy'!$E:$E)*SUMIF('1.Headcount'!$A:$A,$C175&amp;2025,'1.Headcount'!G:G)/12</f>
        <v>0</v>
      </c>
      <c r="G175" s="101">
        <f t="shared" si="188"/>
        <v>0</v>
      </c>
      <c r="H175" s="224">
        <f>SUMIF('3.HR Policy'!$A:$A,$C175&amp;$C$158,'3.HR Policy'!$E:$E)*SUMIF('1.Headcount'!$A:$A,$C175&amp;2025,'1.Headcount'!I:I)/12</f>
        <v>0</v>
      </c>
      <c r="I175" s="101">
        <f t="shared" si="189"/>
        <v>0</v>
      </c>
      <c r="J175" s="224">
        <f>SUMIF('3.HR Policy'!$A:$A,$C175&amp;$C$158,'3.HR Policy'!$E:$E)*SUMIF('1.Headcount'!$A:$A,$C175&amp;2025,'1.Headcount'!K:K)/12</f>
        <v>0</v>
      </c>
      <c r="K175" s="101">
        <f t="shared" si="190"/>
        <v>0</v>
      </c>
      <c r="L175" s="224">
        <f>SUMIF('3.HR Policy'!$A:$A,$C175&amp;$C$158,'3.HR Policy'!$E:$E)*SUMIF('1.Headcount'!$A:$A,$C175&amp;2025,'1.Headcount'!M:M)/12</f>
        <v>0</v>
      </c>
      <c r="M175" s="101">
        <f t="shared" si="191"/>
        <v>0</v>
      </c>
      <c r="N175" s="224">
        <f>SUMIF('3.HR Policy'!$A:$A,$C175&amp;$C$158,'3.HR Policy'!$E:$E)*SUMIF('1.Headcount'!$A:$A,$C175&amp;2025,'1.Headcount'!O:O)/12</f>
        <v>0</v>
      </c>
      <c r="O175" s="101">
        <f t="shared" si="192"/>
        <v>0</v>
      </c>
      <c r="P175" s="224">
        <f>SUMIF('3.HR Policy'!$A:$A,$C175&amp;$C$158,'3.HR Policy'!$E:$E)*SUMIF('1.Headcount'!$A:$A,$C175&amp;2025,'1.Headcount'!Q:Q)/12</f>
        <v>52000000</v>
      </c>
      <c r="Q175" s="101">
        <f t="shared" si="193"/>
        <v>7.18232044198895E-2</v>
      </c>
      <c r="R175" s="224">
        <f>SUMIF('3.HR Policy'!$A:$A,$C175&amp;$C$158,'3.HR Policy'!$E:$E)*SUMIF('1.Headcount'!$A:$A,$C175&amp;2025,'1.Headcount'!S:S)/12</f>
        <v>52000000</v>
      </c>
      <c r="S175" s="101">
        <f t="shared" si="194"/>
        <v>0.20799999999999999</v>
      </c>
      <c r="T175" s="224">
        <f>SUMIF('3.HR Policy'!$A:$A,$C175&amp;$C$158,'3.HR Policy'!$E:$E)*SUMIF('1.Headcount'!$A:$A,$C175&amp;2025,'1.Headcount'!U:U)/12</f>
        <v>52000000</v>
      </c>
      <c r="U175" s="101">
        <f t="shared" si="195"/>
        <v>0.14857142857142858</v>
      </c>
      <c r="V175" s="224">
        <f>SUMIF('3.HR Policy'!$A:$A,$C175&amp;$C$158,'3.HR Policy'!$E:$E)*SUMIF('1.Headcount'!$A:$A,$C175&amp;2025,'1.Headcount'!W:W)/12</f>
        <v>52000000</v>
      </c>
      <c r="W175" s="101">
        <f t="shared" si="196"/>
        <v>0.24761904761904763</v>
      </c>
      <c r="X175" s="224">
        <f>SUMIF('3.HR Policy'!$A:$A,$C175&amp;$C$158,'3.HR Policy'!$E:$E)*SUMIF('1.Headcount'!$A:$A,$C175&amp;2025,'1.Headcount'!Y:Y)/12</f>
        <v>52000000</v>
      </c>
      <c r="Y175" s="101">
        <f t="shared" si="197"/>
        <v>0.27368421052631581</v>
      </c>
      <c r="Z175" s="224">
        <f>SUMIF('3.HR Policy'!$A:$A,$C175&amp;$C$158,'3.HR Policy'!$E:$E)*SUMIF('1.Headcount'!$A:$A,$C175&amp;2025,'1.Headcount'!AA:AA)/12</f>
        <v>52000000</v>
      </c>
      <c r="AA175" s="101">
        <f t="shared" si="198"/>
        <v>3.2667420530217366E-2</v>
      </c>
      <c r="AB175" s="95">
        <f t="shared" si="199"/>
        <v>312000000</v>
      </c>
      <c r="AC175" s="101">
        <f t="shared" si="200"/>
        <v>6.0278207109737247E-2</v>
      </c>
      <c r="AE175" s="95">
        <f>SUMIF('3.HR Policy'!$A:$A,$C175&amp;$C$158,'3.HR Policy'!G:G)*SUMIF($C$13:$C$15,$C175,F$13:F$15)</f>
        <v>0</v>
      </c>
      <c r="AF175" s="101">
        <f t="shared" si="205"/>
        <v>0</v>
      </c>
      <c r="AG175" s="95">
        <f>SUMIF('3.HR Policy'!$A:$A,$C175&amp;$C$158,'3.HR Policy'!I:I)*SUMIF($C$13:$C$15,$C175,H$13:H$15)</f>
        <v>0</v>
      </c>
      <c r="AH175" s="101">
        <f t="shared" si="202"/>
        <v>0</v>
      </c>
      <c r="AI175" s="95">
        <f>SUMIF('3.HR Policy'!$A:$A,$C175&amp;$C$158,'3.HR Policy'!K:K)*SUMIF($C$13:$C$15,$C175,J$13:J$15)</f>
        <v>0</v>
      </c>
      <c r="AJ175" s="101">
        <f t="shared" si="203"/>
        <v>0</v>
      </c>
      <c r="AK175" s="95">
        <f>SUMIF('3.HR Policy'!$A:$A,$C175&amp;$C$158,'3.HR Policy'!M:M)*SUMIF($C$13:$C$15,$C175,L$13:L$15)</f>
        <v>0</v>
      </c>
      <c r="AL175" s="101">
        <f t="shared" si="204"/>
        <v>0</v>
      </c>
    </row>
    <row r="176" spans="2:38" x14ac:dyDescent="0.45">
      <c r="B176" s="90"/>
      <c r="C176" s="105" t="str">
        <f>'3.HR Policy'!C21</f>
        <v>Manager 5</v>
      </c>
      <c r="D176" s="224">
        <f>SUMIF('3.HR Policy'!$A:$A,$C176&amp;$C$158,'3.HR Policy'!$E:$E)*SUMIF('1.Headcount'!$A:$A,$C176&amp;2025,'1.Headcount'!E:E)/12</f>
        <v>0</v>
      </c>
      <c r="E176" s="101">
        <f t="shared" si="187"/>
        <v>0</v>
      </c>
      <c r="F176" s="224">
        <f>SUMIF('3.HR Policy'!$A:$A,$C176&amp;$C$158,'3.HR Policy'!$E:$E)*SUMIF('1.Headcount'!$A:$A,$C176&amp;2025,'1.Headcount'!G:G)/12</f>
        <v>0</v>
      </c>
      <c r="G176" s="101">
        <f t="shared" si="188"/>
        <v>0</v>
      </c>
      <c r="H176" s="224">
        <f>SUMIF('3.HR Policy'!$A:$A,$C176&amp;$C$158,'3.HR Policy'!$E:$E)*SUMIF('1.Headcount'!$A:$A,$C176&amp;2025,'1.Headcount'!I:I)/12</f>
        <v>0</v>
      </c>
      <c r="I176" s="101">
        <f t="shared" si="189"/>
        <v>0</v>
      </c>
      <c r="J176" s="224">
        <f>SUMIF('3.HR Policy'!$A:$A,$C176&amp;$C$158,'3.HR Policy'!$E:$E)*SUMIF('1.Headcount'!$A:$A,$C176&amp;2025,'1.Headcount'!K:K)/12</f>
        <v>0</v>
      </c>
      <c r="K176" s="101">
        <f t="shared" si="190"/>
        <v>0</v>
      </c>
      <c r="L176" s="224">
        <f>SUMIF('3.HR Policy'!$A:$A,$C176&amp;$C$158,'3.HR Policy'!$E:$E)*SUMIF('1.Headcount'!$A:$A,$C176&amp;2025,'1.Headcount'!M:M)/12</f>
        <v>0</v>
      </c>
      <c r="M176" s="101">
        <f t="shared" si="191"/>
        <v>0</v>
      </c>
      <c r="N176" s="224">
        <f>SUMIF('3.HR Policy'!$A:$A,$C176&amp;$C$158,'3.HR Policy'!$E:$E)*SUMIF('1.Headcount'!$A:$A,$C176&amp;2025,'1.Headcount'!O:O)/12</f>
        <v>16000000</v>
      </c>
      <c r="O176" s="101">
        <f t="shared" si="192"/>
        <v>2.7109454422229753E-2</v>
      </c>
      <c r="P176" s="224">
        <f>SUMIF('3.HR Policy'!$A:$A,$C176&amp;$C$158,'3.HR Policy'!$E:$E)*SUMIF('1.Headcount'!$A:$A,$C176&amp;2025,'1.Headcount'!Q:Q)/12</f>
        <v>16000000</v>
      </c>
      <c r="Q176" s="101">
        <f t="shared" si="193"/>
        <v>2.2099447513812154E-2</v>
      </c>
      <c r="R176" s="224">
        <f>SUMIF('3.HR Policy'!$A:$A,$C176&amp;$C$158,'3.HR Policy'!$E:$E)*SUMIF('1.Headcount'!$A:$A,$C176&amp;2025,'1.Headcount'!S:S)/12</f>
        <v>16000000</v>
      </c>
      <c r="S176" s="101">
        <f t="shared" si="194"/>
        <v>6.4000000000000001E-2</v>
      </c>
      <c r="T176" s="224">
        <f>SUMIF('3.HR Policy'!$A:$A,$C176&amp;$C$158,'3.HR Policy'!$E:$E)*SUMIF('1.Headcount'!$A:$A,$C176&amp;2025,'1.Headcount'!U:U)/12</f>
        <v>16000000</v>
      </c>
      <c r="U176" s="101">
        <f t="shared" si="195"/>
        <v>4.5714285714285714E-2</v>
      </c>
      <c r="V176" s="224">
        <f>SUMIF('3.HR Policy'!$A:$A,$C176&amp;$C$158,'3.HR Policy'!$E:$E)*SUMIF('1.Headcount'!$A:$A,$C176&amp;2025,'1.Headcount'!W:W)/12</f>
        <v>16000000</v>
      </c>
      <c r="W176" s="101">
        <f t="shared" si="196"/>
        <v>7.6190476190476197E-2</v>
      </c>
      <c r="X176" s="224">
        <f>SUMIF('3.HR Policy'!$A:$A,$C176&amp;$C$158,'3.HR Policy'!$E:$E)*SUMIF('1.Headcount'!$A:$A,$C176&amp;2025,'1.Headcount'!Y:Y)/12</f>
        <v>16000000</v>
      </c>
      <c r="Y176" s="101">
        <f t="shared" si="197"/>
        <v>8.4210526315789472E-2</v>
      </c>
      <c r="Z176" s="224">
        <f>SUMIF('3.HR Policy'!$A:$A,$C176&amp;$C$158,'3.HR Policy'!$E:$E)*SUMIF('1.Headcount'!$A:$A,$C176&amp;2025,'1.Headcount'!AA:AA)/12</f>
        <v>16000000</v>
      </c>
      <c r="AA176" s="101">
        <f t="shared" si="198"/>
        <v>1.005151400929765E-2</v>
      </c>
      <c r="AB176" s="95">
        <f t="shared" si="199"/>
        <v>112000000</v>
      </c>
      <c r="AC176" s="101">
        <f t="shared" si="200"/>
        <v>2.1638330757341576E-2</v>
      </c>
      <c r="AE176" s="95">
        <f>SUMIF('3.HR Policy'!$A:$A,$C176&amp;$C$158,'3.HR Policy'!G:G)*SUMIF($C$13:$C$15,$C176,F$13:F$15)</f>
        <v>0</v>
      </c>
      <c r="AF176" s="101">
        <f t="shared" si="205"/>
        <v>0</v>
      </c>
      <c r="AG176" s="95">
        <f>SUMIF('3.HR Policy'!$A:$A,$C176&amp;$C$158,'3.HR Policy'!I:I)*SUMIF($C$13:$C$15,$C176,H$13:H$15)</f>
        <v>0</v>
      </c>
      <c r="AH176" s="101">
        <f t="shared" si="202"/>
        <v>0</v>
      </c>
      <c r="AI176" s="95">
        <f>SUMIF('3.HR Policy'!$A:$A,$C176&amp;$C$158,'3.HR Policy'!K:K)*SUMIF($C$13:$C$15,$C176,J$13:J$15)</f>
        <v>0</v>
      </c>
      <c r="AJ176" s="101">
        <f t="shared" si="203"/>
        <v>0</v>
      </c>
      <c r="AK176" s="95">
        <f>SUMIF('3.HR Policy'!$A:$A,$C176&amp;$C$158,'3.HR Policy'!M:M)*SUMIF($C$13:$C$15,$C176,L$13:L$15)</f>
        <v>0</v>
      </c>
      <c r="AL176" s="101">
        <f t="shared" si="204"/>
        <v>0</v>
      </c>
    </row>
    <row r="177" spans="2:38" x14ac:dyDescent="0.45">
      <c r="B177" s="90"/>
      <c r="C177" s="105" t="str">
        <f>'3.HR Policy'!C22</f>
        <v>Staff 6</v>
      </c>
      <c r="D177" s="224">
        <f>SUMIF('3.HR Policy'!$A:$A,$C177&amp;$C$158,'3.HR Policy'!$E:$E)*SUMIF('1.Headcount'!$A:$A,$C177&amp;2025,'1.Headcount'!E:E)/12</f>
        <v>0</v>
      </c>
      <c r="E177" s="101">
        <f t="shared" si="187"/>
        <v>0</v>
      </c>
      <c r="F177" s="224">
        <f>SUMIF('3.HR Policy'!$A:$A,$C177&amp;$C$158,'3.HR Policy'!$E:$E)*SUMIF('1.Headcount'!$A:$A,$C177&amp;2025,'1.Headcount'!G:G)/12</f>
        <v>0</v>
      </c>
      <c r="G177" s="101">
        <f t="shared" si="188"/>
        <v>0</v>
      </c>
      <c r="H177" s="224">
        <f>SUMIF('3.HR Policy'!$A:$A,$C177&amp;$C$158,'3.HR Policy'!$E:$E)*SUMIF('1.Headcount'!$A:$A,$C177&amp;2025,'1.Headcount'!I:I)/12</f>
        <v>58800000</v>
      </c>
      <c r="I177" s="101">
        <f t="shared" si="189"/>
        <v>0.32666666666666666</v>
      </c>
      <c r="J177" s="224">
        <f>SUMIF('3.HR Policy'!$A:$A,$C177&amp;$C$158,'3.HR Policy'!$E:$E)*SUMIF('1.Headcount'!$A:$A,$C177&amp;2025,'1.Headcount'!K:K)/12</f>
        <v>117600000</v>
      </c>
      <c r="K177" s="101">
        <f t="shared" si="190"/>
        <v>0.17043478260869566</v>
      </c>
      <c r="L177" s="224">
        <f>SUMIF('3.HR Policy'!$A:$A,$C177&amp;$C$158,'3.HR Policy'!$E:$E)*SUMIF('1.Headcount'!$A:$A,$C177&amp;2025,'1.Headcount'!M:M)/12</f>
        <v>117600000</v>
      </c>
      <c r="M177" s="101">
        <f t="shared" si="191"/>
        <v>0.32666666666666666</v>
      </c>
      <c r="N177" s="224">
        <f>SUMIF('3.HR Policy'!$A:$A,$C177&amp;$C$158,'3.HR Policy'!$E:$E)*SUMIF('1.Headcount'!$A:$A,$C177&amp;2025,'1.Headcount'!O:O)/12</f>
        <v>117600000</v>
      </c>
      <c r="O177" s="101">
        <f t="shared" si="192"/>
        <v>0.19925449000338868</v>
      </c>
      <c r="P177" s="224">
        <f>SUMIF('3.HR Policy'!$A:$A,$C177&amp;$C$158,'3.HR Policy'!$E:$E)*SUMIF('1.Headcount'!$A:$A,$C177&amp;2025,'1.Headcount'!Q:Q)/12</f>
        <v>117600000</v>
      </c>
      <c r="Q177" s="101">
        <f t="shared" si="193"/>
        <v>0.16243093922651933</v>
      </c>
      <c r="R177" s="224">
        <f>SUMIF('3.HR Policy'!$A:$A,$C177&amp;$C$158,'3.HR Policy'!$E:$E)*SUMIF('1.Headcount'!$A:$A,$C177&amp;2025,'1.Headcount'!S:S)/12</f>
        <v>117600000</v>
      </c>
      <c r="S177" s="101">
        <f t="shared" si="194"/>
        <v>0.47039999999999998</v>
      </c>
      <c r="T177" s="224">
        <f>SUMIF('3.HR Policy'!$A:$A,$C177&amp;$C$158,'3.HR Policy'!$E:$E)*SUMIF('1.Headcount'!$A:$A,$C177&amp;2025,'1.Headcount'!U:U)/12</f>
        <v>58800000</v>
      </c>
      <c r="U177" s="101">
        <f t="shared" si="195"/>
        <v>0.16800000000000001</v>
      </c>
      <c r="V177" s="224">
        <f>SUMIF('3.HR Policy'!$A:$A,$C177&amp;$C$158,'3.HR Policy'!$E:$E)*SUMIF('1.Headcount'!$A:$A,$C177&amp;2025,'1.Headcount'!W:W)/12</f>
        <v>58800000</v>
      </c>
      <c r="W177" s="101">
        <f t="shared" si="196"/>
        <v>0.28000000000000003</v>
      </c>
      <c r="X177" s="224">
        <f>SUMIF('3.HR Policy'!$A:$A,$C177&amp;$C$158,'3.HR Policy'!$E:$E)*SUMIF('1.Headcount'!$A:$A,$C177&amp;2025,'1.Headcount'!Y:Y)/12</f>
        <v>58800000</v>
      </c>
      <c r="Y177" s="101">
        <f t="shared" si="197"/>
        <v>0.30947368421052629</v>
      </c>
      <c r="Z177" s="224">
        <f>SUMIF('3.HR Policy'!$A:$A,$C177&amp;$C$158,'3.HR Policy'!$E:$E)*SUMIF('1.Headcount'!$A:$A,$C177&amp;2025,'1.Headcount'!AA:AA)/12</f>
        <v>58800000</v>
      </c>
      <c r="AA177" s="101">
        <f t="shared" si="198"/>
        <v>3.6939313984168866E-2</v>
      </c>
      <c r="AB177" s="95">
        <f t="shared" si="199"/>
        <v>882000000</v>
      </c>
      <c r="AC177" s="101">
        <f t="shared" si="200"/>
        <v>0.17040185471406491</v>
      </c>
      <c r="AE177" s="95">
        <f>SUMIF('3.HR Policy'!$A:$A,$C177&amp;$C$158,'3.HR Policy'!G:G)*SUMIF($C$13:$C$15,$C177,F$13:F$15)</f>
        <v>0</v>
      </c>
      <c r="AF177" s="101">
        <f t="shared" si="205"/>
        <v>0</v>
      </c>
      <c r="AG177" s="95">
        <f>SUMIF('3.HR Policy'!$A:$A,$C177&amp;$C$158,'3.HR Policy'!I:I)*SUMIF($C$13:$C$15,$C177,H$13:H$15)</f>
        <v>0</v>
      </c>
      <c r="AH177" s="101">
        <f t="shared" si="202"/>
        <v>0</v>
      </c>
      <c r="AI177" s="95">
        <f>SUMIF('3.HR Policy'!$A:$A,$C177&amp;$C$158,'3.HR Policy'!K:K)*SUMIF($C$13:$C$15,$C177,J$13:J$15)</f>
        <v>0</v>
      </c>
      <c r="AJ177" s="101">
        <f t="shared" si="203"/>
        <v>0</v>
      </c>
      <c r="AK177" s="95">
        <f>SUMIF('3.HR Policy'!$A:$A,$C177&amp;$C$158,'3.HR Policy'!M:M)*SUMIF($C$13:$C$15,$C177,L$13:L$15)</f>
        <v>0</v>
      </c>
      <c r="AL177" s="101">
        <f t="shared" si="204"/>
        <v>0</v>
      </c>
    </row>
    <row r="178" spans="2:38" x14ac:dyDescent="0.45">
      <c r="B178" s="90"/>
      <c r="C178" s="105" t="s">
        <v>219</v>
      </c>
      <c r="D178" s="141">
        <f>D158-SUM(D159:D177)</f>
        <v>-118841733.55555555</v>
      </c>
      <c r="E178" s="101">
        <f t="shared" si="187"/>
        <v>0</v>
      </c>
      <c r="F178" s="141">
        <f>F158-SUM(F159:F177)</f>
        <v>-101517081.31444274</v>
      </c>
      <c r="G178" s="101">
        <f t="shared" si="188"/>
        <v>-2.5379270328610684</v>
      </c>
      <c r="H178" s="141">
        <f>H158-SUM(H159:H177)</f>
        <v>-205329035.80388117</v>
      </c>
      <c r="I178" s="101">
        <f t="shared" si="189"/>
        <v>-1.1407168655771176</v>
      </c>
      <c r="J178" s="141">
        <f>J158-SUM(J159:J177)</f>
        <v>-43239719.729692578</v>
      </c>
      <c r="K178" s="101">
        <f t="shared" si="190"/>
        <v>-6.266626047781533E-2</v>
      </c>
      <c r="L178" s="141">
        <f>L158-SUM(L159:L177)</f>
        <v>-186168100.71887341</v>
      </c>
      <c r="M178" s="101">
        <f t="shared" si="191"/>
        <v>-0.51713361310798167</v>
      </c>
      <c r="N178" s="141">
        <f>N158-SUM(N159:N177)</f>
        <v>-102464727.07126909</v>
      </c>
      <c r="O178" s="101">
        <f t="shared" si="192"/>
        <v>-0.17361017802654879</v>
      </c>
      <c r="P178" s="141">
        <f>P158-SUM(P159:P177)</f>
        <v>-58139646.658080101</v>
      </c>
      <c r="Q178" s="101">
        <f t="shared" si="193"/>
        <v>-8.0303379361989086E-2</v>
      </c>
      <c r="R178" s="141">
        <f>R158-SUM(R159:R177)</f>
        <v>-263436775.71526706</v>
      </c>
      <c r="S178" s="101">
        <f t="shared" si="194"/>
        <v>-1.0537471028610683</v>
      </c>
      <c r="T178" s="141">
        <f>T158-SUM(T159:T177)</f>
        <v>-197325145.11248499</v>
      </c>
      <c r="U178" s="101">
        <f t="shared" si="195"/>
        <v>-0.56378612889281421</v>
      </c>
      <c r="V178" s="141">
        <f>V158-SUM(V159:V177)</f>
        <v>-257961427.95637989</v>
      </c>
      <c r="W178" s="101">
        <f t="shared" si="196"/>
        <v>-1.2283877521732376</v>
      </c>
      <c r="X178" s="141">
        <f>X158-SUM(X159:X177)</f>
        <v>-266623754.0769363</v>
      </c>
      <c r="Y178" s="101">
        <f t="shared" si="197"/>
        <v>-1.4032829161944016</v>
      </c>
      <c r="Z178" s="141">
        <f>Z158-SUM(Z159:Z177)</f>
        <v>340518683.71286267</v>
      </c>
      <c r="AA178" s="101">
        <f t="shared" si="198"/>
        <v>0.21392051998546469</v>
      </c>
      <c r="AB178" s="95">
        <f t="shared" si="199"/>
        <v>-1460528464.0000002</v>
      </c>
      <c r="AC178" s="101">
        <f t="shared" si="200"/>
        <v>-0.28217319629057191</v>
      </c>
      <c r="AE178" s="141">
        <f>AE158-SUM(AE159:AE177)</f>
        <v>3208079274.7449765</v>
      </c>
      <c r="AF178" s="101">
        <f t="shared" si="205"/>
        <v>0.36551810167087967</v>
      </c>
      <c r="AG178" s="141">
        <f>AG158-SUM(AG159:AG177)</f>
        <v>6842475350.5409584</v>
      </c>
      <c r="AH178" s="101">
        <f t="shared" si="202"/>
        <v>0.4331163060278207</v>
      </c>
      <c r="AI178" s="141">
        <f>AI158-SUM(AI159:AI177)</f>
        <v>9905209961.411438</v>
      </c>
      <c r="AJ178" s="101">
        <f t="shared" si="203"/>
        <v>0.41798790926126106</v>
      </c>
      <c r="AK178" s="141">
        <f>AK158-SUM(AK159:AK177)</f>
        <v>13978333765.296011</v>
      </c>
      <c r="AL178" s="101">
        <f t="shared" si="204"/>
        <v>0.42133487097586309</v>
      </c>
    </row>
    <row r="179" spans="2:38" x14ac:dyDescent="0.45">
      <c r="B179" s="90"/>
      <c r="C179" s="105"/>
      <c r="D179" s="141"/>
      <c r="E179" s="140"/>
      <c r="F179" s="141"/>
      <c r="G179" s="140"/>
      <c r="H179" s="141"/>
      <c r="I179" s="140"/>
      <c r="J179" s="141"/>
      <c r="K179" s="140"/>
      <c r="L179" s="141"/>
      <c r="M179" s="140"/>
      <c r="N179" s="141"/>
      <c r="O179" s="140"/>
      <c r="P179" s="141"/>
      <c r="Q179" s="140"/>
      <c r="R179" s="141"/>
      <c r="S179" s="140"/>
      <c r="T179" s="141"/>
      <c r="U179" s="140"/>
      <c r="V179" s="141"/>
      <c r="W179" s="140"/>
      <c r="X179" s="141"/>
      <c r="Y179" s="140"/>
      <c r="Z179" s="141"/>
      <c r="AA179" s="140"/>
      <c r="AB179" s="141"/>
      <c r="AC179" s="140"/>
      <c r="AE179" s="141"/>
      <c r="AF179" s="140"/>
      <c r="AG179" s="141"/>
      <c r="AH179" s="140"/>
      <c r="AI179" s="141"/>
      <c r="AJ179" s="140"/>
      <c r="AK179" s="141"/>
      <c r="AL179" s="140"/>
    </row>
    <row r="180" spans="2:38" ht="17.45" customHeight="1" x14ac:dyDescent="0.45">
      <c r="B180" s="90">
        <v>2</v>
      </c>
      <c r="C180" s="2" t="s">
        <v>218</v>
      </c>
      <c r="D180" s="94">
        <f>SUM(D181:D185)</f>
        <v>3263928</v>
      </c>
      <c r="E180" s="140">
        <v>0</v>
      </c>
      <c r="F180" s="94">
        <f>SUM(F181:F185)</f>
        <v>3263928</v>
      </c>
      <c r="G180" s="140">
        <v>0</v>
      </c>
      <c r="H180" s="94">
        <f>SUM(H181:H185)</f>
        <v>7615832</v>
      </c>
      <c r="I180" s="140">
        <v>0</v>
      </c>
      <c r="J180" s="94">
        <f>SUM(J181:J185)</f>
        <v>7615832</v>
      </c>
      <c r="K180" s="140">
        <v>0</v>
      </c>
      <c r="L180" s="94">
        <f>SUM(L181:L185)</f>
        <v>7615832</v>
      </c>
      <c r="M180" s="140">
        <f>IFERROR(L180/L$32,0)</f>
        <v>2.1155088888888889E-2</v>
      </c>
      <c r="N180" s="94">
        <f>SUM(N181:N185)</f>
        <v>7615832</v>
      </c>
      <c r="O180" s="140">
        <f>IFERROR(N180/N$32,0)</f>
        <v>1.2903815655709928E-2</v>
      </c>
      <c r="P180" s="94">
        <f>SUM(P181:P185)</f>
        <v>5439880</v>
      </c>
      <c r="Q180" s="140">
        <f>IFERROR(P180/P$32,0)</f>
        <v>7.5136464088397794E-3</v>
      </c>
      <c r="R180" s="94">
        <f>SUM(R181:R185)</f>
        <v>5439880</v>
      </c>
      <c r="S180" s="140">
        <f>IFERROR(R180/R$32,0)</f>
        <v>2.1759520000000001E-2</v>
      </c>
      <c r="T180" s="94">
        <f>SUM(T181:T185)</f>
        <v>5439880</v>
      </c>
      <c r="U180" s="140">
        <f>IFERROR(T180/T$32,0)</f>
        <v>1.5542514285714286E-2</v>
      </c>
      <c r="V180" s="94">
        <f>SUM(V181:V185)</f>
        <v>5439880</v>
      </c>
      <c r="W180" s="140">
        <f>IFERROR(V180/V$32,0)</f>
        <v>2.5904190476190476E-2</v>
      </c>
      <c r="X180" s="94">
        <f>SUM(X181:X185)</f>
        <v>5439880</v>
      </c>
      <c r="Y180" s="140">
        <f>IFERROR(X180/X$32,0)</f>
        <v>2.8630947368421051E-2</v>
      </c>
      <c r="Z180" s="94">
        <f>SUM(Z181:Z185)</f>
        <v>5439880</v>
      </c>
      <c r="AA180" s="140">
        <f>IFERROR(Z180/Z$32,0)</f>
        <v>3.4174393768061314E-3</v>
      </c>
      <c r="AB180" s="94">
        <f>SUM(AB181:AB185)</f>
        <v>69630464</v>
      </c>
      <c r="AC180" s="140">
        <f>IFERROR(AB180/AB$32,0)</f>
        <v>1.3452562596599691E-2</v>
      </c>
      <c r="AE180" s="94">
        <f>SUM(AE181:AE185)</f>
        <v>48958920</v>
      </c>
      <c r="AF180" s="140">
        <f>IFERROR(AE180/AE$32,0)</f>
        <v>5.578219852337982E-3</v>
      </c>
      <c r="AG180" s="94">
        <f>SUM(AG181:AG185)</f>
        <v>0</v>
      </c>
      <c r="AH180" s="140">
        <f>IFERROR(AG180/AG$32,0)</f>
        <v>0</v>
      </c>
      <c r="AI180" s="94">
        <f>SUM(AI181:AI185)</f>
        <v>19746764.400000002</v>
      </c>
      <c r="AJ180" s="140">
        <f>IFERROR(AI180/AI$32,0)</f>
        <v>8.332896322628344E-4</v>
      </c>
      <c r="AK180" s="94">
        <f>SUM(AK181:AK185)</f>
        <v>21721440.840000004</v>
      </c>
      <c r="AL180" s="140">
        <f>IFERROR(AK180/AK$32,0)</f>
        <v>6.5472756820651279E-4</v>
      </c>
    </row>
    <row r="181" spans="2:38" ht="17.45" customHeight="1" x14ac:dyDescent="0.45">
      <c r="B181" s="90"/>
      <c r="C181" s="105" t="s">
        <v>75</v>
      </c>
      <c r="D181" s="224">
        <f>SUMIF('3.HR Policy'!$A:$A,$C181&amp;$C$180,'3.HR Policy'!$E:$E)*SUMIF('1.Headcount'!$A:$A,$C181&amp;2025,'1.Headcount'!E:E)/12</f>
        <v>1087976</v>
      </c>
      <c r="E181" s="191">
        <f t="shared" ref="E181:AC185" si="206">IFERROR(D181/D$32,0)</f>
        <v>0</v>
      </c>
      <c r="F181" s="224">
        <f>SUMIF('3.HR Policy'!$A:$A,$C181&amp;$C$180,'3.HR Policy'!$E:$E)*SUMIF('1.Headcount'!$A:$A,$C181&amp;2025,'1.Headcount'!G:G)/12</f>
        <v>1087976</v>
      </c>
      <c r="G181" s="191">
        <f t="shared" si="206"/>
        <v>2.7199399999999999E-2</v>
      </c>
      <c r="H181" s="224">
        <f>SUMIF('3.HR Policy'!$A:$A,$C181&amp;$C$180,'3.HR Policy'!$E:$E)*SUMIF('1.Headcount'!$A:$A,$C181&amp;2025,'1.Headcount'!I:I)/12</f>
        <v>1087976</v>
      </c>
      <c r="I181" s="191">
        <f t="shared" si="206"/>
        <v>6.0443111111111109E-3</v>
      </c>
      <c r="J181" s="224">
        <f>SUMIF('3.HR Policy'!$A:$A,$C181&amp;$C$180,'3.HR Policy'!$E:$E)*SUMIF('1.Headcount'!$A:$A,$C181&amp;2025,'1.Headcount'!K:K)/12</f>
        <v>1087976</v>
      </c>
      <c r="K181" s="191">
        <f t="shared" si="206"/>
        <v>1.5767768115942029E-3</v>
      </c>
      <c r="L181" s="224">
        <f>SUMIF('3.HR Policy'!$A:$A,$C181&amp;$C$180,'3.HR Policy'!$E:$E)*SUMIF('1.Headcount'!$A:$A,$C181&amp;2025,'1.Headcount'!M:M)/12</f>
        <v>1087976</v>
      </c>
      <c r="M181" s="191">
        <f t="shared" si="206"/>
        <v>3.0221555555555554E-3</v>
      </c>
      <c r="N181" s="224">
        <f>SUMIF('3.HR Policy'!$A:$A,$C181&amp;$C$180,'3.HR Policy'!$E:$E)*SUMIF('1.Headcount'!$A:$A,$C181&amp;2025,'1.Headcount'!O:O)/12</f>
        <v>1087976</v>
      </c>
      <c r="O181" s="191">
        <f t="shared" si="206"/>
        <v>1.8434022365299899E-3</v>
      </c>
      <c r="P181" s="224">
        <f>SUMIF('3.HR Policy'!$A:$A,$C181&amp;$C$180,'3.HR Policy'!$E:$E)*SUMIF('1.Headcount'!$A:$A,$C181&amp;2025,'1.Headcount'!Q:Q)/12</f>
        <v>1087976</v>
      </c>
      <c r="Q181" s="191">
        <f t="shared" si="206"/>
        <v>1.5027292817679557E-3</v>
      </c>
      <c r="R181" s="224">
        <f>SUMIF('3.HR Policy'!$A:$A,$C181&amp;$C$180,'3.HR Policy'!$E:$E)*SUMIF('1.Headcount'!$A:$A,$C181&amp;2025,'1.Headcount'!S:S)/12</f>
        <v>1087976</v>
      </c>
      <c r="S181" s="191">
        <f t="shared" si="206"/>
        <v>4.3519040000000002E-3</v>
      </c>
      <c r="T181" s="224">
        <f>SUMIF('3.HR Policy'!$A:$A,$C181&amp;$C$180,'3.HR Policy'!$E:$E)*SUMIF('1.Headcount'!$A:$A,$C181&amp;2025,'1.Headcount'!U:U)/12</f>
        <v>1087976</v>
      </c>
      <c r="U181" s="191">
        <f t="shared" si="206"/>
        <v>3.1085028571428571E-3</v>
      </c>
      <c r="V181" s="224">
        <f>SUMIF('3.HR Policy'!$A:$A,$C181&amp;$C$180,'3.HR Policy'!$E:$E)*SUMIF('1.Headcount'!$A:$A,$C181&amp;2025,'1.Headcount'!W:W)/12</f>
        <v>1087976</v>
      </c>
      <c r="W181" s="191">
        <f t="shared" si="206"/>
        <v>5.1808380952380953E-3</v>
      </c>
      <c r="X181" s="224">
        <f>SUMIF('3.HR Policy'!$A:$A,$C181&amp;$C$180,'3.HR Policy'!$E:$E)*SUMIF('1.Headcount'!$A:$A,$C181&amp;2025,'1.Headcount'!Y:Y)/12</f>
        <v>1087976</v>
      </c>
      <c r="Y181" s="191">
        <f t="shared" si="206"/>
        <v>5.7261894736842104E-3</v>
      </c>
      <c r="Z181" s="224">
        <f>SUMIF('3.HR Policy'!$A:$A,$C181&amp;$C$180,'3.HR Policy'!$E:$E)*SUMIF('1.Headcount'!$A:$A,$C181&amp;2025,'1.Headcount'!AA:AA)/12</f>
        <v>1087976</v>
      </c>
      <c r="AA181" s="191">
        <f t="shared" si="206"/>
        <v>6.834878753612263E-4</v>
      </c>
      <c r="AB181" s="96">
        <f t="shared" ref="AB181:AB189" si="207">D181+F181+H181+J181+L181+N181+P181+R181+T181+V181+X181+Z181</f>
        <v>13055712</v>
      </c>
      <c r="AC181" s="191">
        <f t="shared" si="206"/>
        <v>2.5223554868624419E-3</v>
      </c>
      <c r="AE181" s="95">
        <f>SUMIF('3.HR Policy'!$A:$A,$C181&amp;$C$180,'3.HR Policy'!G:G)*SUMIF($C$13:$C$15,$C181,F$13:F$15)</f>
        <v>0</v>
      </c>
      <c r="AF181" s="191">
        <f t="shared" ref="AF181:AL185" si="208">IFERROR(AE181/AE$32,0)</f>
        <v>0</v>
      </c>
      <c r="AG181" s="95">
        <f>SUMIF('3.HR Policy'!$A:$A,$C181&amp;$C$180,'3.HR Policy'!I:I)*SUMIF($C$13:$C$15,$C181,H$13:H$15)</f>
        <v>0</v>
      </c>
      <c r="AH181" s="191">
        <f t="shared" si="208"/>
        <v>0</v>
      </c>
      <c r="AI181" s="95">
        <f>SUMIF('3.HR Policy'!$A:$A,$C181&amp;$C$180,'3.HR Policy'!K:K)*SUMIF($C$13:$C$15,$C181,J$13:J$15)</f>
        <v>0</v>
      </c>
      <c r="AJ181" s="191">
        <f t="shared" si="208"/>
        <v>0</v>
      </c>
      <c r="AK181" s="95">
        <f>SUMIF('3.HR Policy'!$A:$A,$C181&amp;$C$180,'3.HR Policy'!M:M)*SUMIF($C$13:$C$15,$C181,L$13:L$15)</f>
        <v>0</v>
      </c>
      <c r="AL181" s="191">
        <f t="shared" si="208"/>
        <v>0</v>
      </c>
    </row>
    <row r="182" spans="2:38" ht="17.45" customHeight="1" x14ac:dyDescent="0.45">
      <c r="B182" s="90"/>
      <c r="C182" s="105" t="s">
        <v>53</v>
      </c>
      <c r="D182" s="224">
        <f>SUMIF('3.HR Policy'!$A:$A,$C182&amp;$C$180,'3.HR Policy'!$E:$E)*SUMIF('1.Headcount'!$A:$A,$C182&amp;2025,'1.Headcount'!E:E)/12</f>
        <v>1087976</v>
      </c>
      <c r="E182" s="191">
        <f t="shared" si="206"/>
        <v>0</v>
      </c>
      <c r="F182" s="224">
        <f>SUMIF('3.HR Policy'!$A:$A,$C182&amp;$C$180,'3.HR Policy'!$E:$E)*SUMIF('1.Headcount'!$A:$A,$C182&amp;2025,'1.Headcount'!G:G)/12</f>
        <v>1087976</v>
      </c>
      <c r="G182" s="191">
        <f t="shared" si="206"/>
        <v>2.7199399999999999E-2</v>
      </c>
      <c r="H182" s="224">
        <f>SUMIF('3.HR Policy'!$A:$A,$C182&amp;$C$180,'3.HR Policy'!$E:$E)*SUMIF('1.Headcount'!$A:$A,$C182&amp;2025,'1.Headcount'!I:I)/12</f>
        <v>1087976</v>
      </c>
      <c r="I182" s="191">
        <f t="shared" si="206"/>
        <v>6.0443111111111109E-3</v>
      </c>
      <c r="J182" s="224">
        <f>SUMIF('3.HR Policy'!$A:$A,$C182&amp;$C$180,'3.HR Policy'!$E:$E)*SUMIF('1.Headcount'!$A:$A,$C182&amp;2025,'1.Headcount'!K:K)/12</f>
        <v>1087976</v>
      </c>
      <c r="K182" s="191">
        <f t="shared" si="206"/>
        <v>1.5767768115942029E-3</v>
      </c>
      <c r="L182" s="224">
        <f>SUMIF('3.HR Policy'!$A:$A,$C182&amp;$C$180,'3.HR Policy'!$E:$E)*SUMIF('1.Headcount'!$A:$A,$C182&amp;2025,'1.Headcount'!M:M)/12</f>
        <v>1087976</v>
      </c>
      <c r="M182" s="191">
        <f t="shared" si="206"/>
        <v>3.0221555555555554E-3</v>
      </c>
      <c r="N182" s="224">
        <f>SUMIF('3.HR Policy'!$A:$A,$C182&amp;$C$180,'3.HR Policy'!$E:$E)*SUMIF('1.Headcount'!$A:$A,$C182&amp;2025,'1.Headcount'!O:O)/12</f>
        <v>1087976</v>
      </c>
      <c r="O182" s="191">
        <f t="shared" si="206"/>
        <v>1.8434022365299899E-3</v>
      </c>
      <c r="P182" s="224">
        <f>SUMIF('3.HR Policy'!$A:$A,$C182&amp;$C$180,'3.HR Policy'!$E:$E)*SUMIF('1.Headcount'!$A:$A,$C182&amp;2025,'1.Headcount'!Q:Q)/12</f>
        <v>1087976</v>
      </c>
      <c r="Q182" s="191">
        <f t="shared" si="206"/>
        <v>1.5027292817679557E-3</v>
      </c>
      <c r="R182" s="224">
        <f>SUMIF('3.HR Policy'!$A:$A,$C182&amp;$C$180,'3.HR Policy'!$E:$E)*SUMIF('1.Headcount'!$A:$A,$C182&amp;2025,'1.Headcount'!S:S)/12</f>
        <v>1087976</v>
      </c>
      <c r="S182" s="191">
        <f t="shared" si="206"/>
        <v>4.3519040000000002E-3</v>
      </c>
      <c r="T182" s="224">
        <f>SUMIF('3.HR Policy'!$A:$A,$C182&amp;$C$180,'3.HR Policy'!$E:$E)*SUMIF('1.Headcount'!$A:$A,$C182&amp;2025,'1.Headcount'!U:U)/12</f>
        <v>1087976</v>
      </c>
      <c r="U182" s="191">
        <f t="shared" si="206"/>
        <v>3.1085028571428571E-3</v>
      </c>
      <c r="V182" s="224">
        <f>SUMIF('3.HR Policy'!$A:$A,$C182&amp;$C$180,'3.HR Policy'!$E:$E)*SUMIF('1.Headcount'!$A:$A,$C182&amp;2025,'1.Headcount'!W:W)/12</f>
        <v>1087976</v>
      </c>
      <c r="W182" s="191">
        <f t="shared" si="206"/>
        <v>5.1808380952380953E-3</v>
      </c>
      <c r="X182" s="224">
        <f>SUMIF('3.HR Policy'!$A:$A,$C182&amp;$C$180,'3.HR Policy'!$E:$E)*SUMIF('1.Headcount'!$A:$A,$C182&amp;2025,'1.Headcount'!Y:Y)/12</f>
        <v>1087976</v>
      </c>
      <c r="Y182" s="191">
        <f t="shared" si="206"/>
        <v>5.7261894736842104E-3</v>
      </c>
      <c r="Z182" s="224">
        <f>SUMIF('3.HR Policy'!$A:$A,$C182&amp;$C$180,'3.HR Policy'!$E:$E)*SUMIF('1.Headcount'!$A:$A,$C182&amp;2025,'1.Headcount'!AA:AA)/12</f>
        <v>1087976</v>
      </c>
      <c r="AA182" s="191">
        <f t="shared" si="206"/>
        <v>6.834878753612263E-4</v>
      </c>
      <c r="AB182" s="96">
        <f t="shared" si="207"/>
        <v>13055712</v>
      </c>
      <c r="AC182" s="191">
        <f t="shared" si="206"/>
        <v>2.5223554868624419E-3</v>
      </c>
      <c r="AE182" s="95">
        <f>SUMIF('3.HR Policy'!$A:$A,$C182&amp;$C$180,'3.HR Policy'!G:G)*SUMIF($C$13:$C$15,$C182,F$13:F$15)</f>
        <v>0</v>
      </c>
      <c r="AF182" s="191">
        <f t="shared" si="208"/>
        <v>0</v>
      </c>
      <c r="AG182" s="95">
        <f>SUMIF('3.HR Policy'!$A:$A,$C182&amp;$C$180,'3.HR Policy'!I:I)*SUMIF($C$13:$C$15,$C182,H$13:H$15)</f>
        <v>0</v>
      </c>
      <c r="AH182" s="191">
        <f t="shared" si="208"/>
        <v>0</v>
      </c>
      <c r="AI182" s="95">
        <f>SUMIF('3.HR Policy'!$A:$A,$C182&amp;$C$180,'3.HR Policy'!K:K)*SUMIF($C$13:$C$15,$C182,J$13:J$15)</f>
        <v>0</v>
      </c>
      <c r="AJ182" s="191">
        <f t="shared" si="208"/>
        <v>0</v>
      </c>
      <c r="AK182" s="95">
        <f>SUMIF('3.HR Policy'!$A:$A,$C182&amp;$C$180,'3.HR Policy'!M:M)*SUMIF($C$13:$C$15,$C182,L$13:L$15)</f>
        <v>0</v>
      </c>
      <c r="AL182" s="191">
        <f t="shared" si="208"/>
        <v>0</v>
      </c>
    </row>
    <row r="183" spans="2:38" x14ac:dyDescent="0.45">
      <c r="B183" s="139"/>
      <c r="C183" s="105" t="str">
        <f>'3.HR Policy'!C11</f>
        <v>Manager 1</v>
      </c>
      <c r="D183" s="224">
        <f>SUMIF('3.HR Policy'!$A:$A,$C183&amp;$C$180,'3.HR Policy'!$E:$E)*SUMIF('1.Headcount'!$A:$A,$C183&amp;2025,'1.Headcount'!E:E)/12</f>
        <v>1087976</v>
      </c>
      <c r="E183" s="191">
        <f t="shared" si="206"/>
        <v>0</v>
      </c>
      <c r="F183" s="224">
        <f>SUMIF('3.HR Policy'!$A:$A,$C183&amp;$C$180,'3.HR Policy'!$E:$E)*SUMIF('1.Headcount'!$A:$A,$C183&amp;2025,'1.Headcount'!G:G)/12</f>
        <v>1087976</v>
      </c>
      <c r="G183" s="191">
        <f t="shared" si="206"/>
        <v>2.7199399999999999E-2</v>
      </c>
      <c r="H183" s="224">
        <f>SUMIF('3.HR Policy'!$A:$A,$C183&amp;$C$180,'3.HR Policy'!$E:$E)*SUMIF('1.Headcount'!$A:$A,$C183&amp;2025,'1.Headcount'!I:I)/12</f>
        <v>1087976</v>
      </c>
      <c r="I183" s="191">
        <f t="shared" si="206"/>
        <v>6.0443111111111109E-3</v>
      </c>
      <c r="J183" s="224">
        <f>SUMIF('3.HR Policy'!$A:$A,$C183&amp;$C$180,'3.HR Policy'!$E:$E)*SUMIF('1.Headcount'!$A:$A,$C183&amp;2025,'1.Headcount'!K:K)/12</f>
        <v>1087976</v>
      </c>
      <c r="K183" s="191">
        <f t="shared" si="206"/>
        <v>1.5767768115942029E-3</v>
      </c>
      <c r="L183" s="224">
        <f>SUMIF('3.HR Policy'!$A:$A,$C183&amp;$C$180,'3.HR Policy'!$E:$E)*SUMIF('1.Headcount'!$A:$A,$C183&amp;2025,'1.Headcount'!M:M)/12</f>
        <v>1087976</v>
      </c>
      <c r="M183" s="191">
        <f t="shared" si="206"/>
        <v>3.0221555555555554E-3</v>
      </c>
      <c r="N183" s="224">
        <f>SUMIF('3.HR Policy'!$A:$A,$C183&amp;$C$180,'3.HR Policy'!$E:$E)*SUMIF('1.Headcount'!$A:$A,$C183&amp;2025,'1.Headcount'!O:O)/12</f>
        <v>1087976</v>
      </c>
      <c r="O183" s="191">
        <f t="shared" si="206"/>
        <v>1.8434022365299899E-3</v>
      </c>
      <c r="P183" s="224">
        <f>SUMIF('3.HR Policy'!$A:$A,$C183&amp;$C$180,'3.HR Policy'!$E:$E)*SUMIF('1.Headcount'!$A:$A,$C183&amp;2025,'1.Headcount'!Q:Q)/12</f>
        <v>1087976</v>
      </c>
      <c r="Q183" s="191">
        <f t="shared" si="206"/>
        <v>1.5027292817679557E-3</v>
      </c>
      <c r="R183" s="224">
        <f>SUMIF('3.HR Policy'!$A:$A,$C183&amp;$C$180,'3.HR Policy'!$E:$E)*SUMIF('1.Headcount'!$A:$A,$C183&amp;2025,'1.Headcount'!S:S)/12</f>
        <v>1087976</v>
      </c>
      <c r="S183" s="191">
        <f t="shared" si="206"/>
        <v>4.3519040000000002E-3</v>
      </c>
      <c r="T183" s="224">
        <f>SUMIF('3.HR Policy'!$A:$A,$C183&amp;$C$180,'3.HR Policy'!$E:$E)*SUMIF('1.Headcount'!$A:$A,$C183&amp;2025,'1.Headcount'!U:U)/12</f>
        <v>1087976</v>
      </c>
      <c r="U183" s="191">
        <f t="shared" si="206"/>
        <v>3.1085028571428571E-3</v>
      </c>
      <c r="V183" s="224">
        <f>SUMIF('3.HR Policy'!$A:$A,$C183&amp;$C$180,'3.HR Policy'!$E:$E)*SUMIF('1.Headcount'!$A:$A,$C183&amp;2025,'1.Headcount'!W:W)/12</f>
        <v>1087976</v>
      </c>
      <c r="W183" s="191">
        <f t="shared" si="206"/>
        <v>5.1808380952380953E-3</v>
      </c>
      <c r="X183" s="224">
        <f>SUMIF('3.HR Policy'!$A:$A,$C183&amp;$C$180,'3.HR Policy'!$E:$E)*SUMIF('1.Headcount'!$A:$A,$C183&amp;2025,'1.Headcount'!Y:Y)/12</f>
        <v>1087976</v>
      </c>
      <c r="Y183" s="191">
        <f t="shared" si="206"/>
        <v>5.7261894736842104E-3</v>
      </c>
      <c r="Z183" s="224">
        <f>SUMIF('3.HR Policy'!$A:$A,$C183&amp;$C$180,'3.HR Policy'!$E:$E)*SUMIF('1.Headcount'!$A:$A,$C183&amp;2025,'1.Headcount'!AA:AA)/12</f>
        <v>1087976</v>
      </c>
      <c r="AA183" s="191">
        <f t="shared" si="206"/>
        <v>6.834878753612263E-4</v>
      </c>
      <c r="AB183" s="96">
        <f t="shared" si="207"/>
        <v>13055712</v>
      </c>
      <c r="AC183" s="191">
        <f t="shared" si="206"/>
        <v>2.5223554868624419E-3</v>
      </c>
      <c r="AE183" s="95">
        <f>SUMIF('3.HR Policy'!$A:$A,$C183&amp;$C$180,'3.HR Policy'!G:G)*SUMIF($C$13:$C$15,$C183,F$13:F$15)</f>
        <v>16319640</v>
      </c>
      <c r="AF183" s="191">
        <f t="shared" si="208"/>
        <v>1.8594066174459939E-3</v>
      </c>
      <c r="AG183" s="95">
        <f>SUMIF('3.HR Policy'!$A:$A,$C183&amp;$C$180,'3.HR Policy'!I:I)*SUMIF($C$13:$C$15,$C183,H$13:H$15)</f>
        <v>0</v>
      </c>
      <c r="AH183" s="191">
        <f t="shared" si="208"/>
        <v>0</v>
      </c>
      <c r="AI183" s="95">
        <f>SUMIF('3.HR Policy'!$A:$A,$C183&amp;$C$180,'3.HR Policy'!K:K)*SUMIF($C$13:$C$15,$C183,J$13:J$15)</f>
        <v>19746764.400000002</v>
      </c>
      <c r="AJ183" s="191">
        <f t="shared" si="208"/>
        <v>8.332896322628344E-4</v>
      </c>
      <c r="AK183" s="95">
        <f>SUMIF('3.HR Policy'!$A:$A,$C183&amp;$C$180,'3.HR Policy'!M:M)*SUMIF($C$13:$C$15,$C183,L$13:L$15)</f>
        <v>21721440.840000004</v>
      </c>
      <c r="AL183" s="191">
        <f t="shared" si="208"/>
        <v>6.5472756820651279E-4</v>
      </c>
    </row>
    <row r="184" spans="2:38" x14ac:dyDescent="0.45">
      <c r="B184" s="139"/>
      <c r="C184" s="105" t="str">
        <f>'3.HR Policy'!C12</f>
        <v>Staff 1</v>
      </c>
      <c r="D184" s="224">
        <f>SUMIF('3.HR Policy'!$A:$A,$C184&amp;$C$180,'3.HR Policy'!$E:$E)*SUMIF('1.Headcount'!$A:$A,$C184&amp;2025,'1.Headcount'!E:E)/12</f>
        <v>0</v>
      </c>
      <c r="E184" s="191">
        <f t="shared" si="206"/>
        <v>0</v>
      </c>
      <c r="F184" s="224">
        <f>SUMIF('3.HR Policy'!$A:$A,$C184&amp;$C$180,'3.HR Policy'!$E:$E)*SUMIF('1.Headcount'!$A:$A,$C184&amp;2025,'1.Headcount'!G:G)/12</f>
        <v>0</v>
      </c>
      <c r="G184" s="191">
        <f t="shared" si="206"/>
        <v>0</v>
      </c>
      <c r="H184" s="224">
        <f>SUMIF('3.HR Policy'!$A:$A,$C184&amp;$C$180,'3.HR Policy'!$E:$E)*SUMIF('1.Headcount'!$A:$A,$C184&amp;2025,'1.Headcount'!I:I)/12</f>
        <v>4351904</v>
      </c>
      <c r="I184" s="191">
        <f t="shared" si="206"/>
        <v>2.4177244444444444E-2</v>
      </c>
      <c r="J184" s="224">
        <f>SUMIF('3.HR Policy'!$A:$A,$C184&amp;$C$180,'3.HR Policy'!$E:$E)*SUMIF('1.Headcount'!$A:$A,$C184&amp;2025,'1.Headcount'!K:K)/12</f>
        <v>4351904</v>
      </c>
      <c r="K184" s="191">
        <f t="shared" si="206"/>
        <v>6.3071072463768115E-3</v>
      </c>
      <c r="L184" s="224">
        <f>SUMIF('3.HR Policy'!$A:$A,$C184&amp;$C$180,'3.HR Policy'!$E:$E)*SUMIF('1.Headcount'!$A:$A,$C184&amp;2025,'1.Headcount'!M:M)/12</f>
        <v>4351904</v>
      </c>
      <c r="M184" s="191">
        <f t="shared" si="206"/>
        <v>1.2088622222222222E-2</v>
      </c>
      <c r="N184" s="224">
        <f>SUMIF('3.HR Policy'!$A:$A,$C184&amp;$C$180,'3.HR Policy'!$E:$E)*SUMIF('1.Headcount'!$A:$A,$C184&amp;2025,'1.Headcount'!O:O)/12</f>
        <v>4351904</v>
      </c>
      <c r="O184" s="191">
        <f t="shared" si="206"/>
        <v>7.3736089461199595E-3</v>
      </c>
      <c r="P184" s="224">
        <f>SUMIF('3.HR Policy'!$A:$A,$C184&amp;$C$180,'3.HR Policy'!$E:$E)*SUMIF('1.Headcount'!$A:$A,$C184&amp;2025,'1.Headcount'!Q:Q)/12</f>
        <v>2175952</v>
      </c>
      <c r="Q184" s="191">
        <f t="shared" si="206"/>
        <v>3.0054585635359114E-3</v>
      </c>
      <c r="R184" s="224">
        <f>SUMIF('3.HR Policy'!$A:$A,$C184&amp;$C$180,'3.HR Policy'!$E:$E)*SUMIF('1.Headcount'!$A:$A,$C184&amp;2025,'1.Headcount'!S:S)/12</f>
        <v>2175952</v>
      </c>
      <c r="S184" s="191">
        <f t="shared" si="206"/>
        <v>8.7038080000000004E-3</v>
      </c>
      <c r="T184" s="224">
        <f>SUMIF('3.HR Policy'!$A:$A,$C184&amp;$C$180,'3.HR Policy'!$E:$E)*SUMIF('1.Headcount'!$A:$A,$C184&amp;2025,'1.Headcount'!U:U)/12</f>
        <v>2175952</v>
      </c>
      <c r="U184" s="191">
        <f t="shared" si="206"/>
        <v>6.2170057142857142E-3</v>
      </c>
      <c r="V184" s="224">
        <f>SUMIF('3.HR Policy'!$A:$A,$C184&amp;$C$180,'3.HR Policy'!$E:$E)*SUMIF('1.Headcount'!$A:$A,$C184&amp;2025,'1.Headcount'!W:W)/12</f>
        <v>2175952</v>
      </c>
      <c r="W184" s="191">
        <f t="shared" si="206"/>
        <v>1.0361676190476191E-2</v>
      </c>
      <c r="X184" s="224">
        <f>SUMIF('3.HR Policy'!$A:$A,$C184&amp;$C$180,'3.HR Policy'!$E:$E)*SUMIF('1.Headcount'!$A:$A,$C184&amp;2025,'1.Headcount'!Y:Y)/12</f>
        <v>2175952</v>
      </c>
      <c r="Y184" s="191">
        <f t="shared" si="206"/>
        <v>1.1452378947368421E-2</v>
      </c>
      <c r="Z184" s="224">
        <f>SUMIF('3.HR Policy'!$A:$A,$C184&amp;$C$180,'3.HR Policy'!$E:$E)*SUMIF('1.Headcount'!$A:$A,$C184&amp;2025,'1.Headcount'!AA:AA)/12</f>
        <v>2175952</v>
      </c>
      <c r="AA184" s="191">
        <f t="shared" si="206"/>
        <v>1.3669757507224526E-3</v>
      </c>
      <c r="AB184" s="96">
        <f t="shared" si="207"/>
        <v>30463328</v>
      </c>
      <c r="AC184" s="191">
        <f t="shared" si="206"/>
        <v>5.885496136012365E-3</v>
      </c>
      <c r="AE184" s="95">
        <f>SUMIF('3.HR Policy'!$A:$A,$C184&amp;$C$180,'3.HR Policy'!G:G)*SUMIF($C$13:$C$15,$C184,F$13:F$15)</f>
        <v>32639280</v>
      </c>
      <c r="AF184" s="191">
        <f t="shared" si="208"/>
        <v>3.7188132348919879E-3</v>
      </c>
      <c r="AG184" s="95">
        <f>SUMIF('3.HR Policy'!$A:$A,$C184&amp;$C$180,'3.HR Policy'!I:I)*SUMIF($C$13:$C$15,$C184,H$13:H$15)</f>
        <v>0</v>
      </c>
      <c r="AH184" s="191">
        <f t="shared" si="208"/>
        <v>0</v>
      </c>
      <c r="AI184" s="95">
        <f>SUMIF('3.HR Policy'!$A:$A,$C184&amp;$C$180,'3.HR Policy'!K:K)*SUMIF($C$13:$C$15,$C184,J$13:J$15)</f>
        <v>0</v>
      </c>
      <c r="AJ184" s="191">
        <f t="shared" si="208"/>
        <v>0</v>
      </c>
      <c r="AK184" s="95">
        <f>SUMIF('3.HR Policy'!$A:$A,$C184&amp;$C$180,'3.HR Policy'!M:M)*SUMIF($C$13:$C$15,$C184,L$13:L$15)</f>
        <v>0</v>
      </c>
      <c r="AL184" s="191">
        <f t="shared" si="208"/>
        <v>0</v>
      </c>
    </row>
    <row r="185" spans="2:38" x14ac:dyDescent="0.45">
      <c r="B185" s="139"/>
      <c r="C185" s="105" t="s">
        <v>174</v>
      </c>
      <c r="D185" s="224">
        <f>SUMIF('3.HR Policy'!$A:$A,$C185&amp;$C$180,'3.HR Policy'!$E:$E)*SUMIF('1.Headcount'!$A:$A,$C185&amp;2025,'1.Headcount'!E:E)/12</f>
        <v>0</v>
      </c>
      <c r="E185" s="191">
        <f t="shared" si="206"/>
        <v>0</v>
      </c>
      <c r="F185" s="224">
        <f>SUMIF('3.HR Policy'!$A:$A,$C185&amp;$C$180,'3.HR Policy'!$E:$E)*SUMIF('1.Headcount'!$A:$A,$C185&amp;2025,'1.Headcount'!G:G)/12</f>
        <v>0</v>
      </c>
      <c r="G185" s="191">
        <f t="shared" si="206"/>
        <v>0</v>
      </c>
      <c r="H185" s="224">
        <f>SUMIF('3.HR Policy'!$A:$A,$C185&amp;$C$180,'3.HR Policy'!$E:$E)*SUMIF('1.Headcount'!$A:$A,$C185&amp;2025,'1.Headcount'!I:I)/12</f>
        <v>0</v>
      </c>
      <c r="I185" s="191">
        <f t="shared" si="206"/>
        <v>0</v>
      </c>
      <c r="J185" s="224">
        <f>SUMIF('3.HR Policy'!$A:$A,$C185&amp;$C$180,'3.HR Policy'!$E:$E)*SUMIF('1.Headcount'!$A:$A,$C185&amp;2025,'1.Headcount'!K:K)/12</f>
        <v>0</v>
      </c>
      <c r="K185" s="191">
        <f t="shared" si="206"/>
        <v>0</v>
      </c>
      <c r="L185" s="224">
        <f>SUMIF('3.HR Policy'!$A:$A,$C185&amp;$C$180,'3.HR Policy'!$E:$E)*SUMIF('1.Headcount'!$A:$A,$C185&amp;2025,'1.Headcount'!M:M)/12</f>
        <v>0</v>
      </c>
      <c r="M185" s="191">
        <f t="shared" si="206"/>
        <v>0</v>
      </c>
      <c r="N185" s="224">
        <f>SUMIF('3.HR Policy'!$A:$A,$C185&amp;$C$180,'3.HR Policy'!$E:$E)*SUMIF('1.Headcount'!$A:$A,$C185&amp;2025,'1.Headcount'!O:O)/12</f>
        <v>0</v>
      </c>
      <c r="O185" s="191">
        <f t="shared" si="206"/>
        <v>0</v>
      </c>
      <c r="P185" s="224">
        <f>SUMIF('3.HR Policy'!$A:$A,$C185&amp;$C$180,'3.HR Policy'!$E:$E)*SUMIF('1.Headcount'!$A:$A,$C185&amp;2025,'1.Headcount'!Q:Q)/12</f>
        <v>0</v>
      </c>
      <c r="Q185" s="191">
        <f t="shared" si="206"/>
        <v>0</v>
      </c>
      <c r="R185" s="224">
        <f>SUMIF('3.HR Policy'!$A:$A,$C185&amp;$C$180,'3.HR Policy'!$E:$E)*SUMIF('1.Headcount'!$A:$A,$C185&amp;2025,'1.Headcount'!S:S)/12</f>
        <v>0</v>
      </c>
      <c r="S185" s="191">
        <f t="shared" si="206"/>
        <v>0</v>
      </c>
      <c r="T185" s="224">
        <f>SUMIF('3.HR Policy'!$A:$A,$C185&amp;$C$180,'3.HR Policy'!$E:$E)*SUMIF('1.Headcount'!$A:$A,$C185&amp;2025,'1.Headcount'!U:U)/12</f>
        <v>0</v>
      </c>
      <c r="U185" s="191">
        <f t="shared" si="206"/>
        <v>0</v>
      </c>
      <c r="V185" s="224">
        <f>SUMIF('3.HR Policy'!$A:$A,$C185&amp;$C$180,'3.HR Policy'!$E:$E)*SUMIF('1.Headcount'!$A:$A,$C185&amp;2025,'1.Headcount'!W:W)/12</f>
        <v>0</v>
      </c>
      <c r="W185" s="191">
        <f t="shared" si="206"/>
        <v>0</v>
      </c>
      <c r="X185" s="224">
        <f>SUMIF('3.HR Policy'!$A:$A,$C185&amp;$C$180,'3.HR Policy'!$E:$E)*SUMIF('1.Headcount'!$A:$A,$C185&amp;2025,'1.Headcount'!Y:Y)/12</f>
        <v>0</v>
      </c>
      <c r="Y185" s="191">
        <f t="shared" si="206"/>
        <v>0</v>
      </c>
      <c r="Z185" s="224">
        <f>SUMIF('3.HR Policy'!$A:$A,$C185&amp;$C$180,'3.HR Policy'!$E:$E)*SUMIF('1.Headcount'!$A:$A,$C185&amp;2025,'1.Headcount'!AA:AA)/12</f>
        <v>0</v>
      </c>
      <c r="AA185" s="191">
        <f t="shared" si="206"/>
        <v>0</v>
      </c>
      <c r="AB185" s="96">
        <f t="shared" si="207"/>
        <v>0</v>
      </c>
      <c r="AC185" s="191">
        <f t="shared" si="206"/>
        <v>0</v>
      </c>
      <c r="AE185" s="95">
        <f>SUMIF('3.HR Policy'!$A:$A,$C185&amp;$C$180,'3.HR Policy'!G:G)*SUMIF($C$13:$C$15,$C185,F$13:F$15)</f>
        <v>0</v>
      </c>
      <c r="AF185" s="191">
        <f t="shared" si="208"/>
        <v>0</v>
      </c>
      <c r="AG185" s="95">
        <f>SUMIF('3.HR Policy'!$A:$A,$C185&amp;$C$180,'3.HR Policy'!I:I)*SUMIF($C$13:$C$15,$C185,H$13:H$15)</f>
        <v>0</v>
      </c>
      <c r="AH185" s="191">
        <f t="shared" si="208"/>
        <v>0</v>
      </c>
      <c r="AI185" s="95">
        <f>SUMIF('3.HR Policy'!$A:$A,$C185&amp;$C$180,'3.HR Policy'!K:K)*SUMIF($C$13:$C$15,$C185,J$13:J$15)</f>
        <v>0</v>
      </c>
      <c r="AJ185" s="191">
        <f t="shared" si="208"/>
        <v>0</v>
      </c>
      <c r="AK185" s="95">
        <f>SUMIF('3.HR Policy'!$A:$A,$C185&amp;$C$180,'3.HR Policy'!M:M)*SUMIF($C$13:$C$15,$C185,L$13:L$15)</f>
        <v>0</v>
      </c>
      <c r="AL185" s="191">
        <f t="shared" si="208"/>
        <v>0</v>
      </c>
    </row>
    <row r="186" spans="2:38" x14ac:dyDescent="0.45">
      <c r="B186" s="90">
        <v>3</v>
      </c>
      <c r="C186" s="91" t="s">
        <v>73</v>
      </c>
      <c r="D186" s="224">
        <f>SUMIF('3.HR Policy'!$A:$A,$C186&amp;$C$180,'3.HR Policy'!$E:$E)*SUMIF('1.Headcount'!$A:$A,$C186&amp;2025,'1.Headcount'!E:E)/12</f>
        <v>0</v>
      </c>
      <c r="E186" s="192">
        <v>0</v>
      </c>
      <c r="F186" s="192">
        <v>0</v>
      </c>
      <c r="G186" s="192">
        <v>0</v>
      </c>
      <c r="H186" s="192">
        <v>0</v>
      </c>
      <c r="I186" s="192">
        <v>0</v>
      </c>
      <c r="J186" s="192">
        <v>0</v>
      </c>
      <c r="K186" s="192">
        <v>0</v>
      </c>
      <c r="L186" s="192">
        <v>0</v>
      </c>
      <c r="M186" s="192">
        <v>0</v>
      </c>
      <c r="N186" s="192">
        <v>0</v>
      </c>
      <c r="O186" s="192">
        <v>0</v>
      </c>
      <c r="P186" s="192">
        <v>0</v>
      </c>
      <c r="Q186" s="192">
        <v>0</v>
      </c>
      <c r="R186" s="192">
        <v>0</v>
      </c>
      <c r="S186" s="192">
        <v>0</v>
      </c>
      <c r="T186" s="192">
        <v>0</v>
      </c>
      <c r="U186" s="192">
        <v>0</v>
      </c>
      <c r="V186" s="192">
        <v>0</v>
      </c>
      <c r="W186" s="192">
        <v>0</v>
      </c>
      <c r="X186" s="192">
        <v>0</v>
      </c>
      <c r="Y186" s="192">
        <v>0</v>
      </c>
      <c r="Z186" s="192">
        <v>0</v>
      </c>
      <c r="AA186" s="192">
        <v>0</v>
      </c>
      <c r="AB186" s="192">
        <f t="shared" si="207"/>
        <v>0</v>
      </c>
      <c r="AC186" s="192">
        <f t="shared" ref="AC186" si="209">IFERROR(AB186/AB$32,0)</f>
        <v>0</v>
      </c>
      <c r="AE186" s="192">
        <v>0</v>
      </c>
      <c r="AF186" s="192">
        <v>0</v>
      </c>
      <c r="AG186" s="192">
        <v>0</v>
      </c>
      <c r="AH186" s="192">
        <v>0</v>
      </c>
      <c r="AI186" s="192">
        <v>0</v>
      </c>
      <c r="AJ186" s="192">
        <v>0</v>
      </c>
      <c r="AK186" s="192">
        <v>0</v>
      </c>
      <c r="AL186" s="192">
        <v>0</v>
      </c>
    </row>
    <row r="187" spans="2:38" x14ac:dyDescent="0.45">
      <c r="B187" s="90">
        <v>4</v>
      </c>
      <c r="C187" s="91" t="s">
        <v>5</v>
      </c>
      <c r="D187" s="141">
        <f>SUM(D188:D191)</f>
        <v>5047222.222222222</v>
      </c>
      <c r="E187" s="140">
        <f t="shared" ref="E187:G207" si="210">IFERROR(D187/D$32,0)</f>
        <v>0</v>
      </c>
      <c r="F187" s="141">
        <f>SUM(F188:F191)</f>
        <v>5047222.222222222</v>
      </c>
      <c r="G187" s="140">
        <f t="shared" ref="G187:G192" si="211">IFERROR(F187/F$32,0)</f>
        <v>0.12618055555555555</v>
      </c>
      <c r="H187" s="141">
        <f>SUM(H188:H191)</f>
        <v>8713888.8888888881</v>
      </c>
      <c r="I187" s="140">
        <f t="shared" ref="I187:I192" si="212">IFERROR(H187/H$32,0)</f>
        <v>4.8410493827160492E-2</v>
      </c>
      <c r="J187" s="141">
        <f>SUM(J188:J191)</f>
        <v>8713888.8888888881</v>
      </c>
      <c r="K187" s="140">
        <f t="shared" ref="K187:K192" si="213">IFERROR(J187/J$32,0)</f>
        <v>1.2628824476650563E-2</v>
      </c>
      <c r="L187" s="141">
        <f>SUM(L188:L191)</f>
        <v>8713888.8888888881</v>
      </c>
      <c r="M187" s="140">
        <f t="shared" ref="M187:M192" si="214">IFERROR(L187/L$32,0)</f>
        <v>2.4205246913580246E-2</v>
      </c>
      <c r="N187" s="141">
        <f>SUM(N188:N191)</f>
        <v>8713888.8888888881</v>
      </c>
      <c r="O187" s="140">
        <f t="shared" ref="O187:O192" si="215">IFERROR(N187/N$32,0)</f>
        <v>1.4764298354606723E-2</v>
      </c>
      <c r="P187" s="141">
        <f>SUM(P188:P191)</f>
        <v>6880555.555555555</v>
      </c>
      <c r="Q187" s="140">
        <f t="shared" ref="Q187:Q192" si="216">IFERROR(P187/P$32,0)</f>
        <v>9.5035297728667881E-3</v>
      </c>
      <c r="R187" s="141">
        <f>SUM(R188:R191)</f>
        <v>6880555.555555555</v>
      </c>
      <c r="S187" s="140">
        <f t="shared" ref="S187:S192" si="217">IFERROR(R187/R$32,0)</f>
        <v>2.7522222222222219E-2</v>
      </c>
      <c r="T187" s="141">
        <f>SUM(T188:T191)</f>
        <v>6880555.555555555</v>
      </c>
      <c r="U187" s="140">
        <f t="shared" ref="U187:U192" si="218">IFERROR(T187/T$32,0)</f>
        <v>1.9658730158730157E-2</v>
      </c>
      <c r="V187" s="141">
        <f>SUM(V188:V191)</f>
        <v>6880555.555555555</v>
      </c>
      <c r="W187" s="140">
        <f t="shared" ref="W187:W192" si="219">IFERROR(V187/V$32,0)</f>
        <v>3.276455026455026E-2</v>
      </c>
      <c r="X187" s="141">
        <f>SUM(X188:X191)</f>
        <v>6880555.555555555</v>
      </c>
      <c r="Y187" s="140">
        <f t="shared" ref="Y187:Y192" si="220">IFERROR(X187/X$32,0)</f>
        <v>3.6213450292397656E-2</v>
      </c>
      <c r="Z187" s="141">
        <f>SUM(Z188:Z191)</f>
        <v>6880555.555555555</v>
      </c>
      <c r="AA187" s="140">
        <f t="shared" ref="AA187:AA192" si="221">IFERROR(Z187/Z$32,0)</f>
        <v>4.3225000349010898E-3</v>
      </c>
      <c r="AB187" s="141">
        <f>SUM(AB188:AB191)</f>
        <v>86233333.333333328</v>
      </c>
      <c r="AC187" s="140">
        <f t="shared" ref="AC187:AC192" si="222">IFERROR(AB187/AB$32,0)</f>
        <v>1.6660226687274599E-2</v>
      </c>
      <c r="AE187" s="94">
        <f>SUM(AE188:AE191)</f>
        <v>50600000</v>
      </c>
      <c r="AF187" s="140">
        <f t="shared" ref="AF187:AF229" si="223">IFERROR(AE187/AE$32,0)</f>
        <v>5.7651991614255764E-3</v>
      </c>
      <c r="AG187" s="94">
        <f>SUM(AG188:AG191)</f>
        <v>0</v>
      </c>
      <c r="AH187" s="140">
        <f t="shared" ref="AH187:AH201" si="224">IFERROR(AG187/AG$32,0)</f>
        <v>0</v>
      </c>
      <c r="AI187" s="94">
        <f>SUM(AI188:AI191)</f>
        <v>31944000.000000011</v>
      </c>
      <c r="AJ187" s="140">
        <f t="shared" ref="AJ187:AJ201" si="225">IFERROR(AI187/AI$32,0)</f>
        <v>1.3479982580338068E-3</v>
      </c>
      <c r="AK187" s="94">
        <f>SUM(AK188:AK191)</f>
        <v>35138400.000000015</v>
      </c>
      <c r="AL187" s="140">
        <f t="shared" ref="AL187:AL201" si="226">IFERROR(AK187/AK$32,0)</f>
        <v>1.059141488455134E-3</v>
      </c>
    </row>
    <row r="188" spans="2:38" x14ac:dyDescent="0.45">
      <c r="B188" s="90"/>
      <c r="C188" s="105" t="s">
        <v>75</v>
      </c>
      <c r="D188" s="224">
        <f>SUMIF('3.HR Policy'!$A:$A,$C188&amp;$C$187,'3.HR Policy'!$E:$E)*SUMIF('1.Headcount'!$A:$A,$C188&amp;2025,'1.Headcount'!E:E)/12</f>
        <v>1797222.2222222222</v>
      </c>
      <c r="E188" s="191">
        <f t="shared" si="210"/>
        <v>0</v>
      </c>
      <c r="F188" s="224">
        <f>SUMIF('3.HR Policy'!$A:$A,$C188&amp;$C$187,'3.HR Policy'!$E:$E)*SUMIF('1.Headcount'!$A:$A,$C188&amp;2025,'1.Headcount'!G:G)/12</f>
        <v>1797222.2222222222</v>
      </c>
      <c r="G188" s="191">
        <f t="shared" si="211"/>
        <v>4.4930555555555557E-2</v>
      </c>
      <c r="H188" s="224">
        <f>SUMIF('3.HR Policy'!$A:$A,$C188&amp;$C$187,'3.HR Policy'!$E:$E)*SUMIF('1.Headcount'!$A:$A,$C188&amp;2025,'1.Headcount'!I:I)/12</f>
        <v>1797222.2222222222</v>
      </c>
      <c r="I188" s="191">
        <f t="shared" si="212"/>
        <v>9.9845679012345676E-3</v>
      </c>
      <c r="J188" s="224">
        <f>SUMIF('3.HR Policy'!$A:$A,$C188&amp;$C$187,'3.HR Policy'!$E:$E)*SUMIF('1.Headcount'!$A:$A,$C188&amp;2025,'1.Headcount'!K:K)/12</f>
        <v>1797222.2222222222</v>
      </c>
      <c r="K188" s="191">
        <f t="shared" si="213"/>
        <v>2.6046698872785831E-3</v>
      </c>
      <c r="L188" s="224">
        <f>SUMIF('3.HR Policy'!$A:$A,$C188&amp;$C$187,'3.HR Policy'!$E:$E)*SUMIF('1.Headcount'!$A:$A,$C188&amp;2025,'1.Headcount'!M:M)/12</f>
        <v>1797222.2222222222</v>
      </c>
      <c r="M188" s="191">
        <f t="shared" si="214"/>
        <v>4.9922839506172838E-3</v>
      </c>
      <c r="N188" s="224">
        <f>SUMIF('3.HR Policy'!$A:$A,$C188&amp;$C$187,'3.HR Policy'!$E:$E)*SUMIF('1.Headcount'!$A:$A,$C188&amp;2025,'1.Headcount'!O:O)/12</f>
        <v>1797222.2222222222</v>
      </c>
      <c r="O188" s="191">
        <f t="shared" si="215"/>
        <v>3.0451071199969881E-3</v>
      </c>
      <c r="P188" s="224">
        <f>SUMIF('3.HR Policy'!$A:$A,$C188&amp;$C$187,'3.HR Policy'!$E:$E)*SUMIF('1.Headcount'!$A:$A,$C188&amp;2025,'1.Headcount'!Q:Q)/12</f>
        <v>1797222.2222222222</v>
      </c>
      <c r="Q188" s="191">
        <f t="shared" si="216"/>
        <v>2.4823511356660529E-3</v>
      </c>
      <c r="R188" s="224">
        <f>SUMIF('3.HR Policy'!$A:$A,$C188&amp;$C$187,'3.HR Policy'!$E:$E)*SUMIF('1.Headcount'!$A:$A,$C188&amp;2025,'1.Headcount'!S:S)/12</f>
        <v>1797222.2222222222</v>
      </c>
      <c r="S188" s="191">
        <f t="shared" si="217"/>
        <v>7.1888888888888888E-3</v>
      </c>
      <c r="T188" s="224">
        <f>SUMIF('3.HR Policy'!$A:$A,$C188&amp;$C$187,'3.HR Policy'!$E:$E)*SUMIF('1.Headcount'!$A:$A,$C188&amp;2025,'1.Headcount'!U:U)/12</f>
        <v>1797222.2222222222</v>
      </c>
      <c r="U188" s="191">
        <f t="shared" si="218"/>
        <v>5.1349206349206346E-3</v>
      </c>
      <c r="V188" s="224">
        <f>SUMIF('3.HR Policy'!$A:$A,$C188&amp;$C$187,'3.HR Policy'!$E:$E)*SUMIF('1.Headcount'!$A:$A,$C188&amp;2025,'1.Headcount'!W:W)/12</f>
        <v>1797222.2222222222</v>
      </c>
      <c r="W188" s="191">
        <f t="shared" si="219"/>
        <v>8.5582010582010582E-3</v>
      </c>
      <c r="X188" s="224">
        <f>SUMIF('3.HR Policy'!$A:$A,$C188&amp;$C$187,'3.HR Policy'!$E:$E)*SUMIF('1.Headcount'!$A:$A,$C188&amp;2025,'1.Headcount'!Y:Y)/12</f>
        <v>1797222.2222222222</v>
      </c>
      <c r="Y188" s="191">
        <f t="shared" si="220"/>
        <v>9.4590643274853805E-3</v>
      </c>
      <c r="Z188" s="224">
        <f>SUMIF('3.HR Policy'!$A:$A,$C188&amp;$C$187,'3.HR Policy'!$E:$E)*SUMIF('1.Headcount'!$A:$A,$C188&amp;2025,'1.Headcount'!AA:AA)/12</f>
        <v>1797222.2222222222</v>
      </c>
      <c r="AA188" s="191">
        <f t="shared" si="221"/>
        <v>1.1290502715304827E-3</v>
      </c>
      <c r="AB188" s="96">
        <f t="shared" si="207"/>
        <v>21566666.666666672</v>
      </c>
      <c r="AC188" s="191">
        <f t="shared" si="222"/>
        <v>4.1666666666666675E-3</v>
      </c>
      <c r="AE188" s="95">
        <f>SUMIF('3.HR Policy'!$A:$A,$C188&amp;$C$187,'3.HR Policy'!G:G)*SUMIF($C$13:$C$15,$C188,F$13:F$15)</f>
        <v>0</v>
      </c>
      <c r="AF188" s="191">
        <f t="shared" si="223"/>
        <v>0</v>
      </c>
      <c r="AG188" s="95">
        <f>SUMIF('3.HR Policy'!$A:$A,$C188&amp;$C$187,'3.HR Policy'!I:I)*SUMIF($C$13:$C$15,$C188,H$13:H$15)</f>
        <v>0</v>
      </c>
      <c r="AH188" s="191">
        <f t="shared" si="224"/>
        <v>0</v>
      </c>
      <c r="AI188" s="95">
        <f>SUMIF('3.HR Policy'!$A:$A,$C188&amp;$C$187,'3.HR Policy'!K:K)*SUMIF($C$13:$C$15,$C188,J$13:J$15)</f>
        <v>0</v>
      </c>
      <c r="AJ188" s="191">
        <f t="shared" si="225"/>
        <v>0</v>
      </c>
      <c r="AK188" s="95">
        <f>SUMIF('3.HR Policy'!$A:$A,$C188&amp;$C$187,'3.HR Policy'!M:M)*SUMIF($C$13:$C$15,$C188,L$13:L$15)</f>
        <v>0</v>
      </c>
      <c r="AL188" s="191">
        <f t="shared" si="226"/>
        <v>0</v>
      </c>
    </row>
    <row r="189" spans="2:38" x14ac:dyDescent="0.45">
      <c r="B189" s="90"/>
      <c r="C189" s="105" t="s">
        <v>53</v>
      </c>
      <c r="D189" s="224">
        <f>SUMIF('3.HR Policy'!$A:$A,$C189&amp;$C$187,'3.HR Policy'!$E:$E)*SUMIF('1.Headcount'!$A:$A,$C189&amp;2025,'1.Headcount'!E:E)/12</f>
        <v>1250000</v>
      </c>
      <c r="E189" s="191">
        <f t="shared" si="210"/>
        <v>0</v>
      </c>
      <c r="F189" s="224">
        <f>SUMIF('3.HR Policy'!$A:$A,$C189&amp;$C$187,'3.HR Policy'!$E:$E)*SUMIF('1.Headcount'!$A:$A,$C189&amp;2025,'1.Headcount'!G:G)/12</f>
        <v>1250000</v>
      </c>
      <c r="G189" s="191">
        <f t="shared" si="211"/>
        <v>3.125E-2</v>
      </c>
      <c r="H189" s="224">
        <f>SUMIF('3.HR Policy'!$A:$A,$C189&amp;$C$187,'3.HR Policy'!$E:$E)*SUMIF('1.Headcount'!$A:$A,$C189&amp;2025,'1.Headcount'!I:I)/12</f>
        <v>1250000</v>
      </c>
      <c r="I189" s="191">
        <f t="shared" si="212"/>
        <v>6.9444444444444441E-3</v>
      </c>
      <c r="J189" s="224">
        <f>SUMIF('3.HR Policy'!$A:$A,$C189&amp;$C$187,'3.HR Policy'!$E:$E)*SUMIF('1.Headcount'!$A:$A,$C189&amp;2025,'1.Headcount'!K:K)/12</f>
        <v>1250000</v>
      </c>
      <c r="K189" s="191">
        <f t="shared" si="213"/>
        <v>1.8115942028985507E-3</v>
      </c>
      <c r="L189" s="224">
        <f>SUMIF('3.HR Policy'!$A:$A,$C189&amp;$C$187,'3.HR Policy'!$E:$E)*SUMIF('1.Headcount'!$A:$A,$C189&amp;2025,'1.Headcount'!M:M)/12</f>
        <v>1250000</v>
      </c>
      <c r="M189" s="191">
        <f t="shared" si="214"/>
        <v>3.472222222222222E-3</v>
      </c>
      <c r="N189" s="224">
        <f>SUMIF('3.HR Policy'!$A:$A,$C189&amp;$C$187,'3.HR Policy'!$E:$E)*SUMIF('1.Headcount'!$A:$A,$C189&amp;2025,'1.Headcount'!O:O)/12</f>
        <v>1250000</v>
      </c>
      <c r="O189" s="191">
        <f t="shared" si="215"/>
        <v>2.1179261267366993E-3</v>
      </c>
      <c r="P189" s="224">
        <f>SUMIF('3.HR Policy'!$A:$A,$C189&amp;$C$187,'3.HR Policy'!$E:$E)*SUMIF('1.Headcount'!$A:$A,$C189&amp;2025,'1.Headcount'!Q:Q)/12</f>
        <v>1250000</v>
      </c>
      <c r="Q189" s="191">
        <f t="shared" si="216"/>
        <v>1.7265193370165745E-3</v>
      </c>
      <c r="R189" s="224">
        <f>SUMIF('3.HR Policy'!$A:$A,$C189&amp;$C$187,'3.HR Policy'!$E:$E)*SUMIF('1.Headcount'!$A:$A,$C189&amp;2025,'1.Headcount'!S:S)/12</f>
        <v>1250000</v>
      </c>
      <c r="S189" s="191">
        <f t="shared" si="217"/>
        <v>5.0000000000000001E-3</v>
      </c>
      <c r="T189" s="224">
        <f>SUMIF('3.HR Policy'!$A:$A,$C189&amp;$C$187,'3.HR Policy'!$E:$E)*SUMIF('1.Headcount'!$A:$A,$C189&amp;2025,'1.Headcount'!U:U)/12</f>
        <v>1250000</v>
      </c>
      <c r="U189" s="191">
        <f t="shared" si="218"/>
        <v>3.5714285714285713E-3</v>
      </c>
      <c r="V189" s="224">
        <f>SUMIF('3.HR Policy'!$A:$A,$C189&amp;$C$187,'3.HR Policy'!$E:$E)*SUMIF('1.Headcount'!$A:$A,$C189&amp;2025,'1.Headcount'!W:W)/12</f>
        <v>1250000</v>
      </c>
      <c r="W189" s="191">
        <f t="shared" si="219"/>
        <v>5.9523809523809521E-3</v>
      </c>
      <c r="X189" s="224">
        <f>SUMIF('3.HR Policy'!$A:$A,$C189&amp;$C$187,'3.HR Policy'!$E:$E)*SUMIF('1.Headcount'!$A:$A,$C189&amp;2025,'1.Headcount'!Y:Y)/12</f>
        <v>1250000</v>
      </c>
      <c r="Y189" s="191">
        <f t="shared" si="220"/>
        <v>6.5789473684210523E-3</v>
      </c>
      <c r="Z189" s="224">
        <f>SUMIF('3.HR Policy'!$A:$A,$C189&amp;$C$187,'3.HR Policy'!$E:$E)*SUMIF('1.Headcount'!$A:$A,$C189&amp;2025,'1.Headcount'!AA:AA)/12</f>
        <v>1250000</v>
      </c>
      <c r="AA189" s="191">
        <f t="shared" si="221"/>
        <v>7.8527453197637894E-4</v>
      </c>
      <c r="AB189" s="96">
        <f t="shared" si="207"/>
        <v>15000000</v>
      </c>
      <c r="AC189" s="191">
        <f t="shared" si="222"/>
        <v>2.8979907264296756E-3</v>
      </c>
      <c r="AE189" s="95">
        <f>SUMIF('3.HR Policy'!$A:$A,$C189&amp;$C$187,'3.HR Policy'!G:G)*SUMIF($C$13:$C$15,$C189,F$13:F$15)</f>
        <v>0</v>
      </c>
      <c r="AF189" s="191">
        <f t="shared" si="223"/>
        <v>0</v>
      </c>
      <c r="AG189" s="95">
        <f>SUMIF('3.HR Policy'!$A:$A,$C189&amp;$C$187,'3.HR Policy'!I:I)*SUMIF($C$13:$C$15,$C189,H$13:H$15)</f>
        <v>0</v>
      </c>
      <c r="AH189" s="191">
        <f t="shared" si="224"/>
        <v>0</v>
      </c>
      <c r="AI189" s="95">
        <f>SUMIF('3.HR Policy'!$A:$A,$C189&amp;$C$187,'3.HR Policy'!K:K)*SUMIF($C$13:$C$15,$C189,J$13:J$15)</f>
        <v>0</v>
      </c>
      <c r="AJ189" s="191">
        <f t="shared" si="225"/>
        <v>0</v>
      </c>
      <c r="AK189" s="95">
        <f>SUMIF('3.HR Policy'!$A:$A,$C189&amp;$C$187,'3.HR Policy'!M:M)*SUMIF($C$13:$C$15,$C189,L$13:L$15)</f>
        <v>0</v>
      </c>
      <c r="AL189" s="191">
        <f t="shared" si="226"/>
        <v>0</v>
      </c>
    </row>
    <row r="190" spans="2:38" x14ac:dyDescent="0.45">
      <c r="B190" s="139"/>
      <c r="C190" s="105" t="str">
        <f>'3.HR Policy'!C11</f>
        <v>Manager 1</v>
      </c>
      <c r="D190" s="224">
        <f>SUMIF('3.HR Policy'!$A:$A,$C190&amp;$C$187,'3.HR Policy'!$E:$E)*SUMIF('1.Headcount'!$A:$A,$C190&amp;2025,'1.Headcount'!E:E)/12</f>
        <v>2000000</v>
      </c>
      <c r="E190" s="191">
        <f t="shared" si="210"/>
        <v>0</v>
      </c>
      <c r="F190" s="224">
        <f>SUMIF('3.HR Policy'!$A:$A,$C190&amp;$C$187,'3.HR Policy'!$E:$E)*SUMIF('1.Headcount'!$A:$A,$C190&amp;2025,'1.Headcount'!G:G)/12</f>
        <v>2000000</v>
      </c>
      <c r="G190" s="191">
        <f t="shared" si="211"/>
        <v>0.05</v>
      </c>
      <c r="H190" s="224">
        <f>SUMIF('3.HR Policy'!$A:$A,$C190&amp;$C$187,'3.HR Policy'!$E:$E)*SUMIF('1.Headcount'!$A:$A,$C190&amp;2025,'1.Headcount'!I:I)/12</f>
        <v>2000000</v>
      </c>
      <c r="I190" s="191">
        <f t="shared" si="212"/>
        <v>1.1111111111111112E-2</v>
      </c>
      <c r="J190" s="224">
        <f>SUMIF('3.HR Policy'!$A:$A,$C190&amp;$C$187,'3.HR Policy'!$E:$E)*SUMIF('1.Headcount'!$A:$A,$C190&amp;2025,'1.Headcount'!K:K)/12</f>
        <v>2000000</v>
      </c>
      <c r="K190" s="191">
        <f t="shared" si="213"/>
        <v>2.8985507246376812E-3</v>
      </c>
      <c r="L190" s="224">
        <f>SUMIF('3.HR Policy'!$A:$A,$C190&amp;$C$187,'3.HR Policy'!$E:$E)*SUMIF('1.Headcount'!$A:$A,$C190&amp;2025,'1.Headcount'!M:M)/12</f>
        <v>2000000</v>
      </c>
      <c r="M190" s="191">
        <f t="shared" si="214"/>
        <v>5.5555555555555558E-3</v>
      </c>
      <c r="N190" s="224">
        <f>SUMIF('3.HR Policy'!$A:$A,$C190&amp;$C$187,'3.HR Policy'!$E:$E)*SUMIF('1.Headcount'!$A:$A,$C190&amp;2025,'1.Headcount'!O:O)/12</f>
        <v>2000000</v>
      </c>
      <c r="O190" s="191">
        <f t="shared" si="215"/>
        <v>3.3886818027787191E-3</v>
      </c>
      <c r="P190" s="224">
        <f>SUMIF('3.HR Policy'!$A:$A,$C190&amp;$C$187,'3.HR Policy'!$E:$E)*SUMIF('1.Headcount'!$A:$A,$C190&amp;2025,'1.Headcount'!Q:Q)/12</f>
        <v>2000000</v>
      </c>
      <c r="Q190" s="191">
        <f t="shared" si="216"/>
        <v>2.7624309392265192E-3</v>
      </c>
      <c r="R190" s="224">
        <f>SUMIF('3.HR Policy'!$A:$A,$C190&amp;$C$187,'3.HR Policy'!$E:$E)*SUMIF('1.Headcount'!$A:$A,$C190&amp;2025,'1.Headcount'!S:S)/12</f>
        <v>2000000</v>
      </c>
      <c r="S190" s="191">
        <f t="shared" si="217"/>
        <v>8.0000000000000002E-3</v>
      </c>
      <c r="T190" s="224">
        <f>SUMIF('3.HR Policy'!$A:$A,$C190&amp;$C$187,'3.HR Policy'!$E:$E)*SUMIF('1.Headcount'!$A:$A,$C190&amp;2025,'1.Headcount'!U:U)/12</f>
        <v>2000000</v>
      </c>
      <c r="U190" s="191">
        <f t="shared" si="218"/>
        <v>5.7142857142857143E-3</v>
      </c>
      <c r="V190" s="224">
        <f>SUMIF('3.HR Policy'!$A:$A,$C190&amp;$C$187,'3.HR Policy'!$E:$E)*SUMIF('1.Headcount'!$A:$A,$C190&amp;2025,'1.Headcount'!W:W)/12</f>
        <v>2000000</v>
      </c>
      <c r="W190" s="191">
        <f t="shared" si="219"/>
        <v>9.5238095238095247E-3</v>
      </c>
      <c r="X190" s="224">
        <f>SUMIF('3.HR Policy'!$A:$A,$C190&amp;$C$187,'3.HR Policy'!$E:$E)*SUMIF('1.Headcount'!$A:$A,$C190&amp;2025,'1.Headcount'!Y:Y)/12</f>
        <v>2000000</v>
      </c>
      <c r="Y190" s="191">
        <f t="shared" si="220"/>
        <v>1.0526315789473684E-2</v>
      </c>
      <c r="Z190" s="224">
        <f>SUMIF('3.HR Policy'!$A:$A,$C190&amp;$C$187,'3.HR Policy'!$E:$E)*SUMIF('1.Headcount'!$A:$A,$C190&amp;2025,'1.Headcount'!AA:AA)/12</f>
        <v>2000000</v>
      </c>
      <c r="AA190" s="191">
        <f t="shared" si="221"/>
        <v>1.2564392511622063E-3</v>
      </c>
      <c r="AB190" s="96">
        <f t="shared" ref="AB190:AB191" si="227">D190+F190+H190+J190+L190+N190+P190+R190+T190+V190+X190+Z190</f>
        <v>24000000</v>
      </c>
      <c r="AC190" s="191">
        <f t="shared" si="222"/>
        <v>4.6367851622874804E-3</v>
      </c>
      <c r="AE190" s="95">
        <f>SUMIF('3.HR Policy'!$A:$A,$C190&amp;$C$187,'3.HR Policy'!G:G)*SUMIF($C$13:$C$15,$C190,F$13:F$15)</f>
        <v>26400000.000000004</v>
      </c>
      <c r="AF190" s="191">
        <f t="shared" si="223"/>
        <v>3.0079299972655188E-3</v>
      </c>
      <c r="AG190" s="95">
        <f>SUMIF('3.HR Policy'!$A:$A,$C190&amp;$C$187,'3.HR Policy'!I:I)*SUMIF($C$13:$C$15,$C190,H$13:H$15)</f>
        <v>0</v>
      </c>
      <c r="AH190" s="191">
        <f t="shared" si="224"/>
        <v>0</v>
      </c>
      <c r="AI190" s="95">
        <f>SUMIF('3.HR Policy'!$A:$A,$C190&amp;$C$187,'3.HR Policy'!K:K)*SUMIF($C$13:$C$15,$C190,J$13:J$15)</f>
        <v>31944000.000000011</v>
      </c>
      <c r="AJ190" s="191">
        <f t="shared" si="225"/>
        <v>1.3479982580338068E-3</v>
      </c>
      <c r="AK190" s="95">
        <f>SUMIF('3.HR Policy'!$A:$A,$C190&amp;$C$187,'3.HR Policy'!M:M)*SUMIF($C$13:$C$15,$C190,L$13:L$15)</f>
        <v>35138400.000000015</v>
      </c>
      <c r="AL190" s="191">
        <f t="shared" si="226"/>
        <v>1.059141488455134E-3</v>
      </c>
    </row>
    <row r="191" spans="2:38" x14ac:dyDescent="0.45">
      <c r="B191" s="139"/>
      <c r="C191" s="105" t="str">
        <f>'3.HR Policy'!C12</f>
        <v>Staff 1</v>
      </c>
      <c r="D191" s="224">
        <f>SUMIF('3.HR Policy'!$A:$A,$C191&amp;$C$187,'3.HR Policy'!$E:$E)*SUMIF('1.Headcount'!$A:$A,$C191&amp;2025,'1.Headcount'!E:E)/12</f>
        <v>0</v>
      </c>
      <c r="E191" s="191">
        <f t="shared" si="210"/>
        <v>0</v>
      </c>
      <c r="F191" s="224">
        <f>SUMIF('3.HR Policy'!$A:$A,$C191&amp;$C$187,'3.HR Policy'!$E:$E)*SUMIF('1.Headcount'!$A:$A,$C191&amp;2025,'1.Headcount'!G:G)/12</f>
        <v>0</v>
      </c>
      <c r="G191" s="191">
        <f t="shared" si="211"/>
        <v>0</v>
      </c>
      <c r="H191" s="224">
        <f>SUMIF('3.HR Policy'!$A:$A,$C191&amp;$C$187,'3.HR Policy'!$E:$E)*SUMIF('1.Headcount'!$A:$A,$C191&amp;2025,'1.Headcount'!I:I)/12</f>
        <v>3666666.6666666665</v>
      </c>
      <c r="I191" s="191">
        <f t="shared" si="212"/>
        <v>2.0370370370370369E-2</v>
      </c>
      <c r="J191" s="224">
        <f>SUMIF('3.HR Policy'!$A:$A,$C191&amp;$C$187,'3.HR Policy'!$E:$E)*SUMIF('1.Headcount'!$A:$A,$C191&amp;2025,'1.Headcount'!K:K)/12</f>
        <v>3666666.6666666665</v>
      </c>
      <c r="K191" s="191">
        <f t="shared" si="213"/>
        <v>5.3140096618357483E-3</v>
      </c>
      <c r="L191" s="224">
        <f>SUMIF('3.HR Policy'!$A:$A,$C191&amp;$C$187,'3.HR Policy'!$E:$E)*SUMIF('1.Headcount'!$A:$A,$C191&amp;2025,'1.Headcount'!M:M)/12</f>
        <v>3666666.6666666665</v>
      </c>
      <c r="M191" s="191">
        <f t="shared" si="214"/>
        <v>1.0185185185185184E-2</v>
      </c>
      <c r="N191" s="224">
        <f>SUMIF('3.HR Policy'!$A:$A,$C191&amp;$C$187,'3.HR Policy'!$E:$E)*SUMIF('1.Headcount'!$A:$A,$C191&amp;2025,'1.Headcount'!O:O)/12</f>
        <v>3666666.6666666665</v>
      </c>
      <c r="O191" s="191">
        <f t="shared" si="215"/>
        <v>6.2125833050943177E-3</v>
      </c>
      <c r="P191" s="224">
        <f>SUMIF('3.HR Policy'!$A:$A,$C191&amp;$C$187,'3.HR Policy'!$E:$E)*SUMIF('1.Headcount'!$A:$A,$C191&amp;2025,'1.Headcount'!Q:Q)/12</f>
        <v>1833333.3333333333</v>
      </c>
      <c r="Q191" s="191">
        <f t="shared" si="216"/>
        <v>2.5322283609576428E-3</v>
      </c>
      <c r="R191" s="224">
        <f>SUMIF('3.HR Policy'!$A:$A,$C191&amp;$C$187,'3.HR Policy'!$E:$E)*SUMIF('1.Headcount'!$A:$A,$C191&amp;2025,'1.Headcount'!S:S)/12</f>
        <v>1833333.3333333333</v>
      </c>
      <c r="S191" s="191">
        <f t="shared" si="217"/>
        <v>7.3333333333333332E-3</v>
      </c>
      <c r="T191" s="224">
        <f>SUMIF('3.HR Policy'!$A:$A,$C191&amp;$C$187,'3.HR Policy'!$E:$E)*SUMIF('1.Headcount'!$A:$A,$C191&amp;2025,'1.Headcount'!U:U)/12</f>
        <v>1833333.3333333333</v>
      </c>
      <c r="U191" s="191">
        <f t="shared" si="218"/>
        <v>5.2380952380952379E-3</v>
      </c>
      <c r="V191" s="224">
        <f>SUMIF('3.HR Policy'!$A:$A,$C191&amp;$C$187,'3.HR Policy'!$E:$E)*SUMIF('1.Headcount'!$A:$A,$C191&amp;2025,'1.Headcount'!W:W)/12</f>
        <v>1833333.3333333333</v>
      </c>
      <c r="W191" s="191">
        <f t="shared" si="219"/>
        <v>8.7301587301587304E-3</v>
      </c>
      <c r="X191" s="224">
        <f>SUMIF('3.HR Policy'!$A:$A,$C191&amp;$C$187,'3.HR Policy'!$E:$E)*SUMIF('1.Headcount'!$A:$A,$C191&amp;2025,'1.Headcount'!Y:Y)/12</f>
        <v>1833333.3333333333</v>
      </c>
      <c r="Y191" s="191">
        <f t="shared" si="220"/>
        <v>9.6491228070175426E-3</v>
      </c>
      <c r="Z191" s="224">
        <f>SUMIF('3.HR Policy'!$A:$A,$C191&amp;$C$187,'3.HR Policy'!$E:$E)*SUMIF('1.Headcount'!$A:$A,$C191&amp;2025,'1.Headcount'!AA:AA)/12</f>
        <v>1833333.3333333333</v>
      </c>
      <c r="AA191" s="191">
        <f t="shared" si="221"/>
        <v>1.1517359802320224E-3</v>
      </c>
      <c r="AB191" s="96">
        <f t="shared" si="227"/>
        <v>25666666.66666666</v>
      </c>
      <c r="AC191" s="191">
        <f t="shared" si="222"/>
        <v>4.9587841318907769E-3</v>
      </c>
      <c r="AE191" s="95">
        <f>SUMIF('3.HR Policy'!$A:$A,$C191&amp;$C$187,'3.HR Policy'!G:G)*SUMIF($C$13:$C$15,$C191,F$13:F$15)</f>
        <v>24200000</v>
      </c>
      <c r="AF191" s="191">
        <f t="shared" si="223"/>
        <v>2.7572691641600585E-3</v>
      </c>
      <c r="AG191" s="95">
        <f>SUMIF('3.HR Policy'!$A:$A,$C191&amp;$C$187,'3.HR Policy'!I:I)*SUMIF($C$13:$C$15,$C191,H$13:H$15)</f>
        <v>0</v>
      </c>
      <c r="AH191" s="191">
        <f t="shared" si="224"/>
        <v>0</v>
      </c>
      <c r="AI191" s="95">
        <f>SUMIF('3.HR Policy'!$A:$A,$C191&amp;$C$187,'3.HR Policy'!K:K)*SUMIF($C$13:$C$15,$C191,J$13:J$15)</f>
        <v>0</v>
      </c>
      <c r="AJ191" s="191">
        <f t="shared" si="225"/>
        <v>0</v>
      </c>
      <c r="AK191" s="95">
        <f>SUMIF('3.HR Policy'!$A:$A,$C191&amp;$C$187,'3.HR Policy'!M:M)*SUMIF($C$13:$C$15,$C191,L$13:L$15)</f>
        <v>0</v>
      </c>
      <c r="AL191" s="191">
        <f t="shared" si="226"/>
        <v>0</v>
      </c>
    </row>
    <row r="192" spans="2:38" x14ac:dyDescent="0.45">
      <c r="B192" s="90">
        <v>5</v>
      </c>
      <c r="C192" s="2" t="s">
        <v>46</v>
      </c>
      <c r="D192" s="94">
        <f>SUM(D193:D196)</f>
        <v>7500000</v>
      </c>
      <c r="E192" s="191">
        <f t="shared" si="210"/>
        <v>0</v>
      </c>
      <c r="F192" s="94">
        <f>SUM(F193:F196)</f>
        <v>7500000</v>
      </c>
      <c r="G192" s="191">
        <f t="shared" si="211"/>
        <v>0.1875</v>
      </c>
      <c r="H192" s="94">
        <f>SUM(H193:H196)</f>
        <v>17500000</v>
      </c>
      <c r="I192" s="191">
        <f t="shared" si="212"/>
        <v>9.7222222222222224E-2</v>
      </c>
      <c r="J192" s="94">
        <f>SUM(J193:J196)</f>
        <v>17500000</v>
      </c>
      <c r="K192" s="191">
        <f t="shared" si="213"/>
        <v>2.5362318840579712E-2</v>
      </c>
      <c r="L192" s="94">
        <f>SUM(L193:L196)</f>
        <v>17500000</v>
      </c>
      <c r="M192" s="191">
        <f t="shared" si="214"/>
        <v>4.8611111111111112E-2</v>
      </c>
      <c r="N192" s="94">
        <f>SUM(N193:N196)</f>
        <v>17500000</v>
      </c>
      <c r="O192" s="191">
        <f t="shared" si="215"/>
        <v>2.9650965774313792E-2</v>
      </c>
      <c r="P192" s="94">
        <f>SUM(P193:P196)</f>
        <v>12500000</v>
      </c>
      <c r="Q192" s="191">
        <f t="shared" si="216"/>
        <v>1.7265193370165747E-2</v>
      </c>
      <c r="R192" s="94">
        <f>SUM(R193:R196)</f>
        <v>12500000</v>
      </c>
      <c r="S192" s="191">
        <f t="shared" si="217"/>
        <v>0.05</v>
      </c>
      <c r="T192" s="94">
        <f>SUM(T193:T196)</f>
        <v>12500000</v>
      </c>
      <c r="U192" s="191">
        <f t="shared" si="218"/>
        <v>3.5714285714285712E-2</v>
      </c>
      <c r="V192" s="94">
        <f>SUM(V193:V196)</f>
        <v>12500000</v>
      </c>
      <c r="W192" s="191">
        <f t="shared" si="219"/>
        <v>5.9523809523809521E-2</v>
      </c>
      <c r="X192" s="94">
        <f>SUM(X193:X196)</f>
        <v>12500000</v>
      </c>
      <c r="Y192" s="191">
        <f t="shared" si="220"/>
        <v>6.5789473684210523E-2</v>
      </c>
      <c r="Z192" s="94">
        <f>SUM(Z193:Z196)</f>
        <v>12500000</v>
      </c>
      <c r="AA192" s="191">
        <f t="shared" si="221"/>
        <v>7.8527453197637896E-3</v>
      </c>
      <c r="AB192" s="94">
        <f>SUM(AB193:AB196)</f>
        <v>160000000</v>
      </c>
      <c r="AC192" s="191">
        <f t="shared" si="222"/>
        <v>3.0911901081916538E-2</v>
      </c>
      <c r="AE192" s="94">
        <f>SUM(AE193:AE196)</f>
        <v>90000000</v>
      </c>
      <c r="AF192" s="191">
        <f t="shared" si="223"/>
        <v>1.0254306808859722E-2</v>
      </c>
      <c r="AG192" s="94">
        <f>SUM(AG193:AG196)</f>
        <v>0</v>
      </c>
      <c r="AH192" s="191">
        <f t="shared" si="224"/>
        <v>0</v>
      </c>
      <c r="AI192" s="94">
        <f>SUM(AI193:AI196)</f>
        <v>30000000</v>
      </c>
      <c r="AJ192" s="191">
        <f t="shared" si="225"/>
        <v>1.2659638035629286E-3</v>
      </c>
      <c r="AK192" s="94">
        <f>SUM(AK193:AK196)</f>
        <v>30000000</v>
      </c>
      <c r="AL192" s="191">
        <f t="shared" si="226"/>
        <v>9.0425985968780611E-4</v>
      </c>
    </row>
    <row r="193" spans="2:38" x14ac:dyDescent="0.45">
      <c r="B193" s="90"/>
      <c r="C193" s="105" t="s">
        <v>75</v>
      </c>
      <c r="D193" s="224">
        <f>SUMIF('3.HR Policy'!$A:$A,$C193&amp;$C$192,'3.HR Policy'!$E:$E)*SUMIF('1.Headcount'!$A:$A,$C193&amp;2025,'1.Headcount'!E:E)/12</f>
        <v>2500000</v>
      </c>
      <c r="E193" s="191">
        <f t="shared" si="210"/>
        <v>0</v>
      </c>
      <c r="F193" s="224">
        <f>SUMIF('3.HR Policy'!$A:$A,$C193&amp;$C$192,'3.HR Policy'!$E:$E)*SUMIF('1.Headcount'!$A:$A,$C193&amp;2025,'1.Headcount'!G:G)/12</f>
        <v>2500000</v>
      </c>
      <c r="G193" s="191">
        <f t="shared" ref="G193:G196" si="228">IFERROR(F193/F$32,0)</f>
        <v>6.25E-2</v>
      </c>
      <c r="H193" s="224">
        <f>SUMIF('3.HR Policy'!$A:$A,$C193&amp;$C$192,'3.HR Policy'!$E:$E)*SUMIF('1.Headcount'!$A:$A,$C193&amp;2025,'1.Headcount'!I:I)/12</f>
        <v>2500000</v>
      </c>
      <c r="I193" s="191">
        <f t="shared" ref="I193:I196" si="229">IFERROR(H193/H$32,0)</f>
        <v>1.3888888888888888E-2</v>
      </c>
      <c r="J193" s="224">
        <f>SUMIF('3.HR Policy'!$A:$A,$C193&amp;$C$192,'3.HR Policy'!$E:$E)*SUMIF('1.Headcount'!$A:$A,$C193&amp;2025,'1.Headcount'!K:K)/12</f>
        <v>2500000</v>
      </c>
      <c r="K193" s="191">
        <f t="shared" ref="K193:K196" si="230">IFERROR(J193/J$32,0)</f>
        <v>3.6231884057971015E-3</v>
      </c>
      <c r="L193" s="224">
        <f>SUMIF('3.HR Policy'!$A:$A,$C193&amp;$C$192,'3.HR Policy'!$E:$E)*SUMIF('1.Headcount'!$A:$A,$C193&amp;2025,'1.Headcount'!M:M)/12</f>
        <v>2500000</v>
      </c>
      <c r="M193" s="191">
        <f t="shared" ref="M193:M196" si="231">IFERROR(L193/L$32,0)</f>
        <v>6.9444444444444441E-3</v>
      </c>
      <c r="N193" s="224">
        <f>SUMIF('3.HR Policy'!$A:$A,$C193&amp;$C$192,'3.HR Policy'!$E:$E)*SUMIF('1.Headcount'!$A:$A,$C193&amp;2025,'1.Headcount'!O:O)/12</f>
        <v>2500000</v>
      </c>
      <c r="O193" s="191">
        <f t="shared" ref="O193:O196" si="232">IFERROR(N193/N$32,0)</f>
        <v>4.2358522534733985E-3</v>
      </c>
      <c r="P193" s="224">
        <f>SUMIF('3.HR Policy'!$A:$A,$C193&amp;$C$192,'3.HR Policy'!$E:$E)*SUMIF('1.Headcount'!$A:$A,$C193&amp;2025,'1.Headcount'!Q:Q)/12</f>
        <v>2500000</v>
      </c>
      <c r="Q193" s="191">
        <f t="shared" ref="Q193:Q196" si="233">IFERROR(P193/P$32,0)</f>
        <v>3.453038674033149E-3</v>
      </c>
      <c r="R193" s="224">
        <f>SUMIF('3.HR Policy'!$A:$A,$C193&amp;$C$192,'3.HR Policy'!$E:$E)*SUMIF('1.Headcount'!$A:$A,$C193&amp;2025,'1.Headcount'!S:S)/12</f>
        <v>2500000</v>
      </c>
      <c r="S193" s="191">
        <f t="shared" ref="S193:S196" si="234">IFERROR(R193/R$32,0)</f>
        <v>0.01</v>
      </c>
      <c r="T193" s="224">
        <f>SUMIF('3.HR Policy'!$A:$A,$C193&amp;$C$192,'3.HR Policy'!$E:$E)*SUMIF('1.Headcount'!$A:$A,$C193&amp;2025,'1.Headcount'!U:U)/12</f>
        <v>2500000</v>
      </c>
      <c r="U193" s="191">
        <f t="shared" ref="U193:U196" si="235">IFERROR(T193/T$32,0)</f>
        <v>7.1428571428571426E-3</v>
      </c>
      <c r="V193" s="224">
        <f>SUMIF('3.HR Policy'!$A:$A,$C193&amp;$C$192,'3.HR Policy'!$E:$E)*SUMIF('1.Headcount'!$A:$A,$C193&amp;2025,'1.Headcount'!W:W)/12</f>
        <v>2500000</v>
      </c>
      <c r="W193" s="191">
        <f t="shared" ref="W193:W196" si="236">IFERROR(V193/V$32,0)</f>
        <v>1.1904761904761904E-2</v>
      </c>
      <c r="X193" s="224">
        <f>SUMIF('3.HR Policy'!$A:$A,$C193&amp;$C$192,'3.HR Policy'!$E:$E)*SUMIF('1.Headcount'!$A:$A,$C193&amp;2025,'1.Headcount'!Y:Y)/12</f>
        <v>2500000</v>
      </c>
      <c r="Y193" s="191">
        <f t="shared" ref="Y193:Y196" si="237">IFERROR(X193/X$32,0)</f>
        <v>1.3157894736842105E-2</v>
      </c>
      <c r="Z193" s="224">
        <f>SUMIF('3.HR Policy'!$A:$A,$C193&amp;$C$192,'3.HR Policy'!$E:$E)*SUMIF('1.Headcount'!$A:$A,$C193&amp;2025,'1.Headcount'!AA:AA)/12</f>
        <v>2500000</v>
      </c>
      <c r="AA193" s="191">
        <f t="shared" ref="AA193:AA196" si="238">IFERROR(Z193/Z$32,0)</f>
        <v>1.5705490639527579E-3</v>
      </c>
      <c r="AB193" s="96">
        <f t="shared" ref="AB193:AB194" si="239">D193+F193+H193+J193+L193+N193+P193+R193+T193+V193+X193+Z193</f>
        <v>30000000</v>
      </c>
      <c r="AC193" s="191">
        <f t="shared" ref="AC193:AC194" si="240">IFERROR(AB193/AB$32,0)</f>
        <v>5.7959814528593511E-3</v>
      </c>
      <c r="AE193" s="95">
        <f>SUMIF('3.HR Policy'!$A:$A,$C193&amp;$C$192,'3.HR Policy'!G:G)*SUMIF($C$13:$C$15,$C193,F$13:F$15)</f>
        <v>0</v>
      </c>
      <c r="AF193" s="191">
        <f t="shared" si="223"/>
        <v>0</v>
      </c>
      <c r="AG193" s="95">
        <f>SUMIF('3.HR Policy'!$A:$A,$C193&amp;$C$192,'3.HR Policy'!I:I)*SUMIF($C$13:$C$15,$C193,H$13:H$15)</f>
        <v>0</v>
      </c>
      <c r="AH193" s="191">
        <f t="shared" si="224"/>
        <v>0</v>
      </c>
      <c r="AI193" s="95">
        <f>SUMIF('3.HR Policy'!$A:$A,$C193&amp;$C$192,'3.HR Policy'!K:K)*SUMIF($C$13:$C$15,$C193,J$13:J$15)</f>
        <v>0</v>
      </c>
      <c r="AJ193" s="191">
        <f t="shared" si="225"/>
        <v>0</v>
      </c>
      <c r="AK193" s="95">
        <f>SUMIF('3.HR Policy'!$A:$A,$C193&amp;$C$192,'3.HR Policy'!M:M)*SUMIF($C$13:$C$15,$C193,L$13:L$15)</f>
        <v>0</v>
      </c>
      <c r="AL193" s="191">
        <f t="shared" si="226"/>
        <v>0</v>
      </c>
    </row>
    <row r="194" spans="2:38" x14ac:dyDescent="0.45">
      <c r="B194" s="90"/>
      <c r="C194" s="105" t="s">
        <v>53</v>
      </c>
      <c r="D194" s="224">
        <f>SUMIF('3.HR Policy'!$A:$A,$C194&amp;$C$192,'3.HR Policy'!$E:$E)*SUMIF('1.Headcount'!$A:$A,$C194&amp;2025,'1.Headcount'!E:E)/12</f>
        <v>2500000</v>
      </c>
      <c r="E194" s="191">
        <f t="shared" si="210"/>
        <v>0</v>
      </c>
      <c r="F194" s="224">
        <f>SUMIF('3.HR Policy'!$A:$A,$C194&amp;$C$192,'3.HR Policy'!$E:$E)*SUMIF('1.Headcount'!$A:$A,$C194&amp;2025,'1.Headcount'!G:G)/12</f>
        <v>2500000</v>
      </c>
      <c r="G194" s="191">
        <f t="shared" si="228"/>
        <v>6.25E-2</v>
      </c>
      <c r="H194" s="224">
        <f>SUMIF('3.HR Policy'!$A:$A,$C194&amp;$C$192,'3.HR Policy'!$E:$E)*SUMIF('1.Headcount'!$A:$A,$C194&amp;2025,'1.Headcount'!I:I)/12</f>
        <v>2500000</v>
      </c>
      <c r="I194" s="191">
        <f t="shared" si="229"/>
        <v>1.3888888888888888E-2</v>
      </c>
      <c r="J194" s="224">
        <f>SUMIF('3.HR Policy'!$A:$A,$C194&amp;$C$192,'3.HR Policy'!$E:$E)*SUMIF('1.Headcount'!$A:$A,$C194&amp;2025,'1.Headcount'!K:K)/12</f>
        <v>2500000</v>
      </c>
      <c r="K194" s="191">
        <f t="shared" si="230"/>
        <v>3.6231884057971015E-3</v>
      </c>
      <c r="L194" s="224">
        <f>SUMIF('3.HR Policy'!$A:$A,$C194&amp;$C$192,'3.HR Policy'!$E:$E)*SUMIF('1.Headcount'!$A:$A,$C194&amp;2025,'1.Headcount'!M:M)/12</f>
        <v>2500000</v>
      </c>
      <c r="M194" s="191">
        <f t="shared" si="231"/>
        <v>6.9444444444444441E-3</v>
      </c>
      <c r="N194" s="224">
        <f>SUMIF('3.HR Policy'!$A:$A,$C194&amp;$C$192,'3.HR Policy'!$E:$E)*SUMIF('1.Headcount'!$A:$A,$C194&amp;2025,'1.Headcount'!O:O)/12</f>
        <v>2500000</v>
      </c>
      <c r="O194" s="191">
        <f t="shared" si="232"/>
        <v>4.2358522534733985E-3</v>
      </c>
      <c r="P194" s="224">
        <f>SUMIF('3.HR Policy'!$A:$A,$C194&amp;$C$192,'3.HR Policy'!$E:$E)*SUMIF('1.Headcount'!$A:$A,$C194&amp;2025,'1.Headcount'!Q:Q)/12</f>
        <v>2500000</v>
      </c>
      <c r="Q194" s="191">
        <f t="shared" si="233"/>
        <v>3.453038674033149E-3</v>
      </c>
      <c r="R194" s="224">
        <f>SUMIF('3.HR Policy'!$A:$A,$C194&amp;$C$192,'3.HR Policy'!$E:$E)*SUMIF('1.Headcount'!$A:$A,$C194&amp;2025,'1.Headcount'!S:S)/12</f>
        <v>2500000</v>
      </c>
      <c r="S194" s="191">
        <f t="shared" si="234"/>
        <v>0.01</v>
      </c>
      <c r="T194" s="224">
        <f>SUMIF('3.HR Policy'!$A:$A,$C194&amp;$C$192,'3.HR Policy'!$E:$E)*SUMIF('1.Headcount'!$A:$A,$C194&amp;2025,'1.Headcount'!U:U)/12</f>
        <v>2500000</v>
      </c>
      <c r="U194" s="191">
        <f t="shared" si="235"/>
        <v>7.1428571428571426E-3</v>
      </c>
      <c r="V194" s="224">
        <f>SUMIF('3.HR Policy'!$A:$A,$C194&amp;$C$192,'3.HR Policy'!$E:$E)*SUMIF('1.Headcount'!$A:$A,$C194&amp;2025,'1.Headcount'!W:W)/12</f>
        <v>2500000</v>
      </c>
      <c r="W194" s="191">
        <f t="shared" si="236"/>
        <v>1.1904761904761904E-2</v>
      </c>
      <c r="X194" s="224">
        <f>SUMIF('3.HR Policy'!$A:$A,$C194&amp;$C$192,'3.HR Policy'!$E:$E)*SUMIF('1.Headcount'!$A:$A,$C194&amp;2025,'1.Headcount'!Y:Y)/12</f>
        <v>2500000</v>
      </c>
      <c r="Y194" s="191">
        <f t="shared" si="237"/>
        <v>1.3157894736842105E-2</v>
      </c>
      <c r="Z194" s="224">
        <f>SUMIF('3.HR Policy'!$A:$A,$C194&amp;$C$192,'3.HR Policy'!$E:$E)*SUMIF('1.Headcount'!$A:$A,$C194&amp;2025,'1.Headcount'!AA:AA)/12</f>
        <v>2500000</v>
      </c>
      <c r="AA194" s="191">
        <f t="shared" si="238"/>
        <v>1.5705490639527579E-3</v>
      </c>
      <c r="AB194" s="96">
        <f t="shared" si="239"/>
        <v>30000000</v>
      </c>
      <c r="AC194" s="191">
        <f t="shared" si="240"/>
        <v>5.7959814528593511E-3</v>
      </c>
      <c r="AE194" s="95">
        <f>SUMIF('3.HR Policy'!$A:$A,$C194&amp;$C$192,'3.HR Policy'!G:G)*SUMIF($C$13:$C$15,$C194,F$13:F$15)</f>
        <v>0</v>
      </c>
      <c r="AF194" s="191">
        <f t="shared" si="223"/>
        <v>0</v>
      </c>
      <c r="AG194" s="95">
        <f>SUMIF('3.HR Policy'!$A:$A,$C194&amp;$C$192,'3.HR Policy'!I:I)*SUMIF($C$13:$C$15,$C194,H$13:H$15)</f>
        <v>0</v>
      </c>
      <c r="AH194" s="191">
        <f t="shared" si="224"/>
        <v>0</v>
      </c>
      <c r="AI194" s="95">
        <f>SUMIF('3.HR Policy'!$A:$A,$C194&amp;$C$192,'3.HR Policy'!K:K)*SUMIF($C$13:$C$15,$C194,J$13:J$15)</f>
        <v>0</v>
      </c>
      <c r="AJ194" s="191">
        <f t="shared" si="225"/>
        <v>0</v>
      </c>
      <c r="AK194" s="95">
        <f>SUMIF('3.HR Policy'!$A:$A,$C194&amp;$C$192,'3.HR Policy'!M:M)*SUMIF($C$13:$C$15,$C194,L$13:L$15)</f>
        <v>0</v>
      </c>
      <c r="AL194" s="191">
        <f t="shared" si="226"/>
        <v>0</v>
      </c>
    </row>
    <row r="195" spans="2:38" x14ac:dyDescent="0.45">
      <c r="B195" s="90"/>
      <c r="C195" s="105" t="str">
        <f>'3.HR Policy'!C11</f>
        <v>Manager 1</v>
      </c>
      <c r="D195" s="224">
        <f>SUMIF('3.HR Policy'!$A:$A,$C195&amp;$C$192,'3.HR Policy'!$E:$E)*SUMIF('1.Headcount'!$A:$A,$C195&amp;2025,'1.Headcount'!E:E)/12</f>
        <v>2500000</v>
      </c>
      <c r="E195" s="191">
        <f t="shared" si="210"/>
        <v>0</v>
      </c>
      <c r="F195" s="224">
        <f>SUMIF('3.HR Policy'!$A:$A,$C195&amp;$C$192,'3.HR Policy'!$E:$E)*SUMIF('1.Headcount'!$A:$A,$C195&amp;2025,'1.Headcount'!G:G)/12</f>
        <v>2500000</v>
      </c>
      <c r="G195" s="191">
        <f t="shared" si="228"/>
        <v>6.25E-2</v>
      </c>
      <c r="H195" s="224">
        <f>SUMIF('3.HR Policy'!$A:$A,$C195&amp;$C$192,'3.HR Policy'!$E:$E)*SUMIF('1.Headcount'!$A:$A,$C195&amp;2025,'1.Headcount'!I:I)/12</f>
        <v>2500000</v>
      </c>
      <c r="I195" s="191">
        <f t="shared" si="229"/>
        <v>1.3888888888888888E-2</v>
      </c>
      <c r="J195" s="224">
        <f>SUMIF('3.HR Policy'!$A:$A,$C195&amp;$C$192,'3.HR Policy'!$E:$E)*SUMIF('1.Headcount'!$A:$A,$C195&amp;2025,'1.Headcount'!K:K)/12</f>
        <v>2500000</v>
      </c>
      <c r="K195" s="191">
        <f t="shared" si="230"/>
        <v>3.6231884057971015E-3</v>
      </c>
      <c r="L195" s="224">
        <f>SUMIF('3.HR Policy'!$A:$A,$C195&amp;$C$192,'3.HR Policy'!$E:$E)*SUMIF('1.Headcount'!$A:$A,$C195&amp;2025,'1.Headcount'!M:M)/12</f>
        <v>2500000</v>
      </c>
      <c r="M195" s="191">
        <f t="shared" si="231"/>
        <v>6.9444444444444441E-3</v>
      </c>
      <c r="N195" s="224">
        <f>SUMIF('3.HR Policy'!$A:$A,$C195&amp;$C$192,'3.HR Policy'!$E:$E)*SUMIF('1.Headcount'!$A:$A,$C195&amp;2025,'1.Headcount'!O:O)/12</f>
        <v>2500000</v>
      </c>
      <c r="O195" s="191">
        <f t="shared" si="232"/>
        <v>4.2358522534733985E-3</v>
      </c>
      <c r="P195" s="224">
        <f>SUMIF('3.HR Policy'!$A:$A,$C195&amp;$C$192,'3.HR Policy'!$E:$E)*SUMIF('1.Headcount'!$A:$A,$C195&amp;2025,'1.Headcount'!Q:Q)/12</f>
        <v>2500000</v>
      </c>
      <c r="Q195" s="191">
        <f t="shared" si="233"/>
        <v>3.453038674033149E-3</v>
      </c>
      <c r="R195" s="224">
        <f>SUMIF('3.HR Policy'!$A:$A,$C195&amp;$C$192,'3.HR Policy'!$E:$E)*SUMIF('1.Headcount'!$A:$A,$C195&amp;2025,'1.Headcount'!S:S)/12</f>
        <v>2500000</v>
      </c>
      <c r="S195" s="191">
        <f t="shared" si="234"/>
        <v>0.01</v>
      </c>
      <c r="T195" s="224">
        <f>SUMIF('3.HR Policy'!$A:$A,$C195&amp;$C$192,'3.HR Policy'!$E:$E)*SUMIF('1.Headcount'!$A:$A,$C195&amp;2025,'1.Headcount'!U:U)/12</f>
        <v>2500000</v>
      </c>
      <c r="U195" s="191">
        <f t="shared" si="235"/>
        <v>7.1428571428571426E-3</v>
      </c>
      <c r="V195" s="224">
        <f>SUMIF('3.HR Policy'!$A:$A,$C195&amp;$C$192,'3.HR Policy'!$E:$E)*SUMIF('1.Headcount'!$A:$A,$C195&amp;2025,'1.Headcount'!W:W)/12</f>
        <v>2500000</v>
      </c>
      <c r="W195" s="191">
        <f t="shared" si="236"/>
        <v>1.1904761904761904E-2</v>
      </c>
      <c r="X195" s="224">
        <f>SUMIF('3.HR Policy'!$A:$A,$C195&amp;$C$192,'3.HR Policy'!$E:$E)*SUMIF('1.Headcount'!$A:$A,$C195&amp;2025,'1.Headcount'!Y:Y)/12</f>
        <v>2500000</v>
      </c>
      <c r="Y195" s="191">
        <f t="shared" si="237"/>
        <v>1.3157894736842105E-2</v>
      </c>
      <c r="Z195" s="224">
        <f>SUMIF('3.HR Policy'!$A:$A,$C195&amp;$C$192,'3.HR Policy'!$E:$E)*SUMIF('1.Headcount'!$A:$A,$C195&amp;2025,'1.Headcount'!AA:AA)/12</f>
        <v>2500000</v>
      </c>
      <c r="AA195" s="191">
        <f t="shared" si="238"/>
        <v>1.5705490639527579E-3</v>
      </c>
      <c r="AB195" s="96">
        <f t="shared" ref="AB195:AB196" si="241">D195+F195+H195+J195+L195+N195+P195+R195+T195+V195+X195+Z195</f>
        <v>30000000</v>
      </c>
      <c r="AC195" s="191">
        <f>IFERROR(AB195/AB$32,0)</f>
        <v>5.7959814528593511E-3</v>
      </c>
      <c r="AE195" s="95">
        <f>SUMIF('3.HR Policy'!$A:$A,$C195&amp;$C$192,'3.HR Policy'!G:G)*SUMIF($C$13:$C$15,$C195,F$13:F$15)</f>
        <v>30000000</v>
      </c>
      <c r="AF195" s="191">
        <f t="shared" si="223"/>
        <v>3.4181022696199068E-3</v>
      </c>
      <c r="AG195" s="95">
        <f>SUMIF('3.HR Policy'!$A:$A,$C195&amp;$C$192,'3.HR Policy'!I:I)*SUMIF($C$13:$C$15,$C195,H$13:H$15)</f>
        <v>0</v>
      </c>
      <c r="AH195" s="191">
        <f t="shared" si="224"/>
        <v>0</v>
      </c>
      <c r="AI195" s="95">
        <f>SUMIF('3.HR Policy'!$A:$A,$C195&amp;$C$192,'3.HR Policy'!K:K)*SUMIF($C$13:$C$15,$C195,J$13:J$15)</f>
        <v>30000000</v>
      </c>
      <c r="AJ195" s="191">
        <f t="shared" si="225"/>
        <v>1.2659638035629286E-3</v>
      </c>
      <c r="AK195" s="95">
        <f>SUMIF('3.HR Policy'!$A:$A,$C195&amp;$C$192,'3.HR Policy'!M:M)*SUMIF($C$13:$C$15,$C195,L$13:L$15)</f>
        <v>30000000</v>
      </c>
      <c r="AL195" s="191">
        <f t="shared" si="226"/>
        <v>9.0425985968780611E-4</v>
      </c>
    </row>
    <row r="196" spans="2:38" x14ac:dyDescent="0.45">
      <c r="B196" s="90"/>
      <c r="C196" s="105" t="str">
        <f>'3.HR Policy'!C12</f>
        <v>Staff 1</v>
      </c>
      <c r="D196" s="224">
        <f>SUMIF('3.HR Policy'!$A:$A,$C196&amp;$C$192,'3.HR Policy'!$E:$E)*SUMIF('1.Headcount'!$A:$A,$C196&amp;2025,'1.Headcount'!E:E)/12</f>
        <v>0</v>
      </c>
      <c r="E196" s="191">
        <f t="shared" si="210"/>
        <v>0</v>
      </c>
      <c r="F196" s="224">
        <f>SUMIF('3.HR Policy'!$A:$A,$C196&amp;$C$192,'3.HR Policy'!$E:$E)*SUMIF('1.Headcount'!$A:$A,$C196&amp;2025,'1.Headcount'!G:G)/12</f>
        <v>0</v>
      </c>
      <c r="G196" s="191">
        <f t="shared" si="228"/>
        <v>0</v>
      </c>
      <c r="H196" s="224">
        <f>SUMIF('3.HR Policy'!$A:$A,$C196&amp;$C$192,'3.HR Policy'!$E:$E)*SUMIF('1.Headcount'!$A:$A,$C196&amp;2025,'1.Headcount'!I:I)/12</f>
        <v>10000000</v>
      </c>
      <c r="I196" s="191">
        <f t="shared" si="229"/>
        <v>5.5555555555555552E-2</v>
      </c>
      <c r="J196" s="224">
        <f>SUMIF('3.HR Policy'!$A:$A,$C196&amp;$C$192,'3.HR Policy'!$E:$E)*SUMIF('1.Headcount'!$A:$A,$C196&amp;2025,'1.Headcount'!K:K)/12</f>
        <v>10000000</v>
      </c>
      <c r="K196" s="191">
        <f t="shared" si="230"/>
        <v>1.4492753623188406E-2</v>
      </c>
      <c r="L196" s="224">
        <f>SUMIF('3.HR Policy'!$A:$A,$C196&amp;$C$192,'3.HR Policy'!$E:$E)*SUMIF('1.Headcount'!$A:$A,$C196&amp;2025,'1.Headcount'!M:M)/12</f>
        <v>10000000</v>
      </c>
      <c r="M196" s="191">
        <f t="shared" si="231"/>
        <v>2.7777777777777776E-2</v>
      </c>
      <c r="N196" s="224">
        <f>SUMIF('3.HR Policy'!$A:$A,$C196&amp;$C$192,'3.HR Policy'!$E:$E)*SUMIF('1.Headcount'!$A:$A,$C196&amp;2025,'1.Headcount'!O:O)/12</f>
        <v>10000000</v>
      </c>
      <c r="O196" s="191">
        <f t="shared" si="232"/>
        <v>1.6943409013893594E-2</v>
      </c>
      <c r="P196" s="224">
        <f>SUMIF('3.HR Policy'!$A:$A,$C196&amp;$C$192,'3.HR Policy'!$E:$E)*SUMIF('1.Headcount'!$A:$A,$C196&amp;2025,'1.Headcount'!Q:Q)/12</f>
        <v>5000000</v>
      </c>
      <c r="Q196" s="191">
        <f t="shared" si="233"/>
        <v>6.9060773480662981E-3</v>
      </c>
      <c r="R196" s="224">
        <f>SUMIF('3.HR Policy'!$A:$A,$C196&amp;$C$192,'3.HR Policy'!$E:$E)*SUMIF('1.Headcount'!$A:$A,$C196&amp;2025,'1.Headcount'!S:S)/12</f>
        <v>5000000</v>
      </c>
      <c r="S196" s="191">
        <f t="shared" si="234"/>
        <v>0.02</v>
      </c>
      <c r="T196" s="224">
        <f>SUMIF('3.HR Policy'!$A:$A,$C196&amp;$C$192,'3.HR Policy'!$E:$E)*SUMIF('1.Headcount'!$A:$A,$C196&amp;2025,'1.Headcount'!U:U)/12</f>
        <v>5000000</v>
      </c>
      <c r="U196" s="191">
        <f t="shared" si="235"/>
        <v>1.4285714285714285E-2</v>
      </c>
      <c r="V196" s="224">
        <f>SUMIF('3.HR Policy'!$A:$A,$C196&amp;$C$192,'3.HR Policy'!$E:$E)*SUMIF('1.Headcount'!$A:$A,$C196&amp;2025,'1.Headcount'!W:W)/12</f>
        <v>5000000</v>
      </c>
      <c r="W196" s="191">
        <f t="shared" si="236"/>
        <v>2.3809523809523808E-2</v>
      </c>
      <c r="X196" s="224">
        <f>SUMIF('3.HR Policy'!$A:$A,$C196&amp;$C$192,'3.HR Policy'!$E:$E)*SUMIF('1.Headcount'!$A:$A,$C196&amp;2025,'1.Headcount'!Y:Y)/12</f>
        <v>5000000</v>
      </c>
      <c r="Y196" s="191">
        <f t="shared" si="237"/>
        <v>2.6315789473684209E-2</v>
      </c>
      <c r="Z196" s="224">
        <f>SUMIF('3.HR Policy'!$A:$A,$C196&amp;$C$192,'3.HR Policy'!$E:$E)*SUMIF('1.Headcount'!$A:$A,$C196&amp;2025,'1.Headcount'!AA:AA)/12</f>
        <v>5000000</v>
      </c>
      <c r="AA196" s="191">
        <f t="shared" si="238"/>
        <v>3.1410981279055158E-3</v>
      </c>
      <c r="AB196" s="96">
        <f t="shared" si="241"/>
        <v>70000000</v>
      </c>
      <c r="AC196" s="191">
        <f>IFERROR(AB196/AB$32,0)</f>
        <v>1.3523956723338485E-2</v>
      </c>
      <c r="AE196" s="95">
        <f>SUMIF('3.HR Policy'!$A:$A,$C196&amp;$C$192,'3.HR Policy'!G:G)*SUMIF($C$13:$C$15,$C196,F$13:F$15)</f>
        <v>60000000</v>
      </c>
      <c r="AF196" s="191">
        <f t="shared" si="223"/>
        <v>6.8362045392398136E-3</v>
      </c>
      <c r="AG196" s="95">
        <f>SUMIF('3.HR Policy'!$A:$A,$C196&amp;$C$192,'3.HR Policy'!I:I)*SUMIF($C$13:$C$15,$C196,H$13:H$15)</f>
        <v>0</v>
      </c>
      <c r="AH196" s="191">
        <f t="shared" si="224"/>
        <v>0</v>
      </c>
      <c r="AI196" s="95">
        <f>SUMIF('3.HR Policy'!$A:$A,$C196&amp;$C$192,'3.HR Policy'!K:K)*SUMIF($C$13:$C$15,$C196,J$13:J$15)</f>
        <v>0</v>
      </c>
      <c r="AJ196" s="191">
        <f t="shared" si="225"/>
        <v>0</v>
      </c>
      <c r="AK196" s="95">
        <f>SUMIF('3.HR Policy'!$A:$A,$C196&amp;$C$192,'3.HR Policy'!M:M)*SUMIF($C$13:$C$15,$C196,L$13:L$15)</f>
        <v>0</v>
      </c>
      <c r="AL196" s="191">
        <f t="shared" si="226"/>
        <v>0</v>
      </c>
    </row>
    <row r="197" spans="2:38" x14ac:dyDescent="0.45">
      <c r="B197" s="90">
        <v>6</v>
      </c>
      <c r="C197" s="2" t="s">
        <v>104</v>
      </c>
      <c r="D197" s="141">
        <f>SUM(D198:D201)</f>
        <v>150000</v>
      </c>
      <c r="E197" s="140">
        <f t="shared" si="210"/>
        <v>0</v>
      </c>
      <c r="F197" s="141">
        <f>SUM(F198:F201)</f>
        <v>150000</v>
      </c>
      <c r="G197" s="140">
        <f t="shared" ref="G197:G205" si="242">IFERROR(F197/F$32,0)</f>
        <v>3.7499999999999999E-3</v>
      </c>
      <c r="H197" s="141">
        <f>SUM(H198:H201)</f>
        <v>350000</v>
      </c>
      <c r="I197" s="140">
        <f t="shared" ref="I197:I205" si="243">IFERROR(H197/H$32,0)</f>
        <v>1.9444444444444444E-3</v>
      </c>
      <c r="J197" s="141">
        <f>SUM(J198:J201)</f>
        <v>350000</v>
      </c>
      <c r="K197" s="140">
        <f t="shared" ref="K197:K205" si="244">IFERROR(J197/J$32,0)</f>
        <v>5.0724637681159423E-4</v>
      </c>
      <c r="L197" s="141">
        <f>SUM(L198:L201)</f>
        <v>350000</v>
      </c>
      <c r="M197" s="140">
        <f t="shared" ref="M197:M205" si="245">IFERROR(L197/L$32,0)</f>
        <v>9.7222222222222219E-4</v>
      </c>
      <c r="N197" s="141">
        <f>SUM(N198:N201)</f>
        <v>350000</v>
      </c>
      <c r="O197" s="140">
        <f t="shared" ref="O197:O205" si="246">IFERROR(N197/N$32,0)</f>
        <v>5.9301931548627585E-4</v>
      </c>
      <c r="P197" s="141">
        <f>SUM(P198:P201)</f>
        <v>250000</v>
      </c>
      <c r="Q197" s="140">
        <f t="shared" ref="Q197:Q205" si="247">IFERROR(P197/P$32,0)</f>
        <v>3.453038674033149E-4</v>
      </c>
      <c r="R197" s="141">
        <f>SUM(R198:R201)</f>
        <v>250000</v>
      </c>
      <c r="S197" s="140">
        <f t="shared" ref="S197:S205" si="248">IFERROR(R197/R$32,0)</f>
        <v>1E-3</v>
      </c>
      <c r="T197" s="141">
        <f>SUM(T198:T201)</f>
        <v>250000</v>
      </c>
      <c r="U197" s="140">
        <f t="shared" ref="U197:U205" si="249">IFERROR(T197/T$32,0)</f>
        <v>7.1428571428571429E-4</v>
      </c>
      <c r="V197" s="141">
        <f>SUM(V198:V201)</f>
        <v>250000</v>
      </c>
      <c r="W197" s="140">
        <f t="shared" ref="W197:W205" si="250">IFERROR(V197/V$32,0)</f>
        <v>1.1904761904761906E-3</v>
      </c>
      <c r="X197" s="141">
        <f>SUM(X198:X201)</f>
        <v>250000</v>
      </c>
      <c r="Y197" s="140">
        <f t="shared" ref="Y197:Y205" si="251">IFERROR(X197/X$32,0)</f>
        <v>1.3157894736842105E-3</v>
      </c>
      <c r="Z197" s="141">
        <f>SUM(Z198:Z201)</f>
        <v>250000</v>
      </c>
      <c r="AA197" s="140">
        <f t="shared" ref="AA197:AA205" si="252">IFERROR(Z197/Z$32,0)</f>
        <v>1.5705490639527579E-4</v>
      </c>
      <c r="AB197" s="94">
        <f t="shared" ref="AB197:AB200" si="253">D197+F197+H197+J197+L197+N197+P197+R197+T197+V197+X197+Z197</f>
        <v>3200000</v>
      </c>
      <c r="AC197" s="140">
        <f>IFERROR(AB197/AB$32,0)</f>
        <v>6.1823802163833079E-4</v>
      </c>
      <c r="AE197" s="94">
        <f>SUM(AE198:AE201)</f>
        <v>1800000</v>
      </c>
      <c r="AF197" s="140">
        <f t="shared" si="223"/>
        <v>2.0508613617719443E-4</v>
      </c>
      <c r="AG197" s="94">
        <f>SUM(AG198:AG201)</f>
        <v>0</v>
      </c>
      <c r="AH197" s="140">
        <f t="shared" si="224"/>
        <v>0</v>
      </c>
      <c r="AI197" s="94">
        <f>SUM(AI198:AI201)</f>
        <v>600000</v>
      </c>
      <c r="AJ197" s="140">
        <f t="shared" si="225"/>
        <v>2.5319276071258572E-5</v>
      </c>
      <c r="AK197" s="94">
        <f>SUM(AK198:AK201)</f>
        <v>600000</v>
      </c>
      <c r="AL197" s="140">
        <f t="shared" si="226"/>
        <v>1.8085197193756123E-5</v>
      </c>
    </row>
    <row r="198" spans="2:38" x14ac:dyDescent="0.45">
      <c r="B198" s="90"/>
      <c r="C198" s="105" t="s">
        <v>75</v>
      </c>
      <c r="D198" s="224">
        <f>SUMIF('3.HR Policy'!$A:$A,$C198&amp;$C$197,'3.HR Policy'!$E:$E)*SUMIF('1.Headcount'!$A:$A,$C198&amp;2025,'1.Headcount'!E:E)/12</f>
        <v>50000</v>
      </c>
      <c r="E198" s="191">
        <f t="shared" si="210"/>
        <v>0</v>
      </c>
      <c r="F198" s="224">
        <f>SUMIF('3.HR Policy'!$A:$A,$C198&amp;$C$197,'3.HR Policy'!$E:$E)*SUMIF('1.Headcount'!$A:$A,$C198&amp;2025,'1.Headcount'!G:G)/12</f>
        <v>50000</v>
      </c>
      <c r="G198" s="191">
        <f t="shared" si="242"/>
        <v>1.25E-3</v>
      </c>
      <c r="H198" s="224">
        <f>SUMIF('3.HR Policy'!$A:$A,$C198&amp;$C$197,'3.HR Policy'!$E:$E)*SUMIF('1.Headcount'!$A:$A,$C198&amp;2025,'1.Headcount'!I:I)/12</f>
        <v>50000</v>
      </c>
      <c r="I198" s="191">
        <f t="shared" si="243"/>
        <v>2.7777777777777778E-4</v>
      </c>
      <c r="J198" s="224">
        <f>SUMIF('3.HR Policy'!$A:$A,$C198&amp;$C$197,'3.HR Policy'!$E:$E)*SUMIF('1.Headcount'!$A:$A,$C198&amp;2025,'1.Headcount'!K:K)/12</f>
        <v>50000</v>
      </c>
      <c r="K198" s="191">
        <f t="shared" si="244"/>
        <v>7.2463768115942027E-5</v>
      </c>
      <c r="L198" s="224">
        <f>SUMIF('3.HR Policy'!$A:$A,$C198&amp;$C$197,'3.HR Policy'!$E:$E)*SUMIF('1.Headcount'!$A:$A,$C198&amp;2025,'1.Headcount'!M:M)/12</f>
        <v>50000</v>
      </c>
      <c r="M198" s="191">
        <f t="shared" si="245"/>
        <v>1.3888888888888889E-4</v>
      </c>
      <c r="N198" s="224">
        <f>SUMIF('3.HR Policy'!$A:$A,$C198&amp;$C$197,'3.HR Policy'!$E:$E)*SUMIF('1.Headcount'!$A:$A,$C198&amp;2025,'1.Headcount'!O:O)/12</f>
        <v>50000</v>
      </c>
      <c r="O198" s="191">
        <f t="shared" si="246"/>
        <v>8.4717045069467983E-5</v>
      </c>
      <c r="P198" s="224">
        <f>SUMIF('3.HR Policy'!$A:$A,$C198&amp;$C$197,'3.HR Policy'!$E:$E)*SUMIF('1.Headcount'!$A:$A,$C198&amp;2025,'1.Headcount'!Q:Q)/12</f>
        <v>50000</v>
      </c>
      <c r="Q198" s="191">
        <f t="shared" si="247"/>
        <v>6.9060773480662989E-5</v>
      </c>
      <c r="R198" s="224">
        <f>SUMIF('3.HR Policy'!$A:$A,$C198&amp;$C$197,'3.HR Policy'!$E:$E)*SUMIF('1.Headcount'!$A:$A,$C198&amp;2025,'1.Headcount'!S:S)/12</f>
        <v>50000</v>
      </c>
      <c r="S198" s="191">
        <f t="shared" si="248"/>
        <v>2.0000000000000001E-4</v>
      </c>
      <c r="T198" s="224">
        <f>SUMIF('3.HR Policy'!$A:$A,$C198&amp;$C$197,'3.HR Policy'!$E:$E)*SUMIF('1.Headcount'!$A:$A,$C198&amp;2025,'1.Headcount'!U:U)/12</f>
        <v>50000</v>
      </c>
      <c r="U198" s="191">
        <f t="shared" si="249"/>
        <v>1.4285714285714287E-4</v>
      </c>
      <c r="V198" s="224">
        <f>SUMIF('3.HR Policy'!$A:$A,$C198&amp;$C$197,'3.HR Policy'!$E:$E)*SUMIF('1.Headcount'!$A:$A,$C198&amp;2025,'1.Headcount'!W:W)/12</f>
        <v>50000</v>
      </c>
      <c r="W198" s="191">
        <f t="shared" si="250"/>
        <v>2.380952380952381E-4</v>
      </c>
      <c r="X198" s="224">
        <f>SUMIF('3.HR Policy'!$A:$A,$C198&amp;$C$197,'3.HR Policy'!$E:$E)*SUMIF('1.Headcount'!$A:$A,$C198&amp;2025,'1.Headcount'!Y:Y)/12</f>
        <v>50000</v>
      </c>
      <c r="Y198" s="191">
        <f t="shared" si="251"/>
        <v>2.631578947368421E-4</v>
      </c>
      <c r="Z198" s="224">
        <f>SUMIF('3.HR Policy'!$A:$A,$C198&amp;$C$197,'3.HR Policy'!$E:$E)*SUMIF('1.Headcount'!$A:$A,$C198&amp;2025,'1.Headcount'!AA:AA)/12</f>
        <v>50000</v>
      </c>
      <c r="AA198" s="191">
        <f t="shared" si="252"/>
        <v>3.1410981279055156E-5</v>
      </c>
      <c r="AB198" s="96">
        <f t="shared" ref="AB198:AB199" si="254">D198+F198+H198+J198+L198+N198+P198+R198+T198+V198+X198+Z198</f>
        <v>600000</v>
      </c>
      <c r="AC198" s="191">
        <f t="shared" ref="AC198:AC199" si="255">IFERROR(AB198/AB$32,0)</f>
        <v>1.1591962905718702E-4</v>
      </c>
      <c r="AE198" s="95">
        <f>SUMIF('3.HR Policy'!$A:$A,$C198&amp;$C$197,'3.HR Policy'!G:G)*SUMIF($C$13:$C$15,$C198,F$13:F$15)</f>
        <v>0</v>
      </c>
      <c r="AF198" s="191">
        <f t="shared" si="223"/>
        <v>0</v>
      </c>
      <c r="AG198" s="95">
        <f>SUMIF('3.HR Policy'!$A:$A,$C198&amp;$C$197,'3.HR Policy'!I:I)*SUMIF($C$13:$C$15,$C198,H$13:H$15)</f>
        <v>0</v>
      </c>
      <c r="AH198" s="191">
        <f t="shared" si="224"/>
        <v>0</v>
      </c>
      <c r="AI198" s="95">
        <f>SUMIF('3.HR Policy'!$A:$A,$C198&amp;$C$197,'3.HR Policy'!K:K)*SUMIF($C$13:$C$15,$C198,J$13:J$15)</f>
        <v>0</v>
      </c>
      <c r="AJ198" s="191">
        <f t="shared" si="225"/>
        <v>0</v>
      </c>
      <c r="AK198" s="95">
        <f>SUMIF('3.HR Policy'!$A:$A,$C198&amp;$C$197,'3.HR Policy'!M:M)*SUMIF($C$13:$C$15,$C198,L$13:L$15)</f>
        <v>0</v>
      </c>
      <c r="AL198" s="191">
        <f t="shared" si="226"/>
        <v>0</v>
      </c>
    </row>
    <row r="199" spans="2:38" x14ac:dyDescent="0.45">
      <c r="B199" s="90"/>
      <c r="C199" s="105" t="s">
        <v>53</v>
      </c>
      <c r="D199" s="224">
        <f>SUMIF('3.HR Policy'!$A:$A,$C199&amp;$C$197,'3.HR Policy'!$E:$E)*SUMIF('1.Headcount'!$A:$A,$C199&amp;2025,'1.Headcount'!E:E)/12</f>
        <v>50000</v>
      </c>
      <c r="E199" s="191">
        <f t="shared" si="210"/>
        <v>0</v>
      </c>
      <c r="F199" s="224">
        <f>SUMIF('3.HR Policy'!$A:$A,$C199&amp;$C$197,'3.HR Policy'!$E:$E)*SUMIF('1.Headcount'!$A:$A,$C199&amp;2025,'1.Headcount'!G:G)/12</f>
        <v>50000</v>
      </c>
      <c r="G199" s="191">
        <f t="shared" si="242"/>
        <v>1.25E-3</v>
      </c>
      <c r="H199" s="224">
        <f>SUMIF('3.HR Policy'!$A:$A,$C199&amp;$C$197,'3.HR Policy'!$E:$E)*SUMIF('1.Headcount'!$A:$A,$C199&amp;2025,'1.Headcount'!I:I)/12</f>
        <v>50000</v>
      </c>
      <c r="I199" s="191">
        <f t="shared" si="243"/>
        <v>2.7777777777777778E-4</v>
      </c>
      <c r="J199" s="224">
        <f>SUMIF('3.HR Policy'!$A:$A,$C199&amp;$C$197,'3.HR Policy'!$E:$E)*SUMIF('1.Headcount'!$A:$A,$C199&amp;2025,'1.Headcount'!K:K)/12</f>
        <v>50000</v>
      </c>
      <c r="K199" s="191">
        <f t="shared" si="244"/>
        <v>7.2463768115942027E-5</v>
      </c>
      <c r="L199" s="224">
        <f>SUMIF('3.HR Policy'!$A:$A,$C199&amp;$C$197,'3.HR Policy'!$E:$E)*SUMIF('1.Headcount'!$A:$A,$C199&amp;2025,'1.Headcount'!M:M)/12</f>
        <v>50000</v>
      </c>
      <c r="M199" s="191">
        <f t="shared" si="245"/>
        <v>1.3888888888888889E-4</v>
      </c>
      <c r="N199" s="224">
        <f>SUMIF('3.HR Policy'!$A:$A,$C199&amp;$C$197,'3.HR Policy'!$E:$E)*SUMIF('1.Headcount'!$A:$A,$C199&amp;2025,'1.Headcount'!O:O)/12</f>
        <v>50000</v>
      </c>
      <c r="O199" s="191">
        <f t="shared" si="246"/>
        <v>8.4717045069467983E-5</v>
      </c>
      <c r="P199" s="224">
        <f>SUMIF('3.HR Policy'!$A:$A,$C199&amp;$C$197,'3.HR Policy'!$E:$E)*SUMIF('1.Headcount'!$A:$A,$C199&amp;2025,'1.Headcount'!Q:Q)/12</f>
        <v>50000</v>
      </c>
      <c r="Q199" s="191">
        <f t="shared" si="247"/>
        <v>6.9060773480662989E-5</v>
      </c>
      <c r="R199" s="224">
        <f>SUMIF('3.HR Policy'!$A:$A,$C199&amp;$C$197,'3.HR Policy'!$E:$E)*SUMIF('1.Headcount'!$A:$A,$C199&amp;2025,'1.Headcount'!S:S)/12</f>
        <v>50000</v>
      </c>
      <c r="S199" s="191">
        <f t="shared" si="248"/>
        <v>2.0000000000000001E-4</v>
      </c>
      <c r="T199" s="224">
        <f>SUMIF('3.HR Policy'!$A:$A,$C199&amp;$C$197,'3.HR Policy'!$E:$E)*SUMIF('1.Headcount'!$A:$A,$C199&amp;2025,'1.Headcount'!U:U)/12</f>
        <v>50000</v>
      </c>
      <c r="U199" s="191">
        <f t="shared" si="249"/>
        <v>1.4285714285714287E-4</v>
      </c>
      <c r="V199" s="224">
        <f>SUMIF('3.HR Policy'!$A:$A,$C199&amp;$C$197,'3.HR Policy'!$E:$E)*SUMIF('1.Headcount'!$A:$A,$C199&amp;2025,'1.Headcount'!W:W)/12</f>
        <v>50000</v>
      </c>
      <c r="W199" s="191">
        <f t="shared" si="250"/>
        <v>2.380952380952381E-4</v>
      </c>
      <c r="X199" s="224">
        <f>SUMIF('3.HR Policy'!$A:$A,$C199&amp;$C$197,'3.HR Policy'!$E:$E)*SUMIF('1.Headcount'!$A:$A,$C199&amp;2025,'1.Headcount'!Y:Y)/12</f>
        <v>50000</v>
      </c>
      <c r="Y199" s="191">
        <f t="shared" si="251"/>
        <v>2.631578947368421E-4</v>
      </c>
      <c r="Z199" s="224">
        <f>SUMIF('3.HR Policy'!$A:$A,$C199&amp;$C$197,'3.HR Policy'!$E:$E)*SUMIF('1.Headcount'!$A:$A,$C199&amp;2025,'1.Headcount'!AA:AA)/12</f>
        <v>50000</v>
      </c>
      <c r="AA199" s="191">
        <f t="shared" si="252"/>
        <v>3.1410981279055156E-5</v>
      </c>
      <c r="AB199" s="96">
        <f t="shared" si="254"/>
        <v>600000</v>
      </c>
      <c r="AC199" s="191">
        <f t="shared" si="255"/>
        <v>1.1591962905718702E-4</v>
      </c>
      <c r="AE199" s="95">
        <f>SUMIF('3.HR Policy'!$A:$A,$C199&amp;$C$197,'3.HR Policy'!G:G)*SUMIF($C$13:$C$15,$C199,F$13:F$15)</f>
        <v>0</v>
      </c>
      <c r="AF199" s="191">
        <f t="shared" si="223"/>
        <v>0</v>
      </c>
      <c r="AG199" s="95">
        <f>SUMIF('3.HR Policy'!$A:$A,$C199&amp;$C$197,'3.HR Policy'!I:I)*SUMIF($C$13:$C$15,$C199,H$13:H$15)</f>
        <v>0</v>
      </c>
      <c r="AH199" s="191">
        <f t="shared" si="224"/>
        <v>0</v>
      </c>
      <c r="AI199" s="95">
        <f>SUMIF('3.HR Policy'!$A:$A,$C199&amp;$C$197,'3.HR Policy'!K:K)*SUMIF($C$13:$C$15,$C199,J$13:J$15)</f>
        <v>0</v>
      </c>
      <c r="AJ199" s="191">
        <f t="shared" si="225"/>
        <v>0</v>
      </c>
      <c r="AK199" s="95">
        <f>SUMIF('3.HR Policy'!$A:$A,$C199&amp;$C$197,'3.HR Policy'!M:M)*SUMIF($C$13:$C$15,$C199,L$13:L$15)</f>
        <v>0</v>
      </c>
      <c r="AL199" s="191">
        <f t="shared" si="226"/>
        <v>0</v>
      </c>
    </row>
    <row r="200" spans="2:38" x14ac:dyDescent="0.45">
      <c r="B200" s="90"/>
      <c r="C200" s="105" t="str">
        <f>C195</f>
        <v>Manager 1</v>
      </c>
      <c r="D200" s="224">
        <f>SUMIF('3.HR Policy'!$A:$A,$C200&amp;$C$197,'3.HR Policy'!$E:$E)*SUMIF('1.Headcount'!$A:$A,$C200&amp;2025,'1.Headcount'!E:E)/12</f>
        <v>50000</v>
      </c>
      <c r="E200" s="191">
        <f t="shared" si="210"/>
        <v>0</v>
      </c>
      <c r="F200" s="224">
        <f>SUMIF('3.HR Policy'!$A:$A,$C200&amp;$C$197,'3.HR Policy'!$E:$E)*SUMIF('1.Headcount'!$A:$A,$C200&amp;2025,'1.Headcount'!G:G)/12</f>
        <v>50000</v>
      </c>
      <c r="G200" s="191">
        <f t="shared" si="242"/>
        <v>1.25E-3</v>
      </c>
      <c r="H200" s="224">
        <f>SUMIF('3.HR Policy'!$A:$A,$C200&amp;$C$197,'3.HR Policy'!$E:$E)*SUMIF('1.Headcount'!$A:$A,$C200&amp;2025,'1.Headcount'!I:I)/12</f>
        <v>50000</v>
      </c>
      <c r="I200" s="191">
        <f t="shared" si="243"/>
        <v>2.7777777777777778E-4</v>
      </c>
      <c r="J200" s="224">
        <f>SUMIF('3.HR Policy'!$A:$A,$C200&amp;$C$197,'3.HR Policy'!$E:$E)*SUMIF('1.Headcount'!$A:$A,$C200&amp;2025,'1.Headcount'!K:K)/12</f>
        <v>50000</v>
      </c>
      <c r="K200" s="191">
        <f t="shared" si="244"/>
        <v>7.2463768115942027E-5</v>
      </c>
      <c r="L200" s="224">
        <f>SUMIF('3.HR Policy'!$A:$A,$C200&amp;$C$197,'3.HR Policy'!$E:$E)*SUMIF('1.Headcount'!$A:$A,$C200&amp;2025,'1.Headcount'!M:M)/12</f>
        <v>50000</v>
      </c>
      <c r="M200" s="191">
        <f t="shared" si="245"/>
        <v>1.3888888888888889E-4</v>
      </c>
      <c r="N200" s="224">
        <f>SUMIF('3.HR Policy'!$A:$A,$C200&amp;$C$197,'3.HR Policy'!$E:$E)*SUMIF('1.Headcount'!$A:$A,$C200&amp;2025,'1.Headcount'!O:O)/12</f>
        <v>50000</v>
      </c>
      <c r="O200" s="191">
        <f t="shared" si="246"/>
        <v>8.4717045069467983E-5</v>
      </c>
      <c r="P200" s="224">
        <f>SUMIF('3.HR Policy'!$A:$A,$C200&amp;$C$197,'3.HR Policy'!$E:$E)*SUMIF('1.Headcount'!$A:$A,$C200&amp;2025,'1.Headcount'!Q:Q)/12</f>
        <v>50000</v>
      </c>
      <c r="Q200" s="191">
        <f t="shared" si="247"/>
        <v>6.9060773480662989E-5</v>
      </c>
      <c r="R200" s="224">
        <f>SUMIF('3.HR Policy'!$A:$A,$C200&amp;$C$197,'3.HR Policy'!$E:$E)*SUMIF('1.Headcount'!$A:$A,$C200&amp;2025,'1.Headcount'!S:S)/12</f>
        <v>50000</v>
      </c>
      <c r="S200" s="191">
        <f t="shared" si="248"/>
        <v>2.0000000000000001E-4</v>
      </c>
      <c r="T200" s="224">
        <f>SUMIF('3.HR Policy'!$A:$A,$C200&amp;$C$197,'3.HR Policy'!$E:$E)*SUMIF('1.Headcount'!$A:$A,$C200&amp;2025,'1.Headcount'!U:U)/12</f>
        <v>50000</v>
      </c>
      <c r="U200" s="191">
        <f t="shared" si="249"/>
        <v>1.4285714285714287E-4</v>
      </c>
      <c r="V200" s="224">
        <f>SUMIF('3.HR Policy'!$A:$A,$C200&amp;$C$197,'3.HR Policy'!$E:$E)*SUMIF('1.Headcount'!$A:$A,$C200&amp;2025,'1.Headcount'!W:W)/12</f>
        <v>50000</v>
      </c>
      <c r="W200" s="191">
        <f t="shared" si="250"/>
        <v>2.380952380952381E-4</v>
      </c>
      <c r="X200" s="224">
        <f>SUMIF('3.HR Policy'!$A:$A,$C200&amp;$C$197,'3.HR Policy'!$E:$E)*SUMIF('1.Headcount'!$A:$A,$C200&amp;2025,'1.Headcount'!Y:Y)/12</f>
        <v>50000</v>
      </c>
      <c r="Y200" s="191">
        <f t="shared" si="251"/>
        <v>2.631578947368421E-4</v>
      </c>
      <c r="Z200" s="224">
        <f>SUMIF('3.HR Policy'!$A:$A,$C200&amp;$C$197,'3.HR Policy'!$E:$E)*SUMIF('1.Headcount'!$A:$A,$C200&amp;2025,'1.Headcount'!AA:AA)/12</f>
        <v>50000</v>
      </c>
      <c r="AA200" s="191">
        <f t="shared" si="252"/>
        <v>3.1410981279055156E-5</v>
      </c>
      <c r="AB200" s="96">
        <f t="shared" si="253"/>
        <v>600000</v>
      </c>
      <c r="AC200" s="191">
        <f>IFERROR(AB200/AB$32,0)</f>
        <v>1.1591962905718702E-4</v>
      </c>
      <c r="AE200" s="95">
        <f>SUMIF('3.HR Policy'!$A:$A,$C200&amp;$C$197,'3.HR Policy'!G:G)*SUMIF($C$13:$C$15,$C200,F$13:F$15)</f>
        <v>600000</v>
      </c>
      <c r="AF200" s="191">
        <f t="shared" si="223"/>
        <v>6.836204539239814E-5</v>
      </c>
      <c r="AG200" s="95">
        <f>SUMIF('3.HR Policy'!$A:$A,$C200&amp;$C$197,'3.HR Policy'!I:I)*SUMIF($C$13:$C$15,$C200,H$13:H$15)</f>
        <v>0</v>
      </c>
      <c r="AH200" s="191">
        <f t="shared" si="224"/>
        <v>0</v>
      </c>
      <c r="AI200" s="95">
        <f>SUMIF('3.HR Policy'!$A:$A,$C200&amp;$C$197,'3.HR Policy'!K:K)*SUMIF($C$13:$C$15,$C200,J$13:J$15)</f>
        <v>600000</v>
      </c>
      <c r="AJ200" s="191">
        <f t="shared" si="225"/>
        <v>2.5319276071258572E-5</v>
      </c>
      <c r="AK200" s="95">
        <f>SUMIF('3.HR Policy'!$A:$A,$C200&amp;$C$197,'3.HR Policy'!M:M)*SUMIF($C$13:$C$15,$C200,L$13:L$15)</f>
        <v>600000</v>
      </c>
      <c r="AL200" s="191">
        <f t="shared" si="226"/>
        <v>1.8085197193756123E-5</v>
      </c>
    </row>
    <row r="201" spans="2:38" x14ac:dyDescent="0.45">
      <c r="B201" s="90"/>
      <c r="C201" s="105" t="str">
        <f>C196</f>
        <v>Staff 1</v>
      </c>
      <c r="D201" s="224">
        <f>SUMIF('3.HR Policy'!$A:$A,$C201&amp;$C$197,'3.HR Policy'!$E:$E)*SUMIF('1.Headcount'!$A:$A,$C201&amp;2025,'1.Headcount'!E:E)/12</f>
        <v>0</v>
      </c>
      <c r="E201" s="191">
        <f t="shared" si="210"/>
        <v>0</v>
      </c>
      <c r="F201" s="224">
        <f>SUMIF('3.HR Policy'!$A:$A,$C201&amp;$C$197,'3.HR Policy'!$E:$E)*SUMIF('1.Headcount'!$A:$A,$C201&amp;2025,'1.Headcount'!G:G)/12</f>
        <v>0</v>
      </c>
      <c r="G201" s="191">
        <f t="shared" si="242"/>
        <v>0</v>
      </c>
      <c r="H201" s="224">
        <f>SUMIF('3.HR Policy'!$A:$A,$C201&amp;$C$197,'3.HR Policy'!$E:$E)*SUMIF('1.Headcount'!$A:$A,$C201&amp;2025,'1.Headcount'!I:I)/12</f>
        <v>200000</v>
      </c>
      <c r="I201" s="191">
        <f t="shared" si="243"/>
        <v>1.1111111111111111E-3</v>
      </c>
      <c r="J201" s="224">
        <f>SUMIF('3.HR Policy'!$A:$A,$C201&amp;$C$197,'3.HR Policy'!$E:$E)*SUMIF('1.Headcount'!$A:$A,$C201&amp;2025,'1.Headcount'!K:K)/12</f>
        <v>200000</v>
      </c>
      <c r="K201" s="191">
        <f t="shared" si="244"/>
        <v>2.8985507246376811E-4</v>
      </c>
      <c r="L201" s="224">
        <f>SUMIF('3.HR Policy'!$A:$A,$C201&amp;$C$197,'3.HR Policy'!$E:$E)*SUMIF('1.Headcount'!$A:$A,$C201&amp;2025,'1.Headcount'!M:M)/12</f>
        <v>200000</v>
      </c>
      <c r="M201" s="191">
        <f t="shared" si="245"/>
        <v>5.5555555555555556E-4</v>
      </c>
      <c r="N201" s="224">
        <f>SUMIF('3.HR Policy'!$A:$A,$C201&amp;$C$197,'3.HR Policy'!$E:$E)*SUMIF('1.Headcount'!$A:$A,$C201&amp;2025,'1.Headcount'!O:O)/12</f>
        <v>200000</v>
      </c>
      <c r="O201" s="191">
        <f t="shared" si="246"/>
        <v>3.3886818027787193E-4</v>
      </c>
      <c r="P201" s="224">
        <f>SUMIF('3.HR Policy'!$A:$A,$C201&amp;$C$197,'3.HR Policy'!$E:$E)*SUMIF('1.Headcount'!$A:$A,$C201&amp;2025,'1.Headcount'!Q:Q)/12</f>
        <v>100000</v>
      </c>
      <c r="Q201" s="191">
        <f t="shared" si="247"/>
        <v>1.3812154696132598E-4</v>
      </c>
      <c r="R201" s="224">
        <f>SUMIF('3.HR Policy'!$A:$A,$C201&amp;$C$197,'3.HR Policy'!$E:$E)*SUMIF('1.Headcount'!$A:$A,$C201&amp;2025,'1.Headcount'!S:S)/12</f>
        <v>100000</v>
      </c>
      <c r="S201" s="191">
        <f t="shared" si="248"/>
        <v>4.0000000000000002E-4</v>
      </c>
      <c r="T201" s="224">
        <f>SUMIF('3.HR Policy'!$A:$A,$C201&amp;$C$197,'3.HR Policy'!$E:$E)*SUMIF('1.Headcount'!$A:$A,$C201&amp;2025,'1.Headcount'!U:U)/12</f>
        <v>100000</v>
      </c>
      <c r="U201" s="191">
        <f t="shared" si="249"/>
        <v>2.8571428571428574E-4</v>
      </c>
      <c r="V201" s="224">
        <f>SUMIF('3.HR Policy'!$A:$A,$C201&amp;$C$197,'3.HR Policy'!$E:$E)*SUMIF('1.Headcount'!$A:$A,$C201&amp;2025,'1.Headcount'!W:W)/12</f>
        <v>100000</v>
      </c>
      <c r="W201" s="191">
        <f t="shared" si="250"/>
        <v>4.7619047619047619E-4</v>
      </c>
      <c r="X201" s="224">
        <f>SUMIF('3.HR Policy'!$A:$A,$C201&amp;$C$197,'3.HR Policy'!$E:$E)*SUMIF('1.Headcount'!$A:$A,$C201&amp;2025,'1.Headcount'!Y:Y)/12</f>
        <v>100000</v>
      </c>
      <c r="Y201" s="191">
        <f t="shared" si="251"/>
        <v>5.263157894736842E-4</v>
      </c>
      <c r="Z201" s="224">
        <f>SUMIF('3.HR Policy'!$A:$A,$C201&amp;$C$197,'3.HR Policy'!$E:$E)*SUMIF('1.Headcount'!$A:$A,$C201&amp;2025,'1.Headcount'!AA:AA)/12</f>
        <v>100000</v>
      </c>
      <c r="AA201" s="191">
        <f t="shared" si="252"/>
        <v>6.2821962558110312E-5</v>
      </c>
      <c r="AB201" s="96">
        <f t="shared" ref="AB201" si="256">D201+F201+H201+J201+L201+N201+P201+R201+T201+V201+X201+Z201</f>
        <v>1400000</v>
      </c>
      <c r="AC201" s="191">
        <f t="shared" ref="AC201" si="257">IFERROR(AB201/AB$32,0)</f>
        <v>2.7047913446676971E-4</v>
      </c>
      <c r="AE201" s="95">
        <f>SUMIF('3.HR Policy'!$A:$A,$C201&amp;$C$197,'3.HR Policy'!G:G)*SUMIF($C$13:$C$15,$C201,F$13:F$15)</f>
        <v>1200000</v>
      </c>
      <c r="AF201" s="191">
        <f t="shared" si="223"/>
        <v>1.3672409078479628E-4</v>
      </c>
      <c r="AG201" s="95">
        <f>SUMIF('3.HR Policy'!$A:$A,$C201&amp;$C$197,'3.HR Policy'!I:I)*SUMIF($C$13:$C$15,$C201,H$13:H$15)</f>
        <v>0</v>
      </c>
      <c r="AH201" s="191">
        <f t="shared" si="224"/>
        <v>0</v>
      </c>
      <c r="AI201" s="95">
        <f>SUMIF('3.HR Policy'!$A:$A,$C201&amp;$C$197,'3.HR Policy'!K:K)*SUMIF($C$13:$C$15,$C201,J$13:J$15)</f>
        <v>0</v>
      </c>
      <c r="AJ201" s="191">
        <f t="shared" si="225"/>
        <v>0</v>
      </c>
      <c r="AK201" s="95">
        <f>SUMIF('3.HR Policy'!$A:$A,$C201&amp;$C$197,'3.HR Policy'!M:M)*SUMIF($C$13:$C$15,$C201,L$13:L$15)</f>
        <v>0</v>
      </c>
      <c r="AL201" s="191">
        <f t="shared" si="226"/>
        <v>0</v>
      </c>
    </row>
    <row r="202" spans="2:38" x14ac:dyDescent="0.45">
      <c r="B202" s="90">
        <v>7</v>
      </c>
      <c r="C202" s="91" t="s">
        <v>213</v>
      </c>
      <c r="D202" s="141">
        <f>SUM(D203:D204)</f>
        <v>25000</v>
      </c>
      <c r="E202" s="140">
        <f t="shared" si="210"/>
        <v>0</v>
      </c>
      <c r="F202" s="141">
        <f>SUM(F203:F204)</f>
        <v>25000</v>
      </c>
      <c r="G202" s="140">
        <f t="shared" si="242"/>
        <v>6.2500000000000001E-4</v>
      </c>
      <c r="H202" s="141">
        <f>SUM(H203:H204)</f>
        <v>125000</v>
      </c>
      <c r="I202" s="140">
        <f t="shared" si="243"/>
        <v>6.9444444444444447E-4</v>
      </c>
      <c r="J202" s="141">
        <f>SUM(J203:J204)</f>
        <v>125000</v>
      </c>
      <c r="K202" s="140">
        <f t="shared" si="244"/>
        <v>1.8115942028985507E-4</v>
      </c>
      <c r="L202" s="141">
        <f>SUM(L203:L204)</f>
        <v>125000</v>
      </c>
      <c r="M202" s="140">
        <f t="shared" si="245"/>
        <v>3.4722222222222224E-4</v>
      </c>
      <c r="N202" s="141">
        <f>SUM(N203:N204)</f>
        <v>125000</v>
      </c>
      <c r="O202" s="140">
        <f t="shared" si="246"/>
        <v>2.1179261267366994E-4</v>
      </c>
      <c r="P202" s="141">
        <f>SUM(P203:P204)</f>
        <v>75000</v>
      </c>
      <c r="Q202" s="140">
        <f t="shared" si="247"/>
        <v>1.0359116022099448E-4</v>
      </c>
      <c r="R202" s="141">
        <f>SUM(R203:R204)</f>
        <v>75000</v>
      </c>
      <c r="S202" s="140">
        <f t="shared" si="248"/>
        <v>2.9999999999999997E-4</v>
      </c>
      <c r="T202" s="141">
        <f>SUM(T203:T204)</f>
        <v>75000</v>
      </c>
      <c r="U202" s="140">
        <f t="shared" si="249"/>
        <v>2.1428571428571427E-4</v>
      </c>
      <c r="V202" s="141">
        <f>SUM(V203:V204)</f>
        <v>75000</v>
      </c>
      <c r="W202" s="140">
        <f t="shared" si="250"/>
        <v>3.5714285714285714E-4</v>
      </c>
      <c r="X202" s="141">
        <f>SUM(X203:X204)</f>
        <v>75000</v>
      </c>
      <c r="Y202" s="140">
        <f t="shared" si="251"/>
        <v>3.9473684210526315E-4</v>
      </c>
      <c r="Z202" s="141">
        <f>SUM(Z203:Z204)</f>
        <v>75000</v>
      </c>
      <c r="AA202" s="140">
        <f t="shared" si="252"/>
        <v>4.7116471918582738E-5</v>
      </c>
      <c r="AB202" s="141">
        <f>SUM(AB203:AB204)</f>
        <v>1000000</v>
      </c>
      <c r="AC202" s="140">
        <f>IFERROR(AB202/AB$32,0)</f>
        <v>1.9319938176197836E-4</v>
      </c>
      <c r="AE202" s="94">
        <f>SUM(AE203:AE204)</f>
        <v>900000</v>
      </c>
      <c r="AF202" s="140">
        <f t="shared" si="223"/>
        <v>1.0254306808859722E-4</v>
      </c>
      <c r="AG202" s="94">
        <f>SUM(AG203:AG204)</f>
        <v>0</v>
      </c>
      <c r="AH202" s="140">
        <f t="shared" ref="AH202:AH229" si="258">IFERROR(AG202/AG$32,0)</f>
        <v>0</v>
      </c>
      <c r="AI202" s="94">
        <f>SUM(AI203:AI204)</f>
        <v>300000</v>
      </c>
      <c r="AJ202" s="140">
        <f t="shared" ref="AJ202:AJ229" si="259">IFERROR(AI202/AI$32,0)</f>
        <v>1.2659638035629286E-5</v>
      </c>
      <c r="AK202" s="94">
        <f>SUM(AK203:AK204)</f>
        <v>300000</v>
      </c>
      <c r="AL202" s="140">
        <f t="shared" ref="AL202:AL229" si="260">IFERROR(AK202/AK$32,0)</f>
        <v>9.0425985968780615E-6</v>
      </c>
    </row>
    <row r="203" spans="2:38" x14ac:dyDescent="0.45">
      <c r="B203" s="90"/>
      <c r="C203" s="105" t="str">
        <f>C200</f>
        <v>Manager 1</v>
      </c>
      <c r="D203" s="224">
        <f>SUMIF('3.HR Policy'!$A:$A,$C203&amp;$C$202,'3.HR Policy'!$E:$E)*SUMIF('1.Headcount'!$A:$A,$C203&amp;2025,'1.Headcount'!E:E)/12</f>
        <v>25000</v>
      </c>
      <c r="E203" s="191">
        <f t="shared" si="210"/>
        <v>0</v>
      </c>
      <c r="F203" s="224">
        <f>SUMIF('3.HR Policy'!$A:$A,$C203&amp;$C$202,'3.HR Policy'!$E:$E)*SUMIF('1.Headcount'!$A:$A,$C203&amp;2025,'1.Headcount'!G:G)/12</f>
        <v>25000</v>
      </c>
      <c r="G203" s="191">
        <f t="shared" si="242"/>
        <v>6.2500000000000001E-4</v>
      </c>
      <c r="H203" s="224">
        <f>SUMIF('3.HR Policy'!$A:$A,$C203&amp;$C$202,'3.HR Policy'!$E:$E)*SUMIF('1.Headcount'!$A:$A,$C203&amp;2025,'1.Headcount'!I:I)/12</f>
        <v>25000</v>
      </c>
      <c r="I203" s="191">
        <f t="shared" si="243"/>
        <v>1.3888888888888889E-4</v>
      </c>
      <c r="J203" s="224">
        <f>SUMIF('3.HR Policy'!$A:$A,$C203&amp;$C$202,'3.HR Policy'!$E:$E)*SUMIF('1.Headcount'!$A:$A,$C203&amp;2025,'1.Headcount'!K:K)/12</f>
        <v>25000</v>
      </c>
      <c r="K203" s="191">
        <f t="shared" si="244"/>
        <v>3.6231884057971014E-5</v>
      </c>
      <c r="L203" s="224">
        <f>SUMIF('3.HR Policy'!$A:$A,$C203&amp;$C$202,'3.HR Policy'!$E:$E)*SUMIF('1.Headcount'!$A:$A,$C203&amp;2025,'1.Headcount'!M:M)/12</f>
        <v>25000</v>
      </c>
      <c r="M203" s="191">
        <f t="shared" si="245"/>
        <v>6.9444444444444444E-5</v>
      </c>
      <c r="N203" s="224">
        <f>SUMIF('3.HR Policy'!$A:$A,$C203&amp;$C$202,'3.HR Policy'!$E:$E)*SUMIF('1.Headcount'!$A:$A,$C203&amp;2025,'1.Headcount'!O:O)/12</f>
        <v>25000</v>
      </c>
      <c r="O203" s="191">
        <f t="shared" si="246"/>
        <v>4.2358522534733991E-5</v>
      </c>
      <c r="P203" s="224">
        <f>SUMIF('3.HR Policy'!$A:$A,$C203&amp;$C$202,'3.HR Policy'!$E:$E)*SUMIF('1.Headcount'!$A:$A,$C203&amp;2025,'1.Headcount'!Q:Q)/12</f>
        <v>25000</v>
      </c>
      <c r="Q203" s="191">
        <f t="shared" si="247"/>
        <v>3.4530386740331494E-5</v>
      </c>
      <c r="R203" s="224">
        <f>SUMIF('3.HR Policy'!$A:$A,$C203&amp;$C$202,'3.HR Policy'!$E:$E)*SUMIF('1.Headcount'!$A:$A,$C203&amp;2025,'1.Headcount'!S:S)/12</f>
        <v>25000</v>
      </c>
      <c r="S203" s="191">
        <f t="shared" si="248"/>
        <v>1E-4</v>
      </c>
      <c r="T203" s="224">
        <f>SUMIF('3.HR Policy'!$A:$A,$C203&amp;$C$202,'3.HR Policy'!$E:$E)*SUMIF('1.Headcount'!$A:$A,$C203&amp;2025,'1.Headcount'!U:U)/12</f>
        <v>25000</v>
      </c>
      <c r="U203" s="191">
        <f t="shared" si="249"/>
        <v>7.1428571428571434E-5</v>
      </c>
      <c r="V203" s="224">
        <f>SUMIF('3.HR Policy'!$A:$A,$C203&amp;$C$202,'3.HR Policy'!$E:$E)*SUMIF('1.Headcount'!$A:$A,$C203&amp;2025,'1.Headcount'!W:W)/12</f>
        <v>25000</v>
      </c>
      <c r="W203" s="191">
        <f t="shared" si="250"/>
        <v>1.1904761904761905E-4</v>
      </c>
      <c r="X203" s="224">
        <f>SUMIF('3.HR Policy'!$A:$A,$C203&amp;$C$202,'3.HR Policy'!$E:$E)*SUMIF('1.Headcount'!$A:$A,$C203&amp;2025,'1.Headcount'!Y:Y)/12</f>
        <v>25000</v>
      </c>
      <c r="Y203" s="191">
        <f t="shared" si="251"/>
        <v>1.3157894736842105E-4</v>
      </c>
      <c r="Z203" s="224">
        <f>SUMIF('3.HR Policy'!$A:$A,$C203&amp;$C$202,'3.HR Policy'!$E:$E)*SUMIF('1.Headcount'!$A:$A,$C203&amp;2025,'1.Headcount'!AA:AA)/12</f>
        <v>25000</v>
      </c>
      <c r="AA203" s="191">
        <f t="shared" si="252"/>
        <v>1.5705490639527578E-5</v>
      </c>
      <c r="AB203" s="96">
        <f t="shared" ref="AB203:AB204" si="261">D203+F203+H203+J203+L203+N203+P203+R203+T203+V203+X203+Z203</f>
        <v>300000</v>
      </c>
      <c r="AC203" s="191">
        <f>IFERROR(AB203/AB$32,0)</f>
        <v>5.7959814528593511E-5</v>
      </c>
      <c r="AE203" s="95">
        <f>SUMIF('3.HR Policy'!$A:$A,$C203&amp;$C$202,'3.HR Policy'!G:G)*SUMIF($C$13:$C$15,$C203,F$13:F$15)</f>
        <v>300000</v>
      </c>
      <c r="AF203" s="191">
        <f t="shared" si="223"/>
        <v>3.418102269619907E-5</v>
      </c>
      <c r="AG203" s="95">
        <f>SUMIF('3.HR Policy'!$A:$A,$C203&amp;$C$202,'3.HR Policy'!I:I)*SUMIF($C$13:$C$15,$C203,H$13:H$15)</f>
        <v>0</v>
      </c>
      <c r="AH203" s="191">
        <f t="shared" si="258"/>
        <v>0</v>
      </c>
      <c r="AI203" s="95">
        <f>SUMIF('3.HR Policy'!$A:$A,$C203&amp;$C$202,'3.HR Policy'!K:K)*SUMIF($C$13:$C$15,$C203,J$13:J$15)</f>
        <v>300000</v>
      </c>
      <c r="AJ203" s="191">
        <f t="shared" si="259"/>
        <v>1.2659638035629286E-5</v>
      </c>
      <c r="AK203" s="95">
        <f>SUMIF('3.HR Policy'!$A:$A,$C203&amp;$C$202,'3.HR Policy'!M:M)*SUMIF($C$13:$C$15,$C203,L$13:L$15)</f>
        <v>300000</v>
      </c>
      <c r="AL203" s="191">
        <f t="shared" si="260"/>
        <v>9.0425985968780615E-6</v>
      </c>
    </row>
    <row r="204" spans="2:38" x14ac:dyDescent="0.45">
      <c r="B204" s="90"/>
      <c r="C204" s="105" t="str">
        <f>C201</f>
        <v>Staff 1</v>
      </c>
      <c r="D204" s="224">
        <f>SUMIF('3.HR Policy'!$A:$A,$C204&amp;$C$202,'3.HR Policy'!$E:$E)*SUMIF('1.Headcount'!$A:$A,$C204&amp;2025,'1.Headcount'!E:E)/12</f>
        <v>0</v>
      </c>
      <c r="E204" s="191">
        <f t="shared" si="210"/>
        <v>0</v>
      </c>
      <c r="F204" s="224">
        <f>SUMIF('3.HR Policy'!$A:$A,$C204&amp;$C$202,'3.HR Policy'!$E:$E)*SUMIF('1.Headcount'!$A:$A,$C204&amp;2025,'1.Headcount'!G:G)/12</f>
        <v>0</v>
      </c>
      <c r="G204" s="191">
        <f t="shared" si="242"/>
        <v>0</v>
      </c>
      <c r="H204" s="224">
        <f>SUMIF('3.HR Policy'!$A:$A,$C204&amp;$C$202,'3.HR Policy'!$E:$E)*SUMIF('1.Headcount'!$A:$A,$C204&amp;2025,'1.Headcount'!I:I)/12</f>
        <v>100000</v>
      </c>
      <c r="I204" s="191">
        <f t="shared" si="243"/>
        <v>5.5555555555555556E-4</v>
      </c>
      <c r="J204" s="224">
        <f>SUMIF('3.HR Policy'!$A:$A,$C204&amp;$C$202,'3.HR Policy'!$E:$E)*SUMIF('1.Headcount'!$A:$A,$C204&amp;2025,'1.Headcount'!K:K)/12</f>
        <v>100000</v>
      </c>
      <c r="K204" s="191">
        <f t="shared" si="244"/>
        <v>1.4492753623188405E-4</v>
      </c>
      <c r="L204" s="224">
        <f>SUMIF('3.HR Policy'!$A:$A,$C204&amp;$C$202,'3.HR Policy'!$E:$E)*SUMIF('1.Headcount'!$A:$A,$C204&amp;2025,'1.Headcount'!M:M)/12</f>
        <v>100000</v>
      </c>
      <c r="M204" s="191">
        <f t="shared" si="245"/>
        <v>2.7777777777777778E-4</v>
      </c>
      <c r="N204" s="224">
        <f>SUMIF('3.HR Policy'!$A:$A,$C204&amp;$C$202,'3.HR Policy'!$E:$E)*SUMIF('1.Headcount'!$A:$A,$C204&amp;2025,'1.Headcount'!O:O)/12</f>
        <v>100000</v>
      </c>
      <c r="O204" s="191">
        <f t="shared" si="246"/>
        <v>1.6943409013893597E-4</v>
      </c>
      <c r="P204" s="224">
        <f>SUMIF('3.HR Policy'!$A:$A,$C204&amp;$C$202,'3.HR Policy'!$E:$E)*SUMIF('1.Headcount'!$A:$A,$C204&amp;2025,'1.Headcount'!Q:Q)/12</f>
        <v>50000</v>
      </c>
      <c r="Q204" s="191">
        <f t="shared" si="247"/>
        <v>6.9060773480662989E-5</v>
      </c>
      <c r="R204" s="224">
        <f>SUMIF('3.HR Policy'!$A:$A,$C204&amp;$C$202,'3.HR Policy'!$E:$E)*SUMIF('1.Headcount'!$A:$A,$C204&amp;2025,'1.Headcount'!S:S)/12</f>
        <v>50000</v>
      </c>
      <c r="S204" s="191">
        <f t="shared" si="248"/>
        <v>2.0000000000000001E-4</v>
      </c>
      <c r="T204" s="224">
        <f>SUMIF('3.HR Policy'!$A:$A,$C204&amp;$C$202,'3.HR Policy'!$E:$E)*SUMIF('1.Headcount'!$A:$A,$C204&amp;2025,'1.Headcount'!U:U)/12</f>
        <v>50000</v>
      </c>
      <c r="U204" s="191">
        <f t="shared" si="249"/>
        <v>1.4285714285714287E-4</v>
      </c>
      <c r="V204" s="224">
        <f>SUMIF('3.HR Policy'!$A:$A,$C204&amp;$C$202,'3.HR Policy'!$E:$E)*SUMIF('1.Headcount'!$A:$A,$C204&amp;2025,'1.Headcount'!W:W)/12</f>
        <v>50000</v>
      </c>
      <c r="W204" s="191">
        <f t="shared" si="250"/>
        <v>2.380952380952381E-4</v>
      </c>
      <c r="X204" s="224">
        <f>SUMIF('3.HR Policy'!$A:$A,$C204&amp;$C$202,'3.HR Policy'!$E:$E)*SUMIF('1.Headcount'!$A:$A,$C204&amp;2025,'1.Headcount'!Y:Y)/12</f>
        <v>50000</v>
      </c>
      <c r="Y204" s="191">
        <f t="shared" si="251"/>
        <v>2.631578947368421E-4</v>
      </c>
      <c r="Z204" s="224">
        <f>SUMIF('3.HR Policy'!$A:$A,$C204&amp;$C$202,'3.HR Policy'!$E:$E)*SUMIF('1.Headcount'!$A:$A,$C204&amp;2025,'1.Headcount'!AA:AA)/12</f>
        <v>50000</v>
      </c>
      <c r="AA204" s="191">
        <f t="shared" si="252"/>
        <v>3.1410981279055156E-5</v>
      </c>
      <c r="AB204" s="96">
        <f t="shared" si="261"/>
        <v>700000</v>
      </c>
      <c r="AC204" s="191">
        <f>IFERROR(AB204/AB$32,0)</f>
        <v>1.3523956723338485E-4</v>
      </c>
      <c r="AE204" s="95">
        <f>SUMIF('3.HR Policy'!$A:$A,$C204&amp;$C$202,'3.HR Policy'!G:G)*SUMIF($C$13:$C$15,$C204,F$13:F$15)</f>
        <v>600000</v>
      </c>
      <c r="AF204" s="191">
        <f t="shared" si="223"/>
        <v>6.836204539239814E-5</v>
      </c>
      <c r="AG204" s="95">
        <f>SUMIF('3.HR Policy'!$A:$A,$C204&amp;$C$202,'3.HR Policy'!I:I)*SUMIF($C$13:$C$15,$C204,H$13:H$15)</f>
        <v>0</v>
      </c>
      <c r="AH204" s="191">
        <f t="shared" si="258"/>
        <v>0</v>
      </c>
      <c r="AI204" s="95">
        <f>SUMIF('3.HR Policy'!$A:$A,$C204&amp;$C$202,'3.HR Policy'!K:K)*SUMIF($C$13:$C$15,$C204,J$13:J$15)</f>
        <v>0</v>
      </c>
      <c r="AJ204" s="191">
        <f t="shared" si="259"/>
        <v>0</v>
      </c>
      <c r="AK204" s="95">
        <f>SUMIF('3.HR Policy'!$A:$A,$C204&amp;$C$202,'3.HR Policy'!M:M)*SUMIF($C$13:$C$15,$C204,L$13:L$15)</f>
        <v>0</v>
      </c>
      <c r="AL204" s="191">
        <f t="shared" si="260"/>
        <v>0</v>
      </c>
    </row>
    <row r="205" spans="2:38" x14ac:dyDescent="0.45">
      <c r="B205" s="90">
        <v>8</v>
      </c>
      <c r="C205" s="91" t="s">
        <v>214</v>
      </c>
      <c r="D205" s="141">
        <f>SUM(D206:D209)</f>
        <v>72250</v>
      </c>
      <c r="E205" s="140">
        <f t="shared" si="210"/>
        <v>0</v>
      </c>
      <c r="F205" s="141">
        <f>SUM(F206:F209)</f>
        <v>72250</v>
      </c>
      <c r="G205" s="140">
        <f t="shared" si="242"/>
        <v>1.8062499999999999E-3</v>
      </c>
      <c r="H205" s="141">
        <f>SUM(H206:H209)</f>
        <v>168583.33333333331</v>
      </c>
      <c r="I205" s="140">
        <f t="shared" si="243"/>
        <v>9.3657407407407394E-4</v>
      </c>
      <c r="J205" s="141">
        <f>SUM(J206:J209)</f>
        <v>168583.33333333331</v>
      </c>
      <c r="K205" s="140">
        <f t="shared" si="244"/>
        <v>2.4432367149758449E-4</v>
      </c>
      <c r="L205" s="141">
        <f>SUM(L206:L209)</f>
        <v>168583.33333333331</v>
      </c>
      <c r="M205" s="140">
        <f t="shared" si="245"/>
        <v>4.6828703703703697E-4</v>
      </c>
      <c r="N205" s="141">
        <f>SUM(N206:N209)</f>
        <v>168583.33333333331</v>
      </c>
      <c r="O205" s="140">
        <f t="shared" si="246"/>
        <v>2.8563763695922282E-4</v>
      </c>
      <c r="P205" s="141">
        <f>SUM(P206:P209)</f>
        <v>120416.66666666666</v>
      </c>
      <c r="Q205" s="140">
        <f t="shared" si="247"/>
        <v>1.6632136279926335E-4</v>
      </c>
      <c r="R205" s="141">
        <f>SUM(R206:R209)</f>
        <v>120416.66666666666</v>
      </c>
      <c r="S205" s="140">
        <f t="shared" si="248"/>
        <v>4.8166666666666665E-4</v>
      </c>
      <c r="T205" s="141">
        <f>SUM(T206:T209)</f>
        <v>120416.66666666666</v>
      </c>
      <c r="U205" s="140">
        <f t="shared" si="249"/>
        <v>3.4404761904761904E-4</v>
      </c>
      <c r="V205" s="141">
        <f>SUM(V206:V209)</f>
        <v>120416.66666666666</v>
      </c>
      <c r="W205" s="140">
        <f t="shared" si="250"/>
        <v>5.7341269841269837E-4</v>
      </c>
      <c r="X205" s="141">
        <f>SUM(X206:X209)</f>
        <v>120416.66666666666</v>
      </c>
      <c r="Y205" s="140">
        <f t="shared" si="251"/>
        <v>6.337719298245613E-4</v>
      </c>
      <c r="Z205" s="141">
        <f>SUM(Z206:Z209)</f>
        <v>120416.66666666666</v>
      </c>
      <c r="AA205" s="140">
        <f t="shared" si="252"/>
        <v>7.5648113247057827E-5</v>
      </c>
      <c r="AB205" s="141">
        <f>SUM(AB206:AB209)</f>
        <v>1541333.3333333333</v>
      </c>
      <c r="AC205" s="140">
        <f>IFERROR(AB205/AB$32,0)</f>
        <v>2.9778464708912929E-4</v>
      </c>
      <c r="AE205" s="94">
        <f>SUM(AE206:AE209)</f>
        <v>867000</v>
      </c>
      <c r="AF205" s="140">
        <f t="shared" si="223"/>
        <v>9.8783155592015311E-5</v>
      </c>
      <c r="AG205" s="94">
        <f>SUM(AG206:AG209)</f>
        <v>0</v>
      </c>
      <c r="AH205" s="140">
        <f t="shared" si="258"/>
        <v>0</v>
      </c>
      <c r="AI205" s="94">
        <f>SUM(AI206:AI209)</f>
        <v>289000</v>
      </c>
      <c r="AJ205" s="140">
        <f t="shared" si="259"/>
        <v>1.2195451307656212E-5</v>
      </c>
      <c r="AK205" s="94">
        <f>SUM(AK206:AK209)</f>
        <v>289000</v>
      </c>
      <c r="AL205" s="140">
        <f t="shared" si="260"/>
        <v>8.7110366483258655E-6</v>
      </c>
    </row>
    <row r="206" spans="2:38" x14ac:dyDescent="0.45">
      <c r="B206" s="90"/>
      <c r="C206" s="105" t="s">
        <v>75</v>
      </c>
      <c r="D206" s="224">
        <f>SUMIF('3.HR Policy'!$A:$A,$C206&amp;$C$205,'3.HR Policy'!$E:$E)*SUMIF('1.Headcount'!$A:$A,$C206&amp;2025,'1.Headcount'!E:E)/12</f>
        <v>24083.333333333332</v>
      </c>
      <c r="E206" s="191">
        <f t="shared" si="210"/>
        <v>0</v>
      </c>
      <c r="F206" s="224">
        <f>SUMIF('3.HR Policy'!$A:$A,$C206&amp;$C$205,'3.HR Policy'!$E:$E)*SUMIF('1.Headcount'!$A:$A,$C206&amp;2025,'1.Headcount'!G:G)/12</f>
        <v>24083.333333333332</v>
      </c>
      <c r="G206" s="191">
        <f t="shared" si="210"/>
        <v>6.0208333333333327E-4</v>
      </c>
      <c r="H206" s="224">
        <f>SUMIF('3.HR Policy'!$A:$A,$C206&amp;$C$205,'3.HR Policy'!$E:$E)*SUMIF('1.Headcount'!$A:$A,$C206&amp;2025,'1.Headcount'!I:I)/12</f>
        <v>24083.333333333332</v>
      </c>
      <c r="I206" s="191">
        <f t="shared" ref="I206:K206" si="262">IFERROR(H206/H$32,0)</f>
        <v>1.337962962962963E-4</v>
      </c>
      <c r="J206" s="224">
        <f>SUMIF('3.HR Policy'!$A:$A,$C206&amp;$C$205,'3.HR Policy'!$E:$E)*SUMIF('1.Headcount'!$A:$A,$C206&amp;2025,'1.Headcount'!K:K)/12</f>
        <v>24083.333333333332</v>
      </c>
      <c r="K206" s="191">
        <f t="shared" si="262"/>
        <v>3.4903381642512075E-5</v>
      </c>
      <c r="L206" s="224">
        <f>SUMIF('3.HR Policy'!$A:$A,$C206&amp;$C$205,'3.HR Policy'!$E:$E)*SUMIF('1.Headcount'!$A:$A,$C206&amp;2025,'1.Headcount'!M:M)/12</f>
        <v>24083.333333333332</v>
      </c>
      <c r="M206" s="191">
        <f t="shared" ref="M206:O206" si="263">IFERROR(L206/L$32,0)</f>
        <v>6.689814814814815E-5</v>
      </c>
      <c r="N206" s="224">
        <f>SUMIF('3.HR Policy'!$A:$A,$C206&amp;$C$205,'3.HR Policy'!$E:$E)*SUMIF('1.Headcount'!$A:$A,$C206&amp;2025,'1.Headcount'!O:O)/12</f>
        <v>24083.333333333332</v>
      </c>
      <c r="O206" s="191">
        <f t="shared" si="263"/>
        <v>4.0805376708460405E-5</v>
      </c>
      <c r="P206" s="224">
        <f>SUMIF('3.HR Policy'!$A:$A,$C206&amp;$C$205,'3.HR Policy'!$E:$E)*SUMIF('1.Headcount'!$A:$A,$C206&amp;2025,'1.Headcount'!Q:Q)/12</f>
        <v>24083.333333333332</v>
      </c>
      <c r="Q206" s="191">
        <f t="shared" ref="Q206:S206" si="264">IFERROR(P206/P$32,0)</f>
        <v>3.326427255985267E-5</v>
      </c>
      <c r="R206" s="224">
        <f>SUMIF('3.HR Policy'!$A:$A,$C206&amp;$C$205,'3.HR Policy'!$E:$E)*SUMIF('1.Headcount'!$A:$A,$C206&amp;2025,'1.Headcount'!S:S)/12</f>
        <v>24083.333333333332</v>
      </c>
      <c r="S206" s="191">
        <f t="shared" si="264"/>
        <v>9.6333333333333335E-5</v>
      </c>
      <c r="T206" s="224">
        <f>SUMIF('3.HR Policy'!$A:$A,$C206&amp;$C$205,'3.HR Policy'!$E:$E)*SUMIF('1.Headcount'!$A:$A,$C206&amp;2025,'1.Headcount'!U:U)/12</f>
        <v>24083.333333333332</v>
      </c>
      <c r="U206" s="191">
        <f t="shared" ref="U206:W206" si="265">IFERROR(T206/T$32,0)</f>
        <v>6.8809523809523803E-5</v>
      </c>
      <c r="V206" s="224">
        <f>SUMIF('3.HR Policy'!$A:$A,$C206&amp;$C$205,'3.HR Policy'!$E:$E)*SUMIF('1.Headcount'!$A:$A,$C206&amp;2025,'1.Headcount'!W:W)/12</f>
        <v>24083.333333333332</v>
      </c>
      <c r="W206" s="191">
        <f t="shared" si="265"/>
        <v>1.1468253968253968E-4</v>
      </c>
      <c r="X206" s="224">
        <f>SUMIF('3.HR Policy'!$A:$A,$C206&amp;$C$205,'3.HR Policy'!$E:$E)*SUMIF('1.Headcount'!$A:$A,$C206&amp;2025,'1.Headcount'!Y:Y)/12</f>
        <v>24083.333333333332</v>
      </c>
      <c r="Y206" s="191">
        <f t="shared" ref="Y206:AA206" si="266">IFERROR(X206/X$32,0)</f>
        <v>1.2675438596491227E-4</v>
      </c>
      <c r="Z206" s="224">
        <f>SUMIF('3.HR Policy'!$A:$A,$C206&amp;$C$205,'3.HR Policy'!$E:$E)*SUMIF('1.Headcount'!$A:$A,$C206&amp;2025,'1.Headcount'!AA:AA)/12</f>
        <v>24083.333333333332</v>
      </c>
      <c r="AA206" s="191">
        <f t="shared" si="266"/>
        <v>1.5129622649411567E-5</v>
      </c>
      <c r="AB206" s="96">
        <f t="shared" ref="AB206:AB207" si="267">D206+F206+H206+J206+L206+N206+P206+R206+T206+V206+X206+Z206</f>
        <v>289000</v>
      </c>
      <c r="AC206" s="191">
        <f t="shared" ref="AC206:AC207" si="268">IFERROR(AB206/AB$32,0)</f>
        <v>5.5834621329211749E-5</v>
      </c>
      <c r="AE206" s="95">
        <f>SUMIF('3.HR Policy'!$A:$A,$C206&amp;$C$205,'3.HR Policy'!G:G)*SUMIF($C$13:$C$15,$C206,F$13:F$15)</f>
        <v>0</v>
      </c>
      <c r="AF206" s="191">
        <f t="shared" si="223"/>
        <v>0</v>
      </c>
      <c r="AG206" s="95">
        <f>SUMIF('3.HR Policy'!$A:$A,$C206&amp;$C$205,'3.HR Policy'!I:I)*SUMIF($C$13:$C$15,$C206,H$13:H$15)</f>
        <v>0</v>
      </c>
      <c r="AH206" s="191">
        <f t="shared" si="258"/>
        <v>0</v>
      </c>
      <c r="AI206" s="95">
        <f>SUMIF('3.HR Policy'!$A:$A,$C206&amp;$C$205,'3.HR Policy'!K:K)*SUMIF($C$13:$C$15,$C206,J$13:J$15)</f>
        <v>0</v>
      </c>
      <c r="AJ206" s="191">
        <f t="shared" si="259"/>
        <v>0</v>
      </c>
      <c r="AK206" s="95">
        <f>SUMIF('3.HR Policy'!$A:$A,$C206&amp;$C$205,'3.HR Policy'!M:M)*SUMIF($C$13:$C$15,$C206,L$13:L$15)</f>
        <v>0</v>
      </c>
      <c r="AL206" s="191">
        <f t="shared" si="260"/>
        <v>0</v>
      </c>
    </row>
    <row r="207" spans="2:38" x14ac:dyDescent="0.45">
      <c r="B207" s="90"/>
      <c r="C207" s="105" t="s">
        <v>53</v>
      </c>
      <c r="D207" s="224">
        <f>SUMIF('3.HR Policy'!$A:$A,$C207&amp;$C$205,'3.HR Policy'!$E:$E)*SUMIF('1.Headcount'!$A:$A,$C207&amp;2025,'1.Headcount'!E:E)/12</f>
        <v>24083.333333333332</v>
      </c>
      <c r="E207" s="191">
        <f t="shared" si="210"/>
        <v>0</v>
      </c>
      <c r="F207" s="224">
        <f>SUMIF('3.HR Policy'!$A:$A,$C207&amp;$C$205,'3.HR Policy'!$E:$E)*SUMIF('1.Headcount'!$A:$A,$C207&amp;2025,'1.Headcount'!G:G)/12</f>
        <v>24083.333333333332</v>
      </c>
      <c r="G207" s="191">
        <f t="shared" si="210"/>
        <v>6.0208333333333327E-4</v>
      </c>
      <c r="H207" s="224">
        <f>SUMIF('3.HR Policy'!$A:$A,$C207&amp;$C$205,'3.HR Policy'!$E:$E)*SUMIF('1.Headcount'!$A:$A,$C207&amp;2025,'1.Headcount'!I:I)/12</f>
        <v>24083.333333333332</v>
      </c>
      <c r="I207" s="191">
        <f t="shared" ref="I207:K207" si="269">IFERROR(H207/H$32,0)</f>
        <v>1.337962962962963E-4</v>
      </c>
      <c r="J207" s="224">
        <f>SUMIF('3.HR Policy'!$A:$A,$C207&amp;$C$205,'3.HR Policy'!$E:$E)*SUMIF('1.Headcount'!$A:$A,$C207&amp;2025,'1.Headcount'!K:K)/12</f>
        <v>24083.333333333332</v>
      </c>
      <c r="K207" s="191">
        <f t="shared" si="269"/>
        <v>3.4903381642512075E-5</v>
      </c>
      <c r="L207" s="224">
        <f>SUMIF('3.HR Policy'!$A:$A,$C207&amp;$C$205,'3.HR Policy'!$E:$E)*SUMIF('1.Headcount'!$A:$A,$C207&amp;2025,'1.Headcount'!M:M)/12</f>
        <v>24083.333333333332</v>
      </c>
      <c r="M207" s="191">
        <f t="shared" ref="M207:O207" si="270">IFERROR(L207/L$32,0)</f>
        <v>6.689814814814815E-5</v>
      </c>
      <c r="N207" s="224">
        <f>SUMIF('3.HR Policy'!$A:$A,$C207&amp;$C$205,'3.HR Policy'!$E:$E)*SUMIF('1.Headcount'!$A:$A,$C207&amp;2025,'1.Headcount'!O:O)/12</f>
        <v>24083.333333333332</v>
      </c>
      <c r="O207" s="191">
        <f t="shared" si="270"/>
        <v>4.0805376708460405E-5</v>
      </c>
      <c r="P207" s="224">
        <f>SUMIF('3.HR Policy'!$A:$A,$C207&amp;$C$205,'3.HR Policy'!$E:$E)*SUMIF('1.Headcount'!$A:$A,$C207&amp;2025,'1.Headcount'!Q:Q)/12</f>
        <v>24083.333333333332</v>
      </c>
      <c r="Q207" s="191">
        <f t="shared" ref="Q207:S207" si="271">IFERROR(P207/P$32,0)</f>
        <v>3.326427255985267E-5</v>
      </c>
      <c r="R207" s="224">
        <f>SUMIF('3.HR Policy'!$A:$A,$C207&amp;$C$205,'3.HR Policy'!$E:$E)*SUMIF('1.Headcount'!$A:$A,$C207&amp;2025,'1.Headcount'!S:S)/12</f>
        <v>24083.333333333332</v>
      </c>
      <c r="S207" s="191">
        <f t="shared" si="271"/>
        <v>9.6333333333333335E-5</v>
      </c>
      <c r="T207" s="224">
        <f>SUMIF('3.HR Policy'!$A:$A,$C207&amp;$C$205,'3.HR Policy'!$E:$E)*SUMIF('1.Headcount'!$A:$A,$C207&amp;2025,'1.Headcount'!U:U)/12</f>
        <v>24083.333333333332</v>
      </c>
      <c r="U207" s="191">
        <f t="shared" ref="U207:W207" si="272">IFERROR(T207/T$32,0)</f>
        <v>6.8809523809523803E-5</v>
      </c>
      <c r="V207" s="224">
        <f>SUMIF('3.HR Policy'!$A:$A,$C207&amp;$C$205,'3.HR Policy'!$E:$E)*SUMIF('1.Headcount'!$A:$A,$C207&amp;2025,'1.Headcount'!W:W)/12</f>
        <v>24083.333333333332</v>
      </c>
      <c r="W207" s="191">
        <f t="shared" si="272"/>
        <v>1.1468253968253968E-4</v>
      </c>
      <c r="X207" s="224">
        <f>SUMIF('3.HR Policy'!$A:$A,$C207&amp;$C$205,'3.HR Policy'!$E:$E)*SUMIF('1.Headcount'!$A:$A,$C207&amp;2025,'1.Headcount'!Y:Y)/12</f>
        <v>24083.333333333332</v>
      </c>
      <c r="Y207" s="191">
        <f t="shared" ref="Y207:AA207" si="273">IFERROR(X207/X$32,0)</f>
        <v>1.2675438596491227E-4</v>
      </c>
      <c r="Z207" s="224">
        <f>SUMIF('3.HR Policy'!$A:$A,$C207&amp;$C$205,'3.HR Policy'!$E:$E)*SUMIF('1.Headcount'!$A:$A,$C207&amp;2025,'1.Headcount'!AA:AA)/12</f>
        <v>24083.333333333332</v>
      </c>
      <c r="AA207" s="191">
        <f t="shared" si="273"/>
        <v>1.5129622649411567E-5</v>
      </c>
      <c r="AB207" s="96">
        <f t="shared" si="267"/>
        <v>289000</v>
      </c>
      <c r="AC207" s="191">
        <f t="shared" si="268"/>
        <v>5.5834621329211749E-5</v>
      </c>
      <c r="AE207" s="95">
        <f>SUMIF('3.HR Policy'!$A:$A,$C207&amp;$C$205,'3.HR Policy'!G:G)*SUMIF($C$13:$C$15,$C207,F$13:F$15)</f>
        <v>0</v>
      </c>
      <c r="AF207" s="191">
        <f t="shared" si="223"/>
        <v>0</v>
      </c>
      <c r="AG207" s="95">
        <f>SUMIF('3.HR Policy'!$A:$A,$C207&amp;$C$205,'3.HR Policy'!I:I)*SUMIF($C$13:$C$15,$C207,H$13:H$15)</f>
        <v>0</v>
      </c>
      <c r="AH207" s="191">
        <f t="shared" si="258"/>
        <v>0</v>
      </c>
      <c r="AI207" s="95">
        <f>SUMIF('3.HR Policy'!$A:$A,$C207&amp;$C$205,'3.HR Policy'!K:K)*SUMIF($C$13:$C$15,$C207,J$13:J$15)</f>
        <v>0</v>
      </c>
      <c r="AJ207" s="191">
        <f t="shared" si="259"/>
        <v>0</v>
      </c>
      <c r="AK207" s="95">
        <f>SUMIF('3.HR Policy'!$A:$A,$C207&amp;$C$205,'3.HR Policy'!M:M)*SUMIF($C$13:$C$15,$C207,L$13:L$15)</f>
        <v>0</v>
      </c>
      <c r="AL207" s="191">
        <f t="shared" si="260"/>
        <v>0</v>
      </c>
    </row>
    <row r="208" spans="2:38" x14ac:dyDescent="0.45">
      <c r="B208" s="90"/>
      <c r="C208" s="105" t="str">
        <f>C203</f>
        <v>Manager 1</v>
      </c>
      <c r="D208" s="224">
        <f>SUMIF('3.HR Policy'!$A:$A,$C208&amp;$C$205,'3.HR Policy'!$E:$E)*SUMIF('1.Headcount'!$A:$A,$C208&amp;2025,'1.Headcount'!E:E)/12</f>
        <v>24083.333333333332</v>
      </c>
      <c r="E208" s="191">
        <f>IFERROR(D208/D$32,0)</f>
        <v>0</v>
      </c>
      <c r="F208" s="224">
        <f>SUMIF('3.HR Policy'!$A:$A,$C208&amp;$C$205,'3.HR Policy'!$E:$E)*SUMIF('1.Headcount'!$A:$A,$C208&amp;2025,'1.Headcount'!G:G)/12</f>
        <v>24083.333333333332</v>
      </c>
      <c r="G208" s="191">
        <f>IFERROR(F208/F$32,0)</f>
        <v>6.0208333333333327E-4</v>
      </c>
      <c r="H208" s="224">
        <f>SUMIF('3.HR Policy'!$A:$A,$C208&amp;$C$205,'3.HR Policy'!$E:$E)*SUMIF('1.Headcount'!$A:$A,$C208&amp;2025,'1.Headcount'!I:I)/12</f>
        <v>24083.333333333332</v>
      </c>
      <c r="I208" s="191">
        <f>IFERROR(H208/H$32,0)</f>
        <v>1.337962962962963E-4</v>
      </c>
      <c r="J208" s="224">
        <f>SUMIF('3.HR Policy'!$A:$A,$C208&amp;$C$205,'3.HR Policy'!$E:$E)*SUMIF('1.Headcount'!$A:$A,$C208&amp;2025,'1.Headcount'!K:K)/12</f>
        <v>24083.333333333332</v>
      </c>
      <c r="K208" s="191">
        <f>IFERROR(J208/J$32,0)</f>
        <v>3.4903381642512075E-5</v>
      </c>
      <c r="L208" s="224">
        <f>SUMIF('3.HR Policy'!$A:$A,$C208&amp;$C$205,'3.HR Policy'!$E:$E)*SUMIF('1.Headcount'!$A:$A,$C208&amp;2025,'1.Headcount'!M:M)/12</f>
        <v>24083.333333333332</v>
      </c>
      <c r="M208" s="191">
        <f>IFERROR(L208/L$32,0)</f>
        <v>6.689814814814815E-5</v>
      </c>
      <c r="N208" s="224">
        <f>SUMIF('3.HR Policy'!$A:$A,$C208&amp;$C$205,'3.HR Policy'!$E:$E)*SUMIF('1.Headcount'!$A:$A,$C208&amp;2025,'1.Headcount'!O:O)/12</f>
        <v>24083.333333333332</v>
      </c>
      <c r="O208" s="191">
        <f>IFERROR(N208/N$32,0)</f>
        <v>4.0805376708460405E-5</v>
      </c>
      <c r="P208" s="224">
        <f>SUMIF('3.HR Policy'!$A:$A,$C208&amp;$C$205,'3.HR Policy'!$E:$E)*SUMIF('1.Headcount'!$A:$A,$C208&amp;2025,'1.Headcount'!Q:Q)/12</f>
        <v>24083.333333333332</v>
      </c>
      <c r="Q208" s="191">
        <f>IFERROR(P208/P$32,0)</f>
        <v>3.326427255985267E-5</v>
      </c>
      <c r="R208" s="224">
        <f>SUMIF('3.HR Policy'!$A:$A,$C208&amp;$C$205,'3.HR Policy'!$E:$E)*SUMIF('1.Headcount'!$A:$A,$C208&amp;2025,'1.Headcount'!S:S)/12</f>
        <v>24083.333333333332</v>
      </c>
      <c r="S208" s="191">
        <f>IFERROR(R208/R$32,0)</f>
        <v>9.6333333333333335E-5</v>
      </c>
      <c r="T208" s="224">
        <f>SUMIF('3.HR Policy'!$A:$A,$C208&amp;$C$205,'3.HR Policy'!$E:$E)*SUMIF('1.Headcount'!$A:$A,$C208&amp;2025,'1.Headcount'!U:U)/12</f>
        <v>24083.333333333332</v>
      </c>
      <c r="U208" s="191">
        <f>IFERROR(T208/T$32,0)</f>
        <v>6.8809523809523803E-5</v>
      </c>
      <c r="V208" s="224">
        <f>SUMIF('3.HR Policy'!$A:$A,$C208&amp;$C$205,'3.HR Policy'!$E:$E)*SUMIF('1.Headcount'!$A:$A,$C208&amp;2025,'1.Headcount'!W:W)/12</f>
        <v>24083.333333333332</v>
      </c>
      <c r="W208" s="191">
        <f>IFERROR(V208/V$32,0)</f>
        <v>1.1468253968253968E-4</v>
      </c>
      <c r="X208" s="224">
        <f>SUMIF('3.HR Policy'!$A:$A,$C208&amp;$C$205,'3.HR Policy'!$E:$E)*SUMIF('1.Headcount'!$A:$A,$C208&amp;2025,'1.Headcount'!Y:Y)/12</f>
        <v>24083.333333333332</v>
      </c>
      <c r="Y208" s="191">
        <f>IFERROR(X208/X$32,0)</f>
        <v>1.2675438596491227E-4</v>
      </c>
      <c r="Z208" s="224">
        <f>SUMIF('3.HR Policy'!$A:$A,$C208&amp;$C$205,'3.HR Policy'!$E:$E)*SUMIF('1.Headcount'!$A:$A,$C208&amp;2025,'1.Headcount'!AA:AA)/12</f>
        <v>24083.333333333332</v>
      </c>
      <c r="AA208" s="191">
        <f>IFERROR(Z208/Z$32,0)</f>
        <v>1.5129622649411567E-5</v>
      </c>
      <c r="AB208" s="96">
        <f t="shared" ref="AB208:AB209" si="274">D208+F208+H208+J208+L208+N208+P208+R208+T208+V208+X208+Z208</f>
        <v>289000</v>
      </c>
      <c r="AC208" s="191">
        <f>IFERROR(AB208/AB$32,0)</f>
        <v>5.5834621329211749E-5</v>
      </c>
      <c r="AE208" s="95">
        <f>SUMIF('3.HR Policy'!$A:$A,$C208&amp;$C$205,'3.HR Policy'!G:G)*SUMIF($C$13:$C$15,$C208,F$13:F$15)</f>
        <v>289000</v>
      </c>
      <c r="AF208" s="191">
        <f t="shared" si="223"/>
        <v>3.2927718530671768E-5</v>
      </c>
      <c r="AG208" s="95">
        <f>SUMIF('3.HR Policy'!$A:$A,$C208&amp;$C$205,'3.HR Policy'!I:I)*SUMIF($C$13:$C$15,$C208,H$13:H$15)</f>
        <v>0</v>
      </c>
      <c r="AH208" s="191">
        <f t="shared" si="258"/>
        <v>0</v>
      </c>
      <c r="AI208" s="95">
        <f>SUMIF('3.HR Policy'!$A:$A,$C208&amp;$C$205,'3.HR Policy'!K:K)*SUMIF($C$13:$C$15,$C208,J$13:J$15)</f>
        <v>289000</v>
      </c>
      <c r="AJ208" s="191">
        <f t="shared" si="259"/>
        <v>1.2195451307656212E-5</v>
      </c>
      <c r="AK208" s="95">
        <f>SUMIF('3.HR Policy'!$A:$A,$C208&amp;$C$205,'3.HR Policy'!M:M)*SUMIF($C$13:$C$15,$C208,L$13:L$15)</f>
        <v>289000</v>
      </c>
      <c r="AL208" s="191">
        <f t="shared" si="260"/>
        <v>8.7110366483258655E-6</v>
      </c>
    </row>
    <row r="209" spans="2:38" x14ac:dyDescent="0.45">
      <c r="B209" s="90"/>
      <c r="C209" s="105" t="s">
        <v>199</v>
      </c>
      <c r="D209" s="224">
        <f>SUMIF('3.HR Policy'!$A:$A,$C209&amp;$C$205,'3.HR Policy'!$E:$E)*SUMIF('1.Headcount'!$A:$A,$C209&amp;2025,'1.Headcount'!E:E)/12</f>
        <v>0</v>
      </c>
      <c r="E209" s="191">
        <f>IFERROR(D209/D$32,0)</f>
        <v>0</v>
      </c>
      <c r="F209" s="224">
        <f>SUMIF('3.HR Policy'!$A:$A,$C209&amp;$C$205,'3.HR Policy'!$E:$E)*SUMIF('1.Headcount'!$A:$A,$C209&amp;2025,'1.Headcount'!G:G)/12</f>
        <v>0</v>
      </c>
      <c r="G209" s="191">
        <f>IFERROR(F209/F$32,0)</f>
        <v>0</v>
      </c>
      <c r="H209" s="224">
        <f>SUMIF('3.HR Policy'!$A:$A,$C209&amp;$C$205,'3.HR Policy'!$E:$E)*SUMIF('1.Headcount'!$A:$A,$C209&amp;2025,'1.Headcount'!I:I)/12</f>
        <v>96333.333333333328</v>
      </c>
      <c r="I209" s="191">
        <f>IFERROR(H209/H$32,0)</f>
        <v>5.351851851851852E-4</v>
      </c>
      <c r="J209" s="224">
        <f>SUMIF('3.HR Policy'!$A:$A,$C209&amp;$C$205,'3.HR Policy'!$E:$E)*SUMIF('1.Headcount'!$A:$A,$C209&amp;2025,'1.Headcount'!K:K)/12</f>
        <v>96333.333333333328</v>
      </c>
      <c r="K209" s="191">
        <f>IFERROR(J209/J$32,0)</f>
        <v>1.396135265700483E-4</v>
      </c>
      <c r="L209" s="224">
        <f>SUMIF('3.HR Policy'!$A:$A,$C209&amp;$C$205,'3.HR Policy'!$E:$E)*SUMIF('1.Headcount'!$A:$A,$C209&amp;2025,'1.Headcount'!M:M)/12</f>
        <v>96333.333333333328</v>
      </c>
      <c r="M209" s="191">
        <f>IFERROR(L209/L$32,0)</f>
        <v>2.675925925925926E-4</v>
      </c>
      <c r="N209" s="224">
        <f>SUMIF('3.HR Policy'!$A:$A,$C209&amp;$C$205,'3.HR Policy'!$E:$E)*SUMIF('1.Headcount'!$A:$A,$C209&amp;2025,'1.Headcount'!O:O)/12</f>
        <v>96333.333333333328</v>
      </c>
      <c r="O209" s="191">
        <f>IFERROR(N209/N$32,0)</f>
        <v>1.6322150683384162E-4</v>
      </c>
      <c r="P209" s="224">
        <f>SUMIF('3.HR Policy'!$A:$A,$C209&amp;$C$205,'3.HR Policy'!$E:$E)*SUMIF('1.Headcount'!$A:$A,$C209&amp;2025,'1.Headcount'!Q:Q)/12</f>
        <v>48166.666666666664</v>
      </c>
      <c r="Q209" s="191">
        <f>IFERROR(P209/P$32,0)</f>
        <v>6.652854511970534E-5</v>
      </c>
      <c r="R209" s="224">
        <f>SUMIF('3.HR Policy'!$A:$A,$C209&amp;$C$205,'3.HR Policy'!$E:$E)*SUMIF('1.Headcount'!$A:$A,$C209&amp;2025,'1.Headcount'!S:S)/12</f>
        <v>48166.666666666664</v>
      </c>
      <c r="S209" s="191">
        <f>IFERROR(R209/R$32,0)</f>
        <v>1.9266666666666667E-4</v>
      </c>
      <c r="T209" s="224">
        <f>SUMIF('3.HR Policy'!$A:$A,$C209&amp;$C$205,'3.HR Policy'!$E:$E)*SUMIF('1.Headcount'!$A:$A,$C209&amp;2025,'1.Headcount'!U:U)/12</f>
        <v>48166.666666666664</v>
      </c>
      <c r="U209" s="191">
        <f>IFERROR(T209/T$32,0)</f>
        <v>1.3761904761904761E-4</v>
      </c>
      <c r="V209" s="224">
        <f>SUMIF('3.HR Policy'!$A:$A,$C209&amp;$C$205,'3.HR Policy'!$E:$E)*SUMIF('1.Headcount'!$A:$A,$C209&amp;2025,'1.Headcount'!W:W)/12</f>
        <v>48166.666666666664</v>
      </c>
      <c r="W209" s="191">
        <f>IFERROR(V209/V$32,0)</f>
        <v>2.2936507936507935E-4</v>
      </c>
      <c r="X209" s="224">
        <f>SUMIF('3.HR Policy'!$A:$A,$C209&amp;$C$205,'3.HR Policy'!$E:$E)*SUMIF('1.Headcount'!$A:$A,$C209&amp;2025,'1.Headcount'!Y:Y)/12</f>
        <v>48166.666666666664</v>
      </c>
      <c r="Y209" s="191">
        <f>IFERROR(X209/X$32,0)</f>
        <v>2.5350877192982453E-4</v>
      </c>
      <c r="Z209" s="224">
        <f>SUMIF('3.HR Policy'!$A:$A,$C209&amp;$C$205,'3.HR Policy'!$E:$E)*SUMIF('1.Headcount'!$A:$A,$C209&amp;2025,'1.Headcount'!AA:AA)/12</f>
        <v>48166.666666666664</v>
      </c>
      <c r="AA209" s="191">
        <f>IFERROR(Z209/Z$32,0)</f>
        <v>3.0259245298823134E-5</v>
      </c>
      <c r="AB209" s="96">
        <f t="shared" si="274"/>
        <v>674333.33333333326</v>
      </c>
      <c r="AC209" s="191">
        <f>IFERROR(AB209/AB$32,0)</f>
        <v>1.3028078310149406E-4</v>
      </c>
      <c r="AE209" s="95">
        <f>SUMIF('3.HR Policy'!$A:$A,$C209&amp;$C$205,'3.HR Policy'!G:G)*SUMIF($C$13:$C$15,$C209,F$13:F$15)</f>
        <v>578000</v>
      </c>
      <c r="AF209" s="191">
        <f t="shared" si="223"/>
        <v>6.5855437061343536E-5</v>
      </c>
      <c r="AG209" s="95">
        <f>SUMIF('3.HR Policy'!$A:$A,$C209&amp;$C$205,'3.HR Policy'!I:I)*SUMIF($C$13:$C$15,$C209,H$13:H$15)</f>
        <v>0</v>
      </c>
      <c r="AH209" s="191">
        <f t="shared" si="258"/>
        <v>0</v>
      </c>
      <c r="AI209" s="95">
        <f>SUMIF('3.HR Policy'!$A:$A,$C209&amp;$C$205,'3.HR Policy'!K:K)*SUMIF($C$13:$C$15,$C209,J$13:J$15)</f>
        <v>0</v>
      </c>
      <c r="AJ209" s="191">
        <f t="shared" si="259"/>
        <v>0</v>
      </c>
      <c r="AK209" s="95">
        <f>SUMIF('3.HR Policy'!$A:$A,$C209&amp;$C$205,'3.HR Policy'!M:M)*SUMIF($C$13:$C$15,$C209,L$13:L$15)</f>
        <v>0</v>
      </c>
      <c r="AL209" s="191">
        <f t="shared" si="260"/>
        <v>0</v>
      </c>
    </row>
    <row r="210" spans="2:38" x14ac:dyDescent="0.45">
      <c r="B210" s="90">
        <v>9</v>
      </c>
      <c r="C210" s="91" t="s">
        <v>215</v>
      </c>
      <c r="D210" s="141">
        <f>SUM(D211:D214)</f>
        <v>50000</v>
      </c>
      <c r="E210" s="140">
        <f>IFERROR(D210/D$32,0)</f>
        <v>0</v>
      </c>
      <c r="F210" s="141">
        <f>SUM(F211:F214)</f>
        <v>50000</v>
      </c>
      <c r="G210" s="140">
        <f>IFERROR(F210/F$32,0)</f>
        <v>1.25E-3</v>
      </c>
      <c r="H210" s="141">
        <f>SUM(H211:H214)</f>
        <v>116666.66666666667</v>
      </c>
      <c r="I210" s="140">
        <f>IFERROR(H210/H$32,0)</f>
        <v>6.4814814814814813E-4</v>
      </c>
      <c r="J210" s="141">
        <f>SUM(J211:J214)</f>
        <v>116666.66666666667</v>
      </c>
      <c r="K210" s="140">
        <f>IFERROR(J210/J$32,0)</f>
        <v>1.6908212560386474E-4</v>
      </c>
      <c r="L210" s="141">
        <f>SUM(L211:L214)</f>
        <v>116666.66666666667</v>
      </c>
      <c r="M210" s="140">
        <f>IFERROR(L210/L$32,0)</f>
        <v>3.2407407407407406E-4</v>
      </c>
      <c r="N210" s="141">
        <f>SUM(N211:N214)</f>
        <v>116666.66666666667</v>
      </c>
      <c r="O210" s="140">
        <f>IFERROR(N210/N$32,0)</f>
        <v>1.9767310516209194E-4</v>
      </c>
      <c r="P210" s="141">
        <f>SUM(P211:P214)</f>
        <v>83333.333333333343</v>
      </c>
      <c r="Q210" s="140">
        <f>IFERROR(P210/P$32,0)</f>
        <v>1.1510128913443832E-4</v>
      </c>
      <c r="R210" s="141">
        <f>SUM(R211:R214)</f>
        <v>83333.333333333343</v>
      </c>
      <c r="S210" s="140">
        <f>IFERROR(R210/R$32,0)</f>
        <v>3.3333333333333338E-4</v>
      </c>
      <c r="T210" s="141">
        <f>SUM(T211:T214)</f>
        <v>83333.333333333343</v>
      </c>
      <c r="U210" s="140">
        <f>IFERROR(T210/T$32,0)</f>
        <v>2.3809523809523812E-4</v>
      </c>
      <c r="V210" s="141">
        <f>SUM(V211:V214)</f>
        <v>83333.333333333343</v>
      </c>
      <c r="W210" s="140">
        <f>IFERROR(V210/V$32,0)</f>
        <v>3.9682539682539688E-4</v>
      </c>
      <c r="X210" s="141">
        <f>SUM(X211:X214)</f>
        <v>83333.333333333343</v>
      </c>
      <c r="Y210" s="140">
        <f>IFERROR(X210/X$32,0)</f>
        <v>4.3859649122807024E-4</v>
      </c>
      <c r="Z210" s="141">
        <f>SUM(Z211:Z214)</f>
        <v>83333.333333333343</v>
      </c>
      <c r="AA210" s="140">
        <f>IFERROR(Z210/Z$32,0)</f>
        <v>5.2351635465091938E-5</v>
      </c>
      <c r="AB210" s="141">
        <f>SUM(AB211:AB214)</f>
        <v>1066666.6666666665</v>
      </c>
      <c r="AC210" s="140">
        <f>IFERROR(AB210/AB$32,0)</f>
        <v>2.0607934054611024E-4</v>
      </c>
      <c r="AE210" s="94">
        <f>SUM(AE213:AE214)</f>
        <v>600000</v>
      </c>
      <c r="AF210" s="140">
        <f t="shared" si="223"/>
        <v>6.836204539239814E-5</v>
      </c>
      <c r="AG210" s="94">
        <f>SUM(AG213:AG214)</f>
        <v>0</v>
      </c>
      <c r="AH210" s="140">
        <f t="shared" si="258"/>
        <v>0</v>
      </c>
      <c r="AI210" s="94">
        <f>SUM(AI213:AI214)</f>
        <v>200000</v>
      </c>
      <c r="AJ210" s="140">
        <f t="shared" si="259"/>
        <v>8.4397586904195235E-6</v>
      </c>
      <c r="AK210" s="94">
        <f>SUM(AK213:AK214)</f>
        <v>200000</v>
      </c>
      <c r="AL210" s="140">
        <f t="shared" si="260"/>
        <v>6.028399064585374E-6</v>
      </c>
    </row>
    <row r="211" spans="2:38" x14ac:dyDescent="0.45">
      <c r="B211" s="90"/>
      <c r="C211" s="105" t="s">
        <v>75</v>
      </c>
      <c r="D211" s="224">
        <f>SUMIF('3.HR Policy'!$A:$A,$C211&amp;$C$210,'3.HR Policy'!$E:$E)*SUMIF('1.Headcount'!$A:$A,$C211&amp;2025,'1.Headcount'!E:E)/12</f>
        <v>16666.666666666668</v>
      </c>
      <c r="E211" s="191">
        <f t="shared" ref="E211:G212" si="275">IFERROR(D211/D$32,0)</f>
        <v>0</v>
      </c>
      <c r="F211" s="224">
        <f>SUMIF('3.HR Policy'!$A:$A,$C211&amp;$C$210,'3.HR Policy'!$E:$E)*SUMIF('1.Headcount'!$A:$A,$C211&amp;2025,'1.Headcount'!G:G)/12</f>
        <v>16666.666666666668</v>
      </c>
      <c r="G211" s="191">
        <f t="shared" si="275"/>
        <v>4.1666666666666669E-4</v>
      </c>
      <c r="H211" s="224">
        <f>SUMIF('3.HR Policy'!$A:$A,$C211&amp;$C$210,'3.HR Policy'!$E:$E)*SUMIF('1.Headcount'!$A:$A,$C211&amp;2025,'1.Headcount'!I:I)/12</f>
        <v>16666.666666666668</v>
      </c>
      <c r="I211" s="191">
        <f t="shared" ref="I211:K211" si="276">IFERROR(H211/H$32,0)</f>
        <v>9.2592592592592602E-5</v>
      </c>
      <c r="J211" s="224">
        <f>SUMIF('3.HR Policy'!$A:$A,$C211&amp;$C$210,'3.HR Policy'!$E:$E)*SUMIF('1.Headcount'!$A:$A,$C211&amp;2025,'1.Headcount'!K:K)/12</f>
        <v>16666.666666666668</v>
      </c>
      <c r="K211" s="191">
        <f t="shared" si="276"/>
        <v>2.4154589371980679E-5</v>
      </c>
      <c r="L211" s="224">
        <f>SUMIF('3.HR Policy'!$A:$A,$C211&amp;$C$210,'3.HR Policy'!$E:$E)*SUMIF('1.Headcount'!$A:$A,$C211&amp;2025,'1.Headcount'!M:M)/12</f>
        <v>16666.666666666668</v>
      </c>
      <c r="M211" s="191">
        <f t="shared" ref="M211:O211" si="277">IFERROR(L211/L$32,0)</f>
        <v>4.6296296296296301E-5</v>
      </c>
      <c r="N211" s="224">
        <f>SUMIF('3.HR Policy'!$A:$A,$C211&amp;$C$210,'3.HR Policy'!$E:$E)*SUMIF('1.Headcount'!$A:$A,$C211&amp;2025,'1.Headcount'!O:O)/12</f>
        <v>16666.666666666668</v>
      </c>
      <c r="O211" s="191">
        <f t="shared" si="277"/>
        <v>2.8239015023155993E-5</v>
      </c>
      <c r="P211" s="224">
        <f>SUMIF('3.HR Policy'!$A:$A,$C211&amp;$C$210,'3.HR Policy'!$E:$E)*SUMIF('1.Headcount'!$A:$A,$C211&amp;2025,'1.Headcount'!Q:Q)/12</f>
        <v>16666.666666666668</v>
      </c>
      <c r="Q211" s="191">
        <f t="shared" ref="Q211:S211" si="278">IFERROR(P211/P$32,0)</f>
        <v>2.3020257826887664E-5</v>
      </c>
      <c r="R211" s="224">
        <f>SUMIF('3.HR Policy'!$A:$A,$C211&amp;$C$210,'3.HR Policy'!$E:$E)*SUMIF('1.Headcount'!$A:$A,$C211&amp;2025,'1.Headcount'!S:S)/12</f>
        <v>16666.666666666668</v>
      </c>
      <c r="S211" s="191">
        <f t="shared" si="278"/>
        <v>6.666666666666667E-5</v>
      </c>
      <c r="T211" s="224">
        <f>SUMIF('3.HR Policy'!$A:$A,$C211&amp;$C$210,'3.HR Policy'!$E:$E)*SUMIF('1.Headcount'!$A:$A,$C211&amp;2025,'1.Headcount'!U:U)/12</f>
        <v>16666.666666666668</v>
      </c>
      <c r="U211" s="191">
        <f t="shared" ref="U211:W211" si="279">IFERROR(T211/T$32,0)</f>
        <v>4.761904761904762E-5</v>
      </c>
      <c r="V211" s="224">
        <f>SUMIF('3.HR Policy'!$A:$A,$C211&amp;$C$210,'3.HR Policy'!$E:$E)*SUMIF('1.Headcount'!$A:$A,$C211&amp;2025,'1.Headcount'!W:W)/12</f>
        <v>16666.666666666668</v>
      </c>
      <c r="W211" s="191">
        <f t="shared" si="279"/>
        <v>7.9365079365079365E-5</v>
      </c>
      <c r="X211" s="224">
        <f>SUMIF('3.HR Policy'!$A:$A,$C211&amp;$C$210,'3.HR Policy'!$E:$E)*SUMIF('1.Headcount'!$A:$A,$C211&amp;2025,'1.Headcount'!Y:Y)/12</f>
        <v>16666.666666666668</v>
      </c>
      <c r="Y211" s="191">
        <f t="shared" ref="Y211:AA211" si="280">IFERROR(X211/X$32,0)</f>
        <v>8.7719298245614042E-5</v>
      </c>
      <c r="Z211" s="224">
        <f>SUMIF('3.HR Policy'!$A:$A,$C211&amp;$C$210,'3.HR Policy'!$E:$E)*SUMIF('1.Headcount'!$A:$A,$C211&amp;2025,'1.Headcount'!AA:AA)/12</f>
        <v>16666.666666666668</v>
      </c>
      <c r="AA211" s="191">
        <f t="shared" si="280"/>
        <v>1.0470327093018386E-5</v>
      </c>
      <c r="AB211" s="190">
        <f t="shared" ref="AB211:AB212" si="281">D211+F211+H211+J211+L211+N211+P211+R211+T211+V211+X211+Z211</f>
        <v>199999.99999999997</v>
      </c>
      <c r="AC211" s="191">
        <f t="shared" ref="AC211:AC212" si="282">IFERROR(AB211/AB$32,0)</f>
        <v>3.8639876352395667E-5</v>
      </c>
      <c r="AE211" s="95">
        <f>SUMIF('3.HR Policy'!$A:$A,$C211&amp;$C$210,'3.HR Policy'!G:G)*SUMIF($C$13:$C$15,$C211,F$13:F$15)</f>
        <v>0</v>
      </c>
      <c r="AF211" s="191">
        <f t="shared" si="223"/>
        <v>0</v>
      </c>
      <c r="AG211" s="95">
        <f>SUMIF('3.HR Policy'!$A:$A,$C211&amp;$C$210,'3.HR Policy'!I:I)*SUMIF($C$13:$C$15,$C211,H$13:H$15)</f>
        <v>0</v>
      </c>
      <c r="AH211" s="191">
        <f t="shared" si="258"/>
        <v>0</v>
      </c>
      <c r="AI211" s="95">
        <f>SUMIF('3.HR Policy'!$A:$A,$C211&amp;$C$210,'3.HR Policy'!K:K)*SUMIF($C$13:$C$15,$C211,J$13:J$15)</f>
        <v>0</v>
      </c>
      <c r="AJ211" s="191">
        <f t="shared" si="259"/>
        <v>0</v>
      </c>
      <c r="AK211" s="95">
        <f>SUMIF('3.HR Policy'!$A:$A,$C211&amp;$C$210,'3.HR Policy'!M:M)*SUMIF($C$13:$C$15,$C211,L$13:L$15)</f>
        <v>0</v>
      </c>
      <c r="AL211" s="191">
        <f t="shared" si="260"/>
        <v>0</v>
      </c>
    </row>
    <row r="212" spans="2:38" x14ac:dyDescent="0.45">
      <c r="B212" s="90"/>
      <c r="C212" s="105" t="s">
        <v>53</v>
      </c>
      <c r="D212" s="224">
        <f>SUMIF('3.HR Policy'!$A:$A,$C212&amp;$C$210,'3.HR Policy'!$E:$E)*SUMIF('1.Headcount'!$A:$A,$C212&amp;2025,'1.Headcount'!E:E)/12</f>
        <v>16666.666666666668</v>
      </c>
      <c r="E212" s="191">
        <f t="shared" si="275"/>
        <v>0</v>
      </c>
      <c r="F212" s="224">
        <f>SUMIF('3.HR Policy'!$A:$A,$C212&amp;$C$210,'3.HR Policy'!$E:$E)*SUMIF('1.Headcount'!$A:$A,$C212&amp;2025,'1.Headcount'!G:G)/12</f>
        <v>16666.666666666668</v>
      </c>
      <c r="G212" s="191">
        <f t="shared" si="275"/>
        <v>4.1666666666666669E-4</v>
      </c>
      <c r="H212" s="224">
        <f>SUMIF('3.HR Policy'!$A:$A,$C212&amp;$C$210,'3.HR Policy'!$E:$E)*SUMIF('1.Headcount'!$A:$A,$C212&amp;2025,'1.Headcount'!I:I)/12</f>
        <v>16666.666666666668</v>
      </c>
      <c r="I212" s="191">
        <f t="shared" ref="I212:K212" si="283">IFERROR(H212/H$32,0)</f>
        <v>9.2592592592592602E-5</v>
      </c>
      <c r="J212" s="224">
        <f>SUMIF('3.HR Policy'!$A:$A,$C212&amp;$C$210,'3.HR Policy'!$E:$E)*SUMIF('1.Headcount'!$A:$A,$C212&amp;2025,'1.Headcount'!K:K)/12</f>
        <v>16666.666666666668</v>
      </c>
      <c r="K212" s="191">
        <f t="shared" si="283"/>
        <v>2.4154589371980679E-5</v>
      </c>
      <c r="L212" s="224">
        <f>SUMIF('3.HR Policy'!$A:$A,$C212&amp;$C$210,'3.HR Policy'!$E:$E)*SUMIF('1.Headcount'!$A:$A,$C212&amp;2025,'1.Headcount'!M:M)/12</f>
        <v>16666.666666666668</v>
      </c>
      <c r="M212" s="191">
        <f t="shared" ref="M212:O212" si="284">IFERROR(L212/L$32,0)</f>
        <v>4.6296296296296301E-5</v>
      </c>
      <c r="N212" s="224">
        <f>SUMIF('3.HR Policy'!$A:$A,$C212&amp;$C$210,'3.HR Policy'!$E:$E)*SUMIF('1.Headcount'!$A:$A,$C212&amp;2025,'1.Headcount'!O:O)/12</f>
        <v>16666.666666666668</v>
      </c>
      <c r="O212" s="191">
        <f t="shared" si="284"/>
        <v>2.8239015023155993E-5</v>
      </c>
      <c r="P212" s="224">
        <f>SUMIF('3.HR Policy'!$A:$A,$C212&amp;$C$210,'3.HR Policy'!$E:$E)*SUMIF('1.Headcount'!$A:$A,$C212&amp;2025,'1.Headcount'!Q:Q)/12</f>
        <v>16666.666666666668</v>
      </c>
      <c r="Q212" s="191">
        <f t="shared" ref="Q212:S212" si="285">IFERROR(P212/P$32,0)</f>
        <v>2.3020257826887664E-5</v>
      </c>
      <c r="R212" s="224">
        <f>SUMIF('3.HR Policy'!$A:$A,$C212&amp;$C$210,'3.HR Policy'!$E:$E)*SUMIF('1.Headcount'!$A:$A,$C212&amp;2025,'1.Headcount'!S:S)/12</f>
        <v>16666.666666666668</v>
      </c>
      <c r="S212" s="191">
        <f t="shared" si="285"/>
        <v>6.666666666666667E-5</v>
      </c>
      <c r="T212" s="224">
        <f>SUMIF('3.HR Policy'!$A:$A,$C212&amp;$C$210,'3.HR Policy'!$E:$E)*SUMIF('1.Headcount'!$A:$A,$C212&amp;2025,'1.Headcount'!U:U)/12</f>
        <v>16666.666666666668</v>
      </c>
      <c r="U212" s="191">
        <f t="shared" ref="U212:W212" si="286">IFERROR(T212/T$32,0)</f>
        <v>4.761904761904762E-5</v>
      </c>
      <c r="V212" s="224">
        <f>SUMIF('3.HR Policy'!$A:$A,$C212&amp;$C$210,'3.HR Policy'!$E:$E)*SUMIF('1.Headcount'!$A:$A,$C212&amp;2025,'1.Headcount'!W:W)/12</f>
        <v>16666.666666666668</v>
      </c>
      <c r="W212" s="191">
        <f t="shared" si="286"/>
        <v>7.9365079365079365E-5</v>
      </c>
      <c r="X212" s="224">
        <f>SUMIF('3.HR Policy'!$A:$A,$C212&amp;$C$210,'3.HR Policy'!$E:$E)*SUMIF('1.Headcount'!$A:$A,$C212&amp;2025,'1.Headcount'!Y:Y)/12</f>
        <v>16666.666666666668</v>
      </c>
      <c r="Y212" s="191">
        <f t="shared" ref="Y212:AA212" si="287">IFERROR(X212/X$32,0)</f>
        <v>8.7719298245614042E-5</v>
      </c>
      <c r="Z212" s="224">
        <f>SUMIF('3.HR Policy'!$A:$A,$C212&amp;$C$210,'3.HR Policy'!$E:$E)*SUMIF('1.Headcount'!$A:$A,$C212&amp;2025,'1.Headcount'!AA:AA)/12</f>
        <v>16666.666666666668</v>
      </c>
      <c r="AA212" s="191">
        <f t="shared" si="287"/>
        <v>1.0470327093018386E-5</v>
      </c>
      <c r="AB212" s="190">
        <f t="shared" si="281"/>
        <v>199999.99999999997</v>
      </c>
      <c r="AC212" s="191">
        <f t="shared" si="282"/>
        <v>3.8639876352395667E-5</v>
      </c>
      <c r="AE212" s="95">
        <f>SUMIF('3.HR Policy'!$A:$A,$C212&amp;$C$210,'3.HR Policy'!G:G)*SUMIF($C$13:$C$15,$C212,F$13:F$15)</f>
        <v>0</v>
      </c>
      <c r="AF212" s="191">
        <f t="shared" si="223"/>
        <v>0</v>
      </c>
      <c r="AG212" s="95">
        <f>SUMIF('3.HR Policy'!$A:$A,$C212&amp;$C$210,'3.HR Policy'!I:I)*SUMIF($C$13:$C$15,$C212,H$13:H$15)</f>
        <v>0</v>
      </c>
      <c r="AH212" s="191">
        <f t="shared" si="258"/>
        <v>0</v>
      </c>
      <c r="AI212" s="95">
        <f>SUMIF('3.HR Policy'!$A:$A,$C212&amp;$C$210,'3.HR Policy'!K:K)*SUMIF($C$13:$C$15,$C212,J$13:J$15)</f>
        <v>0</v>
      </c>
      <c r="AJ212" s="191">
        <f t="shared" si="259"/>
        <v>0</v>
      </c>
      <c r="AK212" s="95">
        <f>SUMIF('3.HR Policy'!$A:$A,$C212&amp;$C$210,'3.HR Policy'!M:M)*SUMIF($C$13:$C$15,$C212,L$13:L$15)</f>
        <v>0</v>
      </c>
      <c r="AL212" s="191">
        <f t="shared" si="260"/>
        <v>0</v>
      </c>
    </row>
    <row r="213" spans="2:38" x14ac:dyDescent="0.45">
      <c r="B213" s="90"/>
      <c r="C213" s="105" t="str">
        <f>C208</f>
        <v>Manager 1</v>
      </c>
      <c r="D213" s="224">
        <f>SUMIF('3.HR Policy'!$A:$A,$C213&amp;$C$210,'3.HR Policy'!$E:$E)*SUMIF('1.Headcount'!$A:$A,$C213&amp;2025,'1.Headcount'!E:E)/12</f>
        <v>16666.666666666668</v>
      </c>
      <c r="E213" s="191">
        <f>IFERROR(D213/D$32,0)</f>
        <v>0</v>
      </c>
      <c r="F213" s="224">
        <f>SUMIF('3.HR Policy'!$A:$A,$C213&amp;$C$210,'3.HR Policy'!$E:$E)*SUMIF('1.Headcount'!$A:$A,$C213&amp;2025,'1.Headcount'!G:G)/12</f>
        <v>16666.666666666668</v>
      </c>
      <c r="G213" s="191">
        <f>IFERROR(F213/F$32,0)</f>
        <v>4.1666666666666669E-4</v>
      </c>
      <c r="H213" s="224">
        <f>SUMIF('3.HR Policy'!$A:$A,$C213&amp;$C$210,'3.HR Policy'!$E:$E)*SUMIF('1.Headcount'!$A:$A,$C213&amp;2025,'1.Headcount'!I:I)/12</f>
        <v>16666.666666666668</v>
      </c>
      <c r="I213" s="191">
        <f>IFERROR(H213/H$32,0)</f>
        <v>9.2592592592592602E-5</v>
      </c>
      <c r="J213" s="224">
        <f>SUMIF('3.HR Policy'!$A:$A,$C213&amp;$C$210,'3.HR Policy'!$E:$E)*SUMIF('1.Headcount'!$A:$A,$C213&amp;2025,'1.Headcount'!K:K)/12</f>
        <v>16666.666666666668</v>
      </c>
      <c r="K213" s="191">
        <f>IFERROR(J213/J$32,0)</f>
        <v>2.4154589371980679E-5</v>
      </c>
      <c r="L213" s="224">
        <f>SUMIF('3.HR Policy'!$A:$A,$C213&amp;$C$210,'3.HR Policy'!$E:$E)*SUMIF('1.Headcount'!$A:$A,$C213&amp;2025,'1.Headcount'!M:M)/12</f>
        <v>16666.666666666668</v>
      </c>
      <c r="M213" s="191">
        <f>IFERROR(L213/L$32,0)</f>
        <v>4.6296296296296301E-5</v>
      </c>
      <c r="N213" s="224">
        <f>SUMIF('3.HR Policy'!$A:$A,$C213&amp;$C$210,'3.HR Policy'!$E:$E)*SUMIF('1.Headcount'!$A:$A,$C213&amp;2025,'1.Headcount'!O:O)/12</f>
        <v>16666.666666666668</v>
      </c>
      <c r="O213" s="191">
        <f>IFERROR(N213/N$32,0)</f>
        <v>2.8239015023155993E-5</v>
      </c>
      <c r="P213" s="224">
        <f>SUMIF('3.HR Policy'!$A:$A,$C213&amp;$C$210,'3.HR Policy'!$E:$E)*SUMIF('1.Headcount'!$A:$A,$C213&amp;2025,'1.Headcount'!Q:Q)/12</f>
        <v>16666.666666666668</v>
      </c>
      <c r="Q213" s="191">
        <f>IFERROR(P213/P$32,0)</f>
        <v>2.3020257826887664E-5</v>
      </c>
      <c r="R213" s="224">
        <f>SUMIF('3.HR Policy'!$A:$A,$C213&amp;$C$210,'3.HR Policy'!$E:$E)*SUMIF('1.Headcount'!$A:$A,$C213&amp;2025,'1.Headcount'!S:S)/12</f>
        <v>16666.666666666668</v>
      </c>
      <c r="S213" s="191">
        <f>IFERROR(R213/R$32,0)</f>
        <v>6.666666666666667E-5</v>
      </c>
      <c r="T213" s="224">
        <f>SUMIF('3.HR Policy'!$A:$A,$C213&amp;$C$210,'3.HR Policy'!$E:$E)*SUMIF('1.Headcount'!$A:$A,$C213&amp;2025,'1.Headcount'!U:U)/12</f>
        <v>16666.666666666668</v>
      </c>
      <c r="U213" s="191">
        <f>IFERROR(T213/T$32,0)</f>
        <v>4.761904761904762E-5</v>
      </c>
      <c r="V213" s="224">
        <f>SUMIF('3.HR Policy'!$A:$A,$C213&amp;$C$210,'3.HR Policy'!$E:$E)*SUMIF('1.Headcount'!$A:$A,$C213&amp;2025,'1.Headcount'!W:W)/12</f>
        <v>16666.666666666668</v>
      </c>
      <c r="W213" s="191">
        <f>IFERROR(V213/V$32,0)</f>
        <v>7.9365079365079365E-5</v>
      </c>
      <c r="X213" s="224">
        <f>SUMIF('3.HR Policy'!$A:$A,$C213&amp;$C$210,'3.HR Policy'!$E:$E)*SUMIF('1.Headcount'!$A:$A,$C213&amp;2025,'1.Headcount'!Y:Y)/12</f>
        <v>16666.666666666668</v>
      </c>
      <c r="Y213" s="191">
        <f>IFERROR(X213/X$32,0)</f>
        <v>8.7719298245614042E-5</v>
      </c>
      <c r="Z213" s="224">
        <f>SUMIF('3.HR Policy'!$A:$A,$C213&amp;$C$210,'3.HR Policy'!$E:$E)*SUMIF('1.Headcount'!$A:$A,$C213&amp;2025,'1.Headcount'!AA:AA)/12</f>
        <v>16666.666666666668</v>
      </c>
      <c r="AA213" s="191">
        <f>IFERROR(Z213/Z$32,0)</f>
        <v>1.0470327093018386E-5</v>
      </c>
      <c r="AB213" s="190">
        <f t="shared" ref="AB213" si="288">D213+F213+H213+J213+L213+N213+P213+R213+T213+V213+X213+Z213</f>
        <v>199999.99999999997</v>
      </c>
      <c r="AC213" s="191">
        <f>IFERROR(AB213/AB$32,0)</f>
        <v>3.8639876352395667E-5</v>
      </c>
      <c r="AE213" s="95">
        <f>SUMIF('3.HR Policy'!$A:$A,$C213&amp;$C$210,'3.HR Policy'!G:G)*SUMIF($C$13:$C$15,$C213,F$13:F$15)</f>
        <v>200000</v>
      </c>
      <c r="AF213" s="191">
        <f t="shared" si="223"/>
        <v>2.2787348464132712E-5</v>
      </c>
      <c r="AG213" s="95">
        <f>SUMIF('3.HR Policy'!$A:$A,$C213&amp;$C$210,'3.HR Policy'!I:I)*SUMIF($C$13:$C$15,$C213,H$13:H$15)</f>
        <v>0</v>
      </c>
      <c r="AH213" s="191">
        <f t="shared" si="258"/>
        <v>0</v>
      </c>
      <c r="AI213" s="95">
        <f>SUMIF('3.HR Policy'!$A:$A,$C213&amp;$C$210,'3.HR Policy'!K:K)*SUMIF($C$13:$C$15,$C213,J$13:J$15)</f>
        <v>200000</v>
      </c>
      <c r="AJ213" s="191">
        <f t="shared" si="259"/>
        <v>8.4397586904195235E-6</v>
      </c>
      <c r="AK213" s="95">
        <f>SUMIF('3.HR Policy'!$A:$A,$C213&amp;$C$210,'3.HR Policy'!M:M)*SUMIF($C$13:$C$15,$C213,L$13:L$15)</f>
        <v>200000</v>
      </c>
      <c r="AL213" s="191">
        <f t="shared" si="260"/>
        <v>6.028399064585374E-6</v>
      </c>
    </row>
    <row r="214" spans="2:38" x14ac:dyDescent="0.45">
      <c r="B214" s="90"/>
      <c r="C214" s="105" t="str">
        <f>C209</f>
        <v>Staff 1</v>
      </c>
      <c r="D214" s="224">
        <f>SUMIF('3.HR Policy'!$A:$A,$C214&amp;$C$210,'3.HR Policy'!$E:$E)*SUMIF('1.Headcount'!$A:$A,$C214&amp;2025,'1.Headcount'!E:E)/12</f>
        <v>0</v>
      </c>
      <c r="E214" s="191">
        <f>IFERROR(D214/D$32,0)</f>
        <v>0</v>
      </c>
      <c r="F214" s="224">
        <f>SUMIF('3.HR Policy'!$A:$A,$C214&amp;$C$210,'3.HR Policy'!$E:$E)*SUMIF('1.Headcount'!$A:$A,$C214&amp;2025,'1.Headcount'!G:G)/12</f>
        <v>0</v>
      </c>
      <c r="G214" s="191">
        <f>IFERROR(F214/F$32,0)</f>
        <v>0</v>
      </c>
      <c r="H214" s="224">
        <f>SUMIF('3.HR Policy'!$A:$A,$C214&amp;$C$210,'3.HR Policy'!$E:$E)*SUMIF('1.Headcount'!$A:$A,$C214&amp;2025,'1.Headcount'!I:I)/12</f>
        <v>66666.666666666672</v>
      </c>
      <c r="I214" s="191">
        <f>IFERROR(H214/H$32,0)</f>
        <v>3.7037037037037041E-4</v>
      </c>
      <c r="J214" s="224">
        <f>SUMIF('3.HR Policy'!$A:$A,$C214&amp;$C$210,'3.HR Policy'!$E:$E)*SUMIF('1.Headcount'!$A:$A,$C214&amp;2025,'1.Headcount'!K:K)/12</f>
        <v>66666.666666666672</v>
      </c>
      <c r="K214" s="191">
        <f>IFERROR(J214/J$32,0)</f>
        <v>9.6618357487922716E-5</v>
      </c>
      <c r="L214" s="224">
        <f>SUMIF('3.HR Policy'!$A:$A,$C214&amp;$C$210,'3.HR Policy'!$E:$E)*SUMIF('1.Headcount'!$A:$A,$C214&amp;2025,'1.Headcount'!M:M)/12</f>
        <v>66666.666666666672</v>
      </c>
      <c r="M214" s="191">
        <f>IFERROR(L214/L$32,0)</f>
        <v>1.851851851851852E-4</v>
      </c>
      <c r="N214" s="224">
        <f>SUMIF('3.HR Policy'!$A:$A,$C214&amp;$C$210,'3.HR Policy'!$E:$E)*SUMIF('1.Headcount'!$A:$A,$C214&amp;2025,'1.Headcount'!O:O)/12</f>
        <v>66666.666666666672</v>
      </c>
      <c r="O214" s="191">
        <f>IFERROR(N214/N$32,0)</f>
        <v>1.1295606009262397E-4</v>
      </c>
      <c r="P214" s="224">
        <f>SUMIF('3.HR Policy'!$A:$A,$C214&amp;$C$210,'3.HR Policy'!$E:$E)*SUMIF('1.Headcount'!$A:$A,$C214&amp;2025,'1.Headcount'!Q:Q)/12</f>
        <v>33333.333333333336</v>
      </c>
      <c r="Q214" s="191">
        <f>IFERROR(P214/P$32,0)</f>
        <v>4.6040515653775328E-5</v>
      </c>
      <c r="R214" s="224">
        <f>SUMIF('3.HR Policy'!$A:$A,$C214&amp;$C$210,'3.HR Policy'!$E:$E)*SUMIF('1.Headcount'!$A:$A,$C214&amp;2025,'1.Headcount'!S:S)/12</f>
        <v>33333.333333333336</v>
      </c>
      <c r="S214" s="191">
        <f>IFERROR(R214/R$32,0)</f>
        <v>1.3333333333333334E-4</v>
      </c>
      <c r="T214" s="224">
        <f>SUMIF('3.HR Policy'!$A:$A,$C214&amp;$C$210,'3.HR Policy'!$E:$E)*SUMIF('1.Headcount'!$A:$A,$C214&amp;2025,'1.Headcount'!U:U)/12</f>
        <v>33333.333333333336</v>
      </c>
      <c r="U214" s="191">
        <f>IFERROR(T214/T$32,0)</f>
        <v>9.5238095238095241E-5</v>
      </c>
      <c r="V214" s="224">
        <f>SUMIF('3.HR Policy'!$A:$A,$C214&amp;$C$210,'3.HR Policy'!$E:$E)*SUMIF('1.Headcount'!$A:$A,$C214&amp;2025,'1.Headcount'!W:W)/12</f>
        <v>33333.333333333336</v>
      </c>
      <c r="W214" s="191">
        <f>IFERROR(V214/V$32,0)</f>
        <v>1.5873015873015873E-4</v>
      </c>
      <c r="X214" s="224">
        <f>SUMIF('3.HR Policy'!$A:$A,$C214&amp;$C$210,'3.HR Policy'!$E:$E)*SUMIF('1.Headcount'!$A:$A,$C214&amp;2025,'1.Headcount'!Y:Y)/12</f>
        <v>33333.333333333336</v>
      </c>
      <c r="Y214" s="191">
        <f>IFERROR(X214/X$32,0)</f>
        <v>1.7543859649122808E-4</v>
      </c>
      <c r="Z214" s="224">
        <f>SUMIF('3.HR Policy'!$A:$A,$C214&amp;$C$210,'3.HR Policy'!$E:$E)*SUMIF('1.Headcount'!$A:$A,$C214&amp;2025,'1.Headcount'!AA:AA)/12</f>
        <v>33333.333333333336</v>
      </c>
      <c r="AA214" s="191">
        <f>IFERROR(Z214/Z$32,0)</f>
        <v>2.0940654186036772E-5</v>
      </c>
      <c r="AB214" s="190">
        <f t="shared" ref="AB214" si="289">D214+F214+H214+J214+L214+N214+P214+R214+T214+V214+X214+Z214</f>
        <v>466666.66666666657</v>
      </c>
      <c r="AC214" s="191">
        <f>IFERROR(AB214/AB$32,0)</f>
        <v>9.0159711488923213E-5</v>
      </c>
      <c r="AE214" s="95">
        <f>SUMIF('3.HR Policy'!$A:$A,$C214&amp;$C$210,'3.HR Policy'!G:G)*SUMIF($C$13:$C$15,$C214,F$13:F$15)</f>
        <v>400000</v>
      </c>
      <c r="AF214" s="191">
        <f t="shared" si="223"/>
        <v>4.5574696928265424E-5</v>
      </c>
      <c r="AG214" s="95">
        <f>SUMIF('3.HR Policy'!$A:$A,$C214&amp;$C$210,'3.HR Policy'!I:I)*SUMIF($C$13:$C$15,$C214,H$13:H$15)</f>
        <v>0</v>
      </c>
      <c r="AH214" s="191">
        <f t="shared" si="258"/>
        <v>0</v>
      </c>
      <c r="AI214" s="95">
        <f>SUMIF('3.HR Policy'!$A:$A,$C214&amp;$C$210,'3.HR Policy'!K:K)*SUMIF($C$13:$C$15,$C214,J$13:J$15)</f>
        <v>0</v>
      </c>
      <c r="AJ214" s="191">
        <f t="shared" si="259"/>
        <v>0</v>
      </c>
      <c r="AK214" s="95">
        <f>SUMIF('3.HR Policy'!$A:$A,$C214&amp;$C$210,'3.HR Policy'!M:M)*SUMIF($C$13:$C$15,$C214,L$13:L$15)</f>
        <v>0</v>
      </c>
      <c r="AL214" s="191">
        <f t="shared" si="260"/>
        <v>0</v>
      </c>
    </row>
    <row r="215" spans="2:38" x14ac:dyDescent="0.45">
      <c r="B215" s="90">
        <v>10</v>
      </c>
      <c r="C215" s="91" t="s">
        <v>72</v>
      </c>
      <c r="D215" s="141">
        <f>SUM(D216:D219)</f>
        <v>250000</v>
      </c>
      <c r="E215" s="140">
        <f>IFERROR(D215/D$32,0)</f>
        <v>0</v>
      </c>
      <c r="F215" s="141">
        <f>SUM(F216:F219)</f>
        <v>250000</v>
      </c>
      <c r="G215" s="140">
        <f>IFERROR(F215/F$32,0)</f>
        <v>6.2500000000000003E-3</v>
      </c>
      <c r="H215" s="141">
        <f>SUM(H216:H219)</f>
        <v>583333.33333333326</v>
      </c>
      <c r="I215" s="140">
        <f>IFERROR(H215/H$32,0)</f>
        <v>3.2407407407407402E-3</v>
      </c>
      <c r="J215" s="141">
        <f>SUM(J216:J219)</f>
        <v>583333.33333333326</v>
      </c>
      <c r="K215" s="140">
        <f>IFERROR(J215/J$32,0)</f>
        <v>8.4541062801932361E-4</v>
      </c>
      <c r="L215" s="141">
        <f>SUM(L216:L219)</f>
        <v>583333.33333333326</v>
      </c>
      <c r="M215" s="140">
        <f>IFERROR(L215/L$32,0)</f>
        <v>1.6203703703703701E-3</v>
      </c>
      <c r="N215" s="141">
        <f>SUM(N216:N219)</f>
        <v>583333.33333333326</v>
      </c>
      <c r="O215" s="140">
        <f>IFERROR(N215/N$32,0)</f>
        <v>9.8836552581045957E-4</v>
      </c>
      <c r="P215" s="141">
        <f>SUM(P216:P219)</f>
        <v>416666.66666666663</v>
      </c>
      <c r="Q215" s="140">
        <f>IFERROR(P215/P$32,0)</f>
        <v>5.7550644567219147E-4</v>
      </c>
      <c r="R215" s="141">
        <f>SUM(R216:R219)</f>
        <v>416666.66666666663</v>
      </c>
      <c r="S215" s="140">
        <f>IFERROR(R215/R$32,0)</f>
        <v>1.6666666666666666E-3</v>
      </c>
      <c r="T215" s="141">
        <f>SUM(T216:T219)</f>
        <v>416666.66666666663</v>
      </c>
      <c r="U215" s="140">
        <f>IFERROR(T215/T$32,0)</f>
        <v>1.1904761904761904E-3</v>
      </c>
      <c r="V215" s="141">
        <f>SUM(V216:V219)</f>
        <v>416666.66666666663</v>
      </c>
      <c r="W215" s="140">
        <f>IFERROR(V215/V$32,0)</f>
        <v>1.984126984126984E-3</v>
      </c>
      <c r="X215" s="141">
        <f>SUM(X216:X219)</f>
        <v>416666.66666666663</v>
      </c>
      <c r="Y215" s="140">
        <f>IFERROR(X215/X$32,0)</f>
        <v>2.1929824561403508E-3</v>
      </c>
      <c r="Z215" s="141">
        <f>SUM(Z216:Z219)</f>
        <v>416666.66666666663</v>
      </c>
      <c r="AA215" s="140">
        <f>IFERROR(Z215/Z$32,0)</f>
        <v>2.6175817732545961E-4</v>
      </c>
      <c r="AB215" s="141">
        <f>SUM(AB216:AB219)</f>
        <v>5333333.333333334</v>
      </c>
      <c r="AC215" s="140">
        <f>IFERROR(AB215/AB$32,0)</f>
        <v>1.0303967027305513E-3</v>
      </c>
      <c r="AE215" s="94">
        <f>SUM(AE216:AE219)</f>
        <v>3300000</v>
      </c>
      <c r="AF215" s="140">
        <f t="shared" si="223"/>
        <v>3.7599124965818979E-4</v>
      </c>
      <c r="AG215" s="94">
        <f>SUM(AG216:AG219)</f>
        <v>0</v>
      </c>
      <c r="AH215" s="140">
        <f t="shared" si="258"/>
        <v>0</v>
      </c>
      <c r="AI215" s="94">
        <f>SUM(AI216:AI219)</f>
        <v>1331000</v>
      </c>
      <c r="AJ215" s="140">
        <f t="shared" si="259"/>
        <v>5.6166594084741928E-5</v>
      </c>
      <c r="AK215" s="94">
        <f>SUM(AK216:AK219)</f>
        <v>1464100.0000000002</v>
      </c>
      <c r="AL215" s="140">
        <f t="shared" si="260"/>
        <v>4.413089535229724E-5</v>
      </c>
    </row>
    <row r="216" spans="2:38" x14ac:dyDescent="0.45">
      <c r="B216" s="90"/>
      <c r="C216" s="105" t="s">
        <v>75</v>
      </c>
      <c r="D216" s="224">
        <f>SUMIF('3.HR Policy'!$A:$A,$C216&amp;$C$215,'3.HR Policy'!$E:$E)*SUMIF('1.Headcount'!$A:$A,$C216&amp;2025,'1.Headcount'!E:E)/12</f>
        <v>83333.333333333328</v>
      </c>
      <c r="E216" s="191">
        <f t="shared" ref="E216:G217" si="290">IFERROR(D216/D$32,0)</f>
        <v>0</v>
      </c>
      <c r="F216" s="224">
        <f>SUMIF('3.HR Policy'!$A:$A,$C216&amp;$C$215,'3.HR Policy'!$E:$E)*SUMIF('1.Headcount'!$A:$A,$C216&amp;2025,'1.Headcount'!G:G)/12</f>
        <v>83333.333333333328</v>
      </c>
      <c r="G216" s="191">
        <f t="shared" si="290"/>
        <v>2.0833333333333333E-3</v>
      </c>
      <c r="H216" s="224">
        <f>SUMIF('3.HR Policy'!$A:$A,$C216&amp;$C$215,'3.HR Policy'!$E:$E)*SUMIF('1.Headcount'!$A:$A,$C216&amp;2025,'1.Headcount'!I:I)/12</f>
        <v>83333.333333333328</v>
      </c>
      <c r="I216" s="191">
        <f t="shared" ref="I216:K216" si="291">IFERROR(H216/H$32,0)</f>
        <v>4.6296296296296293E-4</v>
      </c>
      <c r="J216" s="224">
        <f>SUMIF('3.HR Policy'!$A:$A,$C216&amp;$C$215,'3.HR Policy'!$E:$E)*SUMIF('1.Headcount'!$A:$A,$C216&amp;2025,'1.Headcount'!K:K)/12</f>
        <v>83333.333333333328</v>
      </c>
      <c r="K216" s="191">
        <f t="shared" si="291"/>
        <v>1.2077294685990338E-4</v>
      </c>
      <c r="L216" s="224">
        <f>SUMIF('3.HR Policy'!$A:$A,$C216&amp;$C$215,'3.HR Policy'!$E:$E)*SUMIF('1.Headcount'!$A:$A,$C216&amp;2025,'1.Headcount'!M:M)/12</f>
        <v>83333.333333333328</v>
      </c>
      <c r="M216" s="191">
        <f t="shared" ref="M216:O216" si="292">IFERROR(L216/L$32,0)</f>
        <v>2.3148148148148146E-4</v>
      </c>
      <c r="N216" s="224">
        <f>SUMIF('3.HR Policy'!$A:$A,$C216&amp;$C$215,'3.HR Policy'!$E:$E)*SUMIF('1.Headcount'!$A:$A,$C216&amp;2025,'1.Headcount'!O:O)/12</f>
        <v>83333.333333333328</v>
      </c>
      <c r="O216" s="191">
        <f t="shared" si="292"/>
        <v>1.4119507511577996E-4</v>
      </c>
      <c r="P216" s="224">
        <f>SUMIF('3.HR Policy'!$A:$A,$C216&amp;$C$215,'3.HR Policy'!$E:$E)*SUMIF('1.Headcount'!$A:$A,$C216&amp;2025,'1.Headcount'!Q:Q)/12</f>
        <v>83333.333333333328</v>
      </c>
      <c r="Q216" s="191">
        <f t="shared" ref="Q216:S216" si="293">IFERROR(P216/P$32,0)</f>
        <v>1.151012891344383E-4</v>
      </c>
      <c r="R216" s="224">
        <f>SUMIF('3.HR Policy'!$A:$A,$C216&amp;$C$215,'3.HR Policy'!$E:$E)*SUMIF('1.Headcount'!$A:$A,$C216&amp;2025,'1.Headcount'!S:S)/12</f>
        <v>83333.333333333328</v>
      </c>
      <c r="S216" s="191">
        <f t="shared" si="293"/>
        <v>3.3333333333333332E-4</v>
      </c>
      <c r="T216" s="224">
        <f>SUMIF('3.HR Policy'!$A:$A,$C216&amp;$C$215,'3.HR Policy'!$E:$E)*SUMIF('1.Headcount'!$A:$A,$C216&amp;2025,'1.Headcount'!U:U)/12</f>
        <v>83333.333333333328</v>
      </c>
      <c r="U216" s="191">
        <f t="shared" ref="U216:W216" si="294">IFERROR(T216/T$32,0)</f>
        <v>2.3809523809523807E-4</v>
      </c>
      <c r="V216" s="224">
        <f>SUMIF('3.HR Policy'!$A:$A,$C216&amp;$C$215,'3.HR Policy'!$E:$E)*SUMIF('1.Headcount'!$A:$A,$C216&amp;2025,'1.Headcount'!W:W)/12</f>
        <v>83333.333333333328</v>
      </c>
      <c r="W216" s="191">
        <f t="shared" si="294"/>
        <v>3.9682539682539683E-4</v>
      </c>
      <c r="X216" s="224">
        <f>SUMIF('3.HR Policy'!$A:$A,$C216&amp;$C$215,'3.HR Policy'!$E:$E)*SUMIF('1.Headcount'!$A:$A,$C216&amp;2025,'1.Headcount'!Y:Y)/12</f>
        <v>83333.333333333328</v>
      </c>
      <c r="Y216" s="191">
        <f t="shared" ref="Y216:AA216" si="295">IFERROR(X216/X$32,0)</f>
        <v>4.3859649122807013E-4</v>
      </c>
      <c r="Z216" s="224">
        <f>SUMIF('3.HR Policy'!$A:$A,$C216&amp;$C$215,'3.HR Policy'!$E:$E)*SUMIF('1.Headcount'!$A:$A,$C216&amp;2025,'1.Headcount'!AA:AA)/12</f>
        <v>83333.333333333328</v>
      </c>
      <c r="AA216" s="191">
        <f t="shared" si="295"/>
        <v>5.2351635465091925E-5</v>
      </c>
      <c r="AB216" s="190">
        <f t="shared" ref="AB216:AB217" si="296">D216+F216+H216+J216+L216+N216+P216+R216+T216+V216+X216+Z216</f>
        <v>1000000.0000000001</v>
      </c>
      <c r="AC216" s="191">
        <f t="shared" ref="AC216:AC217" si="297">IFERROR(AB216/AB$32,0)</f>
        <v>1.9319938176197838E-4</v>
      </c>
      <c r="AE216" s="95">
        <f>SUMIF('3.HR Policy'!$A:$A,$C216&amp;$C$215,'3.HR Policy'!G:G)*SUMIF($C$13:$C$15,$C216,F$13:F$15)</f>
        <v>0</v>
      </c>
      <c r="AF216" s="191">
        <f t="shared" si="223"/>
        <v>0</v>
      </c>
      <c r="AG216" s="95">
        <f>SUMIF('3.HR Policy'!$A:$A,$C216&amp;$C$215,'3.HR Policy'!I:I)*SUMIF($C$13:$C$15,$C216,H$13:H$15)</f>
        <v>0</v>
      </c>
      <c r="AH216" s="191">
        <f t="shared" si="258"/>
        <v>0</v>
      </c>
      <c r="AI216" s="95">
        <f>SUMIF('3.HR Policy'!$A:$A,$C216&amp;$C$215,'3.HR Policy'!K:K)*SUMIF($C$13:$C$15,$C216,J$13:J$15)</f>
        <v>0</v>
      </c>
      <c r="AJ216" s="191">
        <f t="shared" si="259"/>
        <v>0</v>
      </c>
      <c r="AK216" s="95">
        <f>SUMIF('3.HR Policy'!$A:$A,$C216&amp;$C$215,'3.HR Policy'!M:M)*SUMIF($C$13:$C$15,$C216,L$13:L$15)</f>
        <v>0</v>
      </c>
      <c r="AL216" s="191">
        <f t="shared" si="260"/>
        <v>0</v>
      </c>
    </row>
    <row r="217" spans="2:38" x14ac:dyDescent="0.45">
      <c r="B217" s="90"/>
      <c r="C217" s="105" t="s">
        <v>53</v>
      </c>
      <c r="D217" s="224">
        <f>SUMIF('3.HR Policy'!$A:$A,$C217&amp;$C$215,'3.HR Policy'!$E:$E)*SUMIF('1.Headcount'!$A:$A,$C217&amp;2025,'1.Headcount'!E:E)/12</f>
        <v>83333.333333333328</v>
      </c>
      <c r="E217" s="191">
        <f t="shared" si="290"/>
        <v>0</v>
      </c>
      <c r="F217" s="224">
        <f>SUMIF('3.HR Policy'!$A:$A,$C217&amp;$C$215,'3.HR Policy'!$E:$E)*SUMIF('1.Headcount'!$A:$A,$C217&amp;2025,'1.Headcount'!G:G)/12</f>
        <v>83333.333333333328</v>
      </c>
      <c r="G217" s="191">
        <f t="shared" si="290"/>
        <v>2.0833333333333333E-3</v>
      </c>
      <c r="H217" s="224">
        <f>SUMIF('3.HR Policy'!$A:$A,$C217&amp;$C$215,'3.HR Policy'!$E:$E)*SUMIF('1.Headcount'!$A:$A,$C217&amp;2025,'1.Headcount'!I:I)/12</f>
        <v>83333.333333333328</v>
      </c>
      <c r="I217" s="191">
        <f t="shared" ref="I217:K217" si="298">IFERROR(H217/H$32,0)</f>
        <v>4.6296296296296293E-4</v>
      </c>
      <c r="J217" s="224">
        <f>SUMIF('3.HR Policy'!$A:$A,$C217&amp;$C$215,'3.HR Policy'!$E:$E)*SUMIF('1.Headcount'!$A:$A,$C217&amp;2025,'1.Headcount'!K:K)/12</f>
        <v>83333.333333333328</v>
      </c>
      <c r="K217" s="191">
        <f t="shared" si="298"/>
        <v>1.2077294685990338E-4</v>
      </c>
      <c r="L217" s="224">
        <f>SUMIF('3.HR Policy'!$A:$A,$C217&amp;$C$215,'3.HR Policy'!$E:$E)*SUMIF('1.Headcount'!$A:$A,$C217&amp;2025,'1.Headcount'!M:M)/12</f>
        <v>83333.333333333328</v>
      </c>
      <c r="M217" s="191">
        <f t="shared" ref="M217:O217" si="299">IFERROR(L217/L$32,0)</f>
        <v>2.3148148148148146E-4</v>
      </c>
      <c r="N217" s="224">
        <f>SUMIF('3.HR Policy'!$A:$A,$C217&amp;$C$215,'3.HR Policy'!$E:$E)*SUMIF('1.Headcount'!$A:$A,$C217&amp;2025,'1.Headcount'!O:O)/12</f>
        <v>83333.333333333328</v>
      </c>
      <c r="O217" s="191">
        <f t="shared" si="299"/>
        <v>1.4119507511577996E-4</v>
      </c>
      <c r="P217" s="224">
        <f>SUMIF('3.HR Policy'!$A:$A,$C217&amp;$C$215,'3.HR Policy'!$E:$E)*SUMIF('1.Headcount'!$A:$A,$C217&amp;2025,'1.Headcount'!Q:Q)/12</f>
        <v>83333.333333333328</v>
      </c>
      <c r="Q217" s="191">
        <f t="shared" ref="Q217:S217" si="300">IFERROR(P217/P$32,0)</f>
        <v>1.151012891344383E-4</v>
      </c>
      <c r="R217" s="224">
        <f>SUMIF('3.HR Policy'!$A:$A,$C217&amp;$C$215,'3.HR Policy'!$E:$E)*SUMIF('1.Headcount'!$A:$A,$C217&amp;2025,'1.Headcount'!S:S)/12</f>
        <v>83333.333333333328</v>
      </c>
      <c r="S217" s="191">
        <f t="shared" si="300"/>
        <v>3.3333333333333332E-4</v>
      </c>
      <c r="T217" s="224">
        <f>SUMIF('3.HR Policy'!$A:$A,$C217&amp;$C$215,'3.HR Policy'!$E:$E)*SUMIF('1.Headcount'!$A:$A,$C217&amp;2025,'1.Headcount'!U:U)/12</f>
        <v>83333.333333333328</v>
      </c>
      <c r="U217" s="191">
        <f t="shared" ref="U217:W217" si="301">IFERROR(T217/T$32,0)</f>
        <v>2.3809523809523807E-4</v>
      </c>
      <c r="V217" s="224">
        <f>SUMIF('3.HR Policy'!$A:$A,$C217&amp;$C$215,'3.HR Policy'!$E:$E)*SUMIF('1.Headcount'!$A:$A,$C217&amp;2025,'1.Headcount'!W:W)/12</f>
        <v>83333.333333333328</v>
      </c>
      <c r="W217" s="191">
        <f t="shared" si="301"/>
        <v>3.9682539682539683E-4</v>
      </c>
      <c r="X217" s="224">
        <f>SUMIF('3.HR Policy'!$A:$A,$C217&amp;$C$215,'3.HR Policy'!$E:$E)*SUMIF('1.Headcount'!$A:$A,$C217&amp;2025,'1.Headcount'!Y:Y)/12</f>
        <v>83333.333333333328</v>
      </c>
      <c r="Y217" s="191">
        <f t="shared" ref="Y217:AA217" si="302">IFERROR(X217/X$32,0)</f>
        <v>4.3859649122807013E-4</v>
      </c>
      <c r="Z217" s="224">
        <f>SUMIF('3.HR Policy'!$A:$A,$C217&amp;$C$215,'3.HR Policy'!$E:$E)*SUMIF('1.Headcount'!$A:$A,$C217&amp;2025,'1.Headcount'!AA:AA)/12</f>
        <v>83333.333333333328</v>
      </c>
      <c r="AA217" s="191">
        <f t="shared" si="302"/>
        <v>5.2351635465091925E-5</v>
      </c>
      <c r="AB217" s="190">
        <f t="shared" si="296"/>
        <v>1000000.0000000001</v>
      </c>
      <c r="AC217" s="191">
        <f t="shared" si="297"/>
        <v>1.9319938176197838E-4</v>
      </c>
      <c r="AE217" s="95">
        <f>SUMIF('3.HR Policy'!$A:$A,$C217&amp;$C$215,'3.HR Policy'!G:G)*SUMIF($C$13:$C$15,$C217,F$13:F$15)</f>
        <v>0</v>
      </c>
      <c r="AF217" s="191">
        <f t="shared" si="223"/>
        <v>0</v>
      </c>
      <c r="AG217" s="95">
        <f>SUMIF('3.HR Policy'!$A:$A,$C217&amp;$C$215,'3.HR Policy'!I:I)*SUMIF($C$13:$C$15,$C217,H$13:H$15)</f>
        <v>0</v>
      </c>
      <c r="AH217" s="191">
        <f t="shared" si="258"/>
        <v>0</v>
      </c>
      <c r="AI217" s="95">
        <f>SUMIF('3.HR Policy'!$A:$A,$C217&amp;$C$215,'3.HR Policy'!K:K)*SUMIF($C$13:$C$15,$C217,J$13:J$15)</f>
        <v>0</v>
      </c>
      <c r="AJ217" s="191">
        <f t="shared" si="259"/>
        <v>0</v>
      </c>
      <c r="AK217" s="95">
        <f>SUMIF('3.HR Policy'!$A:$A,$C217&amp;$C$215,'3.HR Policy'!M:M)*SUMIF($C$13:$C$15,$C217,L$13:L$15)</f>
        <v>0</v>
      </c>
      <c r="AL217" s="191">
        <f t="shared" si="260"/>
        <v>0</v>
      </c>
    </row>
    <row r="218" spans="2:38" x14ac:dyDescent="0.45">
      <c r="B218" s="90"/>
      <c r="C218" s="105" t="str">
        <f>C213</f>
        <v>Manager 1</v>
      </c>
      <c r="D218" s="224">
        <f>SUMIF('3.HR Policy'!$A:$A,$C218&amp;$C$215,'3.HR Policy'!$E:$E)*SUMIF('1.Headcount'!$A:$A,$C218&amp;2025,'1.Headcount'!E:E)/12</f>
        <v>83333.333333333328</v>
      </c>
      <c r="E218" s="191">
        <f>IFERROR(D218/D$32,0)</f>
        <v>0</v>
      </c>
      <c r="F218" s="224">
        <f>SUMIF('3.HR Policy'!$A:$A,$C218&amp;$C$215,'3.HR Policy'!$E:$E)*SUMIF('1.Headcount'!$A:$A,$C218&amp;2025,'1.Headcount'!G:G)/12</f>
        <v>83333.333333333328</v>
      </c>
      <c r="G218" s="191">
        <f>IFERROR(F218/F$32,0)</f>
        <v>2.0833333333333333E-3</v>
      </c>
      <c r="H218" s="224">
        <f>SUMIF('3.HR Policy'!$A:$A,$C218&amp;$C$215,'3.HR Policy'!$E:$E)*SUMIF('1.Headcount'!$A:$A,$C218&amp;2025,'1.Headcount'!I:I)/12</f>
        <v>83333.333333333328</v>
      </c>
      <c r="I218" s="191">
        <f>IFERROR(H218/H$32,0)</f>
        <v>4.6296296296296293E-4</v>
      </c>
      <c r="J218" s="224">
        <f>SUMIF('3.HR Policy'!$A:$A,$C218&amp;$C$215,'3.HR Policy'!$E:$E)*SUMIF('1.Headcount'!$A:$A,$C218&amp;2025,'1.Headcount'!K:K)/12</f>
        <v>83333.333333333328</v>
      </c>
      <c r="K218" s="191">
        <f>IFERROR(J218/J$32,0)</f>
        <v>1.2077294685990338E-4</v>
      </c>
      <c r="L218" s="224">
        <f>SUMIF('3.HR Policy'!$A:$A,$C218&amp;$C$215,'3.HR Policy'!$E:$E)*SUMIF('1.Headcount'!$A:$A,$C218&amp;2025,'1.Headcount'!M:M)/12</f>
        <v>83333.333333333328</v>
      </c>
      <c r="M218" s="191">
        <f>IFERROR(L218/L$32,0)</f>
        <v>2.3148148148148146E-4</v>
      </c>
      <c r="N218" s="224">
        <f>SUMIF('3.HR Policy'!$A:$A,$C218&amp;$C$215,'3.HR Policy'!$E:$E)*SUMIF('1.Headcount'!$A:$A,$C218&amp;2025,'1.Headcount'!O:O)/12</f>
        <v>83333.333333333328</v>
      </c>
      <c r="O218" s="191">
        <f>IFERROR(N218/N$32,0)</f>
        <v>1.4119507511577996E-4</v>
      </c>
      <c r="P218" s="224">
        <f>SUMIF('3.HR Policy'!$A:$A,$C218&amp;$C$215,'3.HR Policy'!$E:$E)*SUMIF('1.Headcount'!$A:$A,$C218&amp;2025,'1.Headcount'!Q:Q)/12</f>
        <v>83333.333333333328</v>
      </c>
      <c r="Q218" s="191">
        <f>IFERROR(P218/P$32,0)</f>
        <v>1.151012891344383E-4</v>
      </c>
      <c r="R218" s="224">
        <f>SUMIF('3.HR Policy'!$A:$A,$C218&amp;$C$215,'3.HR Policy'!$E:$E)*SUMIF('1.Headcount'!$A:$A,$C218&amp;2025,'1.Headcount'!S:S)/12</f>
        <v>83333.333333333328</v>
      </c>
      <c r="S218" s="191">
        <f>IFERROR(R218/R$32,0)</f>
        <v>3.3333333333333332E-4</v>
      </c>
      <c r="T218" s="224">
        <f>SUMIF('3.HR Policy'!$A:$A,$C218&amp;$C$215,'3.HR Policy'!$E:$E)*SUMIF('1.Headcount'!$A:$A,$C218&amp;2025,'1.Headcount'!U:U)/12</f>
        <v>83333.333333333328</v>
      </c>
      <c r="U218" s="191">
        <f>IFERROR(T218/T$32,0)</f>
        <v>2.3809523809523807E-4</v>
      </c>
      <c r="V218" s="224">
        <f>SUMIF('3.HR Policy'!$A:$A,$C218&amp;$C$215,'3.HR Policy'!$E:$E)*SUMIF('1.Headcount'!$A:$A,$C218&amp;2025,'1.Headcount'!W:W)/12</f>
        <v>83333.333333333328</v>
      </c>
      <c r="W218" s="191">
        <f>IFERROR(V218/V$32,0)</f>
        <v>3.9682539682539683E-4</v>
      </c>
      <c r="X218" s="224">
        <f>SUMIF('3.HR Policy'!$A:$A,$C218&amp;$C$215,'3.HR Policy'!$E:$E)*SUMIF('1.Headcount'!$A:$A,$C218&amp;2025,'1.Headcount'!Y:Y)/12</f>
        <v>83333.333333333328</v>
      </c>
      <c r="Y218" s="191">
        <f>IFERROR(X218/X$32,0)</f>
        <v>4.3859649122807013E-4</v>
      </c>
      <c r="Z218" s="224">
        <f>SUMIF('3.HR Policy'!$A:$A,$C218&amp;$C$215,'3.HR Policy'!$E:$E)*SUMIF('1.Headcount'!$A:$A,$C218&amp;2025,'1.Headcount'!AA:AA)/12</f>
        <v>83333.333333333328</v>
      </c>
      <c r="AA218" s="191">
        <f>IFERROR(Z218/Z$32,0)</f>
        <v>5.2351635465091925E-5</v>
      </c>
      <c r="AB218" s="190">
        <f t="shared" ref="AB218:AB219" si="303">D218+F218+H218+J218+L218+N218+P218+R218+T218+V218+X218+Z218</f>
        <v>1000000.0000000001</v>
      </c>
      <c r="AC218" s="191">
        <f>IFERROR(AB218/AB$32,0)</f>
        <v>1.9319938176197838E-4</v>
      </c>
      <c r="AE218" s="95">
        <f>SUMIF('3.HR Policy'!$A:$A,$C218&amp;$C$215,'3.HR Policy'!G:G)*SUMIF($C$13:$C$15,$C218,F$13:F$15)</f>
        <v>1100000</v>
      </c>
      <c r="AF218" s="191">
        <f t="shared" si="223"/>
        <v>1.2533041655272991E-4</v>
      </c>
      <c r="AG218" s="95">
        <f>SUMIF('3.HR Policy'!$A:$A,$C218&amp;$C$215,'3.HR Policy'!I:I)*SUMIF($C$13:$C$15,$C218,H$13:H$15)</f>
        <v>0</v>
      </c>
      <c r="AH218" s="191">
        <f t="shared" si="258"/>
        <v>0</v>
      </c>
      <c r="AI218" s="95">
        <f>SUMIF('3.HR Policy'!$A:$A,$C218&amp;$C$215,'3.HR Policy'!K:K)*SUMIF($C$13:$C$15,$C218,J$13:J$15)</f>
        <v>1331000</v>
      </c>
      <c r="AJ218" s="191">
        <f t="shared" si="259"/>
        <v>5.6166594084741928E-5</v>
      </c>
      <c r="AK218" s="95">
        <f>SUMIF('3.HR Policy'!$A:$A,$C218&amp;$C$215,'3.HR Policy'!M:M)*SUMIF($C$13:$C$15,$C218,L$13:L$15)</f>
        <v>1464100.0000000002</v>
      </c>
      <c r="AL218" s="191">
        <f t="shared" si="260"/>
        <v>4.413089535229724E-5</v>
      </c>
    </row>
    <row r="219" spans="2:38" x14ac:dyDescent="0.45">
      <c r="B219" s="90"/>
      <c r="C219" s="105" t="str">
        <f>C214</f>
        <v>Staff 1</v>
      </c>
      <c r="D219" s="224">
        <f>SUMIF('3.HR Policy'!$A:$A,$C219&amp;$C$215,'3.HR Policy'!$E:$E)*SUMIF('1.Headcount'!$A:$A,$C219&amp;2025,'1.Headcount'!E:E)/12</f>
        <v>0</v>
      </c>
      <c r="E219" s="191">
        <f>IFERROR(D219/D$32,0)</f>
        <v>0</v>
      </c>
      <c r="F219" s="224">
        <f>SUMIF('3.HR Policy'!$A:$A,$C219&amp;$C$215,'3.HR Policy'!$E:$E)*SUMIF('1.Headcount'!$A:$A,$C219&amp;2025,'1.Headcount'!G:G)/12</f>
        <v>0</v>
      </c>
      <c r="G219" s="191">
        <f>IFERROR(F219/F$32,0)</f>
        <v>0</v>
      </c>
      <c r="H219" s="224">
        <f>SUMIF('3.HR Policy'!$A:$A,$C219&amp;$C$215,'3.HR Policy'!$E:$E)*SUMIF('1.Headcount'!$A:$A,$C219&amp;2025,'1.Headcount'!I:I)/12</f>
        <v>333333.33333333331</v>
      </c>
      <c r="I219" s="191">
        <f>IFERROR(H219/H$32,0)</f>
        <v>1.8518518518518517E-3</v>
      </c>
      <c r="J219" s="224">
        <f>SUMIF('3.HR Policy'!$A:$A,$C219&amp;$C$215,'3.HR Policy'!$E:$E)*SUMIF('1.Headcount'!$A:$A,$C219&amp;2025,'1.Headcount'!K:K)/12</f>
        <v>333333.33333333331</v>
      </c>
      <c r="K219" s="191">
        <f>IFERROR(J219/J$32,0)</f>
        <v>4.8309178743961351E-4</v>
      </c>
      <c r="L219" s="224">
        <f>SUMIF('3.HR Policy'!$A:$A,$C219&amp;$C$215,'3.HR Policy'!$E:$E)*SUMIF('1.Headcount'!$A:$A,$C219&amp;2025,'1.Headcount'!M:M)/12</f>
        <v>333333.33333333331</v>
      </c>
      <c r="M219" s="191">
        <f>IFERROR(L219/L$32,0)</f>
        <v>9.2592592592592585E-4</v>
      </c>
      <c r="N219" s="224">
        <f>SUMIF('3.HR Policy'!$A:$A,$C219&amp;$C$215,'3.HR Policy'!$E:$E)*SUMIF('1.Headcount'!$A:$A,$C219&amp;2025,'1.Headcount'!O:O)/12</f>
        <v>333333.33333333331</v>
      </c>
      <c r="O219" s="191">
        <f>IFERROR(N219/N$32,0)</f>
        <v>5.6478030046311985E-4</v>
      </c>
      <c r="P219" s="224">
        <f>SUMIF('3.HR Policy'!$A:$A,$C219&amp;$C$215,'3.HR Policy'!$E:$E)*SUMIF('1.Headcount'!$A:$A,$C219&amp;2025,'1.Headcount'!Q:Q)/12</f>
        <v>166666.66666666666</v>
      </c>
      <c r="Q219" s="191">
        <f>IFERROR(P219/P$32,0)</f>
        <v>2.3020257826887659E-4</v>
      </c>
      <c r="R219" s="224">
        <f>SUMIF('3.HR Policy'!$A:$A,$C219&amp;$C$215,'3.HR Policy'!$E:$E)*SUMIF('1.Headcount'!$A:$A,$C219&amp;2025,'1.Headcount'!S:S)/12</f>
        <v>166666.66666666666</v>
      </c>
      <c r="S219" s="191">
        <f>IFERROR(R219/R$32,0)</f>
        <v>6.6666666666666664E-4</v>
      </c>
      <c r="T219" s="224">
        <f>SUMIF('3.HR Policy'!$A:$A,$C219&amp;$C$215,'3.HR Policy'!$E:$E)*SUMIF('1.Headcount'!$A:$A,$C219&amp;2025,'1.Headcount'!U:U)/12</f>
        <v>166666.66666666666</v>
      </c>
      <c r="U219" s="191">
        <f>IFERROR(T219/T$32,0)</f>
        <v>4.7619047619047614E-4</v>
      </c>
      <c r="V219" s="224">
        <f>SUMIF('3.HR Policy'!$A:$A,$C219&amp;$C$215,'3.HR Policy'!$E:$E)*SUMIF('1.Headcount'!$A:$A,$C219&amp;2025,'1.Headcount'!W:W)/12</f>
        <v>166666.66666666666</v>
      </c>
      <c r="W219" s="191">
        <f>IFERROR(V219/V$32,0)</f>
        <v>7.9365079365079365E-4</v>
      </c>
      <c r="X219" s="224">
        <f>SUMIF('3.HR Policy'!$A:$A,$C219&amp;$C$215,'3.HR Policy'!$E:$E)*SUMIF('1.Headcount'!$A:$A,$C219&amp;2025,'1.Headcount'!Y:Y)/12</f>
        <v>166666.66666666666</v>
      </c>
      <c r="Y219" s="191">
        <f>IFERROR(X219/X$32,0)</f>
        <v>8.7719298245614026E-4</v>
      </c>
      <c r="Z219" s="224">
        <f>SUMIF('3.HR Policy'!$A:$A,$C219&amp;$C$215,'3.HR Policy'!$E:$E)*SUMIF('1.Headcount'!$A:$A,$C219&amp;2025,'1.Headcount'!AA:AA)/12</f>
        <v>166666.66666666666</v>
      </c>
      <c r="AA219" s="191">
        <f>IFERROR(Z219/Z$32,0)</f>
        <v>1.0470327093018385E-4</v>
      </c>
      <c r="AB219" s="190">
        <f t="shared" si="303"/>
        <v>2333333.3333333335</v>
      </c>
      <c r="AC219" s="191">
        <f>IFERROR(AB219/AB$32,0)</f>
        <v>4.5079855744461621E-4</v>
      </c>
      <c r="AE219" s="95">
        <f>SUMIF('3.HR Policy'!$A:$A,$C219&amp;$C$215,'3.HR Policy'!G:G)*SUMIF($C$13:$C$15,$C219,F$13:F$15)</f>
        <v>2200000</v>
      </c>
      <c r="AF219" s="191">
        <f t="shared" si="223"/>
        <v>2.5066083310545982E-4</v>
      </c>
      <c r="AG219" s="95">
        <f>SUMIF('3.HR Policy'!$A:$A,$C219&amp;$C$215,'3.HR Policy'!I:I)*SUMIF($C$13:$C$15,$C219,H$13:H$15)</f>
        <v>0</v>
      </c>
      <c r="AH219" s="191">
        <f t="shared" si="258"/>
        <v>0</v>
      </c>
      <c r="AI219" s="95">
        <f>SUMIF('3.HR Policy'!$A:$A,$C219&amp;$C$215,'3.HR Policy'!K:K)*SUMIF($C$13:$C$15,$C219,J$13:J$15)</f>
        <v>0</v>
      </c>
      <c r="AJ219" s="191">
        <f t="shared" si="259"/>
        <v>0</v>
      </c>
      <c r="AK219" s="95">
        <f>SUMIF('3.HR Policy'!$A:$A,$C219&amp;$C$215,'3.HR Policy'!M:M)*SUMIF($C$13:$C$15,$C219,L$13:L$15)</f>
        <v>0</v>
      </c>
      <c r="AL219" s="191">
        <f t="shared" si="260"/>
        <v>0</v>
      </c>
    </row>
    <row r="220" spans="2:38" x14ac:dyDescent="0.45">
      <c r="B220" s="90">
        <v>11</v>
      </c>
      <c r="C220" s="2" t="s">
        <v>67</v>
      </c>
      <c r="D220" s="141">
        <f>SUM(D221:D224)</f>
        <v>125000</v>
      </c>
      <c r="E220" s="140">
        <f>IFERROR(D220/D$32,0)</f>
        <v>0</v>
      </c>
      <c r="F220" s="141">
        <f>SUM(F221:F224)</f>
        <v>125000</v>
      </c>
      <c r="G220" s="140">
        <f>IFERROR(F220/F$32,0)</f>
        <v>3.1250000000000002E-3</v>
      </c>
      <c r="H220" s="141">
        <f>SUM(H221:H224)</f>
        <v>291666.66666666663</v>
      </c>
      <c r="I220" s="140">
        <f>IFERROR(H220/H$32,0)</f>
        <v>1.6203703703703701E-3</v>
      </c>
      <c r="J220" s="141">
        <f>SUM(J221:J224)</f>
        <v>291666.66666666663</v>
      </c>
      <c r="K220" s="140">
        <f>IFERROR(J220/J$32,0)</f>
        <v>4.227053140096618E-4</v>
      </c>
      <c r="L220" s="141">
        <f>SUM(L221:L224)</f>
        <v>291666.66666666663</v>
      </c>
      <c r="M220" s="140">
        <f>IFERROR(L220/L$32,0)</f>
        <v>8.1018518518518505E-4</v>
      </c>
      <c r="N220" s="141">
        <f>SUM(N221:N224)</f>
        <v>291666.66666666663</v>
      </c>
      <c r="O220" s="140">
        <f>IFERROR(N220/N$32,0)</f>
        <v>4.9418276290522979E-4</v>
      </c>
      <c r="P220" s="141">
        <f>SUM(P221:P224)</f>
        <v>208333.33333333331</v>
      </c>
      <c r="Q220" s="140">
        <f>IFERROR(P220/P$32,0)</f>
        <v>2.8775322283609573E-4</v>
      </c>
      <c r="R220" s="141">
        <f>SUM(R221:R224)</f>
        <v>208333.33333333331</v>
      </c>
      <c r="S220" s="140">
        <f>IFERROR(R220/R$32,0)</f>
        <v>8.3333333333333328E-4</v>
      </c>
      <c r="T220" s="141">
        <f>SUM(T221:T224)</f>
        <v>208333.33333333331</v>
      </c>
      <c r="U220" s="140">
        <f>IFERROR(T220/T$32,0)</f>
        <v>5.9523809523809518E-4</v>
      </c>
      <c r="V220" s="141">
        <f>SUM(V221:V224)</f>
        <v>208333.33333333331</v>
      </c>
      <c r="W220" s="140">
        <f>IFERROR(V220/V$32,0)</f>
        <v>9.9206349206349201E-4</v>
      </c>
      <c r="X220" s="141">
        <f>SUM(X221:X224)</f>
        <v>208333.33333333331</v>
      </c>
      <c r="Y220" s="140">
        <f>IFERROR(X220/X$32,0)</f>
        <v>1.0964912280701754E-3</v>
      </c>
      <c r="Z220" s="141">
        <f>SUM(Z221:Z224)</f>
        <v>208333.33333333331</v>
      </c>
      <c r="AA220" s="140">
        <f>IFERROR(Z220/Z$32,0)</f>
        <v>1.3087908866272981E-4</v>
      </c>
      <c r="AB220" s="94">
        <f>SUM(AB223:AB224)</f>
        <v>1666666.6666666667</v>
      </c>
      <c r="AC220" s="140">
        <f>IFERROR(AB220/AB$32,0)</f>
        <v>3.2199896960329727E-4</v>
      </c>
      <c r="AE220" s="94">
        <f>SUM(AE221:AE224)</f>
        <v>1650000</v>
      </c>
      <c r="AF220" s="140">
        <f t="shared" si="223"/>
        <v>1.879956248290949E-4</v>
      </c>
      <c r="AG220" s="94">
        <f>SUM(AG221:AG224)</f>
        <v>0</v>
      </c>
      <c r="AH220" s="140">
        <f t="shared" si="258"/>
        <v>0</v>
      </c>
      <c r="AI220" s="94">
        <f>SUM(AI221:AI224)</f>
        <v>665500</v>
      </c>
      <c r="AJ220" s="140">
        <f t="shared" si="259"/>
        <v>2.8083297042370964E-5</v>
      </c>
      <c r="AK220" s="94">
        <f>SUM(AK221:AK224)</f>
        <v>732050.00000000012</v>
      </c>
      <c r="AL220" s="140">
        <f t="shared" si="260"/>
        <v>2.206544767614862E-5</v>
      </c>
    </row>
    <row r="221" spans="2:38" x14ac:dyDescent="0.45">
      <c r="B221" s="90"/>
      <c r="C221" s="105" t="s">
        <v>75</v>
      </c>
      <c r="D221" s="224">
        <f>SUMIF('3.HR Policy'!$A:$A,$C221&amp;$C$220,'3.HR Policy'!$E:$E)*SUMIF('1.Headcount'!$A:$A,$C221&amp;2025,'1.Headcount'!E:E)/12</f>
        <v>41666.666666666664</v>
      </c>
      <c r="E221" s="191">
        <f t="shared" ref="E221:G222" si="304">IFERROR(D221/D$32,0)</f>
        <v>0</v>
      </c>
      <c r="F221" s="224">
        <f>SUMIF('3.HR Policy'!$A:$A,$C221&amp;$C$220,'3.HR Policy'!$E:$E)*SUMIF('1.Headcount'!$A:$A,$C221&amp;2025,'1.Headcount'!G:G)/12</f>
        <v>41666.666666666664</v>
      </c>
      <c r="G221" s="191">
        <f t="shared" si="304"/>
        <v>1.0416666666666667E-3</v>
      </c>
      <c r="H221" s="224">
        <f>SUMIF('3.HR Policy'!$A:$A,$C221&amp;$C$220,'3.HR Policy'!$E:$E)*SUMIF('1.Headcount'!$A:$A,$C221&amp;2025,'1.Headcount'!I:I)/12</f>
        <v>41666.666666666664</v>
      </c>
      <c r="I221" s="191">
        <f t="shared" ref="I221:K221" si="305">IFERROR(H221/H$32,0)</f>
        <v>2.3148148148148146E-4</v>
      </c>
      <c r="J221" s="224">
        <f>SUMIF('3.HR Policy'!$A:$A,$C221&amp;$C$220,'3.HR Policy'!$E:$E)*SUMIF('1.Headcount'!$A:$A,$C221&amp;2025,'1.Headcount'!K:K)/12</f>
        <v>41666.666666666664</v>
      </c>
      <c r="K221" s="191">
        <f t="shared" si="305"/>
        <v>6.0386473429951689E-5</v>
      </c>
      <c r="L221" s="224">
        <f>SUMIF('3.HR Policy'!$A:$A,$C221&amp;$C$220,'3.HR Policy'!$E:$E)*SUMIF('1.Headcount'!$A:$A,$C221&amp;2025,'1.Headcount'!M:M)/12</f>
        <v>41666.666666666664</v>
      </c>
      <c r="M221" s="191">
        <f t="shared" ref="M221:O221" si="306">IFERROR(L221/L$32,0)</f>
        <v>1.1574074074074073E-4</v>
      </c>
      <c r="N221" s="224">
        <f>SUMIF('3.HR Policy'!$A:$A,$C221&amp;$C$220,'3.HR Policy'!$E:$E)*SUMIF('1.Headcount'!$A:$A,$C221&amp;2025,'1.Headcount'!O:O)/12</f>
        <v>41666.666666666664</v>
      </c>
      <c r="O221" s="191">
        <f t="shared" si="306"/>
        <v>7.0597537557889981E-5</v>
      </c>
      <c r="P221" s="224">
        <f>SUMIF('3.HR Policy'!$A:$A,$C221&amp;$C$220,'3.HR Policy'!$E:$E)*SUMIF('1.Headcount'!$A:$A,$C221&amp;2025,'1.Headcount'!Q:Q)/12</f>
        <v>41666.666666666664</v>
      </c>
      <c r="Q221" s="191">
        <f t="shared" ref="Q221:S221" si="307">IFERROR(P221/P$32,0)</f>
        <v>5.7550644567219148E-5</v>
      </c>
      <c r="R221" s="224">
        <f>SUMIF('3.HR Policy'!$A:$A,$C221&amp;$C$220,'3.HR Policy'!$E:$E)*SUMIF('1.Headcount'!$A:$A,$C221&amp;2025,'1.Headcount'!S:S)/12</f>
        <v>41666.666666666664</v>
      </c>
      <c r="S221" s="191">
        <f t="shared" si="307"/>
        <v>1.6666666666666666E-4</v>
      </c>
      <c r="T221" s="224">
        <f>SUMIF('3.HR Policy'!$A:$A,$C221&amp;$C$220,'3.HR Policy'!$E:$E)*SUMIF('1.Headcount'!$A:$A,$C221&amp;2025,'1.Headcount'!U:U)/12</f>
        <v>41666.666666666664</v>
      </c>
      <c r="U221" s="191">
        <f t="shared" ref="U221:W221" si="308">IFERROR(T221/T$32,0)</f>
        <v>1.1904761904761903E-4</v>
      </c>
      <c r="V221" s="224">
        <f>SUMIF('3.HR Policy'!$A:$A,$C221&amp;$C$220,'3.HR Policy'!$E:$E)*SUMIF('1.Headcount'!$A:$A,$C221&amp;2025,'1.Headcount'!W:W)/12</f>
        <v>41666.666666666664</v>
      </c>
      <c r="W221" s="191">
        <f t="shared" si="308"/>
        <v>1.9841269841269841E-4</v>
      </c>
      <c r="X221" s="224">
        <f>SUMIF('3.HR Policy'!$A:$A,$C221&amp;$C$220,'3.HR Policy'!$E:$E)*SUMIF('1.Headcount'!$A:$A,$C221&amp;2025,'1.Headcount'!Y:Y)/12</f>
        <v>41666.666666666664</v>
      </c>
      <c r="Y221" s="191">
        <f t="shared" ref="Y221:AA221" si="309">IFERROR(X221/X$32,0)</f>
        <v>2.1929824561403506E-4</v>
      </c>
      <c r="Z221" s="224">
        <f>SUMIF('3.HR Policy'!$A:$A,$C221&amp;$C$220,'3.HR Policy'!$E:$E)*SUMIF('1.Headcount'!$A:$A,$C221&amp;2025,'1.Headcount'!AA:AA)/12</f>
        <v>41666.666666666664</v>
      </c>
      <c r="AA221" s="191">
        <f t="shared" si="309"/>
        <v>2.6175817732545962E-5</v>
      </c>
      <c r="AB221" s="190">
        <f t="shared" ref="AB221:AB222" si="310">D221+F221+H221+J221+L221+N221+P221+R221+T221+V221+X221+Z221</f>
        <v>500000.00000000006</v>
      </c>
      <c r="AC221" s="191">
        <f t="shared" ref="AC221:AC222" si="311">IFERROR(AB221/AB$32,0)</f>
        <v>9.6599690880989192E-5</v>
      </c>
      <c r="AE221" s="95">
        <f>SUMIF('3.HR Policy'!$A:$A,$C221&amp;$C$220,'3.HR Policy'!G:G)*SUMIF($C$13:$C$15,$C221,F$13:F$15)</f>
        <v>0</v>
      </c>
      <c r="AF221" s="191">
        <f t="shared" si="223"/>
        <v>0</v>
      </c>
      <c r="AG221" s="95">
        <f>SUMIF('3.HR Policy'!$A:$A,$C221&amp;$C$220,'3.HR Policy'!I:I)*SUMIF($C$13:$C$15,$C221,H$13:H$15)</f>
        <v>0</v>
      </c>
      <c r="AH221" s="191">
        <f t="shared" si="258"/>
        <v>0</v>
      </c>
      <c r="AI221" s="95">
        <f>SUMIF('3.HR Policy'!$A:$A,$C221&amp;$C$220,'3.HR Policy'!K:K)*SUMIF($C$13:$C$15,$C221,J$13:J$15)</f>
        <v>0</v>
      </c>
      <c r="AJ221" s="191">
        <f t="shared" si="259"/>
        <v>0</v>
      </c>
      <c r="AK221" s="95">
        <f>SUMIF('3.HR Policy'!$A:$A,$C221&amp;$C$220,'3.HR Policy'!M:M)*SUMIF($C$13:$C$15,$C221,L$13:L$15)</f>
        <v>0</v>
      </c>
      <c r="AL221" s="191">
        <f t="shared" si="260"/>
        <v>0</v>
      </c>
    </row>
    <row r="222" spans="2:38" x14ac:dyDescent="0.45">
      <c r="B222" s="90"/>
      <c r="C222" s="105" t="s">
        <v>53</v>
      </c>
      <c r="D222" s="224">
        <f>SUMIF('3.HR Policy'!$A:$A,$C222&amp;$C$220,'3.HR Policy'!$E:$E)*SUMIF('1.Headcount'!$A:$A,$C222&amp;2025,'1.Headcount'!E:E)/12</f>
        <v>41666.666666666664</v>
      </c>
      <c r="E222" s="191">
        <f t="shared" si="304"/>
        <v>0</v>
      </c>
      <c r="F222" s="224">
        <f>SUMIF('3.HR Policy'!$A:$A,$C222&amp;$C$220,'3.HR Policy'!$E:$E)*SUMIF('1.Headcount'!$A:$A,$C222&amp;2025,'1.Headcount'!G:G)/12</f>
        <v>41666.666666666664</v>
      </c>
      <c r="G222" s="191">
        <f t="shared" si="304"/>
        <v>1.0416666666666667E-3</v>
      </c>
      <c r="H222" s="224">
        <f>SUMIF('3.HR Policy'!$A:$A,$C222&amp;$C$220,'3.HR Policy'!$E:$E)*SUMIF('1.Headcount'!$A:$A,$C222&amp;2025,'1.Headcount'!I:I)/12</f>
        <v>41666.666666666664</v>
      </c>
      <c r="I222" s="191">
        <f t="shared" ref="I222:K222" si="312">IFERROR(H222/H$32,0)</f>
        <v>2.3148148148148146E-4</v>
      </c>
      <c r="J222" s="224">
        <f>SUMIF('3.HR Policy'!$A:$A,$C222&amp;$C$220,'3.HR Policy'!$E:$E)*SUMIF('1.Headcount'!$A:$A,$C222&amp;2025,'1.Headcount'!K:K)/12</f>
        <v>41666.666666666664</v>
      </c>
      <c r="K222" s="191">
        <f t="shared" si="312"/>
        <v>6.0386473429951689E-5</v>
      </c>
      <c r="L222" s="224">
        <f>SUMIF('3.HR Policy'!$A:$A,$C222&amp;$C$220,'3.HR Policy'!$E:$E)*SUMIF('1.Headcount'!$A:$A,$C222&amp;2025,'1.Headcount'!M:M)/12</f>
        <v>41666.666666666664</v>
      </c>
      <c r="M222" s="191">
        <f t="shared" ref="M222:O222" si="313">IFERROR(L222/L$32,0)</f>
        <v>1.1574074074074073E-4</v>
      </c>
      <c r="N222" s="224">
        <f>SUMIF('3.HR Policy'!$A:$A,$C222&amp;$C$220,'3.HR Policy'!$E:$E)*SUMIF('1.Headcount'!$A:$A,$C222&amp;2025,'1.Headcount'!O:O)/12</f>
        <v>41666.666666666664</v>
      </c>
      <c r="O222" s="191">
        <f t="shared" si="313"/>
        <v>7.0597537557889981E-5</v>
      </c>
      <c r="P222" s="224">
        <f>SUMIF('3.HR Policy'!$A:$A,$C222&amp;$C$220,'3.HR Policy'!$E:$E)*SUMIF('1.Headcount'!$A:$A,$C222&amp;2025,'1.Headcount'!Q:Q)/12</f>
        <v>41666.666666666664</v>
      </c>
      <c r="Q222" s="191">
        <f t="shared" ref="Q222:S222" si="314">IFERROR(P222/P$32,0)</f>
        <v>5.7550644567219148E-5</v>
      </c>
      <c r="R222" s="224">
        <f>SUMIF('3.HR Policy'!$A:$A,$C222&amp;$C$220,'3.HR Policy'!$E:$E)*SUMIF('1.Headcount'!$A:$A,$C222&amp;2025,'1.Headcount'!S:S)/12</f>
        <v>41666.666666666664</v>
      </c>
      <c r="S222" s="191">
        <f t="shared" si="314"/>
        <v>1.6666666666666666E-4</v>
      </c>
      <c r="T222" s="224">
        <f>SUMIF('3.HR Policy'!$A:$A,$C222&amp;$C$220,'3.HR Policy'!$E:$E)*SUMIF('1.Headcount'!$A:$A,$C222&amp;2025,'1.Headcount'!U:U)/12</f>
        <v>41666.666666666664</v>
      </c>
      <c r="U222" s="191">
        <f t="shared" ref="U222:W222" si="315">IFERROR(T222/T$32,0)</f>
        <v>1.1904761904761903E-4</v>
      </c>
      <c r="V222" s="224">
        <f>SUMIF('3.HR Policy'!$A:$A,$C222&amp;$C$220,'3.HR Policy'!$E:$E)*SUMIF('1.Headcount'!$A:$A,$C222&amp;2025,'1.Headcount'!W:W)/12</f>
        <v>41666.666666666664</v>
      </c>
      <c r="W222" s="191">
        <f t="shared" si="315"/>
        <v>1.9841269841269841E-4</v>
      </c>
      <c r="X222" s="224">
        <f>SUMIF('3.HR Policy'!$A:$A,$C222&amp;$C$220,'3.HR Policy'!$E:$E)*SUMIF('1.Headcount'!$A:$A,$C222&amp;2025,'1.Headcount'!Y:Y)/12</f>
        <v>41666.666666666664</v>
      </c>
      <c r="Y222" s="191">
        <f t="shared" ref="Y222:AA222" si="316">IFERROR(X222/X$32,0)</f>
        <v>2.1929824561403506E-4</v>
      </c>
      <c r="Z222" s="224">
        <f>SUMIF('3.HR Policy'!$A:$A,$C222&amp;$C$220,'3.HR Policy'!$E:$E)*SUMIF('1.Headcount'!$A:$A,$C222&amp;2025,'1.Headcount'!AA:AA)/12</f>
        <v>41666.666666666664</v>
      </c>
      <c r="AA222" s="191">
        <f t="shared" si="316"/>
        <v>2.6175817732545962E-5</v>
      </c>
      <c r="AB222" s="190">
        <f t="shared" si="310"/>
        <v>500000.00000000006</v>
      </c>
      <c r="AC222" s="191">
        <f t="shared" si="311"/>
        <v>9.6599690880989192E-5</v>
      </c>
      <c r="AE222" s="95">
        <f>SUMIF('3.HR Policy'!$A:$A,$C222&amp;$C$220,'3.HR Policy'!G:G)*SUMIF($C$13:$C$15,$C222,F$13:F$15)</f>
        <v>0</v>
      </c>
      <c r="AF222" s="191">
        <f t="shared" si="223"/>
        <v>0</v>
      </c>
      <c r="AG222" s="95">
        <f>SUMIF('3.HR Policy'!$A:$A,$C222&amp;$C$220,'3.HR Policy'!I:I)*SUMIF($C$13:$C$15,$C222,H$13:H$15)</f>
        <v>0</v>
      </c>
      <c r="AH222" s="191">
        <f t="shared" si="258"/>
        <v>0</v>
      </c>
      <c r="AI222" s="95">
        <f>SUMIF('3.HR Policy'!$A:$A,$C222&amp;$C$220,'3.HR Policy'!K:K)*SUMIF($C$13:$C$15,$C222,J$13:J$15)</f>
        <v>0</v>
      </c>
      <c r="AJ222" s="191">
        <f t="shared" si="259"/>
        <v>0</v>
      </c>
      <c r="AK222" s="95">
        <f>SUMIF('3.HR Policy'!$A:$A,$C222&amp;$C$220,'3.HR Policy'!M:M)*SUMIF($C$13:$C$15,$C222,L$13:L$15)</f>
        <v>0</v>
      </c>
      <c r="AL222" s="191">
        <f t="shared" si="260"/>
        <v>0</v>
      </c>
    </row>
    <row r="223" spans="2:38" x14ac:dyDescent="0.45">
      <c r="B223" s="90"/>
      <c r="C223" s="105" t="str">
        <f>C218</f>
        <v>Manager 1</v>
      </c>
      <c r="D223" s="224">
        <f>SUMIF('3.HR Policy'!$A:$A,$C223&amp;$C$220,'3.HR Policy'!$E:$E)*SUMIF('1.Headcount'!$A:$A,$C223&amp;2025,'1.Headcount'!E:E)/12</f>
        <v>41666.666666666664</v>
      </c>
      <c r="E223" s="191">
        <f>IFERROR(D223/D$32,0)</f>
        <v>0</v>
      </c>
      <c r="F223" s="224">
        <f>SUMIF('3.HR Policy'!$A:$A,$C223&amp;$C$220,'3.HR Policy'!$E:$E)*SUMIF('1.Headcount'!$A:$A,$C223&amp;2025,'1.Headcount'!G:G)/12</f>
        <v>41666.666666666664</v>
      </c>
      <c r="G223" s="191">
        <f>IFERROR(F223/F$32,0)</f>
        <v>1.0416666666666667E-3</v>
      </c>
      <c r="H223" s="224">
        <f>SUMIF('3.HR Policy'!$A:$A,$C223&amp;$C$220,'3.HR Policy'!$E:$E)*SUMIF('1.Headcount'!$A:$A,$C223&amp;2025,'1.Headcount'!I:I)/12</f>
        <v>41666.666666666664</v>
      </c>
      <c r="I223" s="191">
        <f>IFERROR(H223/H$32,0)</f>
        <v>2.3148148148148146E-4</v>
      </c>
      <c r="J223" s="224">
        <f>SUMIF('3.HR Policy'!$A:$A,$C223&amp;$C$220,'3.HR Policy'!$E:$E)*SUMIF('1.Headcount'!$A:$A,$C223&amp;2025,'1.Headcount'!K:K)/12</f>
        <v>41666.666666666664</v>
      </c>
      <c r="K223" s="191">
        <f>IFERROR(J223/J$32,0)</f>
        <v>6.0386473429951689E-5</v>
      </c>
      <c r="L223" s="224">
        <f>SUMIF('3.HR Policy'!$A:$A,$C223&amp;$C$220,'3.HR Policy'!$E:$E)*SUMIF('1.Headcount'!$A:$A,$C223&amp;2025,'1.Headcount'!M:M)/12</f>
        <v>41666.666666666664</v>
      </c>
      <c r="M223" s="191">
        <f>IFERROR(L223/L$32,0)</f>
        <v>1.1574074074074073E-4</v>
      </c>
      <c r="N223" s="224">
        <f>SUMIF('3.HR Policy'!$A:$A,$C223&amp;$C$220,'3.HR Policy'!$E:$E)*SUMIF('1.Headcount'!$A:$A,$C223&amp;2025,'1.Headcount'!O:O)/12</f>
        <v>41666.666666666664</v>
      </c>
      <c r="O223" s="191">
        <f>IFERROR(N223/N$32,0)</f>
        <v>7.0597537557889981E-5</v>
      </c>
      <c r="P223" s="224">
        <f>SUMIF('3.HR Policy'!$A:$A,$C223&amp;$C$220,'3.HR Policy'!$E:$E)*SUMIF('1.Headcount'!$A:$A,$C223&amp;2025,'1.Headcount'!Q:Q)/12</f>
        <v>41666.666666666664</v>
      </c>
      <c r="Q223" s="191">
        <f>IFERROR(P223/P$32,0)</f>
        <v>5.7550644567219148E-5</v>
      </c>
      <c r="R223" s="224">
        <f>SUMIF('3.HR Policy'!$A:$A,$C223&amp;$C$220,'3.HR Policy'!$E:$E)*SUMIF('1.Headcount'!$A:$A,$C223&amp;2025,'1.Headcount'!S:S)/12</f>
        <v>41666.666666666664</v>
      </c>
      <c r="S223" s="191">
        <f>IFERROR(R223/R$32,0)</f>
        <v>1.6666666666666666E-4</v>
      </c>
      <c r="T223" s="224">
        <f>SUMIF('3.HR Policy'!$A:$A,$C223&amp;$C$220,'3.HR Policy'!$E:$E)*SUMIF('1.Headcount'!$A:$A,$C223&amp;2025,'1.Headcount'!U:U)/12</f>
        <v>41666.666666666664</v>
      </c>
      <c r="U223" s="191">
        <f>IFERROR(T223/T$32,0)</f>
        <v>1.1904761904761903E-4</v>
      </c>
      <c r="V223" s="224">
        <f>SUMIF('3.HR Policy'!$A:$A,$C223&amp;$C$220,'3.HR Policy'!$E:$E)*SUMIF('1.Headcount'!$A:$A,$C223&amp;2025,'1.Headcount'!W:W)/12</f>
        <v>41666.666666666664</v>
      </c>
      <c r="W223" s="191">
        <f>IFERROR(V223/V$32,0)</f>
        <v>1.9841269841269841E-4</v>
      </c>
      <c r="X223" s="224">
        <f>SUMIF('3.HR Policy'!$A:$A,$C223&amp;$C$220,'3.HR Policy'!$E:$E)*SUMIF('1.Headcount'!$A:$A,$C223&amp;2025,'1.Headcount'!Y:Y)/12</f>
        <v>41666.666666666664</v>
      </c>
      <c r="Y223" s="191">
        <f>IFERROR(X223/X$32,0)</f>
        <v>2.1929824561403506E-4</v>
      </c>
      <c r="Z223" s="224">
        <f>SUMIF('3.HR Policy'!$A:$A,$C223&amp;$C$220,'3.HR Policy'!$E:$E)*SUMIF('1.Headcount'!$A:$A,$C223&amp;2025,'1.Headcount'!AA:AA)/12</f>
        <v>41666.666666666664</v>
      </c>
      <c r="AA223" s="191">
        <f>IFERROR(Z223/Z$32,0)</f>
        <v>2.6175817732545962E-5</v>
      </c>
      <c r="AB223" s="190">
        <f>D223+F223+H223+J223+L223+N223+P223+R223+T223+V223+X223+Z223</f>
        <v>500000.00000000006</v>
      </c>
      <c r="AC223" s="191">
        <f>IFERROR(AB223/AB$32,0)</f>
        <v>9.6599690880989192E-5</v>
      </c>
      <c r="AE223" s="95">
        <f>SUMIF('3.HR Policy'!$A:$A,$C223&amp;$C$220,'3.HR Policy'!G:G)*SUMIF($C$13:$C$15,$C223,F$13:F$15)</f>
        <v>550000</v>
      </c>
      <c r="AF223" s="191">
        <f t="shared" si="223"/>
        <v>6.2665208276364956E-5</v>
      </c>
      <c r="AG223" s="95">
        <f>SUMIF('3.HR Policy'!$A:$A,$C223&amp;$C$220,'3.HR Policy'!I:I)*SUMIF($C$13:$C$15,$C223,H$13:H$15)</f>
        <v>0</v>
      </c>
      <c r="AH223" s="191">
        <f t="shared" si="258"/>
        <v>0</v>
      </c>
      <c r="AI223" s="95">
        <f>SUMIF('3.HR Policy'!$A:$A,$C223&amp;$C$220,'3.HR Policy'!K:K)*SUMIF($C$13:$C$15,$C223,J$13:J$15)</f>
        <v>665500</v>
      </c>
      <c r="AJ223" s="191">
        <f t="shared" si="259"/>
        <v>2.8083297042370964E-5</v>
      </c>
      <c r="AK223" s="95">
        <f>SUMIF('3.HR Policy'!$A:$A,$C223&amp;$C$220,'3.HR Policy'!M:M)*SUMIF($C$13:$C$15,$C223,L$13:L$15)</f>
        <v>732050.00000000012</v>
      </c>
      <c r="AL223" s="191">
        <f t="shared" si="260"/>
        <v>2.206544767614862E-5</v>
      </c>
    </row>
    <row r="224" spans="2:38" x14ac:dyDescent="0.45">
      <c r="B224" s="90"/>
      <c r="C224" s="105" t="str">
        <f>C219</f>
        <v>Staff 1</v>
      </c>
      <c r="D224" s="224">
        <f>SUMIF('3.HR Policy'!$A:$A,$C224&amp;$C$220,'3.HR Policy'!$E:$E)*SUMIF('1.Headcount'!$A:$A,$C224&amp;2025,'1.Headcount'!E:E)/12</f>
        <v>0</v>
      </c>
      <c r="E224" s="191">
        <f>IFERROR(D224/D$32,0)</f>
        <v>0</v>
      </c>
      <c r="F224" s="224">
        <f>SUMIF('3.HR Policy'!$A:$A,$C224&amp;$C$220,'3.HR Policy'!$E:$E)*SUMIF('1.Headcount'!$A:$A,$C224&amp;2025,'1.Headcount'!G:G)/12</f>
        <v>0</v>
      </c>
      <c r="G224" s="191">
        <f>IFERROR(F224/F$32,0)</f>
        <v>0</v>
      </c>
      <c r="H224" s="224">
        <f>SUMIF('3.HR Policy'!$A:$A,$C224&amp;$C$220,'3.HR Policy'!$E:$E)*SUMIF('1.Headcount'!$A:$A,$C224&amp;2025,'1.Headcount'!I:I)/12</f>
        <v>166666.66666666666</v>
      </c>
      <c r="I224" s="191">
        <f>IFERROR(H224/H$32,0)</f>
        <v>9.2592592592592585E-4</v>
      </c>
      <c r="J224" s="224">
        <f>SUMIF('3.HR Policy'!$A:$A,$C224&amp;$C$220,'3.HR Policy'!$E:$E)*SUMIF('1.Headcount'!$A:$A,$C224&amp;2025,'1.Headcount'!K:K)/12</f>
        <v>166666.66666666666</v>
      </c>
      <c r="K224" s="191">
        <f>IFERROR(J224/J$32,0)</f>
        <v>2.4154589371980676E-4</v>
      </c>
      <c r="L224" s="224">
        <f>SUMIF('3.HR Policy'!$A:$A,$C224&amp;$C$220,'3.HR Policy'!$E:$E)*SUMIF('1.Headcount'!$A:$A,$C224&amp;2025,'1.Headcount'!M:M)/12</f>
        <v>166666.66666666666</v>
      </c>
      <c r="M224" s="191">
        <f>IFERROR(L224/L$32,0)</f>
        <v>4.6296296296296293E-4</v>
      </c>
      <c r="N224" s="224">
        <f>SUMIF('3.HR Policy'!$A:$A,$C224&amp;$C$220,'3.HR Policy'!$E:$E)*SUMIF('1.Headcount'!$A:$A,$C224&amp;2025,'1.Headcount'!O:O)/12</f>
        <v>166666.66666666666</v>
      </c>
      <c r="O224" s="191">
        <f>IFERROR(N224/N$32,0)</f>
        <v>2.8239015023155992E-4</v>
      </c>
      <c r="P224" s="224">
        <f>SUMIF('3.HR Policy'!$A:$A,$C224&amp;$C$220,'3.HR Policy'!$E:$E)*SUMIF('1.Headcount'!$A:$A,$C224&amp;2025,'1.Headcount'!Q:Q)/12</f>
        <v>83333.333333333328</v>
      </c>
      <c r="Q224" s="191">
        <f>IFERROR(P224/P$32,0)</f>
        <v>1.151012891344383E-4</v>
      </c>
      <c r="R224" s="224">
        <f>SUMIF('3.HR Policy'!$A:$A,$C224&amp;$C$220,'3.HR Policy'!$E:$E)*SUMIF('1.Headcount'!$A:$A,$C224&amp;2025,'1.Headcount'!S:S)/12</f>
        <v>83333.333333333328</v>
      </c>
      <c r="S224" s="191">
        <f>IFERROR(R224/R$32,0)</f>
        <v>3.3333333333333332E-4</v>
      </c>
      <c r="T224" s="224">
        <f>SUMIF('3.HR Policy'!$A:$A,$C224&amp;$C$220,'3.HR Policy'!$E:$E)*SUMIF('1.Headcount'!$A:$A,$C224&amp;2025,'1.Headcount'!U:U)/12</f>
        <v>83333.333333333328</v>
      </c>
      <c r="U224" s="191">
        <f>IFERROR(T224/T$32,0)</f>
        <v>2.3809523809523807E-4</v>
      </c>
      <c r="V224" s="224">
        <f>SUMIF('3.HR Policy'!$A:$A,$C224&amp;$C$220,'3.HR Policy'!$E:$E)*SUMIF('1.Headcount'!$A:$A,$C224&amp;2025,'1.Headcount'!W:W)/12</f>
        <v>83333.333333333328</v>
      </c>
      <c r="W224" s="191">
        <f>IFERROR(V224/V$32,0)</f>
        <v>3.9682539682539683E-4</v>
      </c>
      <c r="X224" s="224">
        <f>SUMIF('3.HR Policy'!$A:$A,$C224&amp;$C$220,'3.HR Policy'!$E:$E)*SUMIF('1.Headcount'!$A:$A,$C224&amp;2025,'1.Headcount'!Y:Y)/12</f>
        <v>83333.333333333328</v>
      </c>
      <c r="Y224" s="191">
        <f>IFERROR(X224/X$32,0)</f>
        <v>4.3859649122807013E-4</v>
      </c>
      <c r="Z224" s="224">
        <f>SUMIF('3.HR Policy'!$A:$A,$C224&amp;$C$220,'3.HR Policy'!$E:$E)*SUMIF('1.Headcount'!$A:$A,$C224&amp;2025,'1.Headcount'!AA:AA)/12</f>
        <v>83333.333333333328</v>
      </c>
      <c r="AA224" s="191">
        <f>IFERROR(Z224/Z$32,0)</f>
        <v>5.2351635465091925E-5</v>
      </c>
      <c r="AB224" s="190">
        <f>D224+F224+H224+J224+L224+N224+P224+R224+T224+V224+X224+Z224</f>
        <v>1166666.6666666667</v>
      </c>
      <c r="AC224" s="191">
        <f>IFERROR(AB224/AB$32,0)</f>
        <v>2.2539927872230811E-4</v>
      </c>
      <c r="AE224" s="95">
        <f>SUMIF('3.HR Policy'!$A:$A,$C224&amp;$C$220,'3.HR Policy'!G:G)*SUMIF($C$13:$C$15,$C224,F$13:F$15)</f>
        <v>1100000</v>
      </c>
      <c r="AF224" s="191">
        <f t="shared" si="223"/>
        <v>1.2533041655272991E-4</v>
      </c>
      <c r="AG224" s="95">
        <f>SUMIF('3.HR Policy'!$A:$A,$C224&amp;$C$220,'3.HR Policy'!I:I)*SUMIF($C$13:$C$15,$C224,H$13:H$15)</f>
        <v>0</v>
      </c>
      <c r="AH224" s="191">
        <f t="shared" si="258"/>
        <v>0</v>
      </c>
      <c r="AI224" s="95">
        <f>SUMIF('3.HR Policy'!$A:$A,$C224&amp;$C$220,'3.HR Policy'!K:K)*SUMIF($C$13:$C$15,$C224,J$13:J$15)</f>
        <v>0</v>
      </c>
      <c r="AJ224" s="191">
        <f t="shared" si="259"/>
        <v>0</v>
      </c>
      <c r="AK224" s="95">
        <f>SUMIF('3.HR Policy'!$A:$A,$C224&amp;$C$220,'3.HR Policy'!M:M)*SUMIF($C$13:$C$15,$C224,L$13:L$15)</f>
        <v>0</v>
      </c>
      <c r="AL224" s="191">
        <f t="shared" si="260"/>
        <v>0</v>
      </c>
    </row>
    <row r="225" spans="2:38" x14ac:dyDescent="0.45">
      <c r="B225" s="90">
        <v>12</v>
      </c>
      <c r="C225" s="2" t="s">
        <v>216</v>
      </c>
      <c r="D225" s="141">
        <f>SUM(D226:D229)</f>
        <v>300000</v>
      </c>
      <c r="E225" s="140">
        <f>IFERROR(D225/D$32,0)</f>
        <v>0</v>
      </c>
      <c r="F225" s="141">
        <f>SUM(F226:F229)</f>
        <v>300000</v>
      </c>
      <c r="G225" s="140">
        <f>IFERROR(F225/F$32,0)</f>
        <v>7.4999999999999997E-3</v>
      </c>
      <c r="H225" s="141">
        <f>SUM(H226:H229)</f>
        <v>700000</v>
      </c>
      <c r="I225" s="140">
        <f>IFERROR(H225/H$32,0)</f>
        <v>3.8888888888888888E-3</v>
      </c>
      <c r="J225" s="141">
        <f>SUM(J226:J229)</f>
        <v>700000</v>
      </c>
      <c r="K225" s="140">
        <f>IFERROR(J225/J$32,0)</f>
        <v>1.0144927536231885E-3</v>
      </c>
      <c r="L225" s="141">
        <f>SUM(L226:L229)</f>
        <v>700000</v>
      </c>
      <c r="M225" s="140">
        <f>IFERROR(L225/L$32,0)</f>
        <v>1.9444444444444444E-3</v>
      </c>
      <c r="N225" s="141">
        <f>SUM(N226:N229)</f>
        <v>700000</v>
      </c>
      <c r="O225" s="140">
        <f>IFERROR(N225/N$32,0)</f>
        <v>1.1860386309725517E-3</v>
      </c>
      <c r="P225" s="141">
        <f>SUM(P226:P229)</f>
        <v>500000</v>
      </c>
      <c r="Q225" s="140">
        <f>IFERROR(P225/P$32,0)</f>
        <v>6.9060773480662981E-4</v>
      </c>
      <c r="R225" s="141">
        <f>SUM(R226:R229)</f>
        <v>500000</v>
      </c>
      <c r="S225" s="140">
        <f>IFERROR(R225/R$32,0)</f>
        <v>2E-3</v>
      </c>
      <c r="T225" s="141">
        <f>SUM(T226:T229)</f>
        <v>500000</v>
      </c>
      <c r="U225" s="140">
        <f>IFERROR(T225/T$32,0)</f>
        <v>1.4285714285714286E-3</v>
      </c>
      <c r="V225" s="141">
        <f>SUM(V226:V229)</f>
        <v>500000</v>
      </c>
      <c r="W225" s="140">
        <f>IFERROR(V225/V$32,0)</f>
        <v>2.3809523809523812E-3</v>
      </c>
      <c r="X225" s="141">
        <f>SUM(X226:X229)</f>
        <v>500000</v>
      </c>
      <c r="Y225" s="140">
        <f>IFERROR(X225/X$32,0)</f>
        <v>2.631578947368421E-3</v>
      </c>
      <c r="Z225" s="141">
        <f>SUM(Z226:Z229)</f>
        <v>500000</v>
      </c>
      <c r="AA225" s="140">
        <f>IFERROR(Z225/Z$32,0)</f>
        <v>3.1410981279055158E-4</v>
      </c>
      <c r="AB225" s="94">
        <f>SUM(AB228:AB229)</f>
        <v>4000000</v>
      </c>
      <c r="AC225" s="140">
        <f>IFERROR(AB225/AB$32,0)</f>
        <v>7.7279752704791343E-4</v>
      </c>
      <c r="AE225" s="94">
        <f>SUM(AE226:AE229)</f>
        <v>3960000</v>
      </c>
      <c r="AF225" s="140">
        <f t="shared" si="223"/>
        <v>4.5118949958982774E-4</v>
      </c>
      <c r="AG225" s="94">
        <f>SUM(AG226:AG229)</f>
        <v>0</v>
      </c>
      <c r="AH225" s="140">
        <f t="shared" si="258"/>
        <v>0</v>
      </c>
      <c r="AI225" s="94">
        <f>SUM(AI226:AI229)</f>
        <v>1597200.0000000005</v>
      </c>
      <c r="AJ225" s="140">
        <f t="shared" si="259"/>
        <v>6.7399912901690341E-5</v>
      </c>
      <c r="AK225" s="94">
        <f>SUM(AK226:AK229)</f>
        <v>1756920.0000000007</v>
      </c>
      <c r="AL225" s="140">
        <f t="shared" si="260"/>
        <v>5.2957074422756696E-5</v>
      </c>
    </row>
    <row r="226" spans="2:38" x14ac:dyDescent="0.45">
      <c r="B226" s="90"/>
      <c r="C226" s="105" t="s">
        <v>75</v>
      </c>
      <c r="D226" s="224">
        <f>SUMIF('3.HR Policy'!$A:$A,$C226&amp;$C$225,'3.HR Policy'!$E:$E)*SUMIF('1.Headcount'!$A:$A,$C226&amp;2025,'1.Headcount'!E:E)/12</f>
        <v>100000</v>
      </c>
      <c r="E226" s="191">
        <f t="shared" ref="E226:G227" si="317">IFERROR(D226/D$32,0)</f>
        <v>0</v>
      </c>
      <c r="F226" s="224">
        <f>SUMIF('3.HR Policy'!$A:$A,$C226&amp;$C$225,'3.HR Policy'!$E:$E)*SUMIF('1.Headcount'!$A:$A,$C226&amp;2025,'1.Headcount'!G:G)/12</f>
        <v>100000</v>
      </c>
      <c r="G226" s="191">
        <f t="shared" si="317"/>
        <v>2.5000000000000001E-3</v>
      </c>
      <c r="H226" s="224">
        <f>SUMIF('3.HR Policy'!$A:$A,$C226&amp;$C$225,'3.HR Policy'!$E:$E)*SUMIF('1.Headcount'!$A:$A,$C226&amp;2025,'1.Headcount'!I:I)/12</f>
        <v>100000</v>
      </c>
      <c r="I226" s="191">
        <f t="shared" ref="I226:K226" si="318">IFERROR(H226/H$32,0)</f>
        <v>5.5555555555555556E-4</v>
      </c>
      <c r="J226" s="224">
        <f>SUMIF('3.HR Policy'!$A:$A,$C226&amp;$C$225,'3.HR Policy'!$E:$E)*SUMIF('1.Headcount'!$A:$A,$C226&amp;2025,'1.Headcount'!K:K)/12</f>
        <v>100000</v>
      </c>
      <c r="K226" s="191">
        <f t="shared" si="318"/>
        <v>1.4492753623188405E-4</v>
      </c>
      <c r="L226" s="224">
        <f>SUMIF('3.HR Policy'!$A:$A,$C226&amp;$C$225,'3.HR Policy'!$E:$E)*SUMIF('1.Headcount'!$A:$A,$C226&amp;2025,'1.Headcount'!M:M)/12</f>
        <v>100000</v>
      </c>
      <c r="M226" s="191">
        <f t="shared" ref="M226:O226" si="319">IFERROR(L226/L$32,0)</f>
        <v>2.7777777777777778E-4</v>
      </c>
      <c r="N226" s="224">
        <f>SUMIF('3.HR Policy'!$A:$A,$C226&amp;$C$225,'3.HR Policy'!$E:$E)*SUMIF('1.Headcount'!$A:$A,$C226&amp;2025,'1.Headcount'!O:O)/12</f>
        <v>100000</v>
      </c>
      <c r="O226" s="191">
        <f t="shared" si="319"/>
        <v>1.6943409013893597E-4</v>
      </c>
      <c r="P226" s="224">
        <f>SUMIF('3.HR Policy'!$A:$A,$C226&amp;$C$225,'3.HR Policy'!$E:$E)*SUMIF('1.Headcount'!$A:$A,$C226&amp;2025,'1.Headcount'!Q:Q)/12</f>
        <v>100000</v>
      </c>
      <c r="Q226" s="191">
        <f t="shared" ref="Q226:S226" si="320">IFERROR(P226/P$32,0)</f>
        <v>1.3812154696132598E-4</v>
      </c>
      <c r="R226" s="224">
        <f>SUMIF('3.HR Policy'!$A:$A,$C226&amp;$C$225,'3.HR Policy'!$E:$E)*SUMIF('1.Headcount'!$A:$A,$C226&amp;2025,'1.Headcount'!S:S)/12</f>
        <v>100000</v>
      </c>
      <c r="S226" s="191">
        <f t="shared" si="320"/>
        <v>4.0000000000000002E-4</v>
      </c>
      <c r="T226" s="224">
        <f>SUMIF('3.HR Policy'!$A:$A,$C226&amp;$C$225,'3.HR Policy'!$E:$E)*SUMIF('1.Headcount'!$A:$A,$C226&amp;2025,'1.Headcount'!U:U)/12</f>
        <v>100000</v>
      </c>
      <c r="U226" s="191">
        <f t="shared" ref="U226:W226" si="321">IFERROR(T226/T$32,0)</f>
        <v>2.8571428571428574E-4</v>
      </c>
      <c r="V226" s="224">
        <f>SUMIF('3.HR Policy'!$A:$A,$C226&amp;$C$225,'3.HR Policy'!$E:$E)*SUMIF('1.Headcount'!$A:$A,$C226&amp;2025,'1.Headcount'!W:W)/12</f>
        <v>100000</v>
      </c>
      <c r="W226" s="191">
        <f t="shared" si="321"/>
        <v>4.7619047619047619E-4</v>
      </c>
      <c r="X226" s="224">
        <f>SUMIF('3.HR Policy'!$A:$A,$C226&amp;$C$225,'3.HR Policy'!$E:$E)*SUMIF('1.Headcount'!$A:$A,$C226&amp;2025,'1.Headcount'!Y:Y)/12</f>
        <v>100000</v>
      </c>
      <c r="Y226" s="191">
        <f t="shared" ref="Y226:AA226" si="322">IFERROR(X226/X$32,0)</f>
        <v>5.263157894736842E-4</v>
      </c>
      <c r="Z226" s="224">
        <f>SUMIF('3.HR Policy'!$A:$A,$C226&amp;$C$225,'3.HR Policy'!$E:$E)*SUMIF('1.Headcount'!$A:$A,$C226&amp;2025,'1.Headcount'!AA:AA)/12</f>
        <v>100000</v>
      </c>
      <c r="AA226" s="191">
        <f t="shared" si="322"/>
        <v>6.2821962558110312E-5</v>
      </c>
      <c r="AB226" s="190">
        <f t="shared" ref="AB226:AB227" si="323">D226+F226+H226+J226+L226+N226+P226+R226+T226+V226+X226+Z226</f>
        <v>1200000</v>
      </c>
      <c r="AC226" s="191">
        <f t="shared" ref="AC226:AC227" si="324">IFERROR(AB226/AB$32,0)</f>
        <v>2.3183925811437405E-4</v>
      </c>
      <c r="AE226" s="95">
        <f>SUMIF('3.HR Policy'!$A:$A,$C226&amp;$C$225,'3.HR Policy'!G:G)*SUMIF($C$13:$C$15,$C226,F$13:F$15)</f>
        <v>0</v>
      </c>
      <c r="AF226" s="191">
        <f t="shared" si="223"/>
        <v>0</v>
      </c>
      <c r="AG226" s="95">
        <f>SUMIF('3.HR Policy'!$A:$A,$C226&amp;$C$225,'3.HR Policy'!I:I)*SUMIF($C$13:$C$15,$C226,H$13:H$15)</f>
        <v>0</v>
      </c>
      <c r="AH226" s="191">
        <f t="shared" si="258"/>
        <v>0</v>
      </c>
      <c r="AI226" s="95">
        <f>SUMIF('3.HR Policy'!$A:$A,$C226&amp;$C$225,'3.HR Policy'!K:K)*SUMIF($C$13:$C$15,$C226,J$13:J$15)</f>
        <v>0</v>
      </c>
      <c r="AJ226" s="191">
        <f t="shared" si="259"/>
        <v>0</v>
      </c>
      <c r="AK226" s="95">
        <f>SUMIF('3.HR Policy'!$A:$A,$C226&amp;$C$225,'3.HR Policy'!M:M)*SUMIF($C$13:$C$15,$C226,L$13:L$15)</f>
        <v>0</v>
      </c>
      <c r="AL226" s="191">
        <f t="shared" si="260"/>
        <v>0</v>
      </c>
    </row>
    <row r="227" spans="2:38" x14ac:dyDescent="0.45">
      <c r="B227" s="90"/>
      <c r="C227" s="105" t="s">
        <v>53</v>
      </c>
      <c r="D227" s="224">
        <f>SUMIF('3.HR Policy'!$A:$A,$C227&amp;$C$225,'3.HR Policy'!$E:$E)*SUMIF('1.Headcount'!$A:$A,$C227&amp;2025,'1.Headcount'!E:E)/12</f>
        <v>100000</v>
      </c>
      <c r="E227" s="191">
        <f t="shared" si="317"/>
        <v>0</v>
      </c>
      <c r="F227" s="224">
        <f>SUMIF('3.HR Policy'!$A:$A,$C227&amp;$C$225,'3.HR Policy'!$E:$E)*SUMIF('1.Headcount'!$A:$A,$C227&amp;2025,'1.Headcount'!G:G)/12</f>
        <v>100000</v>
      </c>
      <c r="G227" s="191">
        <f t="shared" si="317"/>
        <v>2.5000000000000001E-3</v>
      </c>
      <c r="H227" s="224">
        <f>SUMIF('3.HR Policy'!$A:$A,$C227&amp;$C$225,'3.HR Policy'!$E:$E)*SUMIF('1.Headcount'!$A:$A,$C227&amp;2025,'1.Headcount'!I:I)/12</f>
        <v>100000</v>
      </c>
      <c r="I227" s="191">
        <f t="shared" ref="I227:K227" si="325">IFERROR(H227/H$32,0)</f>
        <v>5.5555555555555556E-4</v>
      </c>
      <c r="J227" s="224">
        <f>SUMIF('3.HR Policy'!$A:$A,$C227&amp;$C$225,'3.HR Policy'!$E:$E)*SUMIF('1.Headcount'!$A:$A,$C227&amp;2025,'1.Headcount'!K:K)/12</f>
        <v>100000</v>
      </c>
      <c r="K227" s="191">
        <f t="shared" si="325"/>
        <v>1.4492753623188405E-4</v>
      </c>
      <c r="L227" s="224">
        <f>SUMIF('3.HR Policy'!$A:$A,$C227&amp;$C$225,'3.HR Policy'!$E:$E)*SUMIF('1.Headcount'!$A:$A,$C227&amp;2025,'1.Headcount'!M:M)/12</f>
        <v>100000</v>
      </c>
      <c r="M227" s="191">
        <f t="shared" ref="M227:O227" si="326">IFERROR(L227/L$32,0)</f>
        <v>2.7777777777777778E-4</v>
      </c>
      <c r="N227" s="224">
        <f>SUMIF('3.HR Policy'!$A:$A,$C227&amp;$C$225,'3.HR Policy'!$E:$E)*SUMIF('1.Headcount'!$A:$A,$C227&amp;2025,'1.Headcount'!O:O)/12</f>
        <v>100000</v>
      </c>
      <c r="O227" s="191">
        <f t="shared" si="326"/>
        <v>1.6943409013893597E-4</v>
      </c>
      <c r="P227" s="224">
        <f>SUMIF('3.HR Policy'!$A:$A,$C227&amp;$C$225,'3.HR Policy'!$E:$E)*SUMIF('1.Headcount'!$A:$A,$C227&amp;2025,'1.Headcount'!Q:Q)/12</f>
        <v>100000</v>
      </c>
      <c r="Q227" s="191">
        <f t="shared" ref="Q227:S227" si="327">IFERROR(P227/P$32,0)</f>
        <v>1.3812154696132598E-4</v>
      </c>
      <c r="R227" s="224">
        <f>SUMIF('3.HR Policy'!$A:$A,$C227&amp;$C$225,'3.HR Policy'!$E:$E)*SUMIF('1.Headcount'!$A:$A,$C227&amp;2025,'1.Headcount'!S:S)/12</f>
        <v>100000</v>
      </c>
      <c r="S227" s="191">
        <f t="shared" si="327"/>
        <v>4.0000000000000002E-4</v>
      </c>
      <c r="T227" s="224">
        <f>SUMIF('3.HR Policy'!$A:$A,$C227&amp;$C$225,'3.HR Policy'!$E:$E)*SUMIF('1.Headcount'!$A:$A,$C227&amp;2025,'1.Headcount'!U:U)/12</f>
        <v>100000</v>
      </c>
      <c r="U227" s="191">
        <f t="shared" ref="U227:W227" si="328">IFERROR(T227/T$32,0)</f>
        <v>2.8571428571428574E-4</v>
      </c>
      <c r="V227" s="224">
        <f>SUMIF('3.HR Policy'!$A:$A,$C227&amp;$C$225,'3.HR Policy'!$E:$E)*SUMIF('1.Headcount'!$A:$A,$C227&amp;2025,'1.Headcount'!W:W)/12</f>
        <v>100000</v>
      </c>
      <c r="W227" s="191">
        <f t="shared" si="328"/>
        <v>4.7619047619047619E-4</v>
      </c>
      <c r="X227" s="224">
        <f>SUMIF('3.HR Policy'!$A:$A,$C227&amp;$C$225,'3.HR Policy'!$E:$E)*SUMIF('1.Headcount'!$A:$A,$C227&amp;2025,'1.Headcount'!Y:Y)/12</f>
        <v>100000</v>
      </c>
      <c r="Y227" s="191">
        <f t="shared" ref="Y227:AA227" si="329">IFERROR(X227/X$32,0)</f>
        <v>5.263157894736842E-4</v>
      </c>
      <c r="Z227" s="224">
        <f>SUMIF('3.HR Policy'!$A:$A,$C227&amp;$C$225,'3.HR Policy'!$E:$E)*SUMIF('1.Headcount'!$A:$A,$C227&amp;2025,'1.Headcount'!AA:AA)/12</f>
        <v>100000</v>
      </c>
      <c r="AA227" s="191">
        <f t="shared" si="329"/>
        <v>6.2821962558110312E-5</v>
      </c>
      <c r="AB227" s="190">
        <f t="shared" si="323"/>
        <v>1200000</v>
      </c>
      <c r="AC227" s="191">
        <f t="shared" si="324"/>
        <v>2.3183925811437405E-4</v>
      </c>
      <c r="AE227" s="95">
        <f>SUMIF('3.HR Policy'!$A:$A,$C227&amp;$C$225,'3.HR Policy'!G:G)*SUMIF($C$13:$C$15,$C227,F$13:F$15)</f>
        <v>0</v>
      </c>
      <c r="AF227" s="191">
        <f t="shared" si="223"/>
        <v>0</v>
      </c>
      <c r="AG227" s="95">
        <f>SUMIF('3.HR Policy'!$A:$A,$C227&amp;$C$225,'3.HR Policy'!I:I)*SUMIF($C$13:$C$15,$C227,H$13:H$15)</f>
        <v>0</v>
      </c>
      <c r="AH227" s="191">
        <f t="shared" si="258"/>
        <v>0</v>
      </c>
      <c r="AI227" s="95">
        <f>SUMIF('3.HR Policy'!$A:$A,$C227&amp;$C$225,'3.HR Policy'!K:K)*SUMIF($C$13:$C$15,$C227,J$13:J$15)</f>
        <v>0</v>
      </c>
      <c r="AJ227" s="191">
        <f t="shared" si="259"/>
        <v>0</v>
      </c>
      <c r="AK227" s="95">
        <f>SUMIF('3.HR Policy'!$A:$A,$C227&amp;$C$225,'3.HR Policy'!M:M)*SUMIF($C$13:$C$15,$C227,L$13:L$15)</f>
        <v>0</v>
      </c>
      <c r="AL227" s="191">
        <f t="shared" si="260"/>
        <v>0</v>
      </c>
    </row>
    <row r="228" spans="2:38" x14ac:dyDescent="0.45">
      <c r="B228" s="90"/>
      <c r="C228" s="105" t="str">
        <f>C223</f>
        <v>Manager 1</v>
      </c>
      <c r="D228" s="224">
        <f>SUMIF('3.HR Policy'!$A:$A,$C228&amp;$C$225,'3.HR Policy'!$E:$E)*SUMIF('1.Headcount'!$A:$A,$C228&amp;2025,'1.Headcount'!E:E)/12</f>
        <v>100000</v>
      </c>
      <c r="E228" s="191">
        <f>IFERROR(D228/D$32,0)</f>
        <v>0</v>
      </c>
      <c r="F228" s="224">
        <f>SUMIF('3.HR Policy'!$A:$A,$C228&amp;$C$225,'3.HR Policy'!$E:$E)*SUMIF('1.Headcount'!$A:$A,$C228&amp;2025,'1.Headcount'!G:G)/12</f>
        <v>100000</v>
      </c>
      <c r="G228" s="191">
        <f>IFERROR(F228/F$32,0)</f>
        <v>2.5000000000000001E-3</v>
      </c>
      <c r="H228" s="224">
        <f>SUMIF('3.HR Policy'!$A:$A,$C228&amp;$C$225,'3.HR Policy'!$E:$E)*SUMIF('1.Headcount'!$A:$A,$C228&amp;2025,'1.Headcount'!I:I)/12</f>
        <v>100000</v>
      </c>
      <c r="I228" s="191">
        <f>IFERROR(H228/H$32,0)</f>
        <v>5.5555555555555556E-4</v>
      </c>
      <c r="J228" s="224">
        <f>SUMIF('3.HR Policy'!$A:$A,$C228&amp;$C$225,'3.HR Policy'!$E:$E)*SUMIF('1.Headcount'!$A:$A,$C228&amp;2025,'1.Headcount'!K:K)/12</f>
        <v>100000</v>
      </c>
      <c r="K228" s="191">
        <f>IFERROR(J228/J$32,0)</f>
        <v>1.4492753623188405E-4</v>
      </c>
      <c r="L228" s="224">
        <f>SUMIF('3.HR Policy'!$A:$A,$C228&amp;$C$225,'3.HR Policy'!$E:$E)*SUMIF('1.Headcount'!$A:$A,$C228&amp;2025,'1.Headcount'!M:M)/12</f>
        <v>100000</v>
      </c>
      <c r="M228" s="191">
        <f>IFERROR(L228/L$32,0)</f>
        <v>2.7777777777777778E-4</v>
      </c>
      <c r="N228" s="224">
        <f>SUMIF('3.HR Policy'!$A:$A,$C228&amp;$C$225,'3.HR Policy'!$E:$E)*SUMIF('1.Headcount'!$A:$A,$C228&amp;2025,'1.Headcount'!O:O)/12</f>
        <v>100000</v>
      </c>
      <c r="O228" s="191">
        <f>IFERROR(N228/N$32,0)</f>
        <v>1.6943409013893597E-4</v>
      </c>
      <c r="P228" s="224">
        <f>SUMIF('3.HR Policy'!$A:$A,$C228&amp;$C$225,'3.HR Policy'!$E:$E)*SUMIF('1.Headcount'!$A:$A,$C228&amp;2025,'1.Headcount'!Q:Q)/12</f>
        <v>100000</v>
      </c>
      <c r="Q228" s="191">
        <f>IFERROR(P228/P$32,0)</f>
        <v>1.3812154696132598E-4</v>
      </c>
      <c r="R228" s="224">
        <f>SUMIF('3.HR Policy'!$A:$A,$C228&amp;$C$225,'3.HR Policy'!$E:$E)*SUMIF('1.Headcount'!$A:$A,$C228&amp;2025,'1.Headcount'!S:S)/12</f>
        <v>100000</v>
      </c>
      <c r="S228" s="191">
        <f>IFERROR(R228/R$32,0)</f>
        <v>4.0000000000000002E-4</v>
      </c>
      <c r="T228" s="224">
        <f>SUMIF('3.HR Policy'!$A:$A,$C228&amp;$C$225,'3.HR Policy'!$E:$E)*SUMIF('1.Headcount'!$A:$A,$C228&amp;2025,'1.Headcount'!U:U)/12</f>
        <v>100000</v>
      </c>
      <c r="U228" s="191">
        <f>IFERROR(T228/T$32,0)</f>
        <v>2.8571428571428574E-4</v>
      </c>
      <c r="V228" s="224">
        <f>SUMIF('3.HR Policy'!$A:$A,$C228&amp;$C$225,'3.HR Policy'!$E:$E)*SUMIF('1.Headcount'!$A:$A,$C228&amp;2025,'1.Headcount'!W:W)/12</f>
        <v>100000</v>
      </c>
      <c r="W228" s="191">
        <f>IFERROR(V228/V$32,0)</f>
        <v>4.7619047619047619E-4</v>
      </c>
      <c r="X228" s="224">
        <f>SUMIF('3.HR Policy'!$A:$A,$C228&amp;$C$225,'3.HR Policy'!$E:$E)*SUMIF('1.Headcount'!$A:$A,$C228&amp;2025,'1.Headcount'!Y:Y)/12</f>
        <v>100000</v>
      </c>
      <c r="Y228" s="191">
        <f>IFERROR(X228/X$32,0)</f>
        <v>5.263157894736842E-4</v>
      </c>
      <c r="Z228" s="224">
        <f>SUMIF('3.HR Policy'!$A:$A,$C228&amp;$C$225,'3.HR Policy'!$E:$E)*SUMIF('1.Headcount'!$A:$A,$C228&amp;2025,'1.Headcount'!AA:AA)/12</f>
        <v>100000</v>
      </c>
      <c r="AA228" s="191">
        <f>IFERROR(Z228/Z$32,0)</f>
        <v>6.2821962558110312E-5</v>
      </c>
      <c r="AB228" s="190">
        <f t="shared" ref="AB228:AB230" si="330">D228+F228+H228+J228+L228+N228+P228+R228+T228+V228+X228+Z228</f>
        <v>1200000</v>
      </c>
      <c r="AC228" s="191">
        <f>IFERROR(AB228/AB$32,0)</f>
        <v>2.3183925811437405E-4</v>
      </c>
      <c r="AE228" s="95">
        <f>SUMIF('3.HR Policy'!$A:$A,$C228&amp;$C$225,'3.HR Policy'!G:G)*SUMIF($C$13:$C$15,$C228,F$13:F$15)</f>
        <v>1320000</v>
      </c>
      <c r="AF228" s="191">
        <f t="shared" si="223"/>
        <v>1.5039649986327592E-4</v>
      </c>
      <c r="AG228" s="95">
        <f>SUMIF('3.HR Policy'!$A:$A,$C228&amp;$C$225,'3.HR Policy'!I:I)*SUMIF($C$13:$C$15,$C228,H$13:H$15)</f>
        <v>0</v>
      </c>
      <c r="AH228" s="191">
        <f t="shared" si="258"/>
        <v>0</v>
      </c>
      <c r="AI228" s="95">
        <f>SUMIF('3.HR Policy'!$A:$A,$C228&amp;$C$225,'3.HR Policy'!K:K)*SUMIF($C$13:$C$15,$C228,J$13:J$15)</f>
        <v>1597200.0000000005</v>
      </c>
      <c r="AJ228" s="191">
        <f t="shared" si="259"/>
        <v>6.7399912901690341E-5</v>
      </c>
      <c r="AK228" s="95">
        <f>SUMIF('3.HR Policy'!$A:$A,$C228&amp;$C$225,'3.HR Policy'!M:M)*SUMIF($C$13:$C$15,$C228,L$13:L$15)</f>
        <v>1756920.0000000007</v>
      </c>
      <c r="AL228" s="191">
        <f t="shared" si="260"/>
        <v>5.2957074422756696E-5</v>
      </c>
    </row>
    <row r="229" spans="2:38" x14ac:dyDescent="0.45">
      <c r="B229" s="90"/>
      <c r="C229" s="105" t="str">
        <f>C224</f>
        <v>Staff 1</v>
      </c>
      <c r="D229" s="224">
        <f>SUMIF('3.HR Policy'!$A:$A,$C229&amp;$C$225,'3.HR Policy'!$E:$E)*SUMIF('1.Headcount'!$A:$A,$C229&amp;2025,'1.Headcount'!E:E)/12</f>
        <v>0</v>
      </c>
      <c r="E229" s="191">
        <f>IFERROR(D229/D$32,0)</f>
        <v>0</v>
      </c>
      <c r="F229" s="224">
        <f>SUMIF('3.HR Policy'!$A:$A,$C229&amp;$C$225,'3.HR Policy'!$E:$E)*SUMIF('1.Headcount'!$A:$A,$C229&amp;2025,'1.Headcount'!G:G)/12</f>
        <v>0</v>
      </c>
      <c r="G229" s="191">
        <f>IFERROR(F229/F$32,0)</f>
        <v>0</v>
      </c>
      <c r="H229" s="224">
        <f>SUMIF('3.HR Policy'!$A:$A,$C229&amp;$C$225,'3.HR Policy'!$E:$E)*SUMIF('1.Headcount'!$A:$A,$C229&amp;2025,'1.Headcount'!I:I)/12</f>
        <v>400000</v>
      </c>
      <c r="I229" s="191">
        <f>IFERROR(H229/H$32,0)</f>
        <v>2.2222222222222222E-3</v>
      </c>
      <c r="J229" s="224">
        <f>SUMIF('3.HR Policy'!$A:$A,$C229&amp;$C$225,'3.HR Policy'!$E:$E)*SUMIF('1.Headcount'!$A:$A,$C229&amp;2025,'1.Headcount'!K:K)/12</f>
        <v>400000</v>
      </c>
      <c r="K229" s="191">
        <f>IFERROR(J229/J$32,0)</f>
        <v>5.7971014492753622E-4</v>
      </c>
      <c r="L229" s="224">
        <f>SUMIF('3.HR Policy'!$A:$A,$C229&amp;$C$225,'3.HR Policy'!$E:$E)*SUMIF('1.Headcount'!$A:$A,$C229&amp;2025,'1.Headcount'!M:M)/12</f>
        <v>400000</v>
      </c>
      <c r="M229" s="191">
        <f>IFERROR(L229/L$32,0)</f>
        <v>1.1111111111111111E-3</v>
      </c>
      <c r="N229" s="224">
        <f>SUMIF('3.HR Policy'!$A:$A,$C229&amp;$C$225,'3.HR Policy'!$E:$E)*SUMIF('1.Headcount'!$A:$A,$C229&amp;2025,'1.Headcount'!O:O)/12</f>
        <v>400000</v>
      </c>
      <c r="O229" s="191">
        <f>IFERROR(N229/N$32,0)</f>
        <v>6.7773636055574386E-4</v>
      </c>
      <c r="P229" s="224">
        <f>SUMIF('3.HR Policy'!$A:$A,$C229&amp;$C$225,'3.HR Policy'!$E:$E)*SUMIF('1.Headcount'!$A:$A,$C229&amp;2025,'1.Headcount'!Q:Q)/12</f>
        <v>200000</v>
      </c>
      <c r="Q229" s="191">
        <f>IFERROR(P229/P$32,0)</f>
        <v>2.7624309392265195E-4</v>
      </c>
      <c r="R229" s="224">
        <f>SUMIF('3.HR Policy'!$A:$A,$C229&amp;$C$225,'3.HR Policy'!$E:$E)*SUMIF('1.Headcount'!$A:$A,$C229&amp;2025,'1.Headcount'!S:S)/12</f>
        <v>200000</v>
      </c>
      <c r="S229" s="191">
        <f>IFERROR(R229/R$32,0)</f>
        <v>8.0000000000000004E-4</v>
      </c>
      <c r="T229" s="224">
        <f>SUMIF('3.HR Policy'!$A:$A,$C229&amp;$C$225,'3.HR Policy'!$E:$E)*SUMIF('1.Headcount'!$A:$A,$C229&amp;2025,'1.Headcount'!U:U)/12</f>
        <v>200000</v>
      </c>
      <c r="U229" s="191">
        <f>IFERROR(T229/T$32,0)</f>
        <v>5.7142857142857147E-4</v>
      </c>
      <c r="V229" s="224">
        <f>SUMIF('3.HR Policy'!$A:$A,$C229&amp;$C$225,'3.HR Policy'!$E:$E)*SUMIF('1.Headcount'!$A:$A,$C229&amp;2025,'1.Headcount'!W:W)/12</f>
        <v>200000</v>
      </c>
      <c r="W229" s="191">
        <f>IFERROR(V229/V$32,0)</f>
        <v>9.5238095238095238E-4</v>
      </c>
      <c r="X229" s="224">
        <f>SUMIF('3.HR Policy'!$A:$A,$C229&amp;$C$225,'3.HR Policy'!$E:$E)*SUMIF('1.Headcount'!$A:$A,$C229&amp;2025,'1.Headcount'!Y:Y)/12</f>
        <v>200000</v>
      </c>
      <c r="Y229" s="191">
        <f>IFERROR(X229/X$32,0)</f>
        <v>1.0526315789473684E-3</v>
      </c>
      <c r="Z229" s="224">
        <f>SUMIF('3.HR Policy'!$A:$A,$C229&amp;$C$225,'3.HR Policy'!$E:$E)*SUMIF('1.Headcount'!$A:$A,$C229&amp;2025,'1.Headcount'!AA:AA)/12</f>
        <v>200000</v>
      </c>
      <c r="AA229" s="191">
        <f>IFERROR(Z229/Z$32,0)</f>
        <v>1.2564392511622062E-4</v>
      </c>
      <c r="AB229" s="190">
        <f t="shared" si="330"/>
        <v>2800000</v>
      </c>
      <c r="AC229" s="191">
        <f>IFERROR(AB229/AB$32,0)</f>
        <v>5.4095826893353941E-4</v>
      </c>
      <c r="AE229" s="95">
        <f>SUMIF('3.HR Policy'!$A:$A,$C229&amp;$C$225,'3.HR Policy'!G:G)*SUMIF($C$13:$C$15,$C229,F$13:F$15)</f>
        <v>2640000</v>
      </c>
      <c r="AF229" s="191">
        <f t="shared" si="223"/>
        <v>3.0079299972655184E-4</v>
      </c>
      <c r="AG229" s="95">
        <f>SUMIF('3.HR Policy'!$A:$A,$C229&amp;$C$225,'3.HR Policy'!I:I)*SUMIF($C$13:$C$15,$C229,H$13:H$15)</f>
        <v>0</v>
      </c>
      <c r="AH229" s="191">
        <f t="shared" si="258"/>
        <v>0</v>
      </c>
      <c r="AI229" s="95">
        <f>SUMIF('3.HR Policy'!$A:$A,$C229&amp;$C$225,'3.HR Policy'!K:K)*SUMIF($C$13:$C$15,$C229,J$13:J$15)</f>
        <v>0</v>
      </c>
      <c r="AJ229" s="191">
        <f t="shared" si="259"/>
        <v>0</v>
      </c>
      <c r="AK229" s="95">
        <f>SUMIF('3.HR Policy'!$A:$A,$C229&amp;$C$225,'3.HR Policy'!M:M)*SUMIF($C$13:$C$15,$C229,L$13:L$15)</f>
        <v>0</v>
      </c>
      <c r="AL229" s="191">
        <f t="shared" si="260"/>
        <v>0</v>
      </c>
    </row>
    <row r="230" spans="2:38" x14ac:dyDescent="0.45">
      <c r="B230" s="89">
        <v>13</v>
      </c>
      <c r="C230" s="92" t="s">
        <v>74</v>
      </c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>
        <f t="shared" si="330"/>
        <v>0</v>
      </c>
      <c r="AC230" s="89"/>
      <c r="AE230" s="89"/>
      <c r="AF230" s="89"/>
      <c r="AG230" s="89"/>
      <c r="AH230" s="89"/>
      <c r="AI230" s="89"/>
      <c r="AJ230" s="89"/>
      <c r="AK230" s="89"/>
      <c r="AL230" s="89"/>
    </row>
    <row r="231" spans="2:38" x14ac:dyDescent="0.45">
      <c r="B231" s="90">
        <v>14</v>
      </c>
      <c r="C231" s="2" t="s">
        <v>212</v>
      </c>
      <c r="D231" s="141">
        <f>SUM(D232:D235)</f>
        <v>1691666.6666666667</v>
      </c>
      <c r="E231" s="140">
        <f>IFERROR(D231/D$32,0)</f>
        <v>0</v>
      </c>
      <c r="F231" s="141">
        <f>SUM(F232:F235)</f>
        <v>1691666.6666666667</v>
      </c>
      <c r="G231" s="140">
        <f>IFERROR(F231/F$32,0)</f>
        <v>4.2291666666666672E-2</v>
      </c>
      <c r="H231" s="141">
        <f>SUM(H232:H235)</f>
        <v>2858333.3333333335</v>
      </c>
      <c r="I231" s="140">
        <f>IFERROR(H231/H$32,0)</f>
        <v>1.5879629629629629E-2</v>
      </c>
      <c r="J231" s="141">
        <f>SUM(J232:J235)</f>
        <v>2858333.3333333335</v>
      </c>
      <c r="K231" s="140">
        <f>IFERROR(J231/J$32,0)</f>
        <v>4.1425120772946864E-3</v>
      </c>
      <c r="L231" s="141">
        <f>SUM(L232:L235)</f>
        <v>2858333.3333333335</v>
      </c>
      <c r="M231" s="140">
        <f>IFERROR(L231/L$32,0)</f>
        <v>7.9398148148148145E-3</v>
      </c>
      <c r="N231" s="141">
        <f>SUM(N232:N235)</f>
        <v>2858333.3333333335</v>
      </c>
      <c r="O231" s="140">
        <f>IFERROR(N231/N$32,0)</f>
        <v>4.8429910764712526E-3</v>
      </c>
      <c r="P231" s="141">
        <f>SUM(P232:P235)</f>
        <v>2275000</v>
      </c>
      <c r="Q231" s="140">
        <f>IFERROR(P231/P$32,0)</f>
        <v>3.1422651933701658E-3</v>
      </c>
      <c r="R231" s="141">
        <f>SUM(R232:R235)</f>
        <v>2275000</v>
      </c>
      <c r="S231" s="140">
        <f>IFERROR(R231/R$32,0)</f>
        <v>9.1000000000000004E-3</v>
      </c>
      <c r="T231" s="141">
        <f>SUM(T232:T235)</f>
        <v>2275000</v>
      </c>
      <c r="U231" s="140">
        <f>IFERROR(T231/T$32,0)</f>
        <v>6.4999999999999997E-3</v>
      </c>
      <c r="V231" s="141">
        <f>SUM(V232:V235)</f>
        <v>2275000</v>
      </c>
      <c r="W231" s="140">
        <f>IFERROR(V231/V$32,0)</f>
        <v>1.0833333333333334E-2</v>
      </c>
      <c r="X231" s="141">
        <f>SUM(X232:X235)</f>
        <v>2275000</v>
      </c>
      <c r="Y231" s="140">
        <f>IFERROR(X231/X$32,0)</f>
        <v>1.1973684210526315E-2</v>
      </c>
      <c r="Z231" s="141">
        <f>SUM(Z232:Z235)</f>
        <v>2275000</v>
      </c>
      <c r="AA231" s="140">
        <f>IFERROR(Z231/Z$32,0)</f>
        <v>1.4291996481970097E-3</v>
      </c>
      <c r="AB231" s="94">
        <f>D231+F231+H231+J231+L231+N231+P231+R231+T231+V231+X231+Z231</f>
        <v>28466666.666666668</v>
      </c>
      <c r="AC231" s="140">
        <f>IFERROR(AB231/AB$32,0)</f>
        <v>5.4997424008243175E-3</v>
      </c>
      <c r="AE231" s="94">
        <f>SUM(AE232:AE235)</f>
        <v>10500000</v>
      </c>
      <c r="AF231" s="140">
        <f>IFERROR(AE231/AE$32,0)</f>
        <v>1.1963357943669674E-3</v>
      </c>
      <c r="AG231" s="94">
        <f>SUM(AG232:AG235)</f>
        <v>0</v>
      </c>
      <c r="AH231" s="140">
        <f>IFERROR(AG231/AG$32,0)</f>
        <v>0</v>
      </c>
      <c r="AI231" s="94">
        <f>SUM(AI232:AI235)</f>
        <v>3500000</v>
      </c>
      <c r="AJ231" s="140">
        <f>IFERROR(AI231/AI$32,0)</f>
        <v>1.4769577708234166E-4</v>
      </c>
      <c r="AK231" s="94">
        <f>SUM(AK232:AK235)</f>
        <v>3500000</v>
      </c>
      <c r="AL231" s="140">
        <f>IFERROR(AK231/AK$32,0)</f>
        <v>1.0549698363024405E-4</v>
      </c>
    </row>
    <row r="232" spans="2:38" x14ac:dyDescent="0.45">
      <c r="B232" s="90"/>
      <c r="C232" s="105" t="s">
        <v>75</v>
      </c>
      <c r="D232" s="224">
        <f>SUMIF('3.HR Policy'!$A:$A,$C232&amp;$C$231,'3.HR Policy'!$E:$E)*SUMIF('1.Headcount'!$A:$A,$C232&amp;2025,'1.Headcount'!E:E)/12</f>
        <v>700000</v>
      </c>
      <c r="E232" s="101">
        <f t="shared" ref="E232:G233" si="331">IFERROR(D232/D$32,0)</f>
        <v>0</v>
      </c>
      <c r="F232" s="224">
        <f>SUMIF('3.HR Policy'!$A:$A,$C232&amp;$C$231,'3.HR Policy'!$E:$E)*SUMIF('1.Headcount'!$A:$A,$C232&amp;2025,'1.Headcount'!G:G)/12</f>
        <v>700000</v>
      </c>
      <c r="G232" s="101">
        <f t="shared" si="331"/>
        <v>1.7500000000000002E-2</v>
      </c>
      <c r="H232" s="224">
        <f>SUMIF('3.HR Policy'!$A:$A,$C232&amp;$C$231,'3.HR Policy'!$E:$E)*SUMIF('1.Headcount'!$A:$A,$C232&amp;2025,'1.Headcount'!I:I)/12</f>
        <v>700000</v>
      </c>
      <c r="I232" s="101">
        <f t="shared" ref="I232:K232" si="332">IFERROR(H232/H$32,0)</f>
        <v>3.8888888888888888E-3</v>
      </c>
      <c r="J232" s="224">
        <f>SUMIF('3.HR Policy'!$A:$A,$C232&amp;$C$231,'3.HR Policy'!$E:$E)*SUMIF('1.Headcount'!$A:$A,$C232&amp;2025,'1.Headcount'!K:K)/12</f>
        <v>700000</v>
      </c>
      <c r="K232" s="101">
        <f t="shared" si="332"/>
        <v>1.0144927536231885E-3</v>
      </c>
      <c r="L232" s="224">
        <f>SUMIF('3.HR Policy'!$A:$A,$C232&amp;$C$231,'3.HR Policy'!$E:$E)*SUMIF('1.Headcount'!$A:$A,$C232&amp;2025,'1.Headcount'!M:M)/12</f>
        <v>700000</v>
      </c>
      <c r="M232" s="101">
        <f t="shared" ref="M232:O232" si="333">IFERROR(L232/L$32,0)</f>
        <v>1.9444444444444444E-3</v>
      </c>
      <c r="N232" s="224">
        <f>SUMIF('3.HR Policy'!$A:$A,$C232&amp;$C$231,'3.HR Policy'!$E:$E)*SUMIF('1.Headcount'!$A:$A,$C232&amp;2025,'1.Headcount'!O:O)/12</f>
        <v>700000</v>
      </c>
      <c r="O232" s="101">
        <f t="shared" si="333"/>
        <v>1.1860386309725517E-3</v>
      </c>
      <c r="P232" s="224">
        <f>SUMIF('3.HR Policy'!$A:$A,$C232&amp;$C$231,'3.HR Policy'!$E:$E)*SUMIF('1.Headcount'!$A:$A,$C232&amp;2025,'1.Headcount'!Q:Q)/12</f>
        <v>700000</v>
      </c>
      <c r="Q232" s="101">
        <f t="shared" ref="Q232:S232" si="334">IFERROR(P232/P$32,0)</f>
        <v>9.6685082872928181E-4</v>
      </c>
      <c r="R232" s="224">
        <f>SUMIF('3.HR Policy'!$A:$A,$C232&amp;$C$231,'3.HR Policy'!$E:$E)*SUMIF('1.Headcount'!$A:$A,$C232&amp;2025,'1.Headcount'!S:S)/12</f>
        <v>700000</v>
      </c>
      <c r="S232" s="101">
        <f t="shared" si="334"/>
        <v>2.8E-3</v>
      </c>
      <c r="T232" s="224">
        <f>SUMIF('3.HR Policy'!$A:$A,$C232&amp;$C$231,'3.HR Policy'!$E:$E)*SUMIF('1.Headcount'!$A:$A,$C232&amp;2025,'1.Headcount'!U:U)/12</f>
        <v>700000</v>
      </c>
      <c r="U232" s="101">
        <f t="shared" ref="U232:W232" si="335">IFERROR(T232/T$32,0)</f>
        <v>2E-3</v>
      </c>
      <c r="V232" s="224">
        <f>SUMIF('3.HR Policy'!$A:$A,$C232&amp;$C$231,'3.HR Policy'!$E:$E)*SUMIF('1.Headcount'!$A:$A,$C232&amp;2025,'1.Headcount'!W:W)/12</f>
        <v>700000</v>
      </c>
      <c r="W232" s="101">
        <f t="shared" si="335"/>
        <v>3.3333333333333335E-3</v>
      </c>
      <c r="X232" s="224">
        <f>SUMIF('3.HR Policy'!$A:$A,$C232&amp;$C$231,'3.HR Policy'!$E:$E)*SUMIF('1.Headcount'!$A:$A,$C232&amp;2025,'1.Headcount'!Y:Y)/12</f>
        <v>700000</v>
      </c>
      <c r="Y232" s="101">
        <f t="shared" ref="Y232:AA232" si="336">IFERROR(X232/X$32,0)</f>
        <v>3.6842105263157894E-3</v>
      </c>
      <c r="Z232" s="224">
        <f>SUMIF('3.HR Policy'!$A:$A,$C232&amp;$C$231,'3.HR Policy'!$E:$E)*SUMIF('1.Headcount'!$A:$A,$C232&amp;2025,'1.Headcount'!AA:AA)/12</f>
        <v>700000</v>
      </c>
      <c r="AA232" s="101">
        <f t="shared" si="336"/>
        <v>4.3975373790677223E-4</v>
      </c>
      <c r="AB232" s="95">
        <f t="shared" ref="AB232:AB233" si="337">D232+F232+H232+J232+L232+N232+P232+R232+T232+V232+X232+Z232</f>
        <v>8400000</v>
      </c>
      <c r="AC232" s="101">
        <f t="shared" ref="AC232:AC233" si="338">IFERROR(AB232/AB$32,0)</f>
        <v>1.6228748068006183E-3</v>
      </c>
      <c r="AE232" s="95">
        <f>SUMIF('3.HR Policy'!$A:$A,$C232&amp;$C$231,'3.HR Policy'!G:G)*SUMIF($C$13:$C$15,$C232,F$13:F$15)</f>
        <v>0</v>
      </c>
      <c r="AF232" s="101">
        <f t="shared" ref="AF232:AF233" si="339">IFERROR(AE232/AE$32,0)</f>
        <v>0</v>
      </c>
      <c r="AG232" s="95">
        <f>SUMIF('3.HR Policy'!$A:$A,$C232&amp;$C$231,'3.HR Policy'!I:I)*SUMIF($C$13:$C$15,$C232,H$13:H$15)</f>
        <v>0</v>
      </c>
      <c r="AH232" s="101">
        <f t="shared" ref="AH232:AJ232" si="340">IFERROR(AG232/AG$32,0)</f>
        <v>0</v>
      </c>
      <c r="AI232" s="95">
        <f>SUMIF('3.HR Policy'!$A:$A,$C232&amp;$C$231,'3.HR Policy'!K:K)*SUMIF($C$13:$C$15,$C232,J$13:J$15)</f>
        <v>0</v>
      </c>
      <c r="AJ232" s="101">
        <f t="shared" si="340"/>
        <v>0</v>
      </c>
      <c r="AK232" s="95">
        <f>SUMIF('3.HR Policy'!$A:$A,$C232&amp;$C$231,'3.HR Policy'!M:M)*SUMIF($C$13:$C$15,$C232,L$13:L$15)</f>
        <v>0</v>
      </c>
      <c r="AL232" s="101">
        <f t="shared" ref="AL232" si="341">IFERROR(AK232/AK$32,0)</f>
        <v>0</v>
      </c>
    </row>
    <row r="233" spans="2:38" x14ac:dyDescent="0.45">
      <c r="B233" s="90"/>
      <c r="C233" s="105" t="s">
        <v>53</v>
      </c>
      <c r="D233" s="224">
        <f>SUMIF('3.HR Policy'!$A:$A,$C233&amp;$C$231,'3.HR Policy'!$E:$E)*SUMIF('1.Headcount'!$A:$A,$C233&amp;2025,'1.Headcount'!E:E)/12</f>
        <v>700000</v>
      </c>
      <c r="E233" s="101">
        <f t="shared" si="331"/>
        <v>0</v>
      </c>
      <c r="F233" s="224">
        <f>SUMIF('3.HR Policy'!$A:$A,$C233&amp;$C$231,'3.HR Policy'!$E:$E)*SUMIF('1.Headcount'!$A:$A,$C233&amp;2025,'1.Headcount'!G:G)/12</f>
        <v>700000</v>
      </c>
      <c r="G233" s="101">
        <f t="shared" si="331"/>
        <v>1.7500000000000002E-2</v>
      </c>
      <c r="H233" s="224">
        <f>SUMIF('3.HR Policy'!$A:$A,$C233&amp;$C$231,'3.HR Policy'!$E:$E)*SUMIF('1.Headcount'!$A:$A,$C233&amp;2025,'1.Headcount'!I:I)/12</f>
        <v>700000</v>
      </c>
      <c r="I233" s="101">
        <f t="shared" ref="I233:K233" si="342">IFERROR(H233/H$32,0)</f>
        <v>3.8888888888888888E-3</v>
      </c>
      <c r="J233" s="224">
        <f>SUMIF('3.HR Policy'!$A:$A,$C233&amp;$C$231,'3.HR Policy'!$E:$E)*SUMIF('1.Headcount'!$A:$A,$C233&amp;2025,'1.Headcount'!K:K)/12</f>
        <v>700000</v>
      </c>
      <c r="K233" s="101">
        <f t="shared" si="342"/>
        <v>1.0144927536231885E-3</v>
      </c>
      <c r="L233" s="224">
        <f>SUMIF('3.HR Policy'!$A:$A,$C233&amp;$C$231,'3.HR Policy'!$E:$E)*SUMIF('1.Headcount'!$A:$A,$C233&amp;2025,'1.Headcount'!M:M)/12</f>
        <v>700000</v>
      </c>
      <c r="M233" s="101">
        <f t="shared" ref="M233:O233" si="343">IFERROR(L233/L$32,0)</f>
        <v>1.9444444444444444E-3</v>
      </c>
      <c r="N233" s="224">
        <f>SUMIF('3.HR Policy'!$A:$A,$C233&amp;$C$231,'3.HR Policy'!$E:$E)*SUMIF('1.Headcount'!$A:$A,$C233&amp;2025,'1.Headcount'!O:O)/12</f>
        <v>700000</v>
      </c>
      <c r="O233" s="101">
        <f t="shared" si="343"/>
        <v>1.1860386309725517E-3</v>
      </c>
      <c r="P233" s="224">
        <f>SUMIF('3.HR Policy'!$A:$A,$C233&amp;$C$231,'3.HR Policy'!$E:$E)*SUMIF('1.Headcount'!$A:$A,$C233&amp;2025,'1.Headcount'!Q:Q)/12</f>
        <v>700000</v>
      </c>
      <c r="Q233" s="101">
        <f t="shared" ref="Q233:S233" si="344">IFERROR(P233/P$32,0)</f>
        <v>9.6685082872928181E-4</v>
      </c>
      <c r="R233" s="224">
        <f>SUMIF('3.HR Policy'!$A:$A,$C233&amp;$C$231,'3.HR Policy'!$E:$E)*SUMIF('1.Headcount'!$A:$A,$C233&amp;2025,'1.Headcount'!S:S)/12</f>
        <v>700000</v>
      </c>
      <c r="S233" s="101">
        <f t="shared" si="344"/>
        <v>2.8E-3</v>
      </c>
      <c r="T233" s="224">
        <f>SUMIF('3.HR Policy'!$A:$A,$C233&amp;$C$231,'3.HR Policy'!$E:$E)*SUMIF('1.Headcount'!$A:$A,$C233&amp;2025,'1.Headcount'!U:U)/12</f>
        <v>700000</v>
      </c>
      <c r="U233" s="101">
        <f t="shared" ref="U233:W233" si="345">IFERROR(T233/T$32,0)</f>
        <v>2E-3</v>
      </c>
      <c r="V233" s="224">
        <f>SUMIF('3.HR Policy'!$A:$A,$C233&amp;$C$231,'3.HR Policy'!$E:$E)*SUMIF('1.Headcount'!$A:$A,$C233&amp;2025,'1.Headcount'!W:W)/12</f>
        <v>700000</v>
      </c>
      <c r="W233" s="101">
        <f t="shared" si="345"/>
        <v>3.3333333333333335E-3</v>
      </c>
      <c r="X233" s="224">
        <f>SUMIF('3.HR Policy'!$A:$A,$C233&amp;$C$231,'3.HR Policy'!$E:$E)*SUMIF('1.Headcount'!$A:$A,$C233&amp;2025,'1.Headcount'!Y:Y)/12</f>
        <v>700000</v>
      </c>
      <c r="Y233" s="101">
        <f t="shared" ref="Y233:AA233" si="346">IFERROR(X233/X$32,0)</f>
        <v>3.6842105263157894E-3</v>
      </c>
      <c r="Z233" s="224">
        <f>SUMIF('3.HR Policy'!$A:$A,$C233&amp;$C$231,'3.HR Policy'!$E:$E)*SUMIF('1.Headcount'!$A:$A,$C233&amp;2025,'1.Headcount'!AA:AA)/12</f>
        <v>700000</v>
      </c>
      <c r="AA233" s="101">
        <f t="shared" si="346"/>
        <v>4.3975373790677223E-4</v>
      </c>
      <c r="AB233" s="95">
        <f t="shared" si="337"/>
        <v>8400000</v>
      </c>
      <c r="AC233" s="101">
        <f t="shared" si="338"/>
        <v>1.6228748068006183E-3</v>
      </c>
      <c r="AE233" s="95">
        <f>SUMIF('3.HR Policy'!$A:$A,$C233&amp;$C$231,'3.HR Policy'!G:G)*SUMIF($C$13:$C$15,$C233,F$13:F$15)</f>
        <v>0</v>
      </c>
      <c r="AF233" s="101">
        <f t="shared" si="339"/>
        <v>0</v>
      </c>
      <c r="AG233" s="95">
        <f>SUMIF('3.HR Policy'!$A:$A,$C233&amp;$C$231,'3.HR Policy'!I:I)*SUMIF($C$13:$C$15,$C233,H$13:H$15)</f>
        <v>0</v>
      </c>
      <c r="AH233" s="101">
        <f t="shared" ref="AH233:AJ233" si="347">IFERROR(AG233/AG$32,0)</f>
        <v>0</v>
      </c>
      <c r="AI233" s="95">
        <f>SUMIF('3.HR Policy'!$A:$A,$C233&amp;$C$231,'3.HR Policy'!K:K)*SUMIF($C$13:$C$15,$C233,J$13:J$15)</f>
        <v>0</v>
      </c>
      <c r="AJ233" s="101">
        <f t="shared" si="347"/>
        <v>0</v>
      </c>
      <c r="AK233" s="95">
        <f>SUMIF('3.HR Policy'!$A:$A,$C233&amp;$C$231,'3.HR Policy'!M:M)*SUMIF($C$13:$C$15,$C233,L$13:L$15)</f>
        <v>0</v>
      </c>
      <c r="AL233" s="101">
        <f t="shared" ref="AL233" si="348">IFERROR(AK233/AK$32,0)</f>
        <v>0</v>
      </c>
    </row>
    <row r="234" spans="2:38" x14ac:dyDescent="0.45">
      <c r="B234" s="106"/>
      <c r="C234" s="105" t="str">
        <f>C228</f>
        <v>Manager 1</v>
      </c>
      <c r="D234" s="224">
        <f>SUMIF('3.HR Policy'!$A:$A,$C234&amp;$C$231,'3.HR Policy'!$E:$E)*SUMIF('1.Headcount'!$A:$A,$C234&amp;2025,'1.Headcount'!E:E)/12</f>
        <v>291666.66666666669</v>
      </c>
      <c r="E234" s="101">
        <f>IFERROR(D234/D$32,0)</f>
        <v>0</v>
      </c>
      <c r="F234" s="224">
        <f>SUMIF('3.HR Policy'!$A:$A,$C234&amp;$C$231,'3.HR Policy'!$E:$E)*SUMIF('1.Headcount'!$A:$A,$C234&amp;2025,'1.Headcount'!G:G)/12</f>
        <v>291666.66666666669</v>
      </c>
      <c r="G234" s="101">
        <f>IFERROR(F234/F$32,0)</f>
        <v>7.2916666666666668E-3</v>
      </c>
      <c r="H234" s="224">
        <f>SUMIF('3.HR Policy'!$A:$A,$C234&amp;$C$231,'3.HR Policy'!$E:$E)*SUMIF('1.Headcount'!$A:$A,$C234&amp;2025,'1.Headcount'!I:I)/12</f>
        <v>291666.66666666669</v>
      </c>
      <c r="I234" s="101">
        <f>IFERROR(H234/H$32,0)</f>
        <v>1.6203703703703705E-3</v>
      </c>
      <c r="J234" s="224">
        <f>SUMIF('3.HR Policy'!$A:$A,$C234&amp;$C$231,'3.HR Policy'!$E:$E)*SUMIF('1.Headcount'!$A:$A,$C234&amp;2025,'1.Headcount'!K:K)/12</f>
        <v>291666.66666666669</v>
      </c>
      <c r="K234" s="101">
        <f>IFERROR(J234/J$32,0)</f>
        <v>4.2270531400966186E-4</v>
      </c>
      <c r="L234" s="224">
        <f>SUMIF('3.HR Policy'!$A:$A,$C234&amp;$C$231,'3.HR Policy'!$E:$E)*SUMIF('1.Headcount'!$A:$A,$C234&amp;2025,'1.Headcount'!M:M)/12</f>
        <v>291666.66666666669</v>
      </c>
      <c r="M234" s="101">
        <f>IFERROR(L234/L$32,0)</f>
        <v>8.1018518518518527E-4</v>
      </c>
      <c r="N234" s="224">
        <f>SUMIF('3.HR Policy'!$A:$A,$C234&amp;$C$231,'3.HR Policy'!$E:$E)*SUMIF('1.Headcount'!$A:$A,$C234&amp;2025,'1.Headcount'!O:O)/12</f>
        <v>291666.66666666669</v>
      </c>
      <c r="O234" s="101">
        <f>IFERROR(N234/N$32,0)</f>
        <v>4.9418276290522989E-4</v>
      </c>
      <c r="P234" s="224">
        <f>SUMIF('3.HR Policy'!$A:$A,$C234&amp;$C$231,'3.HR Policy'!$E:$E)*SUMIF('1.Headcount'!$A:$A,$C234&amp;2025,'1.Headcount'!Q:Q)/12</f>
        <v>291666.66666666669</v>
      </c>
      <c r="Q234" s="101">
        <f>IFERROR(P234/P$32,0)</f>
        <v>4.0285451197053407E-4</v>
      </c>
      <c r="R234" s="224">
        <f>SUMIF('3.HR Policy'!$A:$A,$C234&amp;$C$231,'3.HR Policy'!$E:$E)*SUMIF('1.Headcount'!$A:$A,$C234&amp;2025,'1.Headcount'!S:S)/12</f>
        <v>291666.66666666669</v>
      </c>
      <c r="S234" s="101">
        <f>IFERROR(R234/R$32,0)</f>
        <v>1.1666666666666668E-3</v>
      </c>
      <c r="T234" s="224">
        <f>SUMIF('3.HR Policy'!$A:$A,$C234&amp;$C$231,'3.HR Policy'!$E:$E)*SUMIF('1.Headcount'!$A:$A,$C234&amp;2025,'1.Headcount'!U:U)/12</f>
        <v>291666.66666666669</v>
      </c>
      <c r="U234" s="101">
        <f>IFERROR(T234/T$32,0)</f>
        <v>8.3333333333333339E-4</v>
      </c>
      <c r="V234" s="224">
        <f>SUMIF('3.HR Policy'!$A:$A,$C234&amp;$C$231,'3.HR Policy'!$E:$E)*SUMIF('1.Headcount'!$A:$A,$C234&amp;2025,'1.Headcount'!W:W)/12</f>
        <v>291666.66666666669</v>
      </c>
      <c r="W234" s="101">
        <f>IFERROR(V234/V$32,0)</f>
        <v>1.3888888888888889E-3</v>
      </c>
      <c r="X234" s="224">
        <f>SUMIF('3.HR Policy'!$A:$A,$C234&amp;$C$231,'3.HR Policy'!$E:$E)*SUMIF('1.Headcount'!$A:$A,$C234&amp;2025,'1.Headcount'!Y:Y)/12</f>
        <v>291666.66666666669</v>
      </c>
      <c r="Y234" s="101">
        <f>IFERROR(X234/X$32,0)</f>
        <v>1.5350877192982456E-3</v>
      </c>
      <c r="Z234" s="224">
        <f>SUMIF('3.HR Policy'!$A:$A,$C234&amp;$C$231,'3.HR Policy'!$E:$E)*SUMIF('1.Headcount'!$A:$A,$C234&amp;2025,'1.Headcount'!AA:AA)/12</f>
        <v>291666.66666666669</v>
      </c>
      <c r="AA234" s="101">
        <f>IFERROR(Z234/Z$32,0)</f>
        <v>1.8323072412782177E-4</v>
      </c>
      <c r="AB234" s="95">
        <f t="shared" ref="AB234:AB235" si="349">D234+F234+H234+J234+L234+N234+P234+R234+T234+V234+X234+Z234</f>
        <v>3499999.9999999995</v>
      </c>
      <c r="AC234" s="101">
        <f>IFERROR(AB234/AB$32,0)</f>
        <v>6.7619783616692413E-4</v>
      </c>
      <c r="AE234" s="95">
        <f>SUMIF('3.HR Policy'!$A:$A,$C234&amp;$C$231,'3.HR Policy'!G:G)*SUMIF($C$13:$C$15,$C234,F$13:F$15)</f>
        <v>3500000</v>
      </c>
      <c r="AF234" s="101">
        <f>IFERROR(AE234/AE$32,0)</f>
        <v>3.9877859812232247E-4</v>
      </c>
      <c r="AG234" s="95">
        <f>SUMIF('3.HR Policy'!$A:$A,$C234&amp;$C$231,'3.HR Policy'!I:I)*SUMIF($C$13:$C$15,$C234,H$13:H$15)</f>
        <v>0</v>
      </c>
      <c r="AH234" s="101">
        <f>IFERROR(AG234/AG$32,0)</f>
        <v>0</v>
      </c>
      <c r="AI234" s="95">
        <f>SUMIF('3.HR Policy'!$A:$A,$C234&amp;$C$231,'3.HR Policy'!K:K)*SUMIF($C$13:$C$15,$C234,J$13:J$15)</f>
        <v>3500000</v>
      </c>
      <c r="AJ234" s="101">
        <f>IFERROR(AI234/AI$32,0)</f>
        <v>1.4769577708234166E-4</v>
      </c>
      <c r="AK234" s="95">
        <f>SUMIF('3.HR Policy'!$A:$A,$C234&amp;$C$231,'3.HR Policy'!M:M)*SUMIF($C$13:$C$15,$C234,L$13:L$15)</f>
        <v>3500000</v>
      </c>
      <c r="AL234" s="101">
        <f>IFERROR(AK234/AK$32,0)</f>
        <v>1.0549698363024405E-4</v>
      </c>
    </row>
    <row r="235" spans="2:38" x14ac:dyDescent="0.45">
      <c r="B235" s="89"/>
      <c r="C235" s="105" t="str">
        <f>C229</f>
        <v>Staff 1</v>
      </c>
      <c r="D235" s="224">
        <f>SUMIF('3.HR Policy'!$A:$A,$C235&amp;$C$231,'3.HR Policy'!$E:$E)*SUMIF('1.Headcount'!$A:$A,$C235&amp;2025,'1.Headcount'!E:E)/12</f>
        <v>0</v>
      </c>
      <c r="E235" s="101">
        <f>IFERROR(D235/D$32,0)</f>
        <v>0</v>
      </c>
      <c r="F235" s="224">
        <f>SUMIF('3.HR Policy'!$A:$A,$C235&amp;$C$231,'3.HR Policy'!$E:$E)*SUMIF('1.Headcount'!$A:$A,$C235&amp;2025,'1.Headcount'!G:G)/12</f>
        <v>0</v>
      </c>
      <c r="G235" s="101">
        <f>IFERROR(F235/F$32,0)</f>
        <v>0</v>
      </c>
      <c r="H235" s="224">
        <f>SUMIF('3.HR Policy'!$A:$A,$C235&amp;$C$231,'3.HR Policy'!$E:$E)*SUMIF('1.Headcount'!$A:$A,$C235&amp;2025,'1.Headcount'!I:I)/12</f>
        <v>1166666.6666666667</v>
      </c>
      <c r="I235" s="101">
        <f>IFERROR(H235/H$32,0)</f>
        <v>6.4814814814814822E-3</v>
      </c>
      <c r="J235" s="224">
        <f>SUMIF('3.HR Policy'!$A:$A,$C235&amp;$C$231,'3.HR Policy'!$E:$E)*SUMIF('1.Headcount'!$A:$A,$C235&amp;2025,'1.Headcount'!K:K)/12</f>
        <v>1166666.6666666667</v>
      </c>
      <c r="K235" s="101">
        <f>IFERROR(J235/J$32,0)</f>
        <v>1.6908212560386474E-3</v>
      </c>
      <c r="L235" s="224">
        <f>SUMIF('3.HR Policy'!$A:$A,$C235&amp;$C$231,'3.HR Policy'!$E:$E)*SUMIF('1.Headcount'!$A:$A,$C235&amp;2025,'1.Headcount'!M:M)/12</f>
        <v>1166666.6666666667</v>
      </c>
      <c r="M235" s="101">
        <f>IFERROR(L235/L$32,0)</f>
        <v>3.2407407407407411E-3</v>
      </c>
      <c r="N235" s="224">
        <f>SUMIF('3.HR Policy'!$A:$A,$C235&amp;$C$231,'3.HR Policy'!$E:$E)*SUMIF('1.Headcount'!$A:$A,$C235&amp;2025,'1.Headcount'!O:O)/12</f>
        <v>1166666.6666666667</v>
      </c>
      <c r="O235" s="101">
        <f>IFERROR(N235/N$32,0)</f>
        <v>1.9767310516209196E-3</v>
      </c>
      <c r="P235" s="224">
        <f>SUMIF('3.HR Policy'!$A:$A,$C235&amp;$C$231,'3.HR Policy'!$E:$E)*SUMIF('1.Headcount'!$A:$A,$C235&amp;2025,'1.Headcount'!Q:Q)/12</f>
        <v>583333.33333333337</v>
      </c>
      <c r="Q235" s="101">
        <f>IFERROR(P235/P$32,0)</f>
        <v>8.0570902394106814E-4</v>
      </c>
      <c r="R235" s="224">
        <f>SUMIF('3.HR Policy'!$A:$A,$C235&amp;$C$231,'3.HR Policy'!$E:$E)*SUMIF('1.Headcount'!$A:$A,$C235&amp;2025,'1.Headcount'!S:S)/12</f>
        <v>583333.33333333337</v>
      </c>
      <c r="S235" s="101">
        <f>IFERROR(R235/R$32,0)</f>
        <v>2.3333333333333335E-3</v>
      </c>
      <c r="T235" s="224">
        <f>SUMIF('3.HR Policy'!$A:$A,$C235&amp;$C$231,'3.HR Policy'!$E:$E)*SUMIF('1.Headcount'!$A:$A,$C235&amp;2025,'1.Headcount'!U:U)/12</f>
        <v>583333.33333333337</v>
      </c>
      <c r="U235" s="101">
        <f>IFERROR(T235/T$32,0)</f>
        <v>1.6666666666666668E-3</v>
      </c>
      <c r="V235" s="224">
        <f>SUMIF('3.HR Policy'!$A:$A,$C235&amp;$C$231,'3.HR Policy'!$E:$E)*SUMIF('1.Headcount'!$A:$A,$C235&amp;2025,'1.Headcount'!W:W)/12</f>
        <v>583333.33333333337</v>
      </c>
      <c r="W235" s="101">
        <f>IFERROR(V235/V$32,0)</f>
        <v>2.7777777777777779E-3</v>
      </c>
      <c r="X235" s="224">
        <f>SUMIF('3.HR Policy'!$A:$A,$C235&amp;$C$231,'3.HR Policy'!$E:$E)*SUMIF('1.Headcount'!$A:$A,$C235&amp;2025,'1.Headcount'!Y:Y)/12</f>
        <v>583333.33333333337</v>
      </c>
      <c r="Y235" s="101">
        <f>IFERROR(X235/X$32,0)</f>
        <v>3.0701754385964912E-3</v>
      </c>
      <c r="Z235" s="224">
        <f>SUMIF('3.HR Policy'!$A:$A,$C235&amp;$C$231,'3.HR Policy'!$E:$E)*SUMIF('1.Headcount'!$A:$A,$C235&amp;2025,'1.Headcount'!AA:AA)/12</f>
        <v>583333.33333333337</v>
      </c>
      <c r="AA235" s="101">
        <f>IFERROR(Z235/Z$32,0)</f>
        <v>3.6646144825564354E-4</v>
      </c>
      <c r="AB235" s="95">
        <f t="shared" si="349"/>
        <v>8166666.6666666651</v>
      </c>
      <c r="AC235" s="101">
        <f>IFERROR(AB235/AB$32,0)</f>
        <v>1.5777949510561563E-3</v>
      </c>
      <c r="AE235" s="95">
        <f>SUMIF('3.HR Policy'!$A:$A,$C235&amp;$C$231,'3.HR Policy'!G:G)*SUMIF($C$13:$C$15,$C235,F$13:F$15)</f>
        <v>7000000</v>
      </c>
      <c r="AF235" s="101">
        <f>IFERROR(AE235/AE$32,0)</f>
        <v>7.9755719624464495E-4</v>
      </c>
      <c r="AG235" s="95">
        <f>SUMIF('3.HR Policy'!$A:$A,$C235&amp;$C$231,'3.HR Policy'!I:I)*SUMIF($C$13:$C$15,$C235,H$13:H$15)</f>
        <v>0</v>
      </c>
      <c r="AH235" s="101">
        <f>IFERROR(AG235/AG$32,0)</f>
        <v>0</v>
      </c>
      <c r="AI235" s="95">
        <f>SUMIF('3.HR Policy'!$A:$A,$C235&amp;$C$231,'3.HR Policy'!K:K)*SUMIF($C$13:$C$15,$C235,J$13:J$15)</f>
        <v>0</v>
      </c>
      <c r="AJ235" s="101">
        <f>IFERROR(AI235/AI$32,0)</f>
        <v>0</v>
      </c>
      <c r="AK235" s="95">
        <f>SUMIF('3.HR Policy'!$A:$A,$C235&amp;$C$231,'3.HR Policy'!M:M)*SUMIF($C$13:$C$15,$C235,L$13:L$15)</f>
        <v>0</v>
      </c>
      <c r="AL235" s="101">
        <f>IFERROR(AK235/AK$32,0)</f>
        <v>0</v>
      </c>
    </row>
    <row r="236" spans="2:38" hidden="1" x14ac:dyDescent="0.45">
      <c r="B236" s="90"/>
      <c r="C236" s="107"/>
      <c r="D236" s="141"/>
      <c r="E236" s="140"/>
      <c r="F236" s="141"/>
      <c r="G236" s="140"/>
      <c r="H236" s="141"/>
      <c r="I236" s="140"/>
      <c r="J236" s="141"/>
      <c r="K236" s="140"/>
      <c r="L236" s="141"/>
      <c r="M236" s="140"/>
      <c r="N236" s="141"/>
      <c r="O236" s="140"/>
      <c r="P236" s="141"/>
      <c r="Q236" s="140"/>
      <c r="R236" s="141"/>
      <c r="S236" s="140"/>
      <c r="T236" s="141"/>
      <c r="U236" s="140"/>
      <c r="V236" s="141"/>
      <c r="W236" s="140"/>
      <c r="X236" s="141"/>
      <c r="Y236" s="140"/>
      <c r="Z236" s="141"/>
      <c r="AA236" s="140"/>
      <c r="AB236" s="94"/>
      <c r="AC236" s="140"/>
      <c r="AE236" s="94"/>
      <c r="AF236" s="140"/>
      <c r="AG236" s="94"/>
      <c r="AH236" s="140"/>
      <c r="AI236" s="94"/>
      <c r="AJ236" s="140"/>
      <c r="AK236" s="94"/>
      <c r="AL236" s="140"/>
    </row>
    <row r="237" spans="2:38" ht="12" hidden="1" customHeight="1" x14ac:dyDescent="0.45">
      <c r="B237" s="165"/>
      <c r="C237" s="105"/>
      <c r="D237" s="95"/>
      <c r="E237" s="101"/>
      <c r="F237" s="95"/>
      <c r="G237" s="101"/>
      <c r="H237" s="95"/>
      <c r="I237" s="101"/>
      <c r="J237" s="95"/>
      <c r="K237" s="101"/>
      <c r="L237" s="95"/>
      <c r="M237" s="101"/>
      <c r="N237" s="95"/>
      <c r="O237" s="101"/>
      <c r="P237" s="95"/>
      <c r="Q237" s="101"/>
      <c r="R237" s="95"/>
      <c r="S237" s="101"/>
      <c r="T237" s="95"/>
      <c r="U237" s="101"/>
      <c r="V237" s="95"/>
      <c r="W237" s="101"/>
      <c r="X237" s="95"/>
      <c r="Y237" s="101"/>
      <c r="Z237" s="95"/>
      <c r="AA237" s="101"/>
      <c r="AB237" s="95"/>
      <c r="AC237" s="101"/>
      <c r="AE237" s="19"/>
      <c r="AF237" s="101"/>
      <c r="AG237" s="19"/>
      <c r="AH237" s="101"/>
      <c r="AI237" s="19"/>
      <c r="AJ237" s="101"/>
      <c r="AK237" s="19"/>
      <c r="AL237" s="101"/>
    </row>
    <row r="238" spans="2:38" hidden="1" x14ac:dyDescent="0.45">
      <c r="B238" s="106"/>
      <c r="C238" s="105"/>
      <c r="D238" s="95"/>
      <c r="E238" s="101"/>
      <c r="F238" s="95"/>
      <c r="G238" s="101"/>
      <c r="H238" s="95"/>
      <c r="I238" s="101"/>
      <c r="J238" s="95"/>
      <c r="K238" s="101"/>
      <c r="L238" s="95"/>
      <c r="M238" s="101"/>
      <c r="N238" s="95"/>
      <c r="O238" s="101"/>
      <c r="P238" s="95"/>
      <c r="Q238" s="101"/>
      <c r="R238" s="95"/>
      <c r="S238" s="101"/>
      <c r="T238" s="95"/>
      <c r="U238" s="101"/>
      <c r="V238" s="95"/>
      <c r="W238" s="101"/>
      <c r="X238" s="95"/>
      <c r="Y238" s="101"/>
      <c r="Z238" s="95"/>
      <c r="AA238" s="101"/>
      <c r="AB238" s="95"/>
      <c r="AC238" s="101"/>
      <c r="AE238" s="95"/>
      <c r="AF238" s="101"/>
      <c r="AG238" s="95"/>
      <c r="AH238" s="101"/>
      <c r="AI238" s="95"/>
      <c r="AJ238" s="101"/>
      <c r="AK238" s="95"/>
      <c r="AL238" s="101"/>
    </row>
    <row r="239" spans="2:38" hidden="1" x14ac:dyDescent="0.45">
      <c r="B239" s="139"/>
      <c r="C239" s="105"/>
      <c r="D239" s="177"/>
      <c r="E239" s="101"/>
      <c r="F239" s="177"/>
      <c r="G239" s="101"/>
      <c r="H239" s="177"/>
      <c r="I239" s="101"/>
      <c r="J239" s="177"/>
      <c r="K239" s="101"/>
      <c r="L239" s="177"/>
      <c r="M239" s="101"/>
      <c r="N239" s="177"/>
      <c r="O239" s="101"/>
      <c r="P239" s="177"/>
      <c r="Q239" s="101"/>
      <c r="R239" s="177"/>
      <c r="S239" s="101"/>
      <c r="T239" s="177"/>
      <c r="U239" s="101"/>
      <c r="V239" s="177"/>
      <c r="W239" s="101"/>
      <c r="X239" s="177"/>
      <c r="Y239" s="101"/>
      <c r="Z239" s="177"/>
      <c r="AA239" s="101"/>
      <c r="AB239" s="96"/>
      <c r="AC239" s="101"/>
      <c r="AE239" s="177"/>
      <c r="AF239" s="101"/>
      <c r="AG239" s="177"/>
      <c r="AH239" s="101"/>
      <c r="AI239" s="177"/>
      <c r="AJ239" s="101"/>
      <c r="AK239" s="177"/>
      <c r="AL239" s="101"/>
    </row>
    <row r="240" spans="2:38" ht="12" hidden="1" customHeight="1" x14ac:dyDescent="0.45">
      <c r="B240" s="165"/>
      <c r="C240" s="105"/>
      <c r="D240" s="95"/>
      <c r="E240" s="101"/>
      <c r="F240" s="95"/>
      <c r="G240" s="101"/>
      <c r="H240" s="95"/>
      <c r="I240" s="101"/>
      <c r="J240" s="95"/>
      <c r="K240" s="101"/>
      <c r="L240" s="95"/>
      <c r="M240" s="101"/>
      <c r="N240" s="95"/>
      <c r="O240" s="101"/>
      <c r="P240" s="95"/>
      <c r="Q240" s="101"/>
      <c r="R240" s="95"/>
      <c r="S240" s="101"/>
      <c r="T240" s="95"/>
      <c r="U240" s="101"/>
      <c r="V240" s="95"/>
      <c r="W240" s="101"/>
      <c r="X240" s="95"/>
      <c r="Y240" s="101"/>
      <c r="Z240" s="95"/>
      <c r="AA240" s="101"/>
      <c r="AB240" s="95"/>
      <c r="AC240" s="101"/>
      <c r="AE240" s="19"/>
      <c r="AF240" s="101"/>
      <c r="AG240" s="19"/>
      <c r="AH240" s="101"/>
      <c r="AI240" s="19"/>
      <c r="AJ240" s="101"/>
      <c r="AK240" s="19"/>
      <c r="AL240" s="101"/>
    </row>
    <row r="241" spans="2:38" hidden="1" x14ac:dyDescent="0.45">
      <c r="B241" s="139"/>
      <c r="C241" s="105"/>
      <c r="D241" s="177"/>
      <c r="E241" s="101"/>
      <c r="F241" s="177"/>
      <c r="G241" s="101"/>
      <c r="H241" s="177"/>
      <c r="I241" s="101"/>
      <c r="J241" s="177"/>
      <c r="K241" s="101"/>
      <c r="L241" s="177"/>
      <c r="M241" s="101"/>
      <c r="N241" s="95"/>
      <c r="O241" s="101"/>
      <c r="P241" s="177"/>
      <c r="Q241" s="101"/>
      <c r="R241" s="177"/>
      <c r="S241" s="101"/>
      <c r="T241" s="177"/>
      <c r="U241" s="101"/>
      <c r="V241" s="177"/>
      <c r="W241" s="101"/>
      <c r="X241" s="177"/>
      <c r="Y241" s="101"/>
      <c r="Z241" s="177"/>
      <c r="AA241" s="101"/>
      <c r="AB241" s="96"/>
      <c r="AC241" s="101"/>
      <c r="AE241" s="95"/>
      <c r="AF241" s="101"/>
      <c r="AG241" s="95"/>
      <c r="AH241" s="101"/>
      <c r="AI241" s="95"/>
      <c r="AJ241" s="101"/>
      <c r="AK241" s="95"/>
      <c r="AL241" s="101"/>
    </row>
    <row r="242" spans="2:38" hidden="1" x14ac:dyDescent="0.45">
      <c r="B242" s="139"/>
      <c r="C242" s="105"/>
      <c r="D242" s="177"/>
      <c r="E242" s="101"/>
      <c r="F242" s="177"/>
      <c r="G242" s="101"/>
      <c r="H242" s="177"/>
      <c r="I242" s="101"/>
      <c r="J242" s="177"/>
      <c r="K242" s="101"/>
      <c r="L242" s="177"/>
      <c r="M242" s="101"/>
      <c r="N242" s="177"/>
      <c r="O242" s="101"/>
      <c r="P242" s="177"/>
      <c r="Q242" s="101"/>
      <c r="R242" s="177"/>
      <c r="S242" s="101"/>
      <c r="T242" s="177"/>
      <c r="U242" s="101"/>
      <c r="V242" s="177"/>
      <c r="W242" s="101"/>
      <c r="X242" s="177"/>
      <c r="Y242" s="101"/>
      <c r="Z242" s="177"/>
      <c r="AA242" s="101"/>
      <c r="AB242" s="96"/>
      <c r="AC242" s="101"/>
      <c r="AE242" s="177"/>
      <c r="AF242" s="101"/>
      <c r="AG242" s="177"/>
      <c r="AH242" s="101"/>
      <c r="AI242" s="177"/>
      <c r="AJ242" s="101"/>
      <c r="AK242" s="177"/>
      <c r="AL242" s="101"/>
    </row>
    <row r="243" spans="2:38" x14ac:dyDescent="0.45">
      <c r="B243" s="90"/>
      <c r="C243" s="91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E243" s="90"/>
      <c r="AF243" s="90"/>
      <c r="AG243" s="90"/>
      <c r="AH243" s="90"/>
      <c r="AI243" s="90"/>
      <c r="AJ243" s="90"/>
      <c r="AK243" s="90"/>
      <c r="AL243" s="90"/>
    </row>
    <row r="244" spans="2:38" x14ac:dyDescent="0.45">
      <c r="B244" s="136" t="s">
        <v>12</v>
      </c>
      <c r="C244" s="136" t="s">
        <v>171</v>
      </c>
      <c r="D244" s="137">
        <f>D245+D256+D267+D268+D279+D290+D301+D312+D323+D334+D345+D356+D367+D368</f>
        <v>0</v>
      </c>
      <c r="E244" s="193">
        <f>IFERROR(D244/D$32,0)</f>
        <v>0</v>
      </c>
      <c r="F244" s="137">
        <f>F245+F256+F267+F268+F279+F290+F301+F312+F323+F334+F345+F356+F367+F368</f>
        <v>0</v>
      </c>
      <c r="G244" s="193">
        <f>IFERROR(F244/F$32,0)</f>
        <v>0</v>
      </c>
      <c r="H244" s="137">
        <f>H245+H256+H267+H268+H279+H290+H301+H312+H323+H334+H345+H356+H367+H368</f>
        <v>79733404</v>
      </c>
      <c r="I244" s="193">
        <f>IFERROR(H244/H$32,0)</f>
        <v>0.44296335555555555</v>
      </c>
      <c r="J244" s="137">
        <f>J245+J256+J267+J268+J279+J290+J301+J312+J323+J334+J345+J356+J367+J368</f>
        <v>119209356</v>
      </c>
      <c r="K244" s="193">
        <f>IFERROR(J244/J$32,0)</f>
        <v>0.17276718260869564</v>
      </c>
      <c r="L244" s="137">
        <f>L245+L256+L267+L268+L279+L290+L301+L312+L323+L334+L345+L356+L367+L368</f>
        <v>119209356</v>
      </c>
      <c r="M244" s="193">
        <f>IFERROR(L244/L$32,0)</f>
        <v>0.33113710000000002</v>
      </c>
      <c r="N244" s="137">
        <f>N245+N256+N267+N268+N279+N290+N301+N312+N323+N334+N345+N356+N367+N368</f>
        <v>132346415.33333334</v>
      </c>
      <c r="O244" s="193">
        <f>IFERROR(N244/N$32,0)</f>
        <v>0.22423994465153058</v>
      </c>
      <c r="P244" s="137">
        <f>P245+P256+P267+P268+P279+P290+P301+P312+P323+P334+P345+P356+P367+P368</f>
        <v>162190926.66666669</v>
      </c>
      <c r="Q244" s="193">
        <f>IFERROR(P244/P$32,0)</f>
        <v>0.22402061694290978</v>
      </c>
      <c r="R244" s="137">
        <f>R245+R256+R267+R268+R279+R290+R301+R312+R323+R334+R345+R356+R367+R368</f>
        <v>162190926.66666669</v>
      </c>
      <c r="S244" s="193">
        <f>IFERROR(R244/R$32,0)</f>
        <v>0.64876370666666672</v>
      </c>
      <c r="T244" s="137">
        <f>T245+T256+T267+T268+T279+T290+T301+T312+T323+T334+T345+T356+T367+T368</f>
        <v>147155760.00000003</v>
      </c>
      <c r="U244" s="193">
        <f>IFERROR(T244/T$32,0)</f>
        <v>0.42044502857142868</v>
      </c>
      <c r="V244" s="137">
        <f>V245+V256+V267+V268+V279+V290+V301+V312+V323+V334+V345+V356+V367+V368</f>
        <v>147155760.00000003</v>
      </c>
      <c r="W244" s="193">
        <f>IFERROR(V244/V$32,0)</f>
        <v>0.70074171428571441</v>
      </c>
      <c r="X244" s="137">
        <f>X245+X256+X267+X268+X279+X290+X301+X312+X323+X334+X345+X356+X367+X368</f>
        <v>147155760.00000003</v>
      </c>
      <c r="Y244" s="193">
        <f>IFERROR(X244/X$32,0)</f>
        <v>0.77450400000000019</v>
      </c>
      <c r="Z244" s="137">
        <f>Z245+Z256+Z267+Z268+Z279+Z290+Z301+Z312+Z323+Z334+Z345+Z356+Z367+Z368</f>
        <v>147155760.00000003</v>
      </c>
      <c r="AA244" s="193">
        <f>IFERROR(Z244/Z$32,0)</f>
        <v>9.244613644930269E-2</v>
      </c>
      <c r="AB244" s="137">
        <f>AB245+AB256+AB267+AB268+AB279+AB290+AB301+AB312+AB323+AB334+AB345+AB356+AB367+AB368</f>
        <v>1362853424.6666665</v>
      </c>
      <c r="AC244" s="193">
        <f>IFERROR(AB244/AB$32,0)</f>
        <v>0.26330243907779494</v>
      </c>
      <c r="AE244" s="137" t="e">
        <f>AE245+AE256+AE267+AE268+AE279+AE290+AE301+AE312+AE323+AE334+AE345+AE356+AE367+AE368+#REF!</f>
        <v>#REF!</v>
      </c>
      <c r="AF244" s="193">
        <f>IFERROR(AE244/AE$32,0)</f>
        <v>0</v>
      </c>
      <c r="AG244" s="137" t="e">
        <f>AG245+AG256+AG267+AG268+AG279+AG290+AG301+AG312+AG323+AG334+AG345+AG356+AG367+AG368+#REF!</f>
        <v>#REF!</v>
      </c>
      <c r="AH244" s="193">
        <f>IFERROR(AG244/AG$32,0)</f>
        <v>0</v>
      </c>
      <c r="AI244" s="137" t="e">
        <f>AI245+AI256+AI267+AI268+AI279+AI290+AI301+AI312+AI323+AI334+AI345+AI356+AI367+AI368+#REF!</f>
        <v>#REF!</v>
      </c>
      <c r="AJ244" s="193">
        <f>IFERROR(AI244/AI$32,0)</f>
        <v>0</v>
      </c>
      <c r="AK244" s="137" t="e">
        <f>AK245+AK256+AK267+AK268+AK279+AK290+AK301+AK312+AK323+AK334+AK345+AK356+AK367+AK368+#REF!</f>
        <v>#REF!</v>
      </c>
      <c r="AL244" s="193">
        <f>IFERROR(AK244/AK$32,0)</f>
        <v>0</v>
      </c>
    </row>
    <row r="245" spans="2:38" x14ac:dyDescent="0.45">
      <c r="B245" s="90">
        <v>1</v>
      </c>
      <c r="C245" s="45" t="str">
        <f>C35</f>
        <v xml:space="preserve">Lương cơ bản </v>
      </c>
      <c r="D245" s="141">
        <f>SUM(D246:D255)</f>
        <v>0</v>
      </c>
      <c r="E245" s="140">
        <f t="shared" ref="E245:E266" si="350">IFERROR(D245/D$32,0)</f>
        <v>0</v>
      </c>
      <c r="F245" s="141">
        <f>SUM(F246:F255)</f>
        <v>0</v>
      </c>
      <c r="G245" s="140">
        <f t="shared" ref="G245:G266" si="351">IFERROR(F245/F$32,0)</f>
        <v>0</v>
      </c>
      <c r="H245" s="141">
        <f>SUM(H246:H255)</f>
        <v>50100000</v>
      </c>
      <c r="I245" s="140">
        <f t="shared" ref="I245:I266" si="352">IFERROR(H245/H$32,0)</f>
        <v>0.27833333333333332</v>
      </c>
      <c r="J245" s="141">
        <f>SUM(J246:J255)</f>
        <v>75300000</v>
      </c>
      <c r="K245" s="140">
        <f t="shared" ref="K245:K266" si="353">IFERROR(J245/J$32,0)</f>
        <v>0.1091304347826087</v>
      </c>
      <c r="L245" s="141">
        <f>SUM(L246:L255)</f>
        <v>75300000</v>
      </c>
      <c r="M245" s="140">
        <f t="shared" ref="M245:M266" si="354">IFERROR(L245/L$32,0)</f>
        <v>0.20916666666666667</v>
      </c>
      <c r="N245" s="141">
        <f>SUM(N246:N255)</f>
        <v>82300000</v>
      </c>
      <c r="O245" s="140">
        <f t="shared" ref="O245:O266" si="355">IFERROR(N245/N$32,0)</f>
        <v>0.13944425618434428</v>
      </c>
      <c r="P245" s="141">
        <f>SUM(P246:P255)</f>
        <v>95400000</v>
      </c>
      <c r="Q245" s="140">
        <f t="shared" ref="Q245:Q266" si="356">IFERROR(P245/P$32,0)</f>
        <v>0.13176795580110498</v>
      </c>
      <c r="R245" s="141">
        <f>SUM(R246:R255)</f>
        <v>95400000</v>
      </c>
      <c r="S245" s="140">
        <f t="shared" ref="S245:S266" si="357">IFERROR(R245/R$32,0)</f>
        <v>0.38159999999999999</v>
      </c>
      <c r="T245" s="141">
        <f>SUM(T246:T255)</f>
        <v>82200000</v>
      </c>
      <c r="U245" s="140">
        <f t="shared" ref="U245:U266" si="358">IFERROR(T245/T$32,0)</f>
        <v>0.23485714285714285</v>
      </c>
      <c r="V245" s="141">
        <f>SUM(V246:V255)</f>
        <v>82200000</v>
      </c>
      <c r="W245" s="140">
        <f t="shared" ref="W245:W266" si="359">IFERROR(V245/V$32,0)</f>
        <v>0.3914285714285714</v>
      </c>
      <c r="X245" s="141">
        <f>SUM(X246:X255)</f>
        <v>82200000</v>
      </c>
      <c r="Y245" s="140">
        <f t="shared" ref="Y245:Y266" si="360">IFERROR(X245/X$32,0)</f>
        <v>0.43263157894736842</v>
      </c>
      <c r="Z245" s="141">
        <f>SUM(Z246:Z255)</f>
        <v>82200000</v>
      </c>
      <c r="AA245" s="140">
        <f t="shared" ref="AA245:AA266" si="361">IFERROR(Z245/Z$32,0)</f>
        <v>5.1639653222766681E-2</v>
      </c>
      <c r="AB245" s="141">
        <f>SUM(AB246:AB255)</f>
        <v>802600000</v>
      </c>
      <c r="AC245" s="140">
        <f t="shared" ref="AC245:AC266" si="362">IFERROR(AB245/AB$32,0)</f>
        <v>0.15506182380216382</v>
      </c>
      <c r="AE245" s="141">
        <f>SUM(AE246:AE255)</f>
        <v>1800480000</v>
      </c>
      <c r="AF245" s="140">
        <f t="shared" ref="AF245:AF266" si="363">IFERROR(AE245/AE$32,0)</f>
        <v>0.20514082581350834</v>
      </c>
      <c r="AG245" s="141">
        <f>SUM(AG246:AG255)</f>
        <v>1803384000</v>
      </c>
      <c r="AH245" s="140">
        <f t="shared" ref="AH245:AH266" si="364">IFERROR(AG245/AG$32,0)</f>
        <v>0.11415094339622642</v>
      </c>
      <c r="AI245" s="141">
        <f>SUM(AI246:AI255)</f>
        <v>1705809600.0000005</v>
      </c>
      <c r="AJ245" s="140">
        <f t="shared" ref="AJ245:AJ266" si="365">IFERROR(AI245/AI$32,0)</f>
        <v>7.1983106979005271E-2</v>
      </c>
      <c r="AK245" s="141">
        <f>SUM(AK246:AK255)</f>
        <v>2529964800.0000005</v>
      </c>
      <c r="AL245" s="140">
        <f t="shared" ref="AL245:AL266" si="366">IFERROR(AK245/AK$32,0)</f>
        <v>7.6258187168769628E-2</v>
      </c>
    </row>
    <row r="246" spans="2:38" x14ac:dyDescent="0.45">
      <c r="B246" s="139"/>
      <c r="C246" s="105" t="str">
        <f>'3.HR Policy'!C13</f>
        <v>Director 1</v>
      </c>
      <c r="D246" s="224">
        <f>SUMIF('3.HR Policy'!$A:$A,$C246&amp;$C$245,'3.HR Policy'!$E:$E)*SUMIF('1.Headcount'!$A:$A,$C246&amp;2025,'1.Headcount'!E:E)/12</f>
        <v>0</v>
      </c>
      <c r="E246" s="101">
        <f t="shared" si="350"/>
        <v>0</v>
      </c>
      <c r="F246" s="224">
        <f>SUMIF('3.HR Policy'!$A:$A,$C246&amp;$C$245,'3.HR Policy'!$E:$E)*SUMIF('1.Headcount'!$A:$A,$C246&amp;2025,'1.Headcount'!G:G)/12</f>
        <v>0</v>
      </c>
      <c r="G246" s="101">
        <f t="shared" si="351"/>
        <v>0</v>
      </c>
      <c r="H246" s="224">
        <f>SUMIF('3.HR Policy'!$A:$A,$C246&amp;$C$245,'3.HR Policy'!$E:$E)*SUMIF('1.Headcount'!$A:$A,$C246&amp;2025,'1.Headcount'!I:I)/12</f>
        <v>0</v>
      </c>
      <c r="I246" s="101">
        <f t="shared" si="352"/>
        <v>0</v>
      </c>
      <c r="J246" s="224">
        <f>SUMIF('3.HR Policy'!$A:$A,$C246&amp;$C$245,'3.HR Policy'!$E:$E)*SUMIF('1.Headcount'!$A:$A,$C246&amp;2025,'1.Headcount'!K:K)/12</f>
        <v>0</v>
      </c>
      <c r="K246" s="101">
        <f t="shared" si="353"/>
        <v>0</v>
      </c>
      <c r="L246" s="224">
        <f>SUMIF('3.HR Policy'!$A:$A,$C246&amp;$C$245,'3.HR Policy'!$E:$E)*SUMIF('1.Headcount'!$A:$A,$C246&amp;2025,'1.Headcount'!M:M)/12</f>
        <v>0</v>
      </c>
      <c r="M246" s="101">
        <f t="shared" si="354"/>
        <v>0</v>
      </c>
      <c r="N246" s="224">
        <f>SUMIF('3.HR Policy'!$A:$A,$C246&amp;$C$245,'3.HR Policy'!$E:$E)*SUMIF('1.Headcount'!$A:$A,$C246&amp;2025,'1.Headcount'!O:O)/12</f>
        <v>0</v>
      </c>
      <c r="O246" s="101">
        <f t="shared" si="355"/>
        <v>0</v>
      </c>
      <c r="P246" s="224">
        <f>SUMIF('3.HR Policy'!$A:$A,$C246&amp;$C$245,'3.HR Policy'!$E:$E)*SUMIF('1.Headcount'!$A:$A,$C246&amp;2025,'1.Headcount'!Q:Q)/12</f>
        <v>0</v>
      </c>
      <c r="Q246" s="101">
        <f t="shared" si="356"/>
        <v>0</v>
      </c>
      <c r="R246" s="224">
        <f>SUMIF('3.HR Policy'!$A:$A,$C246&amp;$C$245,'3.HR Policy'!$E:$E)*SUMIF('1.Headcount'!$A:$A,$C246&amp;2025,'1.Headcount'!S:S)/12</f>
        <v>0</v>
      </c>
      <c r="S246" s="101">
        <f t="shared" si="357"/>
        <v>0</v>
      </c>
      <c r="T246" s="224">
        <f>SUMIF('3.HR Policy'!$A:$A,$C246&amp;$C$245,'3.HR Policy'!$E:$E)*SUMIF('1.Headcount'!$A:$A,$C246&amp;2025,'1.Headcount'!U:U)/12</f>
        <v>0</v>
      </c>
      <c r="U246" s="101">
        <f t="shared" si="358"/>
        <v>0</v>
      </c>
      <c r="V246" s="224">
        <f>SUMIF('3.HR Policy'!$A:$A,$C246&amp;$C$245,'3.HR Policy'!$E:$E)*SUMIF('1.Headcount'!$A:$A,$C246&amp;2025,'1.Headcount'!W:W)/12</f>
        <v>0</v>
      </c>
      <c r="W246" s="101">
        <f t="shared" si="359"/>
        <v>0</v>
      </c>
      <c r="X246" s="224">
        <f>SUMIF('3.HR Policy'!$A:$A,$C246&amp;$C$245,'3.HR Policy'!$E:$E)*SUMIF('1.Headcount'!$A:$A,$C246&amp;2025,'1.Headcount'!Y:Y)/12</f>
        <v>0</v>
      </c>
      <c r="Y246" s="101">
        <f t="shared" si="360"/>
        <v>0</v>
      </c>
      <c r="Z246" s="224">
        <f>SUMIF('3.HR Policy'!$A:$A,$C246&amp;$C$245,'3.HR Policy'!$E:$E)*SUMIF('1.Headcount'!$A:$A,$C246&amp;2025,'1.Headcount'!AA:AA)/12</f>
        <v>0</v>
      </c>
      <c r="AA246" s="101">
        <f t="shared" si="361"/>
        <v>0</v>
      </c>
      <c r="AB246" s="96">
        <f t="shared" ref="AB246:AB255" si="367">D246+F246+H246+J246+L246+N246+P246+R246+T246+V246+X246+Z246</f>
        <v>0</v>
      </c>
      <c r="AC246" s="101">
        <f t="shared" si="362"/>
        <v>0</v>
      </c>
      <c r="AE246" s="95">
        <f>SUMIF('3.HR Policy'!$A:$A,$C246&amp;$C$245,'3.HR Policy'!G:G)*SUMIF($C$16:$C$26,$C246,F$16:F$26)</f>
        <v>748440000.00000012</v>
      </c>
      <c r="AF246" s="101">
        <f t="shared" si="363"/>
        <v>8.527481542247746E-2</v>
      </c>
      <c r="AG246" s="95">
        <f>SUMIF('3.HR Policy'!$A:$A,$C246&amp;$C$245,'3.HR Policy'!I:I)*SUMIF($C$16:$C$26,$C246,H$16:H$26)</f>
        <v>274428000.00000006</v>
      </c>
      <c r="AH246" s="101">
        <f t="shared" si="364"/>
        <v>1.7370795734208373E-2</v>
      </c>
      <c r="AI246" s="95">
        <f>SUMIF('3.HR Policy'!$A:$A,$C246&amp;$C$245,'3.HR Policy'!K:K)*SUMIF($C$16:$C$26,$C246,J$16:J$26)</f>
        <v>301870800.00000012</v>
      </c>
      <c r="AJ246" s="101">
        <f t="shared" si="365"/>
        <v>1.2738583538419475E-2</v>
      </c>
      <c r="AK246" s="95">
        <f>SUMIF('3.HR Policy'!$A:$A,$C246&amp;$C$245,'3.HR Policy'!M:M)*SUMIF($C$16:$C$26,$C246,L$16:L$26)</f>
        <v>332057880.00000018</v>
      </c>
      <c r="AL246" s="101">
        <f t="shared" si="366"/>
        <v>1.0008887065901017E-2</v>
      </c>
    </row>
    <row r="247" spans="2:38" x14ac:dyDescent="0.45">
      <c r="B247" s="139"/>
      <c r="C247" s="105" t="str">
        <f>'3.HR Policy'!C15</f>
        <v>Staff 2</v>
      </c>
      <c r="D247" s="224">
        <f>SUMIF('3.HR Policy'!$A:$A,$C247&amp;$C$245,'3.HR Policy'!$E:$E)*SUMIF('1.Headcount'!$A:$A,$C247&amp;2025,'1.Headcount'!E:E)/12</f>
        <v>0</v>
      </c>
      <c r="E247" s="101">
        <f t="shared" si="350"/>
        <v>0</v>
      </c>
      <c r="F247" s="224">
        <f>SUMIF('3.HR Policy'!$A:$A,$C247&amp;$C$245,'3.HR Policy'!$E:$E)*SUMIF('1.Headcount'!$A:$A,$C247&amp;2025,'1.Headcount'!G:G)/12</f>
        <v>0</v>
      </c>
      <c r="G247" s="101">
        <f t="shared" si="351"/>
        <v>0</v>
      </c>
      <c r="H247" s="224">
        <f>SUMIF('3.HR Policy'!$A:$A,$C247&amp;$C$245,'3.HR Policy'!$E:$E)*SUMIF('1.Headcount'!$A:$A,$C247&amp;2025,'1.Headcount'!I:I)/12</f>
        <v>18000000</v>
      </c>
      <c r="I247" s="101">
        <f t="shared" si="352"/>
        <v>0.1</v>
      </c>
      <c r="J247" s="224">
        <f>SUMIF('3.HR Policy'!$A:$A,$C247&amp;$C$245,'3.HR Policy'!$E:$E)*SUMIF('1.Headcount'!$A:$A,$C247&amp;2025,'1.Headcount'!K:K)/12</f>
        <v>18000000</v>
      </c>
      <c r="K247" s="101">
        <f t="shared" si="353"/>
        <v>2.6086956521739129E-2</v>
      </c>
      <c r="L247" s="224">
        <f>SUMIF('3.HR Policy'!$A:$A,$C247&amp;$C$245,'3.HR Policy'!$E:$E)*SUMIF('1.Headcount'!$A:$A,$C247&amp;2025,'1.Headcount'!M:M)/12</f>
        <v>18000000</v>
      </c>
      <c r="M247" s="101">
        <f t="shared" si="354"/>
        <v>0.05</v>
      </c>
      <c r="N247" s="224">
        <f>SUMIF('3.HR Policy'!$A:$A,$C247&amp;$C$245,'3.HR Policy'!$E:$E)*SUMIF('1.Headcount'!$A:$A,$C247&amp;2025,'1.Headcount'!O:O)/12</f>
        <v>18000000</v>
      </c>
      <c r="O247" s="101">
        <f t="shared" si="355"/>
        <v>3.0498136225008472E-2</v>
      </c>
      <c r="P247" s="224">
        <f>SUMIF('3.HR Policy'!$A:$A,$C247&amp;$C$245,'3.HR Policy'!$E:$E)*SUMIF('1.Headcount'!$A:$A,$C247&amp;2025,'1.Headcount'!Q:Q)/12</f>
        <v>18000000</v>
      </c>
      <c r="Q247" s="101">
        <f t="shared" si="356"/>
        <v>2.4861878453038673E-2</v>
      </c>
      <c r="R247" s="224">
        <f>SUMIF('3.HR Policy'!$A:$A,$C247&amp;$C$245,'3.HR Policy'!$E:$E)*SUMIF('1.Headcount'!$A:$A,$C247&amp;2025,'1.Headcount'!S:S)/12</f>
        <v>18000000</v>
      </c>
      <c r="S247" s="101">
        <f t="shared" si="357"/>
        <v>7.1999999999999995E-2</v>
      </c>
      <c r="T247" s="224">
        <f>SUMIF('3.HR Policy'!$A:$A,$C247&amp;$C$245,'3.HR Policy'!$E:$E)*SUMIF('1.Headcount'!$A:$A,$C247&amp;2025,'1.Headcount'!U:U)/12</f>
        <v>18000000</v>
      </c>
      <c r="U247" s="101">
        <f t="shared" si="358"/>
        <v>5.1428571428571428E-2</v>
      </c>
      <c r="V247" s="224">
        <f>SUMIF('3.HR Policy'!$A:$A,$C247&amp;$C$245,'3.HR Policy'!$E:$E)*SUMIF('1.Headcount'!$A:$A,$C247&amp;2025,'1.Headcount'!W:W)/12</f>
        <v>18000000</v>
      </c>
      <c r="W247" s="101">
        <f t="shared" si="359"/>
        <v>8.5714285714285715E-2</v>
      </c>
      <c r="X247" s="224">
        <f>SUMIF('3.HR Policy'!$A:$A,$C247&amp;$C$245,'3.HR Policy'!$E:$E)*SUMIF('1.Headcount'!$A:$A,$C247&amp;2025,'1.Headcount'!Y:Y)/12</f>
        <v>18000000</v>
      </c>
      <c r="Y247" s="101">
        <f t="shared" si="360"/>
        <v>9.4736842105263161E-2</v>
      </c>
      <c r="Z247" s="224">
        <f>SUMIF('3.HR Policy'!$A:$A,$C247&amp;$C$245,'3.HR Policy'!$E:$E)*SUMIF('1.Headcount'!$A:$A,$C247&amp;2025,'1.Headcount'!AA:AA)/12</f>
        <v>18000000</v>
      </c>
      <c r="AA247" s="101">
        <f t="shared" si="361"/>
        <v>1.1307953260459858E-2</v>
      </c>
      <c r="AB247" s="96">
        <f t="shared" ref="AB247" si="368">D247+F247+H247+J247+L247+N247+P247+R247+T247+V247+X247+Z247</f>
        <v>180000000</v>
      </c>
      <c r="AC247" s="101">
        <f t="shared" si="362"/>
        <v>3.4775888717156103E-2</v>
      </c>
      <c r="AE247" s="95">
        <f>SUMIF('3.HR Policy'!$A:$A,$C247&amp;$C$245,'3.HR Policy'!G:G)*SUMIF($C$16:$C$26,$C247,F$16:F$26)</f>
        <v>237600000.00000003</v>
      </c>
      <c r="AF247" s="101">
        <f t="shared" si="363"/>
        <v>2.7071369975389666E-2</v>
      </c>
      <c r="AG247" s="95">
        <f>SUMIF('3.HR Policy'!$A:$A,$C247&amp;$C$245,'3.HR Policy'!I:I)*SUMIF($C$16:$C$26,$C247,H$16:H$26)</f>
        <v>261360000.00000006</v>
      </c>
      <c r="AH247" s="101">
        <f t="shared" si="364"/>
        <v>1.6543614984960354E-2</v>
      </c>
      <c r="AI247" s="95">
        <f>SUMIF('3.HR Policy'!$A:$A,$C247&amp;$C$245,'3.HR Policy'!K:K)*SUMIF($C$16:$C$26,$C247,J$16:J$26)</f>
        <v>287496000.00000006</v>
      </c>
      <c r="AJ247" s="101">
        <f t="shared" si="365"/>
        <v>1.213198432230426E-2</v>
      </c>
      <c r="AK247" s="95">
        <f>SUMIF('3.HR Policy'!$A:$A,$C247&amp;$C$245,'3.HR Policy'!M:M)*SUMIF($C$16:$C$26,$C247,L$16:L$26)</f>
        <v>316245600.00000012</v>
      </c>
      <c r="AL247" s="101">
        <f t="shared" si="366"/>
        <v>9.5322733960962053E-3</v>
      </c>
    </row>
    <row r="248" spans="2:38" x14ac:dyDescent="0.45">
      <c r="B248" s="139"/>
      <c r="C248" s="105" t="str">
        <f>'3.HR Policy'!C14</f>
        <v>Manager 2</v>
      </c>
      <c r="D248" s="224">
        <f>SUMIF('3.HR Policy'!$A:$A,$C248&amp;$C$245,'3.HR Policy'!$E:$E)*SUMIF('1.Headcount'!$A:$A,$C248&amp;2025,'1.Headcount'!E:E)/12</f>
        <v>0</v>
      </c>
      <c r="E248" s="101">
        <f t="shared" si="350"/>
        <v>0</v>
      </c>
      <c r="F248" s="224">
        <f>SUMIF('3.HR Policy'!$A:$A,$C248&amp;$C$245,'3.HR Policy'!$E:$E)*SUMIF('1.Headcount'!$A:$A,$C248&amp;2025,'1.Headcount'!G:G)/12</f>
        <v>0</v>
      </c>
      <c r="G248" s="101">
        <f t="shared" si="351"/>
        <v>0</v>
      </c>
      <c r="H248" s="224">
        <f>SUMIF('3.HR Policy'!$A:$A,$C248&amp;$C$245,'3.HR Policy'!$E:$E)*SUMIF('1.Headcount'!$A:$A,$C248&amp;2025,'1.Headcount'!I:I)/12</f>
        <v>6900000</v>
      </c>
      <c r="I248" s="101">
        <f t="shared" si="352"/>
        <v>3.833333333333333E-2</v>
      </c>
      <c r="J248" s="224">
        <f>SUMIF('3.HR Policy'!$A:$A,$C248&amp;$C$245,'3.HR Policy'!$E:$E)*SUMIF('1.Headcount'!$A:$A,$C248&amp;2025,'1.Headcount'!K:K)/12</f>
        <v>6900000</v>
      </c>
      <c r="K248" s="101">
        <f t="shared" si="353"/>
        <v>0.01</v>
      </c>
      <c r="L248" s="224">
        <f>SUMIF('3.HR Policy'!$A:$A,$C248&amp;$C$245,'3.HR Policy'!$E:$E)*SUMIF('1.Headcount'!$A:$A,$C248&amp;2025,'1.Headcount'!M:M)/12</f>
        <v>6900000</v>
      </c>
      <c r="M248" s="101">
        <f t="shared" si="354"/>
        <v>1.9166666666666665E-2</v>
      </c>
      <c r="N248" s="224">
        <f>SUMIF('3.HR Policy'!$A:$A,$C248&amp;$C$245,'3.HR Policy'!$E:$E)*SUMIF('1.Headcount'!$A:$A,$C248&amp;2025,'1.Headcount'!O:O)/12</f>
        <v>6900000</v>
      </c>
      <c r="O248" s="101">
        <f t="shared" si="355"/>
        <v>1.1690952219586581E-2</v>
      </c>
      <c r="P248" s="224">
        <f>SUMIF('3.HR Policy'!$A:$A,$C248&amp;$C$245,'3.HR Policy'!$E:$E)*SUMIF('1.Headcount'!$A:$A,$C248&amp;2025,'1.Headcount'!Q:Q)/12</f>
        <v>0</v>
      </c>
      <c r="Q248" s="101">
        <f t="shared" si="356"/>
        <v>0</v>
      </c>
      <c r="R248" s="224">
        <f>SUMIF('3.HR Policy'!$A:$A,$C248&amp;$C$245,'3.HR Policy'!$E:$E)*SUMIF('1.Headcount'!$A:$A,$C248&amp;2025,'1.Headcount'!S:S)/12</f>
        <v>0</v>
      </c>
      <c r="S248" s="101">
        <f t="shared" si="357"/>
        <v>0</v>
      </c>
      <c r="T248" s="224">
        <f>SUMIF('3.HR Policy'!$A:$A,$C248&amp;$C$245,'3.HR Policy'!$E:$E)*SUMIF('1.Headcount'!$A:$A,$C248&amp;2025,'1.Headcount'!U:U)/12</f>
        <v>0</v>
      </c>
      <c r="U248" s="101">
        <f t="shared" si="358"/>
        <v>0</v>
      </c>
      <c r="V248" s="224">
        <f>SUMIF('3.HR Policy'!$A:$A,$C248&amp;$C$245,'3.HR Policy'!$E:$E)*SUMIF('1.Headcount'!$A:$A,$C248&amp;2025,'1.Headcount'!W:W)/12</f>
        <v>0</v>
      </c>
      <c r="W248" s="101">
        <f t="shared" si="359"/>
        <v>0</v>
      </c>
      <c r="X248" s="224">
        <f>SUMIF('3.HR Policy'!$A:$A,$C248&amp;$C$245,'3.HR Policy'!$E:$E)*SUMIF('1.Headcount'!$A:$A,$C248&amp;2025,'1.Headcount'!Y:Y)/12</f>
        <v>0</v>
      </c>
      <c r="Y248" s="101">
        <f t="shared" si="360"/>
        <v>0</v>
      </c>
      <c r="Z248" s="224">
        <f>SUMIF('3.HR Policy'!$A:$A,$C248&amp;$C$245,'3.HR Policy'!$E:$E)*SUMIF('1.Headcount'!$A:$A,$C248&amp;2025,'1.Headcount'!AA:AA)/12</f>
        <v>0</v>
      </c>
      <c r="AA248" s="101">
        <f t="shared" si="361"/>
        <v>0</v>
      </c>
      <c r="AB248" s="96">
        <f t="shared" ref="AB248" si="369">D248+F248+H248+J248+L248+N248+P248+R248+T248+V248+X248+Z248</f>
        <v>27600000</v>
      </c>
      <c r="AC248" s="101">
        <f t="shared" si="362"/>
        <v>5.3323029366306026E-3</v>
      </c>
      <c r="AE248" s="95">
        <f>SUMIF('3.HR Policy'!$A:$A,$C248&amp;$C$245,'3.HR Policy'!G:G)*SUMIF($C$16:$C$26,$C248,F$16:F$26)</f>
        <v>0</v>
      </c>
      <c r="AF248" s="101">
        <f t="shared" si="363"/>
        <v>0</v>
      </c>
      <c r="AG248" s="95">
        <f>SUMIF('3.HR Policy'!$A:$A,$C248&amp;$C$245,'3.HR Policy'!I:I)*SUMIF($C$16:$C$26,$C248,H$16:H$26)</f>
        <v>100188000.00000001</v>
      </c>
      <c r="AH248" s="101">
        <f t="shared" si="364"/>
        <v>6.3417190775681351E-3</v>
      </c>
      <c r="AI248" s="95">
        <f>SUMIF('3.HR Policy'!$A:$A,$C248&amp;$C$245,'3.HR Policy'!K:K)*SUMIF($C$16:$C$26,$C248,J$16:J$26)</f>
        <v>0</v>
      </c>
      <c r="AJ248" s="101">
        <f t="shared" si="365"/>
        <v>0</v>
      </c>
      <c r="AK248" s="95">
        <f>SUMIF('3.HR Policy'!$A:$A,$C248&amp;$C$245,'3.HR Policy'!M:M)*SUMIF($C$16:$C$26,$C248,L$16:L$26)</f>
        <v>0</v>
      </c>
      <c r="AL248" s="101">
        <f t="shared" si="366"/>
        <v>0</v>
      </c>
    </row>
    <row r="249" spans="2:38" x14ac:dyDescent="0.45">
      <c r="B249" s="139"/>
      <c r="C249" s="105" t="str">
        <f>'3.HR Policy'!C22</f>
        <v>Staff 6</v>
      </c>
      <c r="D249" s="224">
        <f>SUMIF('3.HR Policy'!$A:$A,$C249&amp;$C$245,'3.HR Policy'!$E:$E)*SUMIF('1.Headcount'!$A:$A,$C249&amp;2025,'1.Headcount'!E:E)/12</f>
        <v>0</v>
      </c>
      <c r="E249" s="101">
        <f t="shared" si="350"/>
        <v>0</v>
      </c>
      <c r="F249" s="224">
        <f>SUMIF('3.HR Policy'!$A:$A,$C249&amp;$C$245,'3.HR Policy'!$E:$E)*SUMIF('1.Headcount'!$A:$A,$C249&amp;2025,'1.Headcount'!G:G)/12</f>
        <v>0</v>
      </c>
      <c r="G249" s="101">
        <f t="shared" si="351"/>
        <v>0</v>
      </c>
      <c r="H249" s="224">
        <f>SUMIF('3.HR Policy'!$A:$A,$C249&amp;$C$245,'3.HR Policy'!$E:$E)*SUMIF('1.Headcount'!$A:$A,$C249&amp;2025,'1.Headcount'!I:I)/12</f>
        <v>25200000</v>
      </c>
      <c r="I249" s="101">
        <f t="shared" si="352"/>
        <v>0.14000000000000001</v>
      </c>
      <c r="J249" s="224">
        <f>SUMIF('3.HR Policy'!$A:$A,$C249&amp;$C$245,'3.HR Policy'!$E:$E)*SUMIF('1.Headcount'!$A:$A,$C249&amp;2025,'1.Headcount'!K:K)/12</f>
        <v>50400000</v>
      </c>
      <c r="K249" s="101">
        <f t="shared" si="353"/>
        <v>7.3043478260869571E-2</v>
      </c>
      <c r="L249" s="224">
        <f>SUMIF('3.HR Policy'!$A:$A,$C249&amp;$C$245,'3.HR Policy'!$E:$E)*SUMIF('1.Headcount'!$A:$A,$C249&amp;2025,'1.Headcount'!M:M)/12</f>
        <v>50400000</v>
      </c>
      <c r="M249" s="101">
        <f t="shared" si="354"/>
        <v>0.14000000000000001</v>
      </c>
      <c r="N249" s="224">
        <f>SUMIF('3.HR Policy'!$A:$A,$C249&amp;$C$245,'3.HR Policy'!$E:$E)*SUMIF('1.Headcount'!$A:$A,$C249&amp;2025,'1.Headcount'!O:O)/12</f>
        <v>50400000</v>
      </c>
      <c r="O249" s="101">
        <f t="shared" si="355"/>
        <v>8.5394781430023714E-2</v>
      </c>
      <c r="P249" s="224">
        <f>SUMIF('3.HR Policy'!$A:$A,$C249&amp;$C$245,'3.HR Policy'!$E:$E)*SUMIF('1.Headcount'!$A:$A,$C249&amp;2025,'1.Headcount'!Q:Q)/12</f>
        <v>50400000</v>
      </c>
      <c r="Q249" s="101">
        <f t="shared" si="356"/>
        <v>6.9613259668508287E-2</v>
      </c>
      <c r="R249" s="224">
        <f>SUMIF('3.HR Policy'!$A:$A,$C249&amp;$C$245,'3.HR Policy'!$E:$E)*SUMIF('1.Headcount'!$A:$A,$C249&amp;2025,'1.Headcount'!S:S)/12</f>
        <v>50400000</v>
      </c>
      <c r="S249" s="101">
        <f t="shared" si="357"/>
        <v>0.2016</v>
      </c>
      <c r="T249" s="224">
        <f>SUMIF('3.HR Policy'!$A:$A,$C249&amp;$C$245,'3.HR Policy'!$E:$E)*SUMIF('1.Headcount'!$A:$A,$C249&amp;2025,'1.Headcount'!U:U)/12</f>
        <v>25200000</v>
      </c>
      <c r="U249" s="101">
        <f t="shared" si="358"/>
        <v>7.1999999999999995E-2</v>
      </c>
      <c r="V249" s="224">
        <f>SUMIF('3.HR Policy'!$A:$A,$C249&amp;$C$245,'3.HR Policy'!$E:$E)*SUMIF('1.Headcount'!$A:$A,$C249&amp;2025,'1.Headcount'!W:W)/12</f>
        <v>25200000</v>
      </c>
      <c r="W249" s="101">
        <f t="shared" si="359"/>
        <v>0.12</v>
      </c>
      <c r="X249" s="224">
        <f>SUMIF('3.HR Policy'!$A:$A,$C249&amp;$C$245,'3.HR Policy'!$E:$E)*SUMIF('1.Headcount'!$A:$A,$C249&amp;2025,'1.Headcount'!Y:Y)/12</f>
        <v>25200000</v>
      </c>
      <c r="Y249" s="101">
        <f t="shared" si="360"/>
        <v>0.13263157894736843</v>
      </c>
      <c r="Z249" s="224">
        <f>SUMIF('3.HR Policy'!$A:$A,$C249&amp;$C$245,'3.HR Policy'!$E:$E)*SUMIF('1.Headcount'!$A:$A,$C249&amp;2025,'1.Headcount'!AA:AA)/12</f>
        <v>25200000</v>
      </c>
      <c r="AA249" s="101">
        <f t="shared" si="361"/>
        <v>1.5831134564643801E-2</v>
      </c>
      <c r="AB249" s="96">
        <f t="shared" si="367"/>
        <v>378000000</v>
      </c>
      <c r="AC249" s="101">
        <f t="shared" si="362"/>
        <v>7.3029366306027826E-2</v>
      </c>
      <c r="AE249" s="95">
        <f>SUMIF('3.HR Policy'!$A:$A,$C249&amp;$C$245,'3.HR Policy'!G:G)*SUMIF($C$16:$C$26,$C249,F$16:F$26)</f>
        <v>332640000</v>
      </c>
      <c r="AF249" s="101">
        <f t="shared" si="363"/>
        <v>3.7899917965545531E-2</v>
      </c>
      <c r="AG249" s="95">
        <f>SUMIF('3.HR Policy'!$A:$A,$C249&amp;$C$245,'3.HR Policy'!I:I)*SUMIF($C$16:$C$26,$C249,H$16:H$26)</f>
        <v>365904000</v>
      </c>
      <c r="AH249" s="101">
        <f t="shared" si="364"/>
        <v>2.3161060978944489E-2</v>
      </c>
      <c r="AI249" s="95">
        <f>SUMIF('3.HR Policy'!$A:$A,$C249&amp;$C$245,'3.HR Policy'!K:K)*SUMIF($C$16:$C$26,$C249,J$16:J$26)</f>
        <v>402494400.00000006</v>
      </c>
      <c r="AJ249" s="101">
        <f t="shared" si="365"/>
        <v>1.6984778051225963E-2</v>
      </c>
      <c r="AK249" s="95">
        <f>SUMIF('3.HR Policy'!$A:$A,$C249&amp;$C$245,'3.HR Policy'!M:M)*SUMIF($C$16:$C$26,$C249,L$16:L$26)</f>
        <v>885487680.00000024</v>
      </c>
      <c r="AL249" s="101">
        <f t="shared" si="366"/>
        <v>2.6690365509069371E-2</v>
      </c>
    </row>
    <row r="250" spans="2:38" x14ac:dyDescent="0.45">
      <c r="B250" s="139"/>
      <c r="C250" s="105" t="str">
        <f>'3.HR Policy'!C17</f>
        <v>Manager 3</v>
      </c>
      <c r="D250" s="224">
        <f>SUMIF('3.HR Policy'!$A:$A,$C250&amp;$C$245,'3.HR Policy'!$E:$E)*SUMIF('1.Headcount'!$A:$A,$C250&amp;2025,'1.Headcount'!E:E)/12</f>
        <v>0</v>
      </c>
      <c r="E250" s="101">
        <f t="shared" si="350"/>
        <v>0</v>
      </c>
      <c r="F250" s="224">
        <f>SUMIF('3.HR Policy'!$A:$A,$C250&amp;$C$245,'3.HR Policy'!$E:$E)*SUMIF('1.Headcount'!$A:$A,$C250&amp;2025,'1.Headcount'!G:G)/12</f>
        <v>0</v>
      </c>
      <c r="G250" s="101">
        <f t="shared" si="351"/>
        <v>0</v>
      </c>
      <c r="H250" s="224">
        <f>SUMIF('3.HR Policy'!$A:$A,$C250&amp;$C$245,'3.HR Policy'!$E:$E)*SUMIF('1.Headcount'!$A:$A,$C250&amp;2025,'1.Headcount'!I:I)/12</f>
        <v>0</v>
      </c>
      <c r="I250" s="101">
        <f t="shared" si="352"/>
        <v>0</v>
      </c>
      <c r="J250" s="224">
        <f>SUMIF('3.HR Policy'!$A:$A,$C250&amp;$C$245,'3.HR Policy'!$E:$E)*SUMIF('1.Headcount'!$A:$A,$C250&amp;2025,'1.Headcount'!K:K)/12</f>
        <v>0</v>
      </c>
      <c r="K250" s="101">
        <f t="shared" si="353"/>
        <v>0</v>
      </c>
      <c r="L250" s="224">
        <f>SUMIF('3.HR Policy'!$A:$A,$C250&amp;$C$245,'3.HR Policy'!$E:$E)*SUMIF('1.Headcount'!$A:$A,$C250&amp;2025,'1.Headcount'!M:M)/12</f>
        <v>0</v>
      </c>
      <c r="M250" s="101">
        <f t="shared" si="354"/>
        <v>0</v>
      </c>
      <c r="N250" s="224">
        <f>SUMIF('3.HR Policy'!$A:$A,$C250&amp;$C$245,'3.HR Policy'!$E:$E)*SUMIF('1.Headcount'!$A:$A,$C250&amp;2025,'1.Headcount'!O:O)/12</f>
        <v>0</v>
      </c>
      <c r="O250" s="101">
        <f t="shared" si="355"/>
        <v>0</v>
      </c>
      <c r="P250" s="224">
        <f>SUMIF('3.HR Policy'!$A:$A,$C250&amp;$C$245,'3.HR Policy'!$E:$E)*SUMIF('1.Headcount'!$A:$A,$C250&amp;2025,'1.Headcount'!Q:Q)/12</f>
        <v>0</v>
      </c>
      <c r="Q250" s="101">
        <f t="shared" si="356"/>
        <v>0</v>
      </c>
      <c r="R250" s="224">
        <f>SUMIF('3.HR Policy'!$A:$A,$C250&amp;$C$245,'3.HR Policy'!$E:$E)*SUMIF('1.Headcount'!$A:$A,$C250&amp;2025,'1.Headcount'!S:S)/12</f>
        <v>0</v>
      </c>
      <c r="S250" s="101">
        <f t="shared" si="357"/>
        <v>0</v>
      </c>
      <c r="T250" s="224">
        <f>SUMIF('3.HR Policy'!$A:$A,$C250&amp;$C$245,'3.HR Policy'!$E:$E)*SUMIF('1.Headcount'!$A:$A,$C250&amp;2025,'1.Headcount'!U:U)/12</f>
        <v>0</v>
      </c>
      <c r="U250" s="101">
        <f t="shared" si="358"/>
        <v>0</v>
      </c>
      <c r="V250" s="224">
        <f>SUMIF('3.HR Policy'!$A:$A,$C250&amp;$C$245,'3.HR Policy'!$E:$E)*SUMIF('1.Headcount'!$A:$A,$C250&amp;2025,'1.Headcount'!W:W)/12</f>
        <v>0</v>
      </c>
      <c r="W250" s="101">
        <f t="shared" si="359"/>
        <v>0</v>
      </c>
      <c r="X250" s="224">
        <f>SUMIF('3.HR Policy'!$A:$A,$C250&amp;$C$245,'3.HR Policy'!$E:$E)*SUMIF('1.Headcount'!$A:$A,$C250&amp;2025,'1.Headcount'!Y:Y)/12</f>
        <v>0</v>
      </c>
      <c r="Y250" s="101">
        <f t="shared" si="360"/>
        <v>0</v>
      </c>
      <c r="Z250" s="224">
        <f>SUMIF('3.HR Policy'!$A:$A,$C250&amp;$C$245,'3.HR Policy'!$E:$E)*SUMIF('1.Headcount'!$A:$A,$C250&amp;2025,'1.Headcount'!AA:AA)/12</f>
        <v>0</v>
      </c>
      <c r="AA250" s="101">
        <f t="shared" si="361"/>
        <v>0</v>
      </c>
      <c r="AB250" s="96">
        <f t="shared" ref="AB250:AB253" si="370">D250+F250+H250+J250+L250+N250+P250+R250+T250+V250+X250+Z250</f>
        <v>0</v>
      </c>
      <c r="AC250" s="101">
        <f t="shared" si="362"/>
        <v>0</v>
      </c>
      <c r="AE250" s="95">
        <f>SUMIF('3.HR Policy'!$A:$A,$C250&amp;$C$245,'3.HR Policy'!G:G)*SUMIF($C$16:$C$26,$C250,F$16:F$26)</f>
        <v>138600000</v>
      </c>
      <c r="AF250" s="101">
        <f t="shared" si="363"/>
        <v>1.5791632485643969E-2</v>
      </c>
      <c r="AG250" s="95">
        <f>SUMIF('3.HR Policy'!$A:$A,$C250&amp;$C$245,'3.HR Policy'!I:I)*SUMIF($C$16:$C$26,$C250,H$16:H$26)</f>
        <v>152460000</v>
      </c>
      <c r="AH250" s="101">
        <f t="shared" si="364"/>
        <v>9.6504420745602039E-3</v>
      </c>
      <c r="AI250" s="95">
        <f>SUMIF('3.HR Policy'!$A:$A,$C250&amp;$C$245,'3.HR Policy'!K:K)*SUMIF($C$16:$C$26,$C250,J$16:J$26)</f>
        <v>167706000</v>
      </c>
      <c r="AJ250" s="101">
        <f t="shared" si="365"/>
        <v>7.0769908546774833E-3</v>
      </c>
      <c r="AK250" s="95">
        <f>SUMIF('3.HR Policy'!$A:$A,$C250&amp;$C$245,'3.HR Policy'!M:M)*SUMIF($C$16:$C$26,$C250,L$16:L$26)</f>
        <v>184476600</v>
      </c>
      <c r="AL250" s="101">
        <f t="shared" si="366"/>
        <v>5.5604928143894511E-3</v>
      </c>
    </row>
    <row r="251" spans="2:38" x14ac:dyDescent="0.45">
      <c r="B251" s="139"/>
      <c r="C251" s="105" t="str">
        <f>'3.HR Policy'!C18</f>
        <v>Staff 4</v>
      </c>
      <c r="D251" s="224">
        <f>SUMIF('3.HR Policy'!$A:$A,$C251&amp;$C$245,'3.HR Policy'!$E:$E)*SUMIF('1.Headcount'!$A:$A,$C251&amp;2025,'1.Headcount'!E:E)/12</f>
        <v>0</v>
      </c>
      <c r="E251" s="101">
        <f t="shared" si="350"/>
        <v>0</v>
      </c>
      <c r="F251" s="224">
        <f>SUMIF('3.HR Policy'!$A:$A,$C251&amp;$C$245,'3.HR Policy'!$E:$E)*SUMIF('1.Headcount'!$A:$A,$C251&amp;2025,'1.Headcount'!G:G)/12</f>
        <v>0</v>
      </c>
      <c r="G251" s="101">
        <f t="shared" si="351"/>
        <v>0</v>
      </c>
      <c r="H251" s="224">
        <f>SUMIF('3.HR Policy'!$A:$A,$C251&amp;$C$245,'3.HR Policy'!$E:$E)*SUMIF('1.Headcount'!$A:$A,$C251&amp;2025,'1.Headcount'!I:I)/12</f>
        <v>0</v>
      </c>
      <c r="I251" s="101">
        <f t="shared" si="352"/>
        <v>0</v>
      </c>
      <c r="J251" s="224">
        <f>SUMIF('3.HR Policy'!$A:$A,$C251&amp;$C$245,'3.HR Policy'!$E:$E)*SUMIF('1.Headcount'!$A:$A,$C251&amp;2025,'1.Headcount'!K:K)/12</f>
        <v>0</v>
      </c>
      <c r="K251" s="101">
        <f t="shared" si="353"/>
        <v>0</v>
      </c>
      <c r="L251" s="224">
        <f>SUMIF('3.HR Policy'!$A:$A,$C251&amp;$C$245,'3.HR Policy'!$E:$E)*SUMIF('1.Headcount'!$A:$A,$C251&amp;2025,'1.Headcount'!M:M)/12</f>
        <v>0</v>
      </c>
      <c r="M251" s="101">
        <f t="shared" si="354"/>
        <v>0</v>
      </c>
      <c r="N251" s="224">
        <f>SUMIF('3.HR Policy'!$A:$A,$C251&amp;$C$245,'3.HR Policy'!$E:$E)*SUMIF('1.Headcount'!$A:$A,$C251&amp;2025,'1.Headcount'!O:O)/12</f>
        <v>0</v>
      </c>
      <c r="O251" s="101">
        <f t="shared" si="355"/>
        <v>0</v>
      </c>
      <c r="P251" s="224">
        <f>SUMIF('3.HR Policy'!$A:$A,$C251&amp;$C$245,'3.HR Policy'!$E:$E)*SUMIF('1.Headcount'!$A:$A,$C251&amp;2025,'1.Headcount'!Q:Q)/12</f>
        <v>0</v>
      </c>
      <c r="Q251" s="101">
        <f t="shared" si="356"/>
        <v>0</v>
      </c>
      <c r="R251" s="224">
        <f>SUMIF('3.HR Policy'!$A:$A,$C251&amp;$C$245,'3.HR Policy'!$E:$E)*SUMIF('1.Headcount'!$A:$A,$C251&amp;2025,'1.Headcount'!S:S)/12</f>
        <v>0</v>
      </c>
      <c r="S251" s="101">
        <f t="shared" si="357"/>
        <v>0</v>
      </c>
      <c r="T251" s="224">
        <f>SUMIF('3.HR Policy'!$A:$A,$C251&amp;$C$245,'3.HR Policy'!$E:$E)*SUMIF('1.Headcount'!$A:$A,$C251&amp;2025,'1.Headcount'!U:U)/12</f>
        <v>12000000</v>
      </c>
      <c r="U251" s="101">
        <f t="shared" si="358"/>
        <v>3.4285714285714287E-2</v>
      </c>
      <c r="V251" s="224">
        <f>SUMIF('3.HR Policy'!$A:$A,$C251&amp;$C$245,'3.HR Policy'!$E:$E)*SUMIF('1.Headcount'!$A:$A,$C251&amp;2025,'1.Headcount'!W:W)/12</f>
        <v>12000000</v>
      </c>
      <c r="W251" s="101">
        <f t="shared" si="359"/>
        <v>5.7142857142857141E-2</v>
      </c>
      <c r="X251" s="224">
        <f>SUMIF('3.HR Policy'!$A:$A,$C251&amp;$C$245,'3.HR Policy'!$E:$E)*SUMIF('1.Headcount'!$A:$A,$C251&amp;2025,'1.Headcount'!Y:Y)/12</f>
        <v>12000000</v>
      </c>
      <c r="Y251" s="101">
        <f t="shared" si="360"/>
        <v>6.3157894736842107E-2</v>
      </c>
      <c r="Z251" s="224">
        <f>SUMIF('3.HR Policy'!$A:$A,$C251&amp;$C$245,'3.HR Policy'!$E:$E)*SUMIF('1.Headcount'!$A:$A,$C251&amp;2025,'1.Headcount'!AA:AA)/12</f>
        <v>12000000</v>
      </c>
      <c r="AA251" s="101">
        <f t="shared" si="361"/>
        <v>7.5386355069732378E-3</v>
      </c>
      <c r="AB251" s="96">
        <f t="shared" si="370"/>
        <v>48000000</v>
      </c>
      <c r="AC251" s="101">
        <f t="shared" si="362"/>
        <v>9.2735703245749607E-3</v>
      </c>
      <c r="AE251" s="95">
        <f>SUMIF('3.HR Policy'!$A:$A,$C251&amp;$C$245,'3.HR Policy'!G:G)*SUMIF($C$16:$C$26,$C251,F$16:F$26)</f>
        <v>158400000</v>
      </c>
      <c r="AF251" s="101">
        <f t="shared" si="363"/>
        <v>1.8047579983593111E-2</v>
      </c>
      <c r="AG251" s="95">
        <f>SUMIF('3.HR Policy'!$A:$A,$C251&amp;$C$245,'3.HR Policy'!I:I)*SUMIF($C$16:$C$26,$C251,H$16:H$26)</f>
        <v>0</v>
      </c>
      <c r="AH251" s="101">
        <f t="shared" si="364"/>
        <v>0</v>
      </c>
      <c r="AI251" s="95">
        <f>SUMIF('3.HR Policy'!$A:$A,$C251&amp;$C$245,'3.HR Policy'!K:K)*SUMIF($C$16:$C$26,$C251,J$16:J$26)</f>
        <v>0</v>
      </c>
      <c r="AJ251" s="101">
        <f t="shared" si="365"/>
        <v>0</v>
      </c>
      <c r="AK251" s="95">
        <f>SUMIF('3.HR Policy'!$A:$A,$C251&amp;$C$245,'3.HR Policy'!M:M)*SUMIF($C$16:$C$26,$C251,L$16:L$26)</f>
        <v>210830400.00000006</v>
      </c>
      <c r="AL251" s="101">
        <f t="shared" si="366"/>
        <v>6.3548489307308029E-3</v>
      </c>
    </row>
    <row r="252" spans="2:38" x14ac:dyDescent="0.45">
      <c r="B252" s="139"/>
      <c r="C252" s="105" t="str">
        <f>'3.HR Policy'!C19</f>
        <v>Manager 4</v>
      </c>
      <c r="D252" s="224">
        <f>SUMIF('3.HR Policy'!$A:$A,$C252&amp;$C$245,'3.HR Policy'!$E:$E)*SUMIF('1.Headcount'!$A:$A,$C252&amp;2025,'1.Headcount'!E:E)/12</f>
        <v>0</v>
      </c>
      <c r="E252" s="101">
        <f t="shared" si="350"/>
        <v>0</v>
      </c>
      <c r="F252" s="224">
        <f>SUMIF('3.HR Policy'!$A:$A,$C252&amp;$C$245,'3.HR Policy'!$E:$E)*SUMIF('1.Headcount'!$A:$A,$C252&amp;2025,'1.Headcount'!G:G)/12</f>
        <v>0</v>
      </c>
      <c r="G252" s="101">
        <f t="shared" si="351"/>
        <v>0</v>
      </c>
      <c r="H252" s="224">
        <f>SUMIF('3.HR Policy'!$A:$A,$C252&amp;$C$245,'3.HR Policy'!$E:$E)*SUMIF('1.Headcount'!$A:$A,$C252&amp;2025,'1.Headcount'!I:I)/12</f>
        <v>0</v>
      </c>
      <c r="I252" s="101">
        <f t="shared" si="352"/>
        <v>0</v>
      </c>
      <c r="J252" s="224">
        <f>SUMIF('3.HR Policy'!$A:$A,$C252&amp;$C$245,'3.HR Policy'!$E:$E)*SUMIF('1.Headcount'!$A:$A,$C252&amp;2025,'1.Headcount'!K:K)/12</f>
        <v>0</v>
      </c>
      <c r="K252" s="101">
        <f t="shared" si="353"/>
        <v>0</v>
      </c>
      <c r="L252" s="224">
        <f>SUMIF('3.HR Policy'!$A:$A,$C252&amp;$C$245,'3.HR Policy'!$E:$E)*SUMIF('1.Headcount'!$A:$A,$C252&amp;2025,'1.Headcount'!M:M)/12</f>
        <v>0</v>
      </c>
      <c r="M252" s="101">
        <f t="shared" si="354"/>
        <v>0</v>
      </c>
      <c r="N252" s="224">
        <f>SUMIF('3.HR Policy'!$A:$A,$C252&amp;$C$245,'3.HR Policy'!$E:$E)*SUMIF('1.Headcount'!$A:$A,$C252&amp;2025,'1.Headcount'!O:O)/12</f>
        <v>0</v>
      </c>
      <c r="O252" s="101">
        <f t="shared" si="355"/>
        <v>0</v>
      </c>
      <c r="P252" s="224">
        <f>SUMIF('3.HR Policy'!$A:$A,$C252&amp;$C$245,'3.HR Policy'!$E:$E)*SUMIF('1.Headcount'!$A:$A,$C252&amp;2025,'1.Headcount'!Q:Q)/12</f>
        <v>0</v>
      </c>
      <c r="Q252" s="101">
        <f t="shared" si="356"/>
        <v>0</v>
      </c>
      <c r="R252" s="224">
        <f>SUMIF('3.HR Policy'!$A:$A,$C252&amp;$C$245,'3.HR Policy'!$E:$E)*SUMIF('1.Headcount'!$A:$A,$C252&amp;2025,'1.Headcount'!S:S)/12</f>
        <v>0</v>
      </c>
      <c r="S252" s="101">
        <f t="shared" si="357"/>
        <v>0</v>
      </c>
      <c r="T252" s="224">
        <f>SUMIF('3.HR Policy'!$A:$A,$C252&amp;$C$245,'3.HR Policy'!$E:$E)*SUMIF('1.Headcount'!$A:$A,$C252&amp;2025,'1.Headcount'!U:U)/12</f>
        <v>0</v>
      </c>
      <c r="U252" s="101">
        <f t="shared" si="358"/>
        <v>0</v>
      </c>
      <c r="V252" s="224">
        <f>SUMIF('3.HR Policy'!$A:$A,$C252&amp;$C$245,'3.HR Policy'!$E:$E)*SUMIF('1.Headcount'!$A:$A,$C252&amp;2025,'1.Headcount'!W:W)/12</f>
        <v>0</v>
      </c>
      <c r="W252" s="101">
        <f t="shared" si="359"/>
        <v>0</v>
      </c>
      <c r="X252" s="224">
        <f>SUMIF('3.HR Policy'!$A:$A,$C252&amp;$C$245,'3.HR Policy'!$E:$E)*SUMIF('1.Headcount'!$A:$A,$C252&amp;2025,'1.Headcount'!Y:Y)/12</f>
        <v>0</v>
      </c>
      <c r="Y252" s="101">
        <f t="shared" si="360"/>
        <v>0</v>
      </c>
      <c r="Z252" s="224">
        <f>SUMIF('3.HR Policy'!$A:$A,$C252&amp;$C$245,'3.HR Policy'!$E:$E)*SUMIF('1.Headcount'!$A:$A,$C252&amp;2025,'1.Headcount'!AA:AA)/12</f>
        <v>0</v>
      </c>
      <c r="AA252" s="101">
        <f t="shared" si="361"/>
        <v>0</v>
      </c>
      <c r="AB252" s="96">
        <f t="shared" si="370"/>
        <v>0</v>
      </c>
      <c r="AC252" s="101">
        <f t="shared" si="362"/>
        <v>0</v>
      </c>
      <c r="AE252" s="95">
        <f>SUMIF('3.HR Policy'!$A:$A,$C252&amp;$C$245,'3.HR Policy'!G:G)*SUMIF($C$16:$C$26,$C252,F$16:F$26)</f>
        <v>0</v>
      </c>
      <c r="AF252" s="101">
        <f t="shared" si="363"/>
        <v>0</v>
      </c>
      <c r="AG252" s="95">
        <f>SUMIF('3.HR Policy'!$A:$A,$C252&amp;$C$245,'3.HR Policy'!I:I)*SUMIF($C$16:$C$26,$C252,H$16:H$26)</f>
        <v>104544000.00000003</v>
      </c>
      <c r="AH252" s="101">
        <f t="shared" si="364"/>
        <v>6.617445993984142E-3</v>
      </c>
      <c r="AI252" s="95">
        <f>SUMIF('3.HR Policy'!$A:$A,$C252&amp;$C$245,'3.HR Policy'!K:K)*SUMIF($C$16:$C$26,$C252,J$16:J$26)</f>
        <v>114998400.00000004</v>
      </c>
      <c r="AJ252" s="101">
        <f t="shared" si="365"/>
        <v>4.8527937289217045E-3</v>
      </c>
      <c r="AK252" s="95">
        <f>SUMIF('3.HR Policy'!$A:$A,$C252&amp;$C$245,'3.HR Policy'!M:M)*SUMIF($C$16:$C$26,$C252,L$16:L$26)</f>
        <v>126498240.00000006</v>
      </c>
      <c r="AL252" s="101">
        <f t="shared" si="366"/>
        <v>3.8129093584384826E-3</v>
      </c>
    </row>
    <row r="253" spans="2:38" x14ac:dyDescent="0.45">
      <c r="B253" s="139"/>
      <c r="C253" s="105" t="str">
        <f>'3.HR Policy'!C20</f>
        <v>Staff 5</v>
      </c>
      <c r="D253" s="224">
        <f>SUMIF('3.HR Policy'!$A:$A,$C253&amp;$C$245,'3.HR Policy'!$E:$E)*SUMIF('1.Headcount'!$A:$A,$C253&amp;2025,'1.Headcount'!E:E)/12</f>
        <v>0</v>
      </c>
      <c r="E253" s="101">
        <f t="shared" si="350"/>
        <v>0</v>
      </c>
      <c r="F253" s="224">
        <f>SUMIF('3.HR Policy'!$A:$A,$C253&amp;$C$245,'3.HR Policy'!$E:$E)*SUMIF('1.Headcount'!$A:$A,$C253&amp;2025,'1.Headcount'!G:G)/12</f>
        <v>0</v>
      </c>
      <c r="G253" s="101">
        <f t="shared" si="351"/>
        <v>0</v>
      </c>
      <c r="H253" s="224">
        <f>SUMIF('3.HR Policy'!$A:$A,$C253&amp;$C$245,'3.HR Policy'!$E:$E)*SUMIF('1.Headcount'!$A:$A,$C253&amp;2025,'1.Headcount'!I:I)/12</f>
        <v>0</v>
      </c>
      <c r="I253" s="101">
        <f t="shared" si="352"/>
        <v>0</v>
      </c>
      <c r="J253" s="224">
        <f>SUMIF('3.HR Policy'!$A:$A,$C253&amp;$C$245,'3.HR Policy'!$E:$E)*SUMIF('1.Headcount'!$A:$A,$C253&amp;2025,'1.Headcount'!K:K)/12</f>
        <v>0</v>
      </c>
      <c r="K253" s="101">
        <f t="shared" si="353"/>
        <v>0</v>
      </c>
      <c r="L253" s="224">
        <f>SUMIF('3.HR Policy'!$A:$A,$C253&amp;$C$245,'3.HR Policy'!$E:$E)*SUMIF('1.Headcount'!$A:$A,$C253&amp;2025,'1.Headcount'!M:M)/12</f>
        <v>0</v>
      </c>
      <c r="M253" s="101">
        <f t="shared" si="354"/>
        <v>0</v>
      </c>
      <c r="N253" s="224">
        <f>SUMIF('3.HR Policy'!$A:$A,$C253&amp;$C$245,'3.HR Policy'!$E:$E)*SUMIF('1.Headcount'!$A:$A,$C253&amp;2025,'1.Headcount'!O:O)/12</f>
        <v>0</v>
      </c>
      <c r="O253" s="101">
        <f t="shared" si="355"/>
        <v>0</v>
      </c>
      <c r="P253" s="224">
        <f>SUMIF('3.HR Policy'!$A:$A,$C253&amp;$C$245,'3.HR Policy'!$E:$E)*SUMIF('1.Headcount'!$A:$A,$C253&amp;2025,'1.Headcount'!Q:Q)/12</f>
        <v>20000000</v>
      </c>
      <c r="Q253" s="101">
        <f t="shared" si="356"/>
        <v>2.7624309392265192E-2</v>
      </c>
      <c r="R253" s="224">
        <f>SUMIF('3.HR Policy'!$A:$A,$C253&amp;$C$245,'3.HR Policy'!$E:$E)*SUMIF('1.Headcount'!$A:$A,$C253&amp;2025,'1.Headcount'!S:S)/12</f>
        <v>20000000</v>
      </c>
      <c r="S253" s="101">
        <f t="shared" si="357"/>
        <v>0.08</v>
      </c>
      <c r="T253" s="224">
        <f>SUMIF('3.HR Policy'!$A:$A,$C253&amp;$C$245,'3.HR Policy'!$E:$E)*SUMIF('1.Headcount'!$A:$A,$C253&amp;2025,'1.Headcount'!U:U)/12</f>
        <v>20000000</v>
      </c>
      <c r="U253" s="101">
        <f t="shared" si="358"/>
        <v>5.7142857142857141E-2</v>
      </c>
      <c r="V253" s="224">
        <f>SUMIF('3.HR Policy'!$A:$A,$C253&amp;$C$245,'3.HR Policy'!$E:$E)*SUMIF('1.Headcount'!$A:$A,$C253&amp;2025,'1.Headcount'!W:W)/12</f>
        <v>20000000</v>
      </c>
      <c r="W253" s="101">
        <f t="shared" si="359"/>
        <v>9.5238095238095233E-2</v>
      </c>
      <c r="X253" s="224">
        <f>SUMIF('3.HR Policy'!$A:$A,$C253&amp;$C$245,'3.HR Policy'!$E:$E)*SUMIF('1.Headcount'!$A:$A,$C253&amp;2025,'1.Headcount'!Y:Y)/12</f>
        <v>20000000</v>
      </c>
      <c r="Y253" s="101">
        <f t="shared" si="360"/>
        <v>0.10526315789473684</v>
      </c>
      <c r="Z253" s="224">
        <f>SUMIF('3.HR Policy'!$A:$A,$C253&amp;$C$245,'3.HR Policy'!$E:$E)*SUMIF('1.Headcount'!$A:$A,$C253&amp;2025,'1.Headcount'!AA:AA)/12</f>
        <v>20000000</v>
      </c>
      <c r="AA253" s="101">
        <f t="shared" si="361"/>
        <v>1.2564392511622063E-2</v>
      </c>
      <c r="AB253" s="96">
        <f t="shared" si="370"/>
        <v>120000000</v>
      </c>
      <c r="AC253" s="101">
        <f t="shared" si="362"/>
        <v>2.3183925811437404E-2</v>
      </c>
      <c r="AE253" s="95">
        <f>SUMIF('3.HR Policy'!$A:$A,$C253&amp;$C$245,'3.HR Policy'!G:G)*SUMIF($C$16:$C$26,$C253,F$16:F$26)</f>
        <v>0</v>
      </c>
      <c r="AF253" s="101">
        <f t="shared" si="363"/>
        <v>0</v>
      </c>
      <c r="AG253" s="95">
        <f>SUMIF('3.HR Policy'!$A:$A,$C253&amp;$C$245,'3.HR Policy'!I:I)*SUMIF($C$16:$C$26,$C253,H$16:H$26)</f>
        <v>290400000.00000006</v>
      </c>
      <c r="AH253" s="101">
        <f t="shared" si="364"/>
        <v>1.8381794427733727E-2</v>
      </c>
      <c r="AI253" s="95">
        <f>SUMIF('3.HR Policy'!$A:$A,$C253&amp;$C$245,'3.HR Policy'!K:K)*SUMIF($C$16:$C$26,$C253,J$16:J$26)</f>
        <v>319440000.00000012</v>
      </c>
      <c r="AJ253" s="101">
        <f t="shared" si="365"/>
        <v>1.3479982580338067E-2</v>
      </c>
      <c r="AK253" s="95">
        <f>SUMIF('3.HR Policy'!$A:$A,$C253&amp;$C$245,'3.HR Policy'!M:M)*SUMIF($C$16:$C$26,$C253,L$16:L$26)</f>
        <v>351384000.00000018</v>
      </c>
      <c r="AL253" s="101">
        <f t="shared" si="366"/>
        <v>1.0591414884551341E-2</v>
      </c>
    </row>
    <row r="254" spans="2:38" x14ac:dyDescent="0.45">
      <c r="B254" s="139"/>
      <c r="C254" s="105" t="str">
        <f>'3.HR Policy'!C16</f>
        <v>Staff 3</v>
      </c>
      <c r="D254" s="224">
        <f>SUMIF('3.HR Policy'!$A:$A,$C254&amp;$C$245,'3.HR Policy'!$E:$E)*SUMIF('1.Headcount'!$A:$A,$C254&amp;2025,'1.Headcount'!E:E)/12</f>
        <v>0</v>
      </c>
      <c r="E254" s="101">
        <f t="shared" si="350"/>
        <v>0</v>
      </c>
      <c r="F254" s="224">
        <f>SUMIF('3.HR Policy'!$A:$A,$C254&amp;$C$245,'3.HR Policy'!$E:$E)*SUMIF('1.Headcount'!$A:$A,$C254&amp;2025,'1.Headcount'!G:G)/12</f>
        <v>0</v>
      </c>
      <c r="G254" s="101">
        <f t="shared" si="351"/>
        <v>0</v>
      </c>
      <c r="H254" s="224">
        <f>SUMIF('3.HR Policy'!$A:$A,$C254&amp;$C$245,'3.HR Policy'!$E:$E)*SUMIF('1.Headcount'!$A:$A,$C254&amp;2025,'1.Headcount'!I:I)/12</f>
        <v>0</v>
      </c>
      <c r="I254" s="101">
        <f t="shared" si="352"/>
        <v>0</v>
      </c>
      <c r="J254" s="224">
        <f>SUMIF('3.HR Policy'!$A:$A,$C254&amp;$C$245,'3.HR Policy'!$E:$E)*SUMIF('1.Headcount'!$A:$A,$C254&amp;2025,'1.Headcount'!K:K)/12</f>
        <v>0</v>
      </c>
      <c r="K254" s="101">
        <f t="shared" si="353"/>
        <v>0</v>
      </c>
      <c r="L254" s="224">
        <f>SUMIF('3.HR Policy'!$A:$A,$C254&amp;$C$245,'3.HR Policy'!$E:$E)*SUMIF('1.Headcount'!$A:$A,$C254&amp;2025,'1.Headcount'!M:M)/12</f>
        <v>0</v>
      </c>
      <c r="M254" s="101">
        <f t="shared" si="354"/>
        <v>0</v>
      </c>
      <c r="N254" s="224">
        <f>SUMIF('3.HR Policy'!$A:$A,$C254&amp;$C$245,'3.HR Policy'!$E:$E)*SUMIF('1.Headcount'!$A:$A,$C254&amp;2025,'1.Headcount'!O:O)/12</f>
        <v>0</v>
      </c>
      <c r="O254" s="101">
        <f t="shared" si="355"/>
        <v>0</v>
      </c>
      <c r="P254" s="224">
        <f>SUMIF('3.HR Policy'!$A:$A,$C254&amp;$C$245,'3.HR Policy'!$E:$E)*SUMIF('1.Headcount'!$A:$A,$C254&amp;2025,'1.Headcount'!Q:Q)/12</f>
        <v>0</v>
      </c>
      <c r="Q254" s="101">
        <f t="shared" si="356"/>
        <v>0</v>
      </c>
      <c r="R254" s="224">
        <f>SUMIF('3.HR Policy'!$A:$A,$C254&amp;$C$245,'3.HR Policy'!$E:$E)*SUMIF('1.Headcount'!$A:$A,$C254&amp;2025,'1.Headcount'!S:S)/12</f>
        <v>0</v>
      </c>
      <c r="S254" s="101">
        <f t="shared" si="357"/>
        <v>0</v>
      </c>
      <c r="T254" s="224">
        <f>SUMIF('3.HR Policy'!$A:$A,$C254&amp;$C$245,'3.HR Policy'!$E:$E)*SUMIF('1.Headcount'!$A:$A,$C254&amp;2025,'1.Headcount'!U:U)/12</f>
        <v>0</v>
      </c>
      <c r="U254" s="101">
        <f t="shared" si="358"/>
        <v>0</v>
      </c>
      <c r="V254" s="224">
        <f>SUMIF('3.HR Policy'!$A:$A,$C254&amp;$C$245,'3.HR Policy'!$E:$E)*SUMIF('1.Headcount'!$A:$A,$C254&amp;2025,'1.Headcount'!W:W)/12</f>
        <v>0</v>
      </c>
      <c r="W254" s="101">
        <f t="shared" si="359"/>
        <v>0</v>
      </c>
      <c r="X254" s="224">
        <f>SUMIF('3.HR Policy'!$A:$A,$C254&amp;$C$245,'3.HR Policy'!$E:$E)*SUMIF('1.Headcount'!$A:$A,$C254&amp;2025,'1.Headcount'!Y:Y)/12</f>
        <v>0</v>
      </c>
      <c r="Y254" s="101">
        <f t="shared" si="360"/>
        <v>0</v>
      </c>
      <c r="Z254" s="224">
        <f>SUMIF('3.HR Policy'!$A:$A,$C254&amp;$C$245,'3.HR Policy'!$E:$E)*SUMIF('1.Headcount'!$A:$A,$C254&amp;2025,'1.Headcount'!AA:AA)/12</f>
        <v>0</v>
      </c>
      <c r="AA254" s="101">
        <f t="shared" si="361"/>
        <v>0</v>
      </c>
      <c r="AB254" s="96">
        <f t="shared" si="367"/>
        <v>0</v>
      </c>
      <c r="AC254" s="101">
        <f t="shared" si="362"/>
        <v>0</v>
      </c>
      <c r="AE254" s="95">
        <f>SUMIF('3.HR Policy'!$A:$A,$C254&amp;$C$245,'3.HR Policy'!G:G)*SUMIF($C$16:$C$26,$C254,F$16:F$26)</f>
        <v>0</v>
      </c>
      <c r="AF254" s="101">
        <f t="shared" si="363"/>
        <v>0</v>
      </c>
      <c r="AG254" s="95">
        <f>SUMIF('3.HR Policy'!$A:$A,$C254&amp;$C$245,'3.HR Policy'!I:I)*SUMIF($C$16:$C$26,$C254,H$16:H$26)</f>
        <v>152460000</v>
      </c>
      <c r="AH254" s="101">
        <f t="shared" si="364"/>
        <v>9.6504420745602039E-3</v>
      </c>
      <c r="AI254" s="95">
        <f>SUMIF('3.HR Policy'!$A:$A,$C254&amp;$C$245,'3.HR Policy'!K:K)*SUMIF($C$16:$C$26,$C254,J$16:J$26)</f>
        <v>0</v>
      </c>
      <c r="AJ254" s="101">
        <f t="shared" si="365"/>
        <v>0</v>
      </c>
      <c r="AK254" s="95">
        <f>SUMIF('3.HR Policy'!$A:$A,$C254&amp;$C$245,'3.HR Policy'!M:M)*SUMIF($C$16:$C$26,$C254,L$16:L$26)</f>
        <v>0</v>
      </c>
      <c r="AL254" s="101">
        <f t="shared" si="366"/>
        <v>0</v>
      </c>
    </row>
    <row r="255" spans="2:38" x14ac:dyDescent="0.45">
      <c r="B255" s="139"/>
      <c r="C255" s="105" t="str">
        <f>'3.HR Policy'!C21</f>
        <v>Manager 5</v>
      </c>
      <c r="D255" s="224">
        <f>SUMIF('3.HR Policy'!$A:$A,$C255&amp;$C$245,'3.HR Policy'!$E:$E)*SUMIF('1.Headcount'!$A:$A,$C255&amp;2025,'1.Headcount'!E:E)/12</f>
        <v>0</v>
      </c>
      <c r="E255" s="101">
        <f t="shared" si="350"/>
        <v>0</v>
      </c>
      <c r="F255" s="224">
        <f>SUMIF('3.HR Policy'!$A:$A,$C255&amp;$C$245,'3.HR Policy'!$E:$E)*SUMIF('1.Headcount'!$A:$A,$C255&amp;2025,'1.Headcount'!G:G)/12</f>
        <v>0</v>
      </c>
      <c r="G255" s="101">
        <f t="shared" si="351"/>
        <v>0</v>
      </c>
      <c r="H255" s="224">
        <f>SUMIF('3.HR Policy'!$A:$A,$C255&amp;$C$245,'3.HR Policy'!$E:$E)*SUMIF('1.Headcount'!$A:$A,$C255&amp;2025,'1.Headcount'!I:I)/12</f>
        <v>0</v>
      </c>
      <c r="I255" s="101">
        <f t="shared" si="352"/>
        <v>0</v>
      </c>
      <c r="J255" s="224">
        <f>SUMIF('3.HR Policy'!$A:$A,$C255&amp;$C$245,'3.HR Policy'!$E:$E)*SUMIF('1.Headcount'!$A:$A,$C255&amp;2025,'1.Headcount'!K:K)/12</f>
        <v>0</v>
      </c>
      <c r="K255" s="101">
        <f t="shared" si="353"/>
        <v>0</v>
      </c>
      <c r="L255" s="224">
        <f>SUMIF('3.HR Policy'!$A:$A,$C255&amp;$C$245,'3.HR Policy'!$E:$E)*SUMIF('1.Headcount'!$A:$A,$C255&amp;2025,'1.Headcount'!M:M)/12</f>
        <v>0</v>
      </c>
      <c r="M255" s="101">
        <f t="shared" si="354"/>
        <v>0</v>
      </c>
      <c r="N255" s="224">
        <f>SUMIF('3.HR Policy'!$A:$A,$C255&amp;$C$245,'3.HR Policy'!$E:$E)*SUMIF('1.Headcount'!$A:$A,$C255&amp;2025,'1.Headcount'!O:O)/12</f>
        <v>7000000</v>
      </c>
      <c r="O255" s="101">
        <f t="shared" si="355"/>
        <v>1.1860386309725517E-2</v>
      </c>
      <c r="P255" s="224">
        <f>SUMIF('3.HR Policy'!$A:$A,$C255&amp;$C$245,'3.HR Policy'!$E:$E)*SUMIF('1.Headcount'!$A:$A,$C255&amp;2025,'1.Headcount'!Q:Q)/12</f>
        <v>7000000</v>
      </c>
      <c r="Q255" s="101">
        <f t="shared" si="356"/>
        <v>9.6685082872928173E-3</v>
      </c>
      <c r="R255" s="224">
        <f>SUMIF('3.HR Policy'!$A:$A,$C255&amp;$C$245,'3.HR Policy'!$E:$E)*SUMIF('1.Headcount'!$A:$A,$C255&amp;2025,'1.Headcount'!S:S)/12</f>
        <v>7000000</v>
      </c>
      <c r="S255" s="101">
        <f t="shared" si="357"/>
        <v>2.8000000000000001E-2</v>
      </c>
      <c r="T255" s="224">
        <f>SUMIF('3.HR Policy'!$A:$A,$C255&amp;$C$245,'3.HR Policy'!$E:$E)*SUMIF('1.Headcount'!$A:$A,$C255&amp;2025,'1.Headcount'!U:U)/12</f>
        <v>7000000</v>
      </c>
      <c r="U255" s="101">
        <f t="shared" si="358"/>
        <v>0.02</v>
      </c>
      <c r="V255" s="224">
        <f>SUMIF('3.HR Policy'!$A:$A,$C255&amp;$C$245,'3.HR Policy'!$E:$E)*SUMIF('1.Headcount'!$A:$A,$C255&amp;2025,'1.Headcount'!W:W)/12</f>
        <v>7000000</v>
      </c>
      <c r="W255" s="101">
        <f t="shared" si="359"/>
        <v>3.3333333333333333E-2</v>
      </c>
      <c r="X255" s="224">
        <f>SUMIF('3.HR Policy'!$A:$A,$C255&amp;$C$245,'3.HR Policy'!$E:$E)*SUMIF('1.Headcount'!$A:$A,$C255&amp;2025,'1.Headcount'!Y:Y)/12</f>
        <v>7000000</v>
      </c>
      <c r="Y255" s="101">
        <f t="shared" si="360"/>
        <v>3.6842105263157891E-2</v>
      </c>
      <c r="Z255" s="224">
        <f>SUMIF('3.HR Policy'!$A:$A,$C255&amp;$C$245,'3.HR Policy'!$E:$E)*SUMIF('1.Headcount'!$A:$A,$C255&amp;2025,'1.Headcount'!AA:AA)/12</f>
        <v>7000000</v>
      </c>
      <c r="AA255" s="101">
        <f t="shared" si="361"/>
        <v>4.3975373790677225E-3</v>
      </c>
      <c r="AB255" s="96">
        <f t="shared" si="367"/>
        <v>49000000</v>
      </c>
      <c r="AC255" s="101">
        <f t="shared" si="362"/>
        <v>9.4667697063369402E-3</v>
      </c>
      <c r="AE255" s="95">
        <f>SUMIF('3.HR Policy'!$A:$A,$C255&amp;$C$245,'3.HR Policy'!G:G)*SUMIF($C$16:$C$26,$C255,F$16:F$26)</f>
        <v>184800000.00000003</v>
      </c>
      <c r="AF255" s="101">
        <f t="shared" si="363"/>
        <v>2.105550998085863E-2</v>
      </c>
      <c r="AG255" s="95">
        <f>SUMIF('3.HR Policy'!$A:$A,$C255&amp;$C$245,'3.HR Policy'!I:I)*SUMIF($C$16:$C$26,$C255,H$16:H$26)</f>
        <v>101640000.00000003</v>
      </c>
      <c r="AH255" s="101">
        <f t="shared" si="364"/>
        <v>6.4336280497068049E-3</v>
      </c>
      <c r="AI255" s="95">
        <f>SUMIF('3.HR Policy'!$A:$A,$C255&amp;$C$245,'3.HR Policy'!K:K)*SUMIF($C$16:$C$26,$C255,J$16:J$26)</f>
        <v>111804000.00000004</v>
      </c>
      <c r="AJ255" s="101">
        <f t="shared" si="365"/>
        <v>4.7179939031183242E-3</v>
      </c>
      <c r="AK255" s="95">
        <f>SUMIF('3.HR Policy'!$A:$A,$C255&amp;$C$245,'3.HR Policy'!M:M)*SUMIF($C$16:$C$26,$C255,L$16:L$26)</f>
        <v>122984400.00000006</v>
      </c>
      <c r="AL255" s="101">
        <f t="shared" si="366"/>
        <v>3.7069952095929691E-3</v>
      </c>
    </row>
    <row r="256" spans="2:38" x14ac:dyDescent="0.45">
      <c r="B256" s="90">
        <v>2</v>
      </c>
      <c r="C256" s="45" t="str">
        <f>C180</f>
        <v>Chi phí BHXH,BHYT,BHTN công ty chi trả</v>
      </c>
      <c r="D256" s="141">
        <f>SUM(D257:D266)</f>
        <v>0</v>
      </c>
      <c r="E256" s="140">
        <f t="shared" si="350"/>
        <v>0</v>
      </c>
      <c r="F256" s="141">
        <f>SUM(F257:F266)</f>
        <v>0</v>
      </c>
      <c r="G256" s="140">
        <f t="shared" si="351"/>
        <v>0</v>
      </c>
      <c r="H256" s="141">
        <f>SUM(H257:H266)</f>
        <v>4351904</v>
      </c>
      <c r="I256" s="140">
        <f t="shared" si="352"/>
        <v>2.4177244444444444E-2</v>
      </c>
      <c r="J256" s="141">
        <f>SUM(J257:J266)</f>
        <v>6527856</v>
      </c>
      <c r="K256" s="140">
        <f t="shared" si="353"/>
        <v>9.4606608695652177E-3</v>
      </c>
      <c r="L256" s="141">
        <f>SUM(L257:L266)</f>
        <v>6527856</v>
      </c>
      <c r="M256" s="140">
        <f t="shared" si="354"/>
        <v>1.8132933333333334E-2</v>
      </c>
      <c r="N256" s="141">
        <f>SUM(N257:N266)</f>
        <v>7615832</v>
      </c>
      <c r="O256" s="140">
        <f t="shared" si="355"/>
        <v>1.2903815655709928E-2</v>
      </c>
      <c r="P256" s="141">
        <f>SUM(P257:P266)</f>
        <v>10879760</v>
      </c>
      <c r="Q256" s="140">
        <f t="shared" si="356"/>
        <v>1.5027292817679559E-2</v>
      </c>
      <c r="R256" s="141">
        <f>SUM(R257:R266)</f>
        <v>10879760</v>
      </c>
      <c r="S256" s="140">
        <f t="shared" si="357"/>
        <v>4.3519040000000002E-2</v>
      </c>
      <c r="T256" s="141">
        <f>SUM(T257:T266)</f>
        <v>10879760</v>
      </c>
      <c r="U256" s="140">
        <f t="shared" si="358"/>
        <v>3.1085028571428572E-2</v>
      </c>
      <c r="V256" s="141">
        <f>SUM(V257:V266)</f>
        <v>10879760</v>
      </c>
      <c r="W256" s="140">
        <f t="shared" si="359"/>
        <v>5.1808380952380953E-2</v>
      </c>
      <c r="X256" s="141">
        <f>SUM(X257:X266)</f>
        <v>10879760</v>
      </c>
      <c r="Y256" s="140">
        <f t="shared" si="360"/>
        <v>5.7261894736842102E-2</v>
      </c>
      <c r="Z256" s="141">
        <f>SUM(Z257:Z266)</f>
        <v>10879760</v>
      </c>
      <c r="AA256" s="140">
        <f t="shared" si="361"/>
        <v>6.8348787536122628E-3</v>
      </c>
      <c r="AB256" s="141">
        <f>SUM(AB257:AB266)</f>
        <v>90302008</v>
      </c>
      <c r="AC256" s="140">
        <f t="shared" si="362"/>
        <v>1.7446292117465224E-2</v>
      </c>
      <c r="AE256" s="141">
        <f>SUM(AE257:AE266)</f>
        <v>179516040</v>
      </c>
      <c r="AF256" s="140">
        <f t="shared" si="363"/>
        <v>2.0453472791905934E-2</v>
      </c>
      <c r="AG256" s="141">
        <f>SUM(AG257:AG266)</f>
        <v>233370852</v>
      </c>
      <c r="AH256" s="140">
        <f t="shared" si="364"/>
        <v>1.4771952571932064E-2</v>
      </c>
      <c r="AI256" s="141">
        <f>SUM(AI257:AI266)</f>
        <v>217214408.40000004</v>
      </c>
      <c r="AJ256" s="140">
        <f t="shared" si="365"/>
        <v>9.1661859548911786E-3</v>
      </c>
      <c r="AK256" s="141">
        <f>SUM(AK257:AK266)</f>
        <v>325821612.60000002</v>
      </c>
      <c r="AL256" s="140">
        <f t="shared" si="366"/>
        <v>9.8209135230976907E-3</v>
      </c>
    </row>
    <row r="257" spans="2:38" x14ac:dyDescent="0.45">
      <c r="B257" s="139"/>
      <c r="C257" s="105" t="str">
        <f t="shared" ref="C257:C266" si="371">C246</f>
        <v>Director 1</v>
      </c>
      <c r="D257" s="224">
        <f>SUMIF('3.HR Policy'!$A:$A,$C257&amp;$C$256,'3.HR Policy'!$E:$E)*SUMIF('1.Headcount'!$A:$A,$C257&amp;2025,'1.Headcount'!E:E)/12</f>
        <v>0</v>
      </c>
      <c r="E257" s="101">
        <f t="shared" si="350"/>
        <v>0</v>
      </c>
      <c r="F257" s="224">
        <f>SUMIF('3.HR Policy'!$A:$A,$C257&amp;$C$256,'3.HR Policy'!$E:$E)*SUMIF('1.Headcount'!$A:$A,$C257&amp;2025,'1.Headcount'!G:G)/12</f>
        <v>0</v>
      </c>
      <c r="G257" s="101">
        <f t="shared" si="351"/>
        <v>0</v>
      </c>
      <c r="H257" s="224">
        <f>SUMIF('3.HR Policy'!$A:$A,$C257&amp;$C$256,'3.HR Policy'!$E:$E)*SUMIF('1.Headcount'!$A:$A,$C257&amp;2025,'1.Headcount'!I:I)/12</f>
        <v>0</v>
      </c>
      <c r="I257" s="101">
        <f t="shared" si="352"/>
        <v>0</v>
      </c>
      <c r="J257" s="224">
        <f>SUMIF('3.HR Policy'!$A:$A,$C257&amp;$C$256,'3.HR Policy'!$E:$E)*SUMIF('1.Headcount'!$A:$A,$C257&amp;2025,'1.Headcount'!K:K)/12</f>
        <v>0</v>
      </c>
      <c r="K257" s="101">
        <f t="shared" si="353"/>
        <v>0</v>
      </c>
      <c r="L257" s="224">
        <f>SUMIF('3.HR Policy'!$A:$A,$C257&amp;$C$256,'3.HR Policy'!$E:$E)*SUMIF('1.Headcount'!$A:$A,$C257&amp;2025,'1.Headcount'!M:M)/12</f>
        <v>0</v>
      </c>
      <c r="M257" s="101">
        <f t="shared" si="354"/>
        <v>0</v>
      </c>
      <c r="N257" s="224">
        <f>SUMIF('3.HR Policy'!$A:$A,$C257&amp;$C$256,'3.HR Policy'!$E:$E)*SUMIF('1.Headcount'!$A:$A,$C257&amp;2025,'1.Headcount'!O:O)/12</f>
        <v>0</v>
      </c>
      <c r="O257" s="101">
        <f t="shared" si="355"/>
        <v>0</v>
      </c>
      <c r="P257" s="224">
        <f>SUMIF('3.HR Policy'!$A:$A,$C257&amp;$C$256,'3.HR Policy'!$E:$E)*SUMIF('1.Headcount'!$A:$A,$C257&amp;2025,'1.Headcount'!Q:Q)/12</f>
        <v>0</v>
      </c>
      <c r="Q257" s="101">
        <f t="shared" si="356"/>
        <v>0</v>
      </c>
      <c r="R257" s="224">
        <f>SUMIF('3.HR Policy'!$A:$A,$C257&amp;$C$256,'3.HR Policy'!$E:$E)*SUMIF('1.Headcount'!$A:$A,$C257&amp;2025,'1.Headcount'!S:S)/12</f>
        <v>0</v>
      </c>
      <c r="S257" s="101">
        <f t="shared" si="357"/>
        <v>0</v>
      </c>
      <c r="T257" s="224">
        <f>SUMIF('3.HR Policy'!$A:$A,$C257&amp;$C$256,'3.HR Policy'!$E:$E)*SUMIF('1.Headcount'!$A:$A,$C257&amp;2025,'1.Headcount'!U:U)/12</f>
        <v>0</v>
      </c>
      <c r="U257" s="101">
        <f t="shared" si="358"/>
        <v>0</v>
      </c>
      <c r="V257" s="224">
        <f>SUMIF('3.HR Policy'!$A:$A,$C257&amp;$C$256,'3.HR Policy'!$E:$E)*SUMIF('1.Headcount'!$A:$A,$C257&amp;2025,'1.Headcount'!W:W)/12</f>
        <v>0</v>
      </c>
      <c r="W257" s="101">
        <f t="shared" si="359"/>
        <v>0</v>
      </c>
      <c r="X257" s="224">
        <f>SUMIF('3.HR Policy'!$A:$A,$C257&amp;$C$256,'3.HR Policy'!$E:$E)*SUMIF('1.Headcount'!$A:$A,$C257&amp;2025,'1.Headcount'!Y:Y)/12</f>
        <v>0</v>
      </c>
      <c r="Y257" s="101">
        <f t="shared" si="360"/>
        <v>0</v>
      </c>
      <c r="Z257" s="224">
        <f>SUMIF('3.HR Policy'!$A:$A,$C257&amp;$C$256,'3.HR Policy'!$E:$E)*SUMIF('1.Headcount'!$A:$A,$C257&amp;2025,'1.Headcount'!AA:AA)/12</f>
        <v>0</v>
      </c>
      <c r="AA257" s="101">
        <f t="shared" si="361"/>
        <v>0</v>
      </c>
      <c r="AB257" s="96">
        <f>D257+F257+H257+J257+L257+N257+P257+R257+T257+V257+X257+Z257</f>
        <v>0</v>
      </c>
      <c r="AC257" s="101">
        <f t="shared" si="362"/>
        <v>0</v>
      </c>
      <c r="AE257" s="95">
        <f>SUMIF('3.HR Policy'!$A:$A,$C257&amp;$C$256,'3.HR Policy'!G:G)*SUMIF($C$16:$C$26,$C257,F$16:F$26)</f>
        <v>48958920</v>
      </c>
      <c r="AF257" s="101">
        <f t="shared" si="363"/>
        <v>5.578219852337982E-3</v>
      </c>
      <c r="AG257" s="95">
        <f>SUMIF('3.HR Policy'!$A:$A,$C257&amp;$C$256,'3.HR Policy'!I:I)*SUMIF($C$16:$C$26,$C257,H$16:H$26)</f>
        <v>17951604</v>
      </c>
      <c r="AH257" s="101">
        <f t="shared" si="364"/>
        <v>1.1363040439947741E-3</v>
      </c>
      <c r="AI257" s="95">
        <f>SUMIF('3.HR Policy'!$A:$A,$C257&amp;$C$256,'3.HR Policy'!K:K)*SUMIF($C$16:$C$26,$C257,J$16:J$26)</f>
        <v>19746764.400000002</v>
      </c>
      <c r="AJ257" s="101">
        <f t="shared" si="365"/>
        <v>8.332896322628344E-4</v>
      </c>
      <c r="AK257" s="95">
        <f>SUMIF('3.HR Policy'!$A:$A,$C257&amp;$C$256,'3.HR Policy'!M:M)*SUMIF($C$16:$C$26,$C257,L$16:L$26)</f>
        <v>21721440.840000004</v>
      </c>
      <c r="AL257" s="101">
        <f t="shared" si="366"/>
        <v>6.5472756820651279E-4</v>
      </c>
    </row>
    <row r="258" spans="2:38" x14ac:dyDescent="0.45">
      <c r="B258" s="139"/>
      <c r="C258" s="105" t="str">
        <f t="shared" si="371"/>
        <v>Staff 2</v>
      </c>
      <c r="D258" s="224">
        <f>SUMIF('3.HR Policy'!$A:$A,$C258&amp;$C$256,'3.HR Policy'!$E:$E)*SUMIF('1.Headcount'!$A:$A,$C258&amp;2025,'1.Headcount'!E:E)/12</f>
        <v>0</v>
      </c>
      <c r="E258" s="101">
        <f t="shared" si="350"/>
        <v>0</v>
      </c>
      <c r="F258" s="224">
        <f>SUMIF('3.HR Policy'!$A:$A,$C258&amp;$C$256,'3.HR Policy'!$E:$E)*SUMIF('1.Headcount'!$A:$A,$C258&amp;2025,'1.Headcount'!G:G)/12</f>
        <v>0</v>
      </c>
      <c r="G258" s="101">
        <f t="shared" si="351"/>
        <v>0</v>
      </c>
      <c r="H258" s="224">
        <f>SUMIF('3.HR Policy'!$A:$A,$C258&amp;$C$256,'3.HR Policy'!$E:$E)*SUMIF('1.Headcount'!$A:$A,$C258&amp;2025,'1.Headcount'!I:I)/12</f>
        <v>1087976</v>
      </c>
      <c r="I258" s="101">
        <f t="shared" si="352"/>
        <v>6.0443111111111109E-3</v>
      </c>
      <c r="J258" s="224">
        <f>SUMIF('3.HR Policy'!$A:$A,$C258&amp;$C$256,'3.HR Policy'!$E:$E)*SUMIF('1.Headcount'!$A:$A,$C258&amp;2025,'1.Headcount'!K:K)/12</f>
        <v>1087976</v>
      </c>
      <c r="K258" s="101">
        <f t="shared" si="353"/>
        <v>1.5767768115942029E-3</v>
      </c>
      <c r="L258" s="224">
        <f>SUMIF('3.HR Policy'!$A:$A,$C258&amp;$C$256,'3.HR Policy'!$E:$E)*SUMIF('1.Headcount'!$A:$A,$C258&amp;2025,'1.Headcount'!M:M)/12</f>
        <v>1087976</v>
      </c>
      <c r="M258" s="101">
        <f t="shared" si="354"/>
        <v>3.0221555555555554E-3</v>
      </c>
      <c r="N258" s="224">
        <f>SUMIF('3.HR Policy'!$A:$A,$C258&amp;$C$256,'3.HR Policy'!$E:$E)*SUMIF('1.Headcount'!$A:$A,$C258&amp;2025,'1.Headcount'!O:O)/12</f>
        <v>1087976</v>
      </c>
      <c r="O258" s="101">
        <f t="shared" si="355"/>
        <v>1.8434022365299899E-3</v>
      </c>
      <c r="P258" s="224">
        <f>SUMIF('3.HR Policy'!$A:$A,$C258&amp;$C$256,'3.HR Policy'!$E:$E)*SUMIF('1.Headcount'!$A:$A,$C258&amp;2025,'1.Headcount'!Q:Q)/12</f>
        <v>1087976</v>
      </c>
      <c r="Q258" s="101">
        <f t="shared" si="356"/>
        <v>1.5027292817679557E-3</v>
      </c>
      <c r="R258" s="224">
        <f>SUMIF('3.HR Policy'!$A:$A,$C258&amp;$C$256,'3.HR Policy'!$E:$E)*SUMIF('1.Headcount'!$A:$A,$C258&amp;2025,'1.Headcount'!S:S)/12</f>
        <v>1087976</v>
      </c>
      <c r="S258" s="101">
        <f t="shared" si="357"/>
        <v>4.3519040000000002E-3</v>
      </c>
      <c r="T258" s="224">
        <f>SUMIF('3.HR Policy'!$A:$A,$C258&amp;$C$256,'3.HR Policy'!$E:$E)*SUMIF('1.Headcount'!$A:$A,$C258&amp;2025,'1.Headcount'!U:U)/12</f>
        <v>1087976</v>
      </c>
      <c r="U258" s="101">
        <f t="shared" si="358"/>
        <v>3.1085028571428571E-3</v>
      </c>
      <c r="V258" s="224">
        <f>SUMIF('3.HR Policy'!$A:$A,$C258&amp;$C$256,'3.HR Policy'!$E:$E)*SUMIF('1.Headcount'!$A:$A,$C258&amp;2025,'1.Headcount'!W:W)/12</f>
        <v>1087976</v>
      </c>
      <c r="W258" s="101">
        <f t="shared" si="359"/>
        <v>5.1808380952380953E-3</v>
      </c>
      <c r="X258" s="224">
        <f>SUMIF('3.HR Policy'!$A:$A,$C258&amp;$C$256,'3.HR Policy'!$E:$E)*SUMIF('1.Headcount'!$A:$A,$C258&amp;2025,'1.Headcount'!Y:Y)/12</f>
        <v>1087976</v>
      </c>
      <c r="Y258" s="101">
        <f t="shared" si="360"/>
        <v>5.7261894736842104E-3</v>
      </c>
      <c r="Z258" s="224">
        <f>SUMIF('3.HR Policy'!$A:$A,$C258&amp;$C$256,'3.HR Policy'!$E:$E)*SUMIF('1.Headcount'!$A:$A,$C258&amp;2025,'1.Headcount'!AA:AA)/12</f>
        <v>1087976</v>
      </c>
      <c r="AA258" s="101">
        <f t="shared" si="361"/>
        <v>6.834878753612263E-4</v>
      </c>
      <c r="AB258" s="96">
        <f t="shared" ref="AB258" si="372">D258+F258+H258+J258+L258+N258+P258+R258+T258+V258+X258+Z258</f>
        <v>10879760</v>
      </c>
      <c r="AC258" s="101">
        <f t="shared" si="362"/>
        <v>2.1019629057187016E-3</v>
      </c>
      <c r="AE258" s="95">
        <f>SUMIF('3.HR Policy'!$A:$A,$C258&amp;$C$256,'3.HR Policy'!G:G)*SUMIF($C$16:$C$26,$C258,F$16:F$26)</f>
        <v>16319640</v>
      </c>
      <c r="AF258" s="101">
        <f t="shared" si="363"/>
        <v>1.8594066174459939E-3</v>
      </c>
      <c r="AG258" s="95">
        <f>SUMIF('3.HR Policy'!$A:$A,$C258&amp;$C$256,'3.HR Policy'!I:I)*SUMIF($C$16:$C$26,$C258,H$16:H$26)</f>
        <v>17951604</v>
      </c>
      <c r="AH258" s="101">
        <f t="shared" si="364"/>
        <v>1.1363040439947741E-3</v>
      </c>
      <c r="AI258" s="95">
        <f>SUMIF('3.HR Policy'!$A:$A,$C258&amp;$C$256,'3.HR Policy'!K:K)*SUMIF($C$16:$C$26,$C258,J$16:J$26)</f>
        <v>19746764.400000002</v>
      </c>
      <c r="AJ258" s="101">
        <f t="shared" si="365"/>
        <v>8.332896322628344E-4</v>
      </c>
      <c r="AK258" s="95">
        <f>SUMIF('3.HR Policy'!$A:$A,$C258&amp;$C$256,'3.HR Policy'!M:M)*SUMIF($C$16:$C$26,$C258,L$16:L$26)</f>
        <v>21721440.840000004</v>
      </c>
      <c r="AL258" s="101">
        <f t="shared" si="366"/>
        <v>6.5472756820651279E-4</v>
      </c>
    </row>
    <row r="259" spans="2:38" x14ac:dyDescent="0.45">
      <c r="B259" s="139"/>
      <c r="C259" s="105" t="str">
        <f t="shared" si="371"/>
        <v>Manager 2</v>
      </c>
      <c r="D259" s="224">
        <f>SUMIF('3.HR Policy'!$A:$A,$C259&amp;$C$256,'3.HR Policy'!$E:$E)*SUMIF('1.Headcount'!$A:$A,$C259&amp;2025,'1.Headcount'!E:E)/12</f>
        <v>0</v>
      </c>
      <c r="E259" s="101">
        <f t="shared" si="350"/>
        <v>0</v>
      </c>
      <c r="F259" s="224">
        <f>SUMIF('3.HR Policy'!$A:$A,$C259&amp;$C$256,'3.HR Policy'!$E:$E)*SUMIF('1.Headcount'!$A:$A,$C259&amp;2025,'1.Headcount'!G:G)/12</f>
        <v>0</v>
      </c>
      <c r="G259" s="101">
        <f t="shared" si="351"/>
        <v>0</v>
      </c>
      <c r="H259" s="224">
        <f>SUMIF('3.HR Policy'!$A:$A,$C259&amp;$C$256,'3.HR Policy'!$E:$E)*SUMIF('1.Headcount'!$A:$A,$C259&amp;2025,'1.Headcount'!I:I)/12</f>
        <v>1087976</v>
      </c>
      <c r="I259" s="101">
        <f t="shared" si="352"/>
        <v>6.0443111111111109E-3</v>
      </c>
      <c r="J259" s="224">
        <f>SUMIF('3.HR Policy'!$A:$A,$C259&amp;$C$256,'3.HR Policy'!$E:$E)*SUMIF('1.Headcount'!$A:$A,$C259&amp;2025,'1.Headcount'!K:K)/12</f>
        <v>1087976</v>
      </c>
      <c r="K259" s="101">
        <f t="shared" si="353"/>
        <v>1.5767768115942029E-3</v>
      </c>
      <c r="L259" s="224">
        <f>SUMIF('3.HR Policy'!$A:$A,$C259&amp;$C$256,'3.HR Policy'!$E:$E)*SUMIF('1.Headcount'!$A:$A,$C259&amp;2025,'1.Headcount'!M:M)/12</f>
        <v>1087976</v>
      </c>
      <c r="M259" s="101">
        <f t="shared" si="354"/>
        <v>3.0221555555555554E-3</v>
      </c>
      <c r="N259" s="224">
        <f>SUMIF('3.HR Policy'!$A:$A,$C259&amp;$C$256,'3.HR Policy'!$E:$E)*SUMIF('1.Headcount'!$A:$A,$C259&amp;2025,'1.Headcount'!O:O)/12</f>
        <v>1087976</v>
      </c>
      <c r="O259" s="101">
        <f t="shared" si="355"/>
        <v>1.8434022365299899E-3</v>
      </c>
      <c r="P259" s="224">
        <f>SUMIF('3.HR Policy'!$A:$A,$C259&amp;$C$256,'3.HR Policy'!$E:$E)*SUMIF('1.Headcount'!$A:$A,$C259&amp;2025,'1.Headcount'!Q:Q)/12</f>
        <v>0</v>
      </c>
      <c r="Q259" s="101">
        <f t="shared" si="356"/>
        <v>0</v>
      </c>
      <c r="R259" s="224">
        <f>SUMIF('3.HR Policy'!$A:$A,$C259&amp;$C$256,'3.HR Policy'!$E:$E)*SUMIF('1.Headcount'!$A:$A,$C259&amp;2025,'1.Headcount'!S:S)/12</f>
        <v>0</v>
      </c>
      <c r="S259" s="101">
        <f t="shared" si="357"/>
        <v>0</v>
      </c>
      <c r="T259" s="224">
        <f>SUMIF('3.HR Policy'!$A:$A,$C259&amp;$C$256,'3.HR Policy'!$E:$E)*SUMIF('1.Headcount'!$A:$A,$C259&amp;2025,'1.Headcount'!U:U)/12</f>
        <v>0</v>
      </c>
      <c r="U259" s="101">
        <f t="shared" si="358"/>
        <v>0</v>
      </c>
      <c r="V259" s="224">
        <f>SUMIF('3.HR Policy'!$A:$A,$C259&amp;$C$256,'3.HR Policy'!$E:$E)*SUMIF('1.Headcount'!$A:$A,$C259&amp;2025,'1.Headcount'!W:W)/12</f>
        <v>0</v>
      </c>
      <c r="W259" s="101">
        <f t="shared" si="359"/>
        <v>0</v>
      </c>
      <c r="X259" s="224">
        <f>SUMIF('3.HR Policy'!$A:$A,$C259&amp;$C$256,'3.HR Policy'!$E:$E)*SUMIF('1.Headcount'!$A:$A,$C259&amp;2025,'1.Headcount'!Y:Y)/12</f>
        <v>0</v>
      </c>
      <c r="Y259" s="101">
        <f t="shared" si="360"/>
        <v>0</v>
      </c>
      <c r="Z259" s="224">
        <f>SUMIF('3.HR Policy'!$A:$A,$C259&amp;$C$256,'3.HR Policy'!$E:$E)*SUMIF('1.Headcount'!$A:$A,$C259&amp;2025,'1.Headcount'!AA:AA)/12</f>
        <v>0</v>
      </c>
      <c r="AA259" s="101">
        <f t="shared" si="361"/>
        <v>0</v>
      </c>
      <c r="AB259" s="96">
        <f t="shared" ref="AB259" si="373">D259+F259+H259+J259+L259+N259+P259+R259+T259+V259+X259+Z259</f>
        <v>4351904</v>
      </c>
      <c r="AC259" s="101">
        <f t="shared" si="362"/>
        <v>8.4078516228748069E-4</v>
      </c>
      <c r="AE259" s="95">
        <f>SUMIF('3.HR Policy'!$A:$A,$C259&amp;$C$256,'3.HR Policy'!G:G)*SUMIF($C$16:$C$26,$C259,F$16:F$26)</f>
        <v>0</v>
      </c>
      <c r="AF259" s="101">
        <f t="shared" si="363"/>
        <v>0</v>
      </c>
      <c r="AG259" s="95">
        <f>SUMIF('3.HR Policy'!$A:$A,$C259&amp;$C$256,'3.HR Policy'!I:I)*SUMIF($C$16:$C$26,$C259,H$16:H$26)</f>
        <v>17951604</v>
      </c>
      <c r="AH259" s="101">
        <f t="shared" si="364"/>
        <v>1.1363040439947741E-3</v>
      </c>
      <c r="AI259" s="95">
        <f>SUMIF('3.HR Policy'!$A:$A,$C259&amp;$C$256,'3.HR Policy'!K:K)*SUMIF($C$16:$C$26,$C259,J$16:J$26)</f>
        <v>0</v>
      </c>
      <c r="AJ259" s="101">
        <f t="shared" si="365"/>
        <v>0</v>
      </c>
      <c r="AK259" s="95">
        <f>SUMIF('3.HR Policy'!$A:$A,$C259&amp;$C$256,'3.HR Policy'!M:M)*SUMIF($C$16:$C$26,$C259,L$16:L$26)</f>
        <v>0</v>
      </c>
      <c r="AL259" s="101">
        <f t="shared" si="366"/>
        <v>0</v>
      </c>
    </row>
    <row r="260" spans="2:38" x14ac:dyDescent="0.45">
      <c r="B260" s="139"/>
      <c r="C260" s="105" t="str">
        <f t="shared" si="371"/>
        <v>Staff 6</v>
      </c>
      <c r="D260" s="224">
        <f>SUMIF('3.HR Policy'!$A:$A,$C260&amp;$C$256,'3.HR Policy'!$E:$E)*SUMIF('1.Headcount'!$A:$A,$C260&amp;2025,'1.Headcount'!E:E)/12</f>
        <v>0</v>
      </c>
      <c r="E260" s="101">
        <f t="shared" si="350"/>
        <v>0</v>
      </c>
      <c r="F260" s="224">
        <f>SUMIF('3.HR Policy'!$A:$A,$C260&amp;$C$256,'3.HR Policy'!$E:$E)*SUMIF('1.Headcount'!$A:$A,$C260&amp;2025,'1.Headcount'!G:G)/12</f>
        <v>0</v>
      </c>
      <c r="G260" s="101">
        <f t="shared" si="351"/>
        <v>0</v>
      </c>
      <c r="H260" s="224">
        <f>SUMIF('3.HR Policy'!$A:$A,$C260&amp;$C$256,'3.HR Policy'!$E:$E)*SUMIF('1.Headcount'!$A:$A,$C260&amp;2025,'1.Headcount'!I:I)/12</f>
        <v>2175952</v>
      </c>
      <c r="I260" s="101">
        <f t="shared" si="352"/>
        <v>1.2088622222222222E-2</v>
      </c>
      <c r="J260" s="224">
        <f>SUMIF('3.HR Policy'!$A:$A,$C260&amp;$C$256,'3.HR Policy'!$E:$E)*SUMIF('1.Headcount'!$A:$A,$C260&amp;2025,'1.Headcount'!K:K)/12</f>
        <v>4351904</v>
      </c>
      <c r="K260" s="101">
        <f t="shared" si="353"/>
        <v>6.3071072463768115E-3</v>
      </c>
      <c r="L260" s="224">
        <f>SUMIF('3.HR Policy'!$A:$A,$C260&amp;$C$256,'3.HR Policy'!$E:$E)*SUMIF('1.Headcount'!$A:$A,$C260&amp;2025,'1.Headcount'!M:M)/12</f>
        <v>4351904</v>
      </c>
      <c r="M260" s="101">
        <f t="shared" si="354"/>
        <v>1.2088622222222222E-2</v>
      </c>
      <c r="N260" s="224">
        <f>SUMIF('3.HR Policy'!$A:$A,$C260&amp;$C$256,'3.HR Policy'!$E:$E)*SUMIF('1.Headcount'!$A:$A,$C260&amp;2025,'1.Headcount'!O:O)/12</f>
        <v>4351904</v>
      </c>
      <c r="O260" s="101">
        <f t="shared" si="355"/>
        <v>7.3736089461199595E-3</v>
      </c>
      <c r="P260" s="224">
        <f>SUMIF('3.HR Policy'!$A:$A,$C260&amp;$C$256,'3.HR Policy'!$E:$E)*SUMIF('1.Headcount'!$A:$A,$C260&amp;2025,'1.Headcount'!Q:Q)/12</f>
        <v>4351904</v>
      </c>
      <c r="Q260" s="101">
        <f t="shared" si="356"/>
        <v>6.0109171270718229E-3</v>
      </c>
      <c r="R260" s="224">
        <f>SUMIF('3.HR Policy'!$A:$A,$C260&amp;$C$256,'3.HR Policy'!$E:$E)*SUMIF('1.Headcount'!$A:$A,$C260&amp;2025,'1.Headcount'!S:S)/12</f>
        <v>4351904</v>
      </c>
      <c r="S260" s="101">
        <f t="shared" si="357"/>
        <v>1.7407616000000001E-2</v>
      </c>
      <c r="T260" s="224">
        <f>SUMIF('3.HR Policy'!$A:$A,$C260&amp;$C$256,'3.HR Policy'!$E:$E)*SUMIF('1.Headcount'!$A:$A,$C260&amp;2025,'1.Headcount'!U:U)/12</f>
        <v>2175952</v>
      </c>
      <c r="U260" s="101">
        <f t="shared" si="358"/>
        <v>6.2170057142857142E-3</v>
      </c>
      <c r="V260" s="224">
        <f>SUMIF('3.HR Policy'!$A:$A,$C260&amp;$C$256,'3.HR Policy'!$E:$E)*SUMIF('1.Headcount'!$A:$A,$C260&amp;2025,'1.Headcount'!W:W)/12</f>
        <v>2175952</v>
      </c>
      <c r="W260" s="101">
        <f t="shared" si="359"/>
        <v>1.0361676190476191E-2</v>
      </c>
      <c r="X260" s="224">
        <f>SUMIF('3.HR Policy'!$A:$A,$C260&amp;$C$256,'3.HR Policy'!$E:$E)*SUMIF('1.Headcount'!$A:$A,$C260&amp;2025,'1.Headcount'!Y:Y)/12</f>
        <v>2175952</v>
      </c>
      <c r="Y260" s="101">
        <f t="shared" si="360"/>
        <v>1.1452378947368421E-2</v>
      </c>
      <c r="Z260" s="224">
        <f>SUMIF('3.HR Policy'!$A:$A,$C260&amp;$C$256,'3.HR Policy'!$E:$E)*SUMIF('1.Headcount'!$A:$A,$C260&amp;2025,'1.Headcount'!AA:AA)/12</f>
        <v>2175952</v>
      </c>
      <c r="AA260" s="101">
        <f t="shared" si="361"/>
        <v>1.3669757507224526E-3</v>
      </c>
      <c r="AB260" s="96">
        <f>D260+F260+H260+J260+L260+N260+P260+R260+T260+V260+X260+Z260</f>
        <v>32639280</v>
      </c>
      <c r="AC260" s="101">
        <f t="shared" si="362"/>
        <v>6.3058887171561053E-3</v>
      </c>
      <c r="AE260" s="95">
        <f>SUMIF('3.HR Policy'!$A:$A,$C260&amp;$C$256,'3.HR Policy'!G:G)*SUMIF($C$16:$C$26,$C260,F$16:F$26)</f>
        <v>32639280</v>
      </c>
      <c r="AF260" s="101">
        <f t="shared" si="363"/>
        <v>3.7188132348919879E-3</v>
      </c>
      <c r="AG260" s="95">
        <f>SUMIF('3.HR Policy'!$A:$A,$C260&amp;$C$256,'3.HR Policy'!I:I)*SUMIF($C$16:$C$26,$C260,H$16:H$26)</f>
        <v>35903208</v>
      </c>
      <c r="AH260" s="101">
        <f t="shared" si="364"/>
        <v>2.2726080879895481E-3</v>
      </c>
      <c r="AI260" s="95">
        <f>SUMIF('3.HR Policy'!$A:$A,$C260&amp;$C$256,'3.HR Policy'!K:K)*SUMIF($C$16:$C$26,$C260,J$16:J$26)</f>
        <v>39493528.800000004</v>
      </c>
      <c r="AJ260" s="101">
        <f t="shared" si="365"/>
        <v>1.6665792645256688E-3</v>
      </c>
      <c r="AK260" s="95">
        <f>SUMIF('3.HR Policy'!$A:$A,$C260&amp;$C$256,'3.HR Policy'!M:M)*SUMIF($C$16:$C$26,$C260,L$16:L$26)</f>
        <v>86885763.360000014</v>
      </c>
      <c r="AL260" s="101">
        <f t="shared" si="366"/>
        <v>2.6189102728260511E-3</v>
      </c>
    </row>
    <row r="261" spans="2:38" x14ac:dyDescent="0.45">
      <c r="B261" s="139"/>
      <c r="C261" s="105" t="str">
        <f t="shared" si="371"/>
        <v>Manager 3</v>
      </c>
      <c r="D261" s="224">
        <f>SUMIF('3.HR Policy'!$A:$A,$C261&amp;$C$256,'3.HR Policy'!$E:$E)*SUMIF('1.Headcount'!$A:$A,$C261&amp;2025,'1.Headcount'!E:E)/12</f>
        <v>0</v>
      </c>
      <c r="E261" s="101">
        <f t="shared" si="350"/>
        <v>0</v>
      </c>
      <c r="F261" s="224">
        <f>SUMIF('3.HR Policy'!$A:$A,$C261&amp;$C$256,'3.HR Policy'!$E:$E)*SUMIF('1.Headcount'!$A:$A,$C261&amp;2025,'1.Headcount'!G:G)/12</f>
        <v>0</v>
      </c>
      <c r="G261" s="101">
        <f t="shared" si="351"/>
        <v>0</v>
      </c>
      <c r="H261" s="224">
        <f>SUMIF('3.HR Policy'!$A:$A,$C261&amp;$C$256,'3.HR Policy'!$E:$E)*SUMIF('1.Headcount'!$A:$A,$C261&amp;2025,'1.Headcount'!I:I)/12</f>
        <v>0</v>
      </c>
      <c r="I261" s="101">
        <f t="shared" si="352"/>
        <v>0</v>
      </c>
      <c r="J261" s="224">
        <f>SUMIF('3.HR Policy'!$A:$A,$C261&amp;$C$256,'3.HR Policy'!$E:$E)*SUMIF('1.Headcount'!$A:$A,$C261&amp;2025,'1.Headcount'!K:K)/12</f>
        <v>0</v>
      </c>
      <c r="K261" s="101">
        <f t="shared" si="353"/>
        <v>0</v>
      </c>
      <c r="L261" s="224">
        <f>SUMIF('3.HR Policy'!$A:$A,$C261&amp;$C$256,'3.HR Policy'!$E:$E)*SUMIF('1.Headcount'!$A:$A,$C261&amp;2025,'1.Headcount'!M:M)/12</f>
        <v>0</v>
      </c>
      <c r="M261" s="101">
        <f t="shared" si="354"/>
        <v>0</v>
      </c>
      <c r="N261" s="224">
        <f>SUMIF('3.HR Policy'!$A:$A,$C261&amp;$C$256,'3.HR Policy'!$E:$E)*SUMIF('1.Headcount'!$A:$A,$C261&amp;2025,'1.Headcount'!O:O)/12</f>
        <v>0</v>
      </c>
      <c r="O261" s="101">
        <f t="shared" si="355"/>
        <v>0</v>
      </c>
      <c r="P261" s="224">
        <f>SUMIF('3.HR Policy'!$A:$A,$C261&amp;$C$256,'3.HR Policy'!$E:$E)*SUMIF('1.Headcount'!$A:$A,$C261&amp;2025,'1.Headcount'!Q:Q)/12</f>
        <v>0</v>
      </c>
      <c r="Q261" s="101">
        <f t="shared" si="356"/>
        <v>0</v>
      </c>
      <c r="R261" s="224">
        <f>SUMIF('3.HR Policy'!$A:$A,$C261&amp;$C$256,'3.HR Policy'!$E:$E)*SUMIF('1.Headcount'!$A:$A,$C261&amp;2025,'1.Headcount'!S:S)/12</f>
        <v>0</v>
      </c>
      <c r="S261" s="101">
        <f t="shared" si="357"/>
        <v>0</v>
      </c>
      <c r="T261" s="224">
        <f>SUMIF('3.HR Policy'!$A:$A,$C261&amp;$C$256,'3.HR Policy'!$E:$E)*SUMIF('1.Headcount'!$A:$A,$C261&amp;2025,'1.Headcount'!U:U)/12</f>
        <v>0</v>
      </c>
      <c r="U261" s="101">
        <f t="shared" si="358"/>
        <v>0</v>
      </c>
      <c r="V261" s="224">
        <f>SUMIF('3.HR Policy'!$A:$A,$C261&amp;$C$256,'3.HR Policy'!$E:$E)*SUMIF('1.Headcount'!$A:$A,$C261&amp;2025,'1.Headcount'!W:W)/12</f>
        <v>0</v>
      </c>
      <c r="W261" s="101">
        <f t="shared" si="359"/>
        <v>0</v>
      </c>
      <c r="X261" s="224">
        <f>SUMIF('3.HR Policy'!$A:$A,$C261&amp;$C$256,'3.HR Policy'!$E:$E)*SUMIF('1.Headcount'!$A:$A,$C261&amp;2025,'1.Headcount'!Y:Y)/12</f>
        <v>0</v>
      </c>
      <c r="Y261" s="101">
        <f t="shared" si="360"/>
        <v>0</v>
      </c>
      <c r="Z261" s="224">
        <f>SUMIF('3.HR Policy'!$A:$A,$C261&amp;$C$256,'3.HR Policy'!$E:$E)*SUMIF('1.Headcount'!$A:$A,$C261&amp;2025,'1.Headcount'!AA:AA)/12</f>
        <v>0</v>
      </c>
      <c r="AA261" s="101">
        <f t="shared" si="361"/>
        <v>0</v>
      </c>
      <c r="AB261" s="96">
        <f t="shared" ref="AB261:AB264" si="374">D261+F261+H261+J261+L261+N261+P261+R261+T261+V261+X261+Z261</f>
        <v>0</v>
      </c>
      <c r="AC261" s="101">
        <f t="shared" si="362"/>
        <v>0</v>
      </c>
      <c r="AE261" s="95">
        <f>SUMIF('3.HR Policy'!$A:$A,$C261&amp;$C$256,'3.HR Policy'!G:G)*SUMIF($C$16:$C$26,$C261,F$16:F$26)</f>
        <v>16319640</v>
      </c>
      <c r="AF261" s="101">
        <f t="shared" si="363"/>
        <v>1.8594066174459939E-3</v>
      </c>
      <c r="AG261" s="95">
        <f>SUMIF('3.HR Policy'!$A:$A,$C261&amp;$C$256,'3.HR Policy'!I:I)*SUMIF($C$16:$C$26,$C261,H$16:H$26)</f>
        <v>17951604</v>
      </c>
      <c r="AH261" s="101">
        <f t="shared" si="364"/>
        <v>1.1363040439947741E-3</v>
      </c>
      <c r="AI261" s="95">
        <f>SUMIF('3.HR Policy'!$A:$A,$C261&amp;$C$256,'3.HR Policy'!K:K)*SUMIF($C$16:$C$26,$C261,J$16:J$26)</f>
        <v>19746764.400000002</v>
      </c>
      <c r="AJ261" s="101">
        <f t="shared" si="365"/>
        <v>8.332896322628344E-4</v>
      </c>
      <c r="AK261" s="95">
        <f>SUMIF('3.HR Policy'!$A:$A,$C261&amp;$C$256,'3.HR Policy'!M:M)*SUMIF($C$16:$C$26,$C261,L$16:L$26)</f>
        <v>21721440.840000004</v>
      </c>
      <c r="AL261" s="101">
        <f t="shared" si="366"/>
        <v>6.5472756820651279E-4</v>
      </c>
    </row>
    <row r="262" spans="2:38" x14ac:dyDescent="0.45">
      <c r="B262" s="139"/>
      <c r="C262" s="105" t="str">
        <f t="shared" si="371"/>
        <v>Staff 4</v>
      </c>
      <c r="D262" s="224">
        <f>SUMIF('3.HR Policy'!$A:$A,$C262&amp;$C$256,'3.HR Policy'!$E:$E)*SUMIF('1.Headcount'!$A:$A,$C262&amp;2025,'1.Headcount'!E:E)/12</f>
        <v>0</v>
      </c>
      <c r="E262" s="101">
        <f t="shared" si="350"/>
        <v>0</v>
      </c>
      <c r="F262" s="224">
        <f>SUMIF('3.HR Policy'!$A:$A,$C262&amp;$C$256,'3.HR Policy'!$E:$E)*SUMIF('1.Headcount'!$A:$A,$C262&amp;2025,'1.Headcount'!G:G)/12</f>
        <v>0</v>
      </c>
      <c r="G262" s="101">
        <f t="shared" si="351"/>
        <v>0</v>
      </c>
      <c r="H262" s="224">
        <f>SUMIF('3.HR Policy'!$A:$A,$C262&amp;$C$256,'3.HR Policy'!$E:$E)*SUMIF('1.Headcount'!$A:$A,$C262&amp;2025,'1.Headcount'!I:I)/12</f>
        <v>0</v>
      </c>
      <c r="I262" s="101">
        <f t="shared" si="352"/>
        <v>0</v>
      </c>
      <c r="J262" s="224">
        <f>SUMIF('3.HR Policy'!$A:$A,$C262&amp;$C$256,'3.HR Policy'!$E:$E)*SUMIF('1.Headcount'!$A:$A,$C262&amp;2025,'1.Headcount'!K:K)/12</f>
        <v>0</v>
      </c>
      <c r="K262" s="101">
        <f t="shared" si="353"/>
        <v>0</v>
      </c>
      <c r="L262" s="224">
        <f>SUMIF('3.HR Policy'!$A:$A,$C262&amp;$C$256,'3.HR Policy'!$E:$E)*SUMIF('1.Headcount'!$A:$A,$C262&amp;2025,'1.Headcount'!M:M)/12</f>
        <v>0</v>
      </c>
      <c r="M262" s="101">
        <f t="shared" si="354"/>
        <v>0</v>
      </c>
      <c r="N262" s="224">
        <f>SUMIF('3.HR Policy'!$A:$A,$C262&amp;$C$256,'3.HR Policy'!$E:$E)*SUMIF('1.Headcount'!$A:$A,$C262&amp;2025,'1.Headcount'!O:O)/12</f>
        <v>0</v>
      </c>
      <c r="O262" s="101">
        <f t="shared" si="355"/>
        <v>0</v>
      </c>
      <c r="P262" s="224">
        <f>SUMIF('3.HR Policy'!$A:$A,$C262&amp;$C$256,'3.HR Policy'!$E:$E)*SUMIF('1.Headcount'!$A:$A,$C262&amp;2025,'1.Headcount'!Q:Q)/12</f>
        <v>0</v>
      </c>
      <c r="Q262" s="101">
        <f t="shared" si="356"/>
        <v>0</v>
      </c>
      <c r="R262" s="224">
        <f>SUMIF('3.HR Policy'!$A:$A,$C262&amp;$C$256,'3.HR Policy'!$E:$E)*SUMIF('1.Headcount'!$A:$A,$C262&amp;2025,'1.Headcount'!S:S)/12</f>
        <v>0</v>
      </c>
      <c r="S262" s="101">
        <f t="shared" si="357"/>
        <v>0</v>
      </c>
      <c r="T262" s="224">
        <f>SUMIF('3.HR Policy'!$A:$A,$C262&amp;$C$256,'3.HR Policy'!$E:$E)*SUMIF('1.Headcount'!$A:$A,$C262&amp;2025,'1.Headcount'!U:U)/12</f>
        <v>2175952</v>
      </c>
      <c r="U262" s="101">
        <f t="shared" si="358"/>
        <v>6.2170057142857142E-3</v>
      </c>
      <c r="V262" s="224">
        <f>SUMIF('3.HR Policy'!$A:$A,$C262&amp;$C$256,'3.HR Policy'!$E:$E)*SUMIF('1.Headcount'!$A:$A,$C262&amp;2025,'1.Headcount'!W:W)/12</f>
        <v>2175952</v>
      </c>
      <c r="W262" s="101">
        <f t="shared" si="359"/>
        <v>1.0361676190476191E-2</v>
      </c>
      <c r="X262" s="224">
        <f>SUMIF('3.HR Policy'!$A:$A,$C262&amp;$C$256,'3.HR Policy'!$E:$E)*SUMIF('1.Headcount'!$A:$A,$C262&amp;2025,'1.Headcount'!Y:Y)/12</f>
        <v>2175952</v>
      </c>
      <c r="Y262" s="101">
        <f t="shared" si="360"/>
        <v>1.1452378947368421E-2</v>
      </c>
      <c r="Z262" s="224">
        <f>SUMIF('3.HR Policy'!$A:$A,$C262&amp;$C$256,'3.HR Policy'!$E:$E)*SUMIF('1.Headcount'!$A:$A,$C262&amp;2025,'1.Headcount'!AA:AA)/12</f>
        <v>2175952</v>
      </c>
      <c r="AA262" s="101">
        <f t="shared" si="361"/>
        <v>1.3669757507224526E-3</v>
      </c>
      <c r="AB262" s="96">
        <f t="shared" si="374"/>
        <v>8703808</v>
      </c>
      <c r="AC262" s="101">
        <f t="shared" si="362"/>
        <v>1.6815703245749614E-3</v>
      </c>
      <c r="AE262" s="95">
        <f>SUMIF('3.HR Policy'!$A:$A,$C262&amp;$C$256,'3.HR Policy'!G:G)*SUMIF($C$16:$C$26,$C262,F$16:F$26)</f>
        <v>32639280</v>
      </c>
      <c r="AF262" s="101">
        <f t="shared" si="363"/>
        <v>3.7188132348919879E-3</v>
      </c>
      <c r="AG262" s="95">
        <f>SUMIF('3.HR Policy'!$A:$A,$C262&amp;$C$256,'3.HR Policy'!I:I)*SUMIF($C$16:$C$26,$C262,H$16:H$26)</f>
        <v>0</v>
      </c>
      <c r="AH262" s="101">
        <f t="shared" si="364"/>
        <v>0</v>
      </c>
      <c r="AI262" s="95">
        <f>SUMIF('3.HR Policy'!$A:$A,$C262&amp;$C$256,'3.HR Policy'!K:K)*SUMIF($C$16:$C$26,$C262,J$16:J$26)</f>
        <v>0</v>
      </c>
      <c r="AJ262" s="101">
        <f t="shared" si="365"/>
        <v>0</v>
      </c>
      <c r="AK262" s="95">
        <f>SUMIF('3.HR Policy'!$A:$A,$C262&amp;$C$256,'3.HR Policy'!M:M)*SUMIF($C$16:$C$26,$C262,L$16:L$26)</f>
        <v>43442881.680000007</v>
      </c>
      <c r="AL262" s="101">
        <f t="shared" si="366"/>
        <v>1.3094551364130256E-3</v>
      </c>
    </row>
    <row r="263" spans="2:38" x14ac:dyDescent="0.45">
      <c r="B263" s="139"/>
      <c r="C263" s="105" t="str">
        <f t="shared" si="371"/>
        <v>Manager 4</v>
      </c>
      <c r="D263" s="224">
        <f>SUMIF('3.HR Policy'!$A:$A,$C263&amp;$C$256,'3.HR Policy'!$E:$E)*SUMIF('1.Headcount'!$A:$A,$C263&amp;2025,'1.Headcount'!E:E)/12</f>
        <v>0</v>
      </c>
      <c r="E263" s="101">
        <f t="shared" si="350"/>
        <v>0</v>
      </c>
      <c r="F263" s="224">
        <f>SUMIF('3.HR Policy'!$A:$A,$C263&amp;$C$256,'3.HR Policy'!$E:$E)*SUMIF('1.Headcount'!$A:$A,$C263&amp;2025,'1.Headcount'!G:G)/12</f>
        <v>0</v>
      </c>
      <c r="G263" s="101">
        <f t="shared" si="351"/>
        <v>0</v>
      </c>
      <c r="H263" s="224">
        <f>SUMIF('3.HR Policy'!$A:$A,$C263&amp;$C$256,'3.HR Policy'!$E:$E)*SUMIF('1.Headcount'!$A:$A,$C263&amp;2025,'1.Headcount'!I:I)/12</f>
        <v>0</v>
      </c>
      <c r="I263" s="101">
        <f t="shared" si="352"/>
        <v>0</v>
      </c>
      <c r="J263" s="224">
        <f>SUMIF('3.HR Policy'!$A:$A,$C263&amp;$C$256,'3.HR Policy'!$E:$E)*SUMIF('1.Headcount'!$A:$A,$C263&amp;2025,'1.Headcount'!K:K)/12</f>
        <v>0</v>
      </c>
      <c r="K263" s="101">
        <f t="shared" si="353"/>
        <v>0</v>
      </c>
      <c r="L263" s="224">
        <f>SUMIF('3.HR Policy'!$A:$A,$C263&amp;$C$256,'3.HR Policy'!$E:$E)*SUMIF('1.Headcount'!$A:$A,$C263&amp;2025,'1.Headcount'!M:M)/12</f>
        <v>0</v>
      </c>
      <c r="M263" s="101">
        <f t="shared" si="354"/>
        <v>0</v>
      </c>
      <c r="N263" s="224">
        <f>SUMIF('3.HR Policy'!$A:$A,$C263&amp;$C$256,'3.HR Policy'!$E:$E)*SUMIF('1.Headcount'!$A:$A,$C263&amp;2025,'1.Headcount'!O:O)/12</f>
        <v>0</v>
      </c>
      <c r="O263" s="101">
        <f t="shared" si="355"/>
        <v>0</v>
      </c>
      <c r="P263" s="224">
        <f>SUMIF('3.HR Policy'!$A:$A,$C263&amp;$C$256,'3.HR Policy'!$E:$E)*SUMIF('1.Headcount'!$A:$A,$C263&amp;2025,'1.Headcount'!Q:Q)/12</f>
        <v>0</v>
      </c>
      <c r="Q263" s="101">
        <f t="shared" si="356"/>
        <v>0</v>
      </c>
      <c r="R263" s="224">
        <f>SUMIF('3.HR Policy'!$A:$A,$C263&amp;$C$256,'3.HR Policy'!$E:$E)*SUMIF('1.Headcount'!$A:$A,$C263&amp;2025,'1.Headcount'!S:S)/12</f>
        <v>0</v>
      </c>
      <c r="S263" s="101">
        <f t="shared" si="357"/>
        <v>0</v>
      </c>
      <c r="T263" s="224">
        <f>SUMIF('3.HR Policy'!$A:$A,$C263&amp;$C$256,'3.HR Policy'!$E:$E)*SUMIF('1.Headcount'!$A:$A,$C263&amp;2025,'1.Headcount'!U:U)/12</f>
        <v>0</v>
      </c>
      <c r="U263" s="101">
        <f t="shared" si="358"/>
        <v>0</v>
      </c>
      <c r="V263" s="224">
        <f>SUMIF('3.HR Policy'!$A:$A,$C263&amp;$C$256,'3.HR Policy'!$E:$E)*SUMIF('1.Headcount'!$A:$A,$C263&amp;2025,'1.Headcount'!W:W)/12</f>
        <v>0</v>
      </c>
      <c r="W263" s="101">
        <f t="shared" si="359"/>
        <v>0</v>
      </c>
      <c r="X263" s="224">
        <f>SUMIF('3.HR Policy'!$A:$A,$C263&amp;$C$256,'3.HR Policy'!$E:$E)*SUMIF('1.Headcount'!$A:$A,$C263&amp;2025,'1.Headcount'!Y:Y)/12</f>
        <v>0</v>
      </c>
      <c r="Y263" s="101">
        <f t="shared" si="360"/>
        <v>0</v>
      </c>
      <c r="Z263" s="224">
        <f>SUMIF('3.HR Policy'!$A:$A,$C263&amp;$C$256,'3.HR Policy'!$E:$E)*SUMIF('1.Headcount'!$A:$A,$C263&amp;2025,'1.Headcount'!AA:AA)/12</f>
        <v>0</v>
      </c>
      <c r="AA263" s="101">
        <f t="shared" si="361"/>
        <v>0</v>
      </c>
      <c r="AB263" s="96">
        <f t="shared" si="374"/>
        <v>0</v>
      </c>
      <c r="AC263" s="101">
        <f t="shared" si="362"/>
        <v>0</v>
      </c>
      <c r="AE263" s="95">
        <f>SUMIF('3.HR Policy'!$A:$A,$C263&amp;$C$256,'3.HR Policy'!G:G)*SUMIF($C$16:$C$26,$C263,F$16:F$26)</f>
        <v>0</v>
      </c>
      <c r="AF263" s="101">
        <f t="shared" si="363"/>
        <v>0</v>
      </c>
      <c r="AG263" s="95">
        <f>SUMIF('3.HR Policy'!$A:$A,$C263&amp;$C$256,'3.HR Policy'!I:I)*SUMIF($C$16:$C$26,$C263,H$16:H$26)</f>
        <v>17951604</v>
      </c>
      <c r="AH263" s="101">
        <f t="shared" si="364"/>
        <v>1.1363040439947741E-3</v>
      </c>
      <c r="AI263" s="95">
        <f>SUMIF('3.HR Policy'!$A:$A,$C263&amp;$C$256,'3.HR Policy'!K:K)*SUMIF($C$16:$C$26,$C263,J$16:J$26)</f>
        <v>19746764.400000002</v>
      </c>
      <c r="AJ263" s="101">
        <f t="shared" si="365"/>
        <v>8.332896322628344E-4</v>
      </c>
      <c r="AK263" s="95">
        <f>SUMIF('3.HR Policy'!$A:$A,$C263&amp;$C$256,'3.HR Policy'!M:M)*SUMIF($C$16:$C$26,$C263,L$16:L$26)</f>
        <v>21721440.840000004</v>
      </c>
      <c r="AL263" s="101">
        <f t="shared" si="366"/>
        <v>6.5472756820651279E-4</v>
      </c>
    </row>
    <row r="264" spans="2:38" x14ac:dyDescent="0.45">
      <c r="B264" s="139"/>
      <c r="C264" s="105" t="str">
        <f t="shared" si="371"/>
        <v>Staff 5</v>
      </c>
      <c r="D264" s="224">
        <f>SUMIF('3.HR Policy'!$A:$A,$C264&amp;$C$256,'3.HR Policy'!$E:$E)*SUMIF('1.Headcount'!$A:$A,$C264&amp;2025,'1.Headcount'!E:E)/12</f>
        <v>0</v>
      </c>
      <c r="E264" s="101">
        <f t="shared" si="350"/>
        <v>0</v>
      </c>
      <c r="F264" s="224">
        <f>SUMIF('3.HR Policy'!$A:$A,$C264&amp;$C$256,'3.HR Policy'!$E:$E)*SUMIF('1.Headcount'!$A:$A,$C264&amp;2025,'1.Headcount'!G:G)/12</f>
        <v>0</v>
      </c>
      <c r="G264" s="101">
        <f t="shared" si="351"/>
        <v>0</v>
      </c>
      <c r="H264" s="224">
        <f>SUMIF('3.HR Policy'!$A:$A,$C264&amp;$C$256,'3.HR Policy'!$E:$E)*SUMIF('1.Headcount'!$A:$A,$C264&amp;2025,'1.Headcount'!I:I)/12</f>
        <v>0</v>
      </c>
      <c r="I264" s="101">
        <f t="shared" si="352"/>
        <v>0</v>
      </c>
      <c r="J264" s="224">
        <f>SUMIF('3.HR Policy'!$A:$A,$C264&amp;$C$256,'3.HR Policy'!$E:$E)*SUMIF('1.Headcount'!$A:$A,$C264&amp;2025,'1.Headcount'!K:K)/12</f>
        <v>0</v>
      </c>
      <c r="K264" s="101">
        <f t="shared" si="353"/>
        <v>0</v>
      </c>
      <c r="L264" s="224">
        <f>SUMIF('3.HR Policy'!$A:$A,$C264&amp;$C$256,'3.HR Policy'!$E:$E)*SUMIF('1.Headcount'!$A:$A,$C264&amp;2025,'1.Headcount'!M:M)/12</f>
        <v>0</v>
      </c>
      <c r="M264" s="101">
        <f t="shared" si="354"/>
        <v>0</v>
      </c>
      <c r="N264" s="224">
        <f>SUMIF('3.HR Policy'!$A:$A,$C264&amp;$C$256,'3.HR Policy'!$E:$E)*SUMIF('1.Headcount'!$A:$A,$C264&amp;2025,'1.Headcount'!O:O)/12</f>
        <v>0</v>
      </c>
      <c r="O264" s="101">
        <f t="shared" si="355"/>
        <v>0</v>
      </c>
      <c r="P264" s="224">
        <f>SUMIF('3.HR Policy'!$A:$A,$C264&amp;$C$256,'3.HR Policy'!$E:$E)*SUMIF('1.Headcount'!$A:$A,$C264&amp;2025,'1.Headcount'!Q:Q)/12</f>
        <v>4351904</v>
      </c>
      <c r="Q264" s="101">
        <f t="shared" si="356"/>
        <v>6.0109171270718229E-3</v>
      </c>
      <c r="R264" s="224">
        <f>SUMIF('3.HR Policy'!$A:$A,$C264&amp;$C$256,'3.HR Policy'!$E:$E)*SUMIF('1.Headcount'!$A:$A,$C264&amp;2025,'1.Headcount'!S:S)/12</f>
        <v>4351904</v>
      </c>
      <c r="S264" s="101">
        <f t="shared" si="357"/>
        <v>1.7407616000000001E-2</v>
      </c>
      <c r="T264" s="224">
        <f>SUMIF('3.HR Policy'!$A:$A,$C264&amp;$C$256,'3.HR Policy'!$E:$E)*SUMIF('1.Headcount'!$A:$A,$C264&amp;2025,'1.Headcount'!U:U)/12</f>
        <v>4351904</v>
      </c>
      <c r="U264" s="101">
        <f t="shared" si="358"/>
        <v>1.2434011428571428E-2</v>
      </c>
      <c r="V264" s="224">
        <f>SUMIF('3.HR Policy'!$A:$A,$C264&amp;$C$256,'3.HR Policy'!$E:$E)*SUMIF('1.Headcount'!$A:$A,$C264&amp;2025,'1.Headcount'!W:W)/12</f>
        <v>4351904</v>
      </c>
      <c r="W264" s="101">
        <f t="shared" si="359"/>
        <v>2.0723352380952381E-2</v>
      </c>
      <c r="X264" s="224">
        <f>SUMIF('3.HR Policy'!$A:$A,$C264&amp;$C$256,'3.HR Policy'!$E:$E)*SUMIF('1.Headcount'!$A:$A,$C264&amp;2025,'1.Headcount'!Y:Y)/12</f>
        <v>4351904</v>
      </c>
      <c r="Y264" s="101">
        <f t="shared" si="360"/>
        <v>2.2904757894736841E-2</v>
      </c>
      <c r="Z264" s="224">
        <f>SUMIF('3.HR Policy'!$A:$A,$C264&amp;$C$256,'3.HR Policy'!$E:$E)*SUMIF('1.Headcount'!$A:$A,$C264&amp;2025,'1.Headcount'!AA:AA)/12</f>
        <v>4351904</v>
      </c>
      <c r="AA264" s="101">
        <f t="shared" si="361"/>
        <v>2.7339515014449052E-3</v>
      </c>
      <c r="AB264" s="96">
        <f t="shared" si="374"/>
        <v>26111424</v>
      </c>
      <c r="AC264" s="101">
        <f t="shared" si="362"/>
        <v>5.0447109737248837E-3</v>
      </c>
      <c r="AE264" s="95">
        <f>SUMIF('3.HR Policy'!$A:$A,$C264&amp;$C$256,'3.HR Policy'!G:G)*SUMIF($C$16:$C$26,$C264,F$16:F$26)</f>
        <v>0</v>
      </c>
      <c r="AF264" s="101">
        <f t="shared" si="363"/>
        <v>0</v>
      </c>
      <c r="AG264" s="95">
        <f>SUMIF('3.HR Policy'!$A:$A,$C264&amp;$C$256,'3.HR Policy'!I:I)*SUMIF($C$16:$C$26,$C264,H$16:H$26)</f>
        <v>71806416</v>
      </c>
      <c r="AH264" s="101">
        <f t="shared" si="364"/>
        <v>4.5452161759790962E-3</v>
      </c>
      <c r="AI264" s="95">
        <f>SUMIF('3.HR Policy'!$A:$A,$C264&amp;$C$256,'3.HR Policy'!K:K)*SUMIF($C$16:$C$26,$C264,J$16:J$26)</f>
        <v>78987057.600000009</v>
      </c>
      <c r="AJ264" s="101">
        <f t="shared" si="365"/>
        <v>3.3331585290513376E-3</v>
      </c>
      <c r="AK264" s="95">
        <f>SUMIF('3.HR Policy'!$A:$A,$C264&amp;$C$256,'3.HR Policy'!M:M)*SUMIF($C$16:$C$26,$C264,L$16:L$26)</f>
        <v>86885763.360000014</v>
      </c>
      <c r="AL264" s="101">
        <f t="shared" si="366"/>
        <v>2.6189102728260511E-3</v>
      </c>
    </row>
    <row r="265" spans="2:38" x14ac:dyDescent="0.45">
      <c r="B265" s="139"/>
      <c r="C265" s="105" t="str">
        <f t="shared" si="371"/>
        <v>Staff 3</v>
      </c>
      <c r="D265" s="224">
        <f>SUMIF('3.HR Policy'!$A:$A,$C265&amp;$C$256,'3.HR Policy'!$E:$E)*SUMIF('1.Headcount'!$A:$A,$C265&amp;2025,'1.Headcount'!E:E)/12</f>
        <v>0</v>
      </c>
      <c r="E265" s="101">
        <f t="shared" si="350"/>
        <v>0</v>
      </c>
      <c r="F265" s="224">
        <f>SUMIF('3.HR Policy'!$A:$A,$C265&amp;$C$256,'3.HR Policy'!$E:$E)*SUMIF('1.Headcount'!$A:$A,$C265&amp;2025,'1.Headcount'!G:G)/12</f>
        <v>0</v>
      </c>
      <c r="G265" s="101">
        <f t="shared" si="351"/>
        <v>0</v>
      </c>
      <c r="H265" s="224">
        <f>SUMIF('3.HR Policy'!$A:$A,$C265&amp;$C$256,'3.HR Policy'!$E:$E)*SUMIF('1.Headcount'!$A:$A,$C265&amp;2025,'1.Headcount'!I:I)/12</f>
        <v>0</v>
      </c>
      <c r="I265" s="101">
        <f t="shared" si="352"/>
        <v>0</v>
      </c>
      <c r="J265" s="224">
        <f>SUMIF('3.HR Policy'!$A:$A,$C265&amp;$C$256,'3.HR Policy'!$E:$E)*SUMIF('1.Headcount'!$A:$A,$C265&amp;2025,'1.Headcount'!K:K)/12</f>
        <v>0</v>
      </c>
      <c r="K265" s="101">
        <f t="shared" si="353"/>
        <v>0</v>
      </c>
      <c r="L265" s="224">
        <f>SUMIF('3.HR Policy'!$A:$A,$C265&amp;$C$256,'3.HR Policy'!$E:$E)*SUMIF('1.Headcount'!$A:$A,$C265&amp;2025,'1.Headcount'!M:M)/12</f>
        <v>0</v>
      </c>
      <c r="M265" s="101">
        <f t="shared" si="354"/>
        <v>0</v>
      </c>
      <c r="N265" s="224">
        <f>SUMIF('3.HR Policy'!$A:$A,$C265&amp;$C$256,'3.HR Policy'!$E:$E)*SUMIF('1.Headcount'!$A:$A,$C265&amp;2025,'1.Headcount'!O:O)/12</f>
        <v>0</v>
      </c>
      <c r="O265" s="101">
        <f t="shared" si="355"/>
        <v>0</v>
      </c>
      <c r="P265" s="224">
        <f>SUMIF('3.HR Policy'!$A:$A,$C265&amp;$C$256,'3.HR Policy'!$E:$E)*SUMIF('1.Headcount'!$A:$A,$C265&amp;2025,'1.Headcount'!Q:Q)/12</f>
        <v>0</v>
      </c>
      <c r="Q265" s="101">
        <f t="shared" si="356"/>
        <v>0</v>
      </c>
      <c r="R265" s="224">
        <f>SUMIF('3.HR Policy'!$A:$A,$C265&amp;$C$256,'3.HR Policy'!$E:$E)*SUMIF('1.Headcount'!$A:$A,$C265&amp;2025,'1.Headcount'!S:S)/12</f>
        <v>0</v>
      </c>
      <c r="S265" s="101">
        <f t="shared" si="357"/>
        <v>0</v>
      </c>
      <c r="T265" s="224">
        <f>SUMIF('3.HR Policy'!$A:$A,$C265&amp;$C$256,'3.HR Policy'!$E:$E)*SUMIF('1.Headcount'!$A:$A,$C265&amp;2025,'1.Headcount'!U:U)/12</f>
        <v>0</v>
      </c>
      <c r="U265" s="101">
        <f t="shared" si="358"/>
        <v>0</v>
      </c>
      <c r="V265" s="224">
        <f>SUMIF('3.HR Policy'!$A:$A,$C265&amp;$C$256,'3.HR Policy'!$E:$E)*SUMIF('1.Headcount'!$A:$A,$C265&amp;2025,'1.Headcount'!W:W)/12</f>
        <v>0</v>
      </c>
      <c r="W265" s="101">
        <f t="shared" si="359"/>
        <v>0</v>
      </c>
      <c r="X265" s="224">
        <f>SUMIF('3.HR Policy'!$A:$A,$C265&amp;$C$256,'3.HR Policy'!$E:$E)*SUMIF('1.Headcount'!$A:$A,$C265&amp;2025,'1.Headcount'!Y:Y)/12</f>
        <v>0</v>
      </c>
      <c r="Y265" s="101">
        <f t="shared" si="360"/>
        <v>0</v>
      </c>
      <c r="Z265" s="224">
        <f>SUMIF('3.HR Policy'!$A:$A,$C265&amp;$C$256,'3.HR Policy'!$E:$E)*SUMIF('1.Headcount'!$A:$A,$C265&amp;2025,'1.Headcount'!AA:AA)/12</f>
        <v>0</v>
      </c>
      <c r="AA265" s="101">
        <f t="shared" si="361"/>
        <v>0</v>
      </c>
      <c r="AB265" s="96">
        <f>D265+F265+H265+J265+L265+N265+P265+R265+T265+V265+X265+Z265</f>
        <v>0</v>
      </c>
      <c r="AC265" s="101">
        <f t="shared" si="362"/>
        <v>0</v>
      </c>
      <c r="AE265" s="95">
        <f>SUMIF('3.HR Policy'!$A:$A,$C265&amp;$C$256,'3.HR Policy'!G:G)*SUMIF($C$16:$C$26,$C265,F$16:F$26)</f>
        <v>0</v>
      </c>
      <c r="AF265" s="101">
        <f t="shared" si="363"/>
        <v>0</v>
      </c>
      <c r="AG265" s="95">
        <f>SUMIF('3.HR Policy'!$A:$A,$C265&amp;$C$256,'3.HR Policy'!I:I)*SUMIF($C$16:$C$26,$C265,H$16:H$26)</f>
        <v>17951604</v>
      </c>
      <c r="AH265" s="101">
        <f t="shared" si="364"/>
        <v>1.1363040439947741E-3</v>
      </c>
      <c r="AI265" s="95">
        <f>SUMIF('3.HR Policy'!$A:$A,$C265&amp;$C$256,'3.HR Policy'!K:K)*SUMIF($C$16:$C$26,$C265,J$16:J$26)</f>
        <v>0</v>
      </c>
      <c r="AJ265" s="101">
        <f t="shared" si="365"/>
        <v>0</v>
      </c>
      <c r="AK265" s="95">
        <f>SUMIF('3.HR Policy'!$A:$A,$C265&amp;$C$256,'3.HR Policy'!M:M)*SUMIF($C$16:$C$26,$C265,L$16:L$26)</f>
        <v>0</v>
      </c>
      <c r="AL265" s="101">
        <f t="shared" si="366"/>
        <v>0</v>
      </c>
    </row>
    <row r="266" spans="2:38" x14ac:dyDescent="0.45">
      <c r="B266" s="139"/>
      <c r="C266" s="105" t="str">
        <f t="shared" si="371"/>
        <v>Manager 5</v>
      </c>
      <c r="D266" s="224">
        <f>SUMIF('3.HR Policy'!$A:$A,$C266&amp;$C$256,'3.HR Policy'!$E:$E)*SUMIF('1.Headcount'!$A:$A,$C266&amp;2025,'1.Headcount'!E:E)/12</f>
        <v>0</v>
      </c>
      <c r="E266" s="101">
        <f t="shared" si="350"/>
        <v>0</v>
      </c>
      <c r="F266" s="224">
        <f>SUMIF('3.HR Policy'!$A:$A,$C266&amp;$C$256,'3.HR Policy'!$E:$E)*SUMIF('1.Headcount'!$A:$A,$C266&amp;2025,'1.Headcount'!G:G)/12</f>
        <v>0</v>
      </c>
      <c r="G266" s="101">
        <f t="shared" si="351"/>
        <v>0</v>
      </c>
      <c r="H266" s="224">
        <f>SUMIF('3.HR Policy'!$A:$A,$C266&amp;$C$256,'3.HR Policy'!$E:$E)*SUMIF('1.Headcount'!$A:$A,$C266&amp;2025,'1.Headcount'!I:I)/12</f>
        <v>0</v>
      </c>
      <c r="I266" s="101">
        <f t="shared" si="352"/>
        <v>0</v>
      </c>
      <c r="J266" s="224">
        <f>SUMIF('3.HR Policy'!$A:$A,$C266&amp;$C$256,'3.HR Policy'!$E:$E)*SUMIF('1.Headcount'!$A:$A,$C266&amp;2025,'1.Headcount'!K:K)/12</f>
        <v>0</v>
      </c>
      <c r="K266" s="101">
        <f t="shared" si="353"/>
        <v>0</v>
      </c>
      <c r="L266" s="224">
        <f>SUMIF('3.HR Policy'!$A:$A,$C266&amp;$C$256,'3.HR Policy'!$E:$E)*SUMIF('1.Headcount'!$A:$A,$C266&amp;2025,'1.Headcount'!M:M)/12</f>
        <v>0</v>
      </c>
      <c r="M266" s="101">
        <f t="shared" si="354"/>
        <v>0</v>
      </c>
      <c r="N266" s="224">
        <f>SUMIF('3.HR Policy'!$A:$A,$C266&amp;$C$256,'3.HR Policy'!$E:$E)*SUMIF('1.Headcount'!$A:$A,$C266&amp;2025,'1.Headcount'!O:O)/12</f>
        <v>1087976</v>
      </c>
      <c r="O266" s="101">
        <f t="shared" si="355"/>
        <v>1.8434022365299899E-3</v>
      </c>
      <c r="P266" s="224">
        <f>SUMIF('3.HR Policy'!$A:$A,$C266&amp;$C$256,'3.HR Policy'!$E:$E)*SUMIF('1.Headcount'!$A:$A,$C266&amp;2025,'1.Headcount'!Q:Q)/12</f>
        <v>1087976</v>
      </c>
      <c r="Q266" s="101">
        <f t="shared" si="356"/>
        <v>1.5027292817679557E-3</v>
      </c>
      <c r="R266" s="224">
        <f>SUMIF('3.HR Policy'!$A:$A,$C266&amp;$C$256,'3.HR Policy'!$E:$E)*SUMIF('1.Headcount'!$A:$A,$C266&amp;2025,'1.Headcount'!S:S)/12</f>
        <v>1087976</v>
      </c>
      <c r="S266" s="101">
        <f t="shared" si="357"/>
        <v>4.3519040000000002E-3</v>
      </c>
      <c r="T266" s="224">
        <f>SUMIF('3.HR Policy'!$A:$A,$C266&amp;$C$256,'3.HR Policy'!$E:$E)*SUMIF('1.Headcount'!$A:$A,$C266&amp;2025,'1.Headcount'!U:U)/12</f>
        <v>1087976</v>
      </c>
      <c r="U266" s="101">
        <f t="shared" si="358"/>
        <v>3.1085028571428571E-3</v>
      </c>
      <c r="V266" s="224">
        <f>SUMIF('3.HR Policy'!$A:$A,$C266&amp;$C$256,'3.HR Policy'!$E:$E)*SUMIF('1.Headcount'!$A:$A,$C266&amp;2025,'1.Headcount'!W:W)/12</f>
        <v>1087976</v>
      </c>
      <c r="W266" s="101">
        <f t="shared" si="359"/>
        <v>5.1808380952380953E-3</v>
      </c>
      <c r="X266" s="224">
        <f>SUMIF('3.HR Policy'!$A:$A,$C266&amp;$C$256,'3.HR Policy'!$E:$E)*SUMIF('1.Headcount'!$A:$A,$C266&amp;2025,'1.Headcount'!Y:Y)/12</f>
        <v>1087976</v>
      </c>
      <c r="Y266" s="101">
        <f t="shared" si="360"/>
        <v>5.7261894736842104E-3</v>
      </c>
      <c r="Z266" s="224">
        <f>SUMIF('3.HR Policy'!$A:$A,$C266&amp;$C$256,'3.HR Policy'!$E:$E)*SUMIF('1.Headcount'!$A:$A,$C266&amp;2025,'1.Headcount'!AA:AA)/12</f>
        <v>1087976</v>
      </c>
      <c r="AA266" s="101">
        <f t="shared" si="361"/>
        <v>6.834878753612263E-4</v>
      </c>
      <c r="AB266" s="96">
        <f>D266+F266+H266+J266+L266+N266+P266+R266+T266+V266+X266+Z266</f>
        <v>7615832</v>
      </c>
      <c r="AC266" s="101">
        <f t="shared" si="362"/>
        <v>1.4713740340030913E-3</v>
      </c>
      <c r="AE266" s="95">
        <f>SUMIF('3.HR Policy'!$A:$A,$C266&amp;$C$256,'3.HR Policy'!G:G)*SUMIF($C$16:$C$26,$C266,F$16:F$26)</f>
        <v>32639280</v>
      </c>
      <c r="AF266" s="101">
        <f t="shared" si="363"/>
        <v>3.7188132348919879E-3</v>
      </c>
      <c r="AG266" s="95">
        <f>SUMIF('3.HR Policy'!$A:$A,$C266&amp;$C$256,'3.HR Policy'!I:I)*SUMIF($C$16:$C$26,$C266,H$16:H$26)</f>
        <v>17951604</v>
      </c>
      <c r="AH266" s="101">
        <f t="shared" si="364"/>
        <v>1.1363040439947741E-3</v>
      </c>
      <c r="AI266" s="95">
        <f>SUMIF('3.HR Policy'!$A:$A,$C266&amp;$C$256,'3.HR Policy'!K:K)*SUMIF($C$16:$C$26,$C266,J$16:J$26)</f>
        <v>19746764.400000002</v>
      </c>
      <c r="AJ266" s="101">
        <f t="shared" si="365"/>
        <v>8.332896322628344E-4</v>
      </c>
      <c r="AK266" s="95">
        <f>SUMIF('3.HR Policy'!$A:$A,$C266&amp;$C$256,'3.HR Policy'!M:M)*SUMIF($C$16:$C$26,$C266,L$16:L$26)</f>
        <v>21721440.840000004</v>
      </c>
      <c r="AL266" s="101">
        <f t="shared" si="366"/>
        <v>6.5472756820651279E-4</v>
      </c>
    </row>
    <row r="267" spans="2:38" x14ac:dyDescent="0.45">
      <c r="B267" s="90">
        <v>3</v>
      </c>
      <c r="C267" s="91" t="str">
        <f>C186</f>
        <v>Thưởng doanh số</v>
      </c>
      <c r="D267" s="104">
        <v>0</v>
      </c>
      <c r="E267" s="104">
        <v>0</v>
      </c>
      <c r="F267" s="104">
        <v>0</v>
      </c>
      <c r="G267" s="104">
        <v>0</v>
      </c>
      <c r="H267" s="104">
        <v>0</v>
      </c>
      <c r="I267" s="104">
        <v>0</v>
      </c>
      <c r="J267" s="104">
        <v>0</v>
      </c>
      <c r="K267" s="104">
        <v>0</v>
      </c>
      <c r="L267" s="104">
        <v>0</v>
      </c>
      <c r="M267" s="104">
        <v>0</v>
      </c>
      <c r="N267" s="104">
        <v>0</v>
      </c>
      <c r="O267" s="104">
        <v>0</v>
      </c>
      <c r="P267" s="104">
        <v>0</v>
      </c>
      <c r="Q267" s="104">
        <v>0</v>
      </c>
      <c r="R267" s="104">
        <v>0</v>
      </c>
      <c r="S267" s="104">
        <v>0</v>
      </c>
      <c r="T267" s="104">
        <v>0</v>
      </c>
      <c r="U267" s="104">
        <v>0</v>
      </c>
      <c r="V267" s="104">
        <v>0</v>
      </c>
      <c r="W267" s="104">
        <v>0</v>
      </c>
      <c r="X267" s="104">
        <v>0</v>
      </c>
      <c r="Y267" s="104">
        <v>0</v>
      </c>
      <c r="Z267" s="104">
        <v>0</v>
      </c>
      <c r="AA267" s="104">
        <v>0</v>
      </c>
      <c r="AB267" s="104">
        <f t="shared" ref="AB267" si="375">D267+F267+H267+J267+L267+N267+P267+R267+T267+V267+X267+Z267</f>
        <v>0</v>
      </c>
      <c r="AC267" s="104">
        <f t="shared" ref="AC267" si="376">IFERROR(AB267/AB$32,0)</f>
        <v>0</v>
      </c>
      <c r="AE267" s="104">
        <v>0</v>
      </c>
      <c r="AF267" s="104">
        <v>0</v>
      </c>
      <c r="AG267" s="104">
        <v>0</v>
      </c>
      <c r="AH267" s="104">
        <v>0</v>
      </c>
      <c r="AI267" s="104">
        <v>0</v>
      </c>
      <c r="AJ267" s="104">
        <v>0</v>
      </c>
      <c r="AK267" s="104">
        <v>0</v>
      </c>
      <c r="AL267" s="104">
        <v>0</v>
      </c>
    </row>
    <row r="268" spans="2:38" x14ac:dyDescent="0.45">
      <c r="B268" s="90">
        <v>4</v>
      </c>
      <c r="C268" s="91" t="str">
        <f>C187</f>
        <v>Lương tháng 13</v>
      </c>
      <c r="D268" s="94">
        <f>SUM(D269:D278)</f>
        <v>0</v>
      </c>
      <c r="E268" s="102">
        <f t="shared" ref="E268:E299" si="377">IFERROR(D268/D$32,0)</f>
        <v>0</v>
      </c>
      <c r="F268" s="94">
        <f>SUM(F269:F278)</f>
        <v>0</v>
      </c>
      <c r="G268" s="102">
        <f t="shared" ref="G268:G299" si="378">IFERROR(F268/F$32,0)</f>
        <v>0</v>
      </c>
      <c r="H268" s="94">
        <f>SUM(H269:H278)</f>
        <v>13916666.666666668</v>
      </c>
      <c r="I268" s="102">
        <f t="shared" ref="I268:I299" si="379">IFERROR(H268/H$32,0)</f>
        <v>7.7314814814814822E-2</v>
      </c>
      <c r="J268" s="94">
        <f>SUM(J269:J278)</f>
        <v>20916666.666666668</v>
      </c>
      <c r="K268" s="102">
        <f t="shared" ref="K268:K299" si="380">IFERROR(J268/J$32,0)</f>
        <v>3.0314009661835752E-2</v>
      </c>
      <c r="L268" s="94">
        <f>SUM(L269:L278)</f>
        <v>20916666.666666668</v>
      </c>
      <c r="M268" s="102">
        <f t="shared" ref="M268:M299" si="381">IFERROR(L268/L$32,0)</f>
        <v>5.8101851851851856E-2</v>
      </c>
      <c r="N268" s="94">
        <f>SUM(N269:N278)</f>
        <v>22833333.333333336</v>
      </c>
      <c r="O268" s="102">
        <f t="shared" ref="O268:O299" si="382">IFERROR(N268/N$32,0)</f>
        <v>3.8687450581723716E-2</v>
      </c>
      <c r="P268" s="94">
        <f>SUM(P269:P278)</f>
        <v>26916666.666666668</v>
      </c>
      <c r="Q268" s="102">
        <f t="shared" ref="Q268:Q299" si="383">IFERROR(P268/P$32,0)</f>
        <v>3.7177716390423575E-2</v>
      </c>
      <c r="R268" s="94">
        <f>SUM(R269:R278)</f>
        <v>26916666.666666668</v>
      </c>
      <c r="S268" s="102">
        <f t="shared" ref="S268:S299" si="384">IFERROR(R268/R$32,0)</f>
        <v>0.10766666666666667</v>
      </c>
      <c r="T268" s="94">
        <f>SUM(T269:T278)</f>
        <v>23916666.666666668</v>
      </c>
      <c r="U268" s="102">
        <f t="shared" ref="U268:U299" si="385">IFERROR(T268/T$32,0)</f>
        <v>6.8333333333333343E-2</v>
      </c>
      <c r="V268" s="94">
        <f>SUM(V269:V278)</f>
        <v>23916666.666666668</v>
      </c>
      <c r="W268" s="102">
        <f t="shared" ref="W268:W299" si="386">IFERROR(V268/V$32,0)</f>
        <v>0.1138888888888889</v>
      </c>
      <c r="X268" s="94">
        <f>SUM(X269:X278)</f>
        <v>23916666.666666668</v>
      </c>
      <c r="Y268" s="102">
        <f t="shared" ref="Y268:Y299" si="387">IFERROR(X268/X$32,0)</f>
        <v>0.12587719298245614</v>
      </c>
      <c r="Z268" s="94">
        <f>SUM(Z269:Z278)</f>
        <v>23916666.666666668</v>
      </c>
      <c r="AA268" s="102">
        <f t="shared" ref="AA268:AA299" si="388">IFERROR(Z268/Z$32,0)</f>
        <v>1.5024919378481385E-2</v>
      </c>
      <c r="AB268" s="94">
        <f>SUM(AB269:AB278)</f>
        <v>228083333.33333331</v>
      </c>
      <c r="AC268" s="102">
        <f t="shared" ref="AC268:AC299" si="389">IFERROR(AB268/AB$32,0)</f>
        <v>4.406555899021123E-2</v>
      </c>
      <c r="AE268" s="94">
        <f>SUM(AE269:AE278)</f>
        <v>508200000</v>
      </c>
      <c r="AF268" s="101">
        <f t="shared" ref="AF268:AF299" si="390">IFERROR(AE268/AE$32,0)</f>
        <v>5.7902652447361223E-2</v>
      </c>
      <c r="AG268" s="94">
        <f>SUM(AG269:AG278)</f>
        <v>506990000</v>
      </c>
      <c r="AH268" s="101">
        <f t="shared" ref="AH268:AH299" si="391">IFERROR(AG268/AG$32,0)</f>
        <v>3.2091549438418458E-2</v>
      </c>
      <c r="AI268" s="94">
        <f>SUM(AI269:AI278)</f>
        <v>480491000.00000012</v>
      </c>
      <c r="AJ268" s="101">
        <f t="shared" ref="AJ268:AJ299" si="392">IFERROR(AI268/AI$32,0)</f>
        <v>2.0276140464591842E-2</v>
      </c>
      <c r="AK268" s="94">
        <f>SUM(AK269:AK278)</f>
        <v>721801300.00000012</v>
      </c>
      <c r="AL268" s="101">
        <f t="shared" ref="AL268:AL299" si="393">IFERROR(AK268/AK$32,0)</f>
        <v>2.1756531408682538E-2</v>
      </c>
    </row>
    <row r="269" spans="2:38" x14ac:dyDescent="0.45">
      <c r="B269" s="139"/>
      <c r="C269" s="105" t="str">
        <f t="shared" ref="C269:C278" si="394">C257</f>
        <v>Director 1</v>
      </c>
      <c r="D269" s="224">
        <f>SUMIF('3.HR Policy'!$A:$A,$C269&amp;$C$268,'3.HR Policy'!$E:$E)*SUMIF('1.Headcount'!$A:$A,$C269&amp;2025,'1.Headcount'!E:E)/12</f>
        <v>0</v>
      </c>
      <c r="E269" s="101">
        <f t="shared" si="377"/>
        <v>0</v>
      </c>
      <c r="F269" s="224">
        <f>SUMIF('3.HR Policy'!$A:$A,$C269&amp;$C$268,'3.HR Policy'!$E:$E)*SUMIF('1.Headcount'!$A:$A,$C269&amp;2025,'1.Headcount'!G:G)/12</f>
        <v>0</v>
      </c>
      <c r="G269" s="101">
        <f t="shared" si="378"/>
        <v>0</v>
      </c>
      <c r="H269" s="224">
        <f>SUMIF('3.HR Policy'!$A:$A,$C269&amp;$C$268,'3.HR Policy'!$E:$E)*SUMIF('1.Headcount'!$A:$A,$C269&amp;2025,'1.Headcount'!I:I)/12</f>
        <v>0</v>
      </c>
      <c r="I269" s="101">
        <f t="shared" si="379"/>
        <v>0</v>
      </c>
      <c r="J269" s="224">
        <f>SUMIF('3.HR Policy'!$A:$A,$C269&amp;$C$268,'3.HR Policy'!$E:$E)*SUMIF('1.Headcount'!$A:$A,$C269&amp;2025,'1.Headcount'!K:K)/12</f>
        <v>0</v>
      </c>
      <c r="K269" s="101">
        <f t="shared" si="380"/>
        <v>0</v>
      </c>
      <c r="L269" s="224">
        <f>SUMIF('3.HR Policy'!$A:$A,$C269&amp;$C$268,'3.HR Policy'!$E:$E)*SUMIF('1.Headcount'!$A:$A,$C269&amp;2025,'1.Headcount'!M:M)/12</f>
        <v>0</v>
      </c>
      <c r="M269" s="101">
        <f t="shared" si="381"/>
        <v>0</v>
      </c>
      <c r="N269" s="224">
        <f>SUMIF('3.HR Policy'!$A:$A,$C269&amp;$C$268,'3.HR Policy'!$E:$E)*SUMIF('1.Headcount'!$A:$A,$C269&amp;2025,'1.Headcount'!O:O)/12</f>
        <v>0</v>
      </c>
      <c r="O269" s="101">
        <f t="shared" si="382"/>
        <v>0</v>
      </c>
      <c r="P269" s="224">
        <f>SUMIF('3.HR Policy'!$A:$A,$C269&amp;$C$268,'3.HR Policy'!$E:$E)*SUMIF('1.Headcount'!$A:$A,$C269&amp;2025,'1.Headcount'!Q:Q)/12</f>
        <v>0</v>
      </c>
      <c r="Q269" s="101">
        <f t="shared" si="383"/>
        <v>0</v>
      </c>
      <c r="R269" s="224">
        <f>SUMIF('3.HR Policy'!$A:$A,$C269&amp;$C$268,'3.HR Policy'!$E:$E)*SUMIF('1.Headcount'!$A:$A,$C269&amp;2025,'1.Headcount'!S:S)/12</f>
        <v>0</v>
      </c>
      <c r="S269" s="101">
        <f t="shared" si="384"/>
        <v>0</v>
      </c>
      <c r="T269" s="224">
        <f>SUMIF('3.HR Policy'!$A:$A,$C269&amp;$C$268,'3.HR Policy'!$E:$E)*SUMIF('1.Headcount'!$A:$A,$C269&amp;2025,'1.Headcount'!U:U)/12</f>
        <v>0</v>
      </c>
      <c r="U269" s="101">
        <f t="shared" si="385"/>
        <v>0</v>
      </c>
      <c r="V269" s="224">
        <f>SUMIF('3.HR Policy'!$A:$A,$C269&amp;$C$268,'3.HR Policy'!$E:$E)*SUMIF('1.Headcount'!$A:$A,$C269&amp;2025,'1.Headcount'!W:W)/12</f>
        <v>0</v>
      </c>
      <c r="W269" s="101">
        <f t="shared" si="386"/>
        <v>0</v>
      </c>
      <c r="X269" s="224">
        <f>SUMIF('3.HR Policy'!$A:$A,$C269&amp;$C$268,'3.HR Policy'!$E:$E)*SUMIF('1.Headcount'!$A:$A,$C269&amp;2025,'1.Headcount'!Y:Y)/12</f>
        <v>0</v>
      </c>
      <c r="Y269" s="101">
        <f t="shared" si="387"/>
        <v>0</v>
      </c>
      <c r="Z269" s="224">
        <f>SUMIF('3.HR Policy'!$A:$A,$C269&amp;$C$268,'3.HR Policy'!$E:$E)*SUMIF('1.Headcount'!$A:$A,$C269&amp;2025,'1.Headcount'!AA:AA)/12</f>
        <v>0</v>
      </c>
      <c r="AA269" s="101">
        <f t="shared" si="388"/>
        <v>0</v>
      </c>
      <c r="AB269" s="96">
        <f t="shared" ref="AB269:AB278" si="395">D269+F269+H269+J269+L269+N269+P269+R269+T269+V269+X269+Z269</f>
        <v>0</v>
      </c>
      <c r="AC269" s="101">
        <f t="shared" si="389"/>
        <v>0</v>
      </c>
      <c r="AE269" s="95">
        <f>SUMIF('3.HR Policy'!$A:$A,$C269&amp;$C$268,'3.HR Policy'!G:G)*SUMIF($C$16:$C$26,$C269,F$16:F$26)</f>
        <v>207900000</v>
      </c>
      <c r="AF269" s="101">
        <f t="shared" si="390"/>
        <v>2.3687448728465954E-2</v>
      </c>
      <c r="AG269" s="95">
        <f>SUMIF('3.HR Policy'!$A:$A,$C269&amp;$C$268,'3.HR Policy'!I:I)*SUMIF($C$16:$C$26,$C269,H$16:H$26)</f>
        <v>76230000</v>
      </c>
      <c r="AH269" s="101">
        <f t="shared" si="391"/>
        <v>4.8252210372801019E-3</v>
      </c>
      <c r="AI269" s="95">
        <f>SUMIF('3.HR Policy'!$A:$A,$C269&amp;$C$268,'3.HR Policy'!K:K)*SUMIF($C$16:$C$26,$C269,J$16:J$26)</f>
        <v>83853000.000000015</v>
      </c>
      <c r="AJ269" s="101">
        <f t="shared" si="392"/>
        <v>3.5384954273387421E-3</v>
      </c>
      <c r="AK269" s="95">
        <f>SUMIF('3.HR Policy'!$A:$A,$C269&amp;$C$268,'3.HR Policy'!M:M)*SUMIF($C$16:$C$26,$C269,L$16:L$26)</f>
        <v>92238300.000000015</v>
      </c>
      <c r="AL269" s="101">
        <f t="shared" si="393"/>
        <v>2.780246407194726E-3</v>
      </c>
    </row>
    <row r="270" spans="2:38" x14ac:dyDescent="0.45">
      <c r="B270" s="139"/>
      <c r="C270" s="105" t="str">
        <f t="shared" si="394"/>
        <v>Staff 2</v>
      </c>
      <c r="D270" s="224">
        <f>SUMIF('3.HR Policy'!$A:$A,$C270&amp;$C$268,'3.HR Policy'!$E:$E)*SUMIF('1.Headcount'!$A:$A,$C270&amp;2025,'1.Headcount'!E:E)/12</f>
        <v>0</v>
      </c>
      <c r="E270" s="101">
        <f t="shared" si="377"/>
        <v>0</v>
      </c>
      <c r="F270" s="224">
        <f>SUMIF('3.HR Policy'!$A:$A,$C270&amp;$C$268,'3.HR Policy'!$E:$E)*SUMIF('1.Headcount'!$A:$A,$C270&amp;2025,'1.Headcount'!G:G)/12</f>
        <v>0</v>
      </c>
      <c r="G270" s="101">
        <f t="shared" si="378"/>
        <v>0</v>
      </c>
      <c r="H270" s="224">
        <f>SUMIF('3.HR Policy'!$A:$A,$C270&amp;$C$268,'3.HR Policy'!$E:$E)*SUMIF('1.Headcount'!$A:$A,$C270&amp;2025,'1.Headcount'!I:I)/12</f>
        <v>5000000</v>
      </c>
      <c r="I270" s="101">
        <f t="shared" si="379"/>
        <v>2.7777777777777776E-2</v>
      </c>
      <c r="J270" s="224">
        <f>SUMIF('3.HR Policy'!$A:$A,$C270&amp;$C$268,'3.HR Policy'!$E:$E)*SUMIF('1.Headcount'!$A:$A,$C270&amp;2025,'1.Headcount'!K:K)/12</f>
        <v>5000000</v>
      </c>
      <c r="K270" s="101">
        <f t="shared" si="380"/>
        <v>7.246376811594203E-3</v>
      </c>
      <c r="L270" s="224">
        <f>SUMIF('3.HR Policy'!$A:$A,$C270&amp;$C$268,'3.HR Policy'!$E:$E)*SUMIF('1.Headcount'!$A:$A,$C270&amp;2025,'1.Headcount'!M:M)/12</f>
        <v>5000000</v>
      </c>
      <c r="M270" s="101">
        <f t="shared" si="381"/>
        <v>1.3888888888888888E-2</v>
      </c>
      <c r="N270" s="224">
        <f>SUMIF('3.HR Policy'!$A:$A,$C270&amp;$C$268,'3.HR Policy'!$E:$E)*SUMIF('1.Headcount'!$A:$A,$C270&amp;2025,'1.Headcount'!O:O)/12</f>
        <v>5000000</v>
      </c>
      <c r="O270" s="101">
        <f t="shared" si="382"/>
        <v>8.4717045069467971E-3</v>
      </c>
      <c r="P270" s="224">
        <f>SUMIF('3.HR Policy'!$A:$A,$C270&amp;$C$268,'3.HR Policy'!$E:$E)*SUMIF('1.Headcount'!$A:$A,$C270&amp;2025,'1.Headcount'!Q:Q)/12</f>
        <v>5000000</v>
      </c>
      <c r="Q270" s="101">
        <f t="shared" si="383"/>
        <v>6.9060773480662981E-3</v>
      </c>
      <c r="R270" s="224">
        <f>SUMIF('3.HR Policy'!$A:$A,$C270&amp;$C$268,'3.HR Policy'!$E:$E)*SUMIF('1.Headcount'!$A:$A,$C270&amp;2025,'1.Headcount'!S:S)/12</f>
        <v>5000000</v>
      </c>
      <c r="S270" s="101">
        <f t="shared" si="384"/>
        <v>0.02</v>
      </c>
      <c r="T270" s="224">
        <f>SUMIF('3.HR Policy'!$A:$A,$C270&amp;$C$268,'3.HR Policy'!$E:$E)*SUMIF('1.Headcount'!$A:$A,$C270&amp;2025,'1.Headcount'!U:U)/12</f>
        <v>5000000</v>
      </c>
      <c r="U270" s="101">
        <f t="shared" si="385"/>
        <v>1.4285714285714285E-2</v>
      </c>
      <c r="V270" s="224">
        <f>SUMIF('3.HR Policy'!$A:$A,$C270&amp;$C$268,'3.HR Policy'!$E:$E)*SUMIF('1.Headcount'!$A:$A,$C270&amp;2025,'1.Headcount'!W:W)/12</f>
        <v>5000000</v>
      </c>
      <c r="W270" s="101">
        <f t="shared" si="386"/>
        <v>2.3809523809523808E-2</v>
      </c>
      <c r="X270" s="224">
        <f>SUMIF('3.HR Policy'!$A:$A,$C270&amp;$C$268,'3.HR Policy'!$E:$E)*SUMIF('1.Headcount'!$A:$A,$C270&amp;2025,'1.Headcount'!Y:Y)/12</f>
        <v>5000000</v>
      </c>
      <c r="Y270" s="101">
        <f t="shared" si="387"/>
        <v>2.6315789473684209E-2</v>
      </c>
      <c r="Z270" s="224">
        <f>SUMIF('3.HR Policy'!$A:$A,$C270&amp;$C$268,'3.HR Policy'!$E:$E)*SUMIF('1.Headcount'!$A:$A,$C270&amp;2025,'1.Headcount'!AA:AA)/12</f>
        <v>5000000</v>
      </c>
      <c r="AA270" s="101">
        <f t="shared" si="388"/>
        <v>3.1410981279055158E-3</v>
      </c>
      <c r="AB270" s="96">
        <f t="shared" ref="AB270" si="396">D270+F270+H270+J270+L270+N270+P270+R270+T270+V270+X270+Z270</f>
        <v>50000000</v>
      </c>
      <c r="AC270" s="101">
        <f t="shared" si="389"/>
        <v>9.6599690880989179E-3</v>
      </c>
      <c r="AE270" s="95">
        <f>SUMIF('3.HR Policy'!$A:$A,$C270&amp;$C$268,'3.HR Policy'!G:G)*SUMIF($C$16:$C$26,$C270,F$16:F$26)</f>
        <v>66000000</v>
      </c>
      <c r="AF270" s="101">
        <f t="shared" si="390"/>
        <v>7.5198249931637956E-3</v>
      </c>
      <c r="AG270" s="95">
        <f>SUMIF('3.HR Policy'!$A:$A,$C270&amp;$C$268,'3.HR Policy'!I:I)*SUMIF($C$16:$C$26,$C270,H$16:H$26)</f>
        <v>72600000</v>
      </c>
      <c r="AH270" s="101">
        <f t="shared" si="391"/>
        <v>4.5954486069334308E-3</v>
      </c>
      <c r="AI270" s="95">
        <f>SUMIF('3.HR Policy'!$A:$A,$C270&amp;$C$268,'3.HR Policy'!K:K)*SUMIF($C$16:$C$26,$C270,J$16:J$26)</f>
        <v>79860000</v>
      </c>
      <c r="AJ270" s="101">
        <f t="shared" si="392"/>
        <v>3.3699956450845159E-3</v>
      </c>
      <c r="AK270" s="95">
        <f>SUMIF('3.HR Policy'!$A:$A,$C270&amp;$C$268,'3.HR Policy'!M:M)*SUMIF($C$16:$C$26,$C270,L$16:L$26)</f>
        <v>87846000.000000015</v>
      </c>
      <c r="AL270" s="101">
        <f t="shared" si="393"/>
        <v>2.6478537211378343E-3</v>
      </c>
    </row>
    <row r="271" spans="2:38" x14ac:dyDescent="0.45">
      <c r="B271" s="139"/>
      <c r="C271" s="105" t="str">
        <f t="shared" si="394"/>
        <v>Manager 2</v>
      </c>
      <c r="D271" s="224">
        <f>SUMIF('3.HR Policy'!$A:$A,$C271&amp;$C$268,'3.HR Policy'!$E:$E)*SUMIF('1.Headcount'!$A:$A,$C271&amp;2025,'1.Headcount'!E:E)/12</f>
        <v>0</v>
      </c>
      <c r="E271" s="101">
        <f t="shared" si="377"/>
        <v>0</v>
      </c>
      <c r="F271" s="224">
        <f>SUMIF('3.HR Policy'!$A:$A,$C271&amp;$C$268,'3.HR Policy'!$E:$E)*SUMIF('1.Headcount'!$A:$A,$C271&amp;2025,'1.Headcount'!G:G)/12</f>
        <v>0</v>
      </c>
      <c r="G271" s="101">
        <f t="shared" si="378"/>
        <v>0</v>
      </c>
      <c r="H271" s="224">
        <f>SUMIF('3.HR Policy'!$A:$A,$C271&amp;$C$268,'3.HR Policy'!$E:$E)*SUMIF('1.Headcount'!$A:$A,$C271&amp;2025,'1.Headcount'!I:I)/12</f>
        <v>1916666.6666666667</v>
      </c>
      <c r="I271" s="101">
        <f t="shared" si="379"/>
        <v>1.0648148148148148E-2</v>
      </c>
      <c r="J271" s="224">
        <f>SUMIF('3.HR Policy'!$A:$A,$C271&amp;$C$268,'3.HR Policy'!$E:$E)*SUMIF('1.Headcount'!$A:$A,$C271&amp;2025,'1.Headcount'!K:K)/12</f>
        <v>1916666.6666666667</v>
      </c>
      <c r="K271" s="101">
        <f t="shared" si="380"/>
        <v>2.7777777777777779E-3</v>
      </c>
      <c r="L271" s="224">
        <f>SUMIF('3.HR Policy'!$A:$A,$C271&amp;$C$268,'3.HR Policy'!$E:$E)*SUMIF('1.Headcount'!$A:$A,$C271&amp;2025,'1.Headcount'!M:M)/12</f>
        <v>1916666.6666666667</v>
      </c>
      <c r="M271" s="101">
        <f t="shared" si="381"/>
        <v>5.324074074074074E-3</v>
      </c>
      <c r="N271" s="224">
        <f>SUMIF('3.HR Policy'!$A:$A,$C271&amp;$C$268,'3.HR Policy'!$E:$E)*SUMIF('1.Headcount'!$A:$A,$C271&amp;2025,'1.Headcount'!O:O)/12</f>
        <v>1916666.6666666667</v>
      </c>
      <c r="O271" s="101">
        <f t="shared" si="382"/>
        <v>3.2474867276629394E-3</v>
      </c>
      <c r="P271" s="224">
        <f>SUMIF('3.HR Policy'!$A:$A,$C271&amp;$C$268,'3.HR Policy'!$E:$E)*SUMIF('1.Headcount'!$A:$A,$C271&amp;2025,'1.Headcount'!Q:Q)/12</f>
        <v>0</v>
      </c>
      <c r="Q271" s="101">
        <f t="shared" si="383"/>
        <v>0</v>
      </c>
      <c r="R271" s="224">
        <f>SUMIF('3.HR Policy'!$A:$A,$C271&amp;$C$268,'3.HR Policy'!$E:$E)*SUMIF('1.Headcount'!$A:$A,$C271&amp;2025,'1.Headcount'!S:S)/12</f>
        <v>0</v>
      </c>
      <c r="S271" s="101">
        <f t="shared" si="384"/>
        <v>0</v>
      </c>
      <c r="T271" s="224">
        <f>SUMIF('3.HR Policy'!$A:$A,$C271&amp;$C$268,'3.HR Policy'!$E:$E)*SUMIF('1.Headcount'!$A:$A,$C271&amp;2025,'1.Headcount'!U:U)/12</f>
        <v>0</v>
      </c>
      <c r="U271" s="101">
        <f t="shared" si="385"/>
        <v>0</v>
      </c>
      <c r="V271" s="224">
        <f>SUMIF('3.HR Policy'!$A:$A,$C271&amp;$C$268,'3.HR Policy'!$E:$E)*SUMIF('1.Headcount'!$A:$A,$C271&amp;2025,'1.Headcount'!W:W)/12</f>
        <v>0</v>
      </c>
      <c r="W271" s="101">
        <f t="shared" si="386"/>
        <v>0</v>
      </c>
      <c r="X271" s="224">
        <f>SUMIF('3.HR Policy'!$A:$A,$C271&amp;$C$268,'3.HR Policy'!$E:$E)*SUMIF('1.Headcount'!$A:$A,$C271&amp;2025,'1.Headcount'!Y:Y)/12</f>
        <v>0</v>
      </c>
      <c r="Y271" s="101">
        <f t="shared" si="387"/>
        <v>0</v>
      </c>
      <c r="Z271" s="224">
        <f>SUMIF('3.HR Policy'!$A:$A,$C271&amp;$C$268,'3.HR Policy'!$E:$E)*SUMIF('1.Headcount'!$A:$A,$C271&amp;2025,'1.Headcount'!AA:AA)/12</f>
        <v>0</v>
      </c>
      <c r="AA271" s="101">
        <f t="shared" si="388"/>
        <v>0</v>
      </c>
      <c r="AB271" s="96">
        <f t="shared" ref="AB271" si="397">D271+F271+H271+J271+L271+N271+P271+R271+T271+V271+X271+Z271</f>
        <v>7666666.666666667</v>
      </c>
      <c r="AC271" s="101">
        <f t="shared" si="389"/>
        <v>1.4811952601751675E-3</v>
      </c>
      <c r="AE271" s="95">
        <f>SUMIF('3.HR Policy'!$A:$A,$C271&amp;$C$268,'3.HR Policy'!G:G)*SUMIF($C$16:$C$26,$C271,F$16:F$26)</f>
        <v>0</v>
      </c>
      <c r="AF271" s="101">
        <f t="shared" si="390"/>
        <v>0</v>
      </c>
      <c r="AG271" s="95">
        <f>SUMIF('3.HR Policy'!$A:$A,$C271&amp;$C$268,'3.HR Policy'!I:I)*SUMIF($C$16:$C$26,$C271,H$16:H$26)</f>
        <v>27830000</v>
      </c>
      <c r="AH271" s="101">
        <f t="shared" si="391"/>
        <v>1.7615886326578152E-3</v>
      </c>
      <c r="AI271" s="95">
        <f>SUMIF('3.HR Policy'!$A:$A,$C271&amp;$C$268,'3.HR Policy'!K:K)*SUMIF($C$16:$C$26,$C271,J$16:J$26)</f>
        <v>0</v>
      </c>
      <c r="AJ271" s="101">
        <f t="shared" si="392"/>
        <v>0</v>
      </c>
      <c r="AK271" s="95">
        <f>SUMIF('3.HR Policy'!$A:$A,$C271&amp;$C$268,'3.HR Policy'!M:M)*SUMIF($C$16:$C$26,$C271,L$16:L$26)</f>
        <v>0</v>
      </c>
      <c r="AL271" s="101">
        <f t="shared" si="393"/>
        <v>0</v>
      </c>
    </row>
    <row r="272" spans="2:38" x14ac:dyDescent="0.45">
      <c r="B272" s="139"/>
      <c r="C272" s="105" t="str">
        <f t="shared" si="394"/>
        <v>Staff 6</v>
      </c>
      <c r="D272" s="224">
        <f>SUMIF('3.HR Policy'!$A:$A,$C272&amp;$C$268,'3.HR Policy'!$E:$E)*SUMIF('1.Headcount'!$A:$A,$C272&amp;2025,'1.Headcount'!E:E)/12</f>
        <v>0</v>
      </c>
      <c r="E272" s="101">
        <f t="shared" si="377"/>
        <v>0</v>
      </c>
      <c r="F272" s="224">
        <f>SUMIF('3.HR Policy'!$A:$A,$C272&amp;$C$268,'3.HR Policy'!$E:$E)*SUMIF('1.Headcount'!$A:$A,$C272&amp;2025,'1.Headcount'!G:G)/12</f>
        <v>0</v>
      </c>
      <c r="G272" s="101">
        <f t="shared" si="378"/>
        <v>0</v>
      </c>
      <c r="H272" s="224">
        <f>SUMIF('3.HR Policy'!$A:$A,$C272&amp;$C$268,'3.HR Policy'!$E:$E)*SUMIF('1.Headcount'!$A:$A,$C272&amp;2025,'1.Headcount'!I:I)/12</f>
        <v>7000000</v>
      </c>
      <c r="I272" s="101">
        <f t="shared" si="379"/>
        <v>3.888888888888889E-2</v>
      </c>
      <c r="J272" s="224">
        <f>SUMIF('3.HR Policy'!$A:$A,$C272&amp;$C$268,'3.HR Policy'!$E:$E)*SUMIF('1.Headcount'!$A:$A,$C272&amp;2025,'1.Headcount'!K:K)/12</f>
        <v>14000000</v>
      </c>
      <c r="K272" s="101">
        <f t="shared" si="380"/>
        <v>2.0289855072463767E-2</v>
      </c>
      <c r="L272" s="224">
        <f>SUMIF('3.HR Policy'!$A:$A,$C272&amp;$C$268,'3.HR Policy'!$E:$E)*SUMIF('1.Headcount'!$A:$A,$C272&amp;2025,'1.Headcount'!M:M)/12</f>
        <v>14000000</v>
      </c>
      <c r="M272" s="101">
        <f t="shared" si="381"/>
        <v>3.888888888888889E-2</v>
      </c>
      <c r="N272" s="224">
        <f>SUMIF('3.HR Policy'!$A:$A,$C272&amp;$C$268,'3.HR Policy'!$E:$E)*SUMIF('1.Headcount'!$A:$A,$C272&amp;2025,'1.Headcount'!O:O)/12</f>
        <v>14000000</v>
      </c>
      <c r="O272" s="101">
        <f t="shared" si="382"/>
        <v>2.3720772619451033E-2</v>
      </c>
      <c r="P272" s="224">
        <f>SUMIF('3.HR Policy'!$A:$A,$C272&amp;$C$268,'3.HR Policy'!$E:$E)*SUMIF('1.Headcount'!$A:$A,$C272&amp;2025,'1.Headcount'!Q:Q)/12</f>
        <v>14000000</v>
      </c>
      <c r="Q272" s="101">
        <f t="shared" si="383"/>
        <v>1.9337016574585635E-2</v>
      </c>
      <c r="R272" s="224">
        <f>SUMIF('3.HR Policy'!$A:$A,$C272&amp;$C$268,'3.HR Policy'!$E:$E)*SUMIF('1.Headcount'!$A:$A,$C272&amp;2025,'1.Headcount'!S:S)/12</f>
        <v>14000000</v>
      </c>
      <c r="S272" s="101">
        <f t="shared" si="384"/>
        <v>5.6000000000000001E-2</v>
      </c>
      <c r="T272" s="224">
        <f>SUMIF('3.HR Policy'!$A:$A,$C272&amp;$C$268,'3.HR Policy'!$E:$E)*SUMIF('1.Headcount'!$A:$A,$C272&amp;2025,'1.Headcount'!U:U)/12</f>
        <v>7000000</v>
      </c>
      <c r="U272" s="101">
        <f t="shared" si="385"/>
        <v>0.02</v>
      </c>
      <c r="V272" s="224">
        <f>SUMIF('3.HR Policy'!$A:$A,$C272&amp;$C$268,'3.HR Policy'!$E:$E)*SUMIF('1.Headcount'!$A:$A,$C272&amp;2025,'1.Headcount'!W:W)/12</f>
        <v>7000000</v>
      </c>
      <c r="W272" s="101">
        <f t="shared" si="386"/>
        <v>3.3333333333333333E-2</v>
      </c>
      <c r="X272" s="224">
        <f>SUMIF('3.HR Policy'!$A:$A,$C272&amp;$C$268,'3.HR Policy'!$E:$E)*SUMIF('1.Headcount'!$A:$A,$C272&amp;2025,'1.Headcount'!Y:Y)/12</f>
        <v>7000000</v>
      </c>
      <c r="Y272" s="101">
        <f t="shared" si="387"/>
        <v>3.6842105263157891E-2</v>
      </c>
      <c r="Z272" s="224">
        <f>SUMIF('3.HR Policy'!$A:$A,$C272&amp;$C$268,'3.HR Policy'!$E:$E)*SUMIF('1.Headcount'!$A:$A,$C272&amp;2025,'1.Headcount'!AA:AA)/12</f>
        <v>7000000</v>
      </c>
      <c r="AA272" s="101">
        <f t="shared" si="388"/>
        <v>4.3975373790677225E-3</v>
      </c>
      <c r="AB272" s="96">
        <f t="shared" si="395"/>
        <v>105000000</v>
      </c>
      <c r="AC272" s="101">
        <f t="shared" si="389"/>
        <v>2.0285935085007728E-2</v>
      </c>
      <c r="AE272" s="95">
        <f>SUMIF('3.HR Policy'!$A:$A,$C272&amp;$C$268,'3.HR Policy'!G:G)*SUMIF($C$16:$C$26,$C272,F$16:F$26)</f>
        <v>92400000</v>
      </c>
      <c r="AF272" s="101">
        <f t="shared" si="390"/>
        <v>1.0527754990429313E-2</v>
      </c>
      <c r="AG272" s="95">
        <f>SUMIF('3.HR Policy'!$A:$A,$C272&amp;$C$268,'3.HR Policy'!I:I)*SUMIF($C$16:$C$26,$C272,H$16:H$26)</f>
        <v>101640000.00000001</v>
      </c>
      <c r="AH272" s="101">
        <f t="shared" si="391"/>
        <v>6.433628049706804E-3</v>
      </c>
      <c r="AI272" s="95">
        <f>SUMIF('3.HR Policy'!$A:$A,$C272&amp;$C$268,'3.HR Policy'!K:K)*SUMIF($C$16:$C$26,$C272,J$16:J$26)</f>
        <v>111804000.00000004</v>
      </c>
      <c r="AJ272" s="101">
        <f t="shared" si="392"/>
        <v>4.7179939031183242E-3</v>
      </c>
      <c r="AK272" s="95">
        <f>SUMIF('3.HR Policy'!$A:$A,$C272&amp;$C$268,'3.HR Policy'!M:M)*SUMIF($C$16:$C$26,$C272,L$16:L$26)</f>
        <v>245968800.00000009</v>
      </c>
      <c r="AL272" s="101">
        <f t="shared" si="393"/>
        <v>7.4139904191859373E-3</v>
      </c>
    </row>
    <row r="273" spans="2:38" x14ac:dyDescent="0.45">
      <c r="B273" s="139"/>
      <c r="C273" s="105" t="str">
        <f t="shared" si="394"/>
        <v>Manager 3</v>
      </c>
      <c r="D273" s="224">
        <f>SUMIF('3.HR Policy'!$A:$A,$C273&amp;$C$268,'3.HR Policy'!$E:$E)*SUMIF('1.Headcount'!$A:$A,$C273&amp;2025,'1.Headcount'!E:E)/12</f>
        <v>0</v>
      </c>
      <c r="E273" s="101">
        <f t="shared" si="377"/>
        <v>0</v>
      </c>
      <c r="F273" s="224">
        <f>SUMIF('3.HR Policy'!$A:$A,$C273&amp;$C$268,'3.HR Policy'!$E:$E)*SUMIF('1.Headcount'!$A:$A,$C273&amp;2025,'1.Headcount'!G:G)/12</f>
        <v>0</v>
      </c>
      <c r="G273" s="101">
        <f t="shared" si="378"/>
        <v>0</v>
      </c>
      <c r="H273" s="224">
        <f>SUMIF('3.HR Policy'!$A:$A,$C273&amp;$C$268,'3.HR Policy'!$E:$E)*SUMIF('1.Headcount'!$A:$A,$C273&amp;2025,'1.Headcount'!I:I)/12</f>
        <v>0</v>
      </c>
      <c r="I273" s="101">
        <f t="shared" si="379"/>
        <v>0</v>
      </c>
      <c r="J273" s="224">
        <f>SUMIF('3.HR Policy'!$A:$A,$C273&amp;$C$268,'3.HR Policy'!$E:$E)*SUMIF('1.Headcount'!$A:$A,$C273&amp;2025,'1.Headcount'!K:K)/12</f>
        <v>0</v>
      </c>
      <c r="K273" s="101">
        <f t="shared" si="380"/>
        <v>0</v>
      </c>
      <c r="L273" s="224">
        <f>SUMIF('3.HR Policy'!$A:$A,$C273&amp;$C$268,'3.HR Policy'!$E:$E)*SUMIF('1.Headcount'!$A:$A,$C273&amp;2025,'1.Headcount'!M:M)/12</f>
        <v>0</v>
      </c>
      <c r="M273" s="101">
        <f t="shared" si="381"/>
        <v>0</v>
      </c>
      <c r="N273" s="224">
        <f>SUMIF('3.HR Policy'!$A:$A,$C273&amp;$C$268,'3.HR Policy'!$E:$E)*SUMIF('1.Headcount'!$A:$A,$C273&amp;2025,'1.Headcount'!O:O)/12</f>
        <v>0</v>
      </c>
      <c r="O273" s="101">
        <f t="shared" si="382"/>
        <v>0</v>
      </c>
      <c r="P273" s="224">
        <f>SUMIF('3.HR Policy'!$A:$A,$C273&amp;$C$268,'3.HR Policy'!$E:$E)*SUMIF('1.Headcount'!$A:$A,$C273&amp;2025,'1.Headcount'!Q:Q)/12</f>
        <v>0</v>
      </c>
      <c r="Q273" s="101">
        <f t="shared" si="383"/>
        <v>0</v>
      </c>
      <c r="R273" s="224">
        <f>SUMIF('3.HR Policy'!$A:$A,$C273&amp;$C$268,'3.HR Policy'!$E:$E)*SUMIF('1.Headcount'!$A:$A,$C273&amp;2025,'1.Headcount'!S:S)/12</f>
        <v>0</v>
      </c>
      <c r="S273" s="101">
        <f t="shared" si="384"/>
        <v>0</v>
      </c>
      <c r="T273" s="224">
        <f>SUMIF('3.HR Policy'!$A:$A,$C273&amp;$C$268,'3.HR Policy'!$E:$E)*SUMIF('1.Headcount'!$A:$A,$C273&amp;2025,'1.Headcount'!U:U)/12</f>
        <v>0</v>
      </c>
      <c r="U273" s="101">
        <f t="shared" si="385"/>
        <v>0</v>
      </c>
      <c r="V273" s="224">
        <f>SUMIF('3.HR Policy'!$A:$A,$C273&amp;$C$268,'3.HR Policy'!$E:$E)*SUMIF('1.Headcount'!$A:$A,$C273&amp;2025,'1.Headcount'!W:W)/12</f>
        <v>0</v>
      </c>
      <c r="W273" s="101">
        <f t="shared" si="386"/>
        <v>0</v>
      </c>
      <c r="X273" s="224">
        <f>SUMIF('3.HR Policy'!$A:$A,$C273&amp;$C$268,'3.HR Policy'!$E:$E)*SUMIF('1.Headcount'!$A:$A,$C273&amp;2025,'1.Headcount'!Y:Y)/12</f>
        <v>0</v>
      </c>
      <c r="Y273" s="101">
        <f t="shared" si="387"/>
        <v>0</v>
      </c>
      <c r="Z273" s="224">
        <f>SUMIF('3.HR Policy'!$A:$A,$C273&amp;$C$268,'3.HR Policy'!$E:$E)*SUMIF('1.Headcount'!$A:$A,$C273&amp;2025,'1.Headcount'!AA:AA)/12</f>
        <v>0</v>
      </c>
      <c r="AA273" s="101">
        <f t="shared" si="388"/>
        <v>0</v>
      </c>
      <c r="AB273" s="96">
        <f t="shared" ref="AB273:AB276" si="398">D273+F273+H273+J273+L273+N273+P273+R273+T273+V273+X273+Z273</f>
        <v>0</v>
      </c>
      <c r="AC273" s="101">
        <f t="shared" si="389"/>
        <v>0</v>
      </c>
      <c r="AE273" s="95">
        <f>SUMIF('3.HR Policy'!$A:$A,$C273&amp;$C$268,'3.HR Policy'!G:G)*SUMIF($C$16:$C$26,$C273,F$16:F$26)</f>
        <v>38500000</v>
      </c>
      <c r="AF273" s="101">
        <f t="shared" si="390"/>
        <v>4.3865645793455471E-3</v>
      </c>
      <c r="AG273" s="95">
        <f>SUMIF('3.HR Policy'!$A:$A,$C273&amp;$C$268,'3.HR Policy'!I:I)*SUMIF($C$16:$C$26,$C273,H$16:H$26)</f>
        <v>42350000</v>
      </c>
      <c r="AH273" s="101">
        <f t="shared" si="391"/>
        <v>2.6806783540445013E-3</v>
      </c>
      <c r="AI273" s="95">
        <f>SUMIF('3.HR Policy'!$A:$A,$C273&amp;$C$268,'3.HR Policy'!K:K)*SUMIF($C$16:$C$26,$C273,J$16:J$26)</f>
        <v>46585000</v>
      </c>
      <c r="AJ273" s="101">
        <f t="shared" si="392"/>
        <v>1.9658307929659676E-3</v>
      </c>
      <c r="AK273" s="95">
        <f>SUMIF('3.HR Policy'!$A:$A,$C273&amp;$C$268,'3.HR Policy'!M:M)*SUMIF($C$16:$C$26,$C273,L$16:L$26)</f>
        <v>51243500.000000007</v>
      </c>
      <c r="AL273" s="101">
        <f t="shared" si="393"/>
        <v>1.5445813373304034E-3</v>
      </c>
    </row>
    <row r="274" spans="2:38" x14ac:dyDescent="0.45">
      <c r="B274" s="139"/>
      <c r="C274" s="105" t="str">
        <f t="shared" si="394"/>
        <v>Staff 4</v>
      </c>
      <c r="D274" s="224">
        <f>SUMIF('3.HR Policy'!$A:$A,$C274&amp;$C$268,'3.HR Policy'!$E:$E)*SUMIF('1.Headcount'!$A:$A,$C274&amp;2025,'1.Headcount'!E:E)/12</f>
        <v>0</v>
      </c>
      <c r="E274" s="101">
        <f t="shared" si="377"/>
        <v>0</v>
      </c>
      <c r="F274" s="224">
        <f>SUMIF('3.HR Policy'!$A:$A,$C274&amp;$C$268,'3.HR Policy'!$E:$E)*SUMIF('1.Headcount'!$A:$A,$C274&amp;2025,'1.Headcount'!G:G)/12</f>
        <v>0</v>
      </c>
      <c r="G274" s="101">
        <f t="shared" si="378"/>
        <v>0</v>
      </c>
      <c r="H274" s="224">
        <f>SUMIF('3.HR Policy'!$A:$A,$C274&amp;$C$268,'3.HR Policy'!$E:$E)*SUMIF('1.Headcount'!$A:$A,$C274&amp;2025,'1.Headcount'!I:I)/12</f>
        <v>0</v>
      </c>
      <c r="I274" s="101">
        <f t="shared" si="379"/>
        <v>0</v>
      </c>
      <c r="J274" s="224">
        <f>SUMIF('3.HR Policy'!$A:$A,$C274&amp;$C$268,'3.HR Policy'!$E:$E)*SUMIF('1.Headcount'!$A:$A,$C274&amp;2025,'1.Headcount'!K:K)/12</f>
        <v>0</v>
      </c>
      <c r="K274" s="101">
        <f t="shared" si="380"/>
        <v>0</v>
      </c>
      <c r="L274" s="224">
        <f>SUMIF('3.HR Policy'!$A:$A,$C274&amp;$C$268,'3.HR Policy'!$E:$E)*SUMIF('1.Headcount'!$A:$A,$C274&amp;2025,'1.Headcount'!M:M)/12</f>
        <v>0</v>
      </c>
      <c r="M274" s="101">
        <f t="shared" si="381"/>
        <v>0</v>
      </c>
      <c r="N274" s="224">
        <f>SUMIF('3.HR Policy'!$A:$A,$C274&amp;$C$268,'3.HR Policy'!$E:$E)*SUMIF('1.Headcount'!$A:$A,$C274&amp;2025,'1.Headcount'!O:O)/12</f>
        <v>0</v>
      </c>
      <c r="O274" s="101">
        <f t="shared" si="382"/>
        <v>0</v>
      </c>
      <c r="P274" s="224">
        <f>SUMIF('3.HR Policy'!$A:$A,$C274&amp;$C$268,'3.HR Policy'!$E:$E)*SUMIF('1.Headcount'!$A:$A,$C274&amp;2025,'1.Headcount'!Q:Q)/12</f>
        <v>0</v>
      </c>
      <c r="Q274" s="101">
        <f t="shared" si="383"/>
        <v>0</v>
      </c>
      <c r="R274" s="224">
        <f>SUMIF('3.HR Policy'!$A:$A,$C274&amp;$C$268,'3.HR Policy'!$E:$E)*SUMIF('1.Headcount'!$A:$A,$C274&amp;2025,'1.Headcount'!S:S)/12</f>
        <v>0</v>
      </c>
      <c r="S274" s="101">
        <f t="shared" si="384"/>
        <v>0</v>
      </c>
      <c r="T274" s="224">
        <f>SUMIF('3.HR Policy'!$A:$A,$C274&amp;$C$268,'3.HR Policy'!$E:$E)*SUMIF('1.Headcount'!$A:$A,$C274&amp;2025,'1.Headcount'!U:U)/12</f>
        <v>4000000</v>
      </c>
      <c r="U274" s="101">
        <f t="shared" si="385"/>
        <v>1.1428571428571429E-2</v>
      </c>
      <c r="V274" s="224">
        <f>SUMIF('3.HR Policy'!$A:$A,$C274&amp;$C$268,'3.HR Policy'!$E:$E)*SUMIF('1.Headcount'!$A:$A,$C274&amp;2025,'1.Headcount'!W:W)/12</f>
        <v>4000000</v>
      </c>
      <c r="W274" s="101">
        <f t="shared" si="386"/>
        <v>1.9047619047619049E-2</v>
      </c>
      <c r="X274" s="224">
        <f>SUMIF('3.HR Policy'!$A:$A,$C274&amp;$C$268,'3.HR Policy'!$E:$E)*SUMIF('1.Headcount'!$A:$A,$C274&amp;2025,'1.Headcount'!Y:Y)/12</f>
        <v>4000000</v>
      </c>
      <c r="Y274" s="101">
        <f t="shared" si="387"/>
        <v>2.1052631578947368E-2</v>
      </c>
      <c r="Z274" s="224">
        <f>SUMIF('3.HR Policy'!$A:$A,$C274&amp;$C$268,'3.HR Policy'!$E:$E)*SUMIF('1.Headcount'!$A:$A,$C274&amp;2025,'1.Headcount'!AA:AA)/12</f>
        <v>4000000</v>
      </c>
      <c r="AA274" s="101">
        <f t="shared" si="388"/>
        <v>2.5128785023244126E-3</v>
      </c>
      <c r="AB274" s="96">
        <f t="shared" si="398"/>
        <v>16000000</v>
      </c>
      <c r="AC274" s="101">
        <f t="shared" si="389"/>
        <v>3.0911901081916537E-3</v>
      </c>
      <c r="AE274" s="95">
        <f>SUMIF('3.HR Policy'!$A:$A,$C274&amp;$C$268,'3.HR Policy'!G:G)*SUMIF($C$16:$C$26,$C274,F$16:F$26)</f>
        <v>52800000</v>
      </c>
      <c r="AF274" s="101">
        <f t="shared" si="390"/>
        <v>6.0158599945310367E-3</v>
      </c>
      <c r="AG274" s="95">
        <f>SUMIF('3.HR Policy'!$A:$A,$C274&amp;$C$268,'3.HR Policy'!I:I)*SUMIF($C$16:$C$26,$C274,H$16:H$26)</f>
        <v>0</v>
      </c>
      <c r="AH274" s="101">
        <f t="shared" si="391"/>
        <v>0</v>
      </c>
      <c r="AI274" s="95">
        <f>SUMIF('3.HR Policy'!$A:$A,$C274&amp;$C$268,'3.HR Policy'!K:K)*SUMIF($C$16:$C$26,$C274,J$16:J$26)</f>
        <v>0</v>
      </c>
      <c r="AJ274" s="101">
        <f t="shared" si="392"/>
        <v>0</v>
      </c>
      <c r="AK274" s="95">
        <f>SUMIF('3.HR Policy'!$A:$A,$C274&amp;$C$268,'3.HR Policy'!M:M)*SUMIF($C$16:$C$26,$C274,L$16:L$26)</f>
        <v>70276800.000000015</v>
      </c>
      <c r="AL274" s="101">
        <f t="shared" si="393"/>
        <v>2.1182829769102675E-3</v>
      </c>
    </row>
    <row r="275" spans="2:38" x14ac:dyDescent="0.45">
      <c r="B275" s="139"/>
      <c r="C275" s="105" t="str">
        <f t="shared" si="394"/>
        <v>Manager 4</v>
      </c>
      <c r="D275" s="224">
        <f>SUMIF('3.HR Policy'!$A:$A,$C275&amp;$C$268,'3.HR Policy'!$E:$E)*SUMIF('1.Headcount'!$A:$A,$C275&amp;2025,'1.Headcount'!E:E)/12</f>
        <v>0</v>
      </c>
      <c r="E275" s="101">
        <f t="shared" si="377"/>
        <v>0</v>
      </c>
      <c r="F275" s="224">
        <f>SUMIF('3.HR Policy'!$A:$A,$C275&amp;$C$268,'3.HR Policy'!$E:$E)*SUMIF('1.Headcount'!$A:$A,$C275&amp;2025,'1.Headcount'!G:G)/12</f>
        <v>0</v>
      </c>
      <c r="G275" s="101">
        <f t="shared" si="378"/>
        <v>0</v>
      </c>
      <c r="H275" s="224">
        <f>SUMIF('3.HR Policy'!$A:$A,$C275&amp;$C$268,'3.HR Policy'!$E:$E)*SUMIF('1.Headcount'!$A:$A,$C275&amp;2025,'1.Headcount'!I:I)/12</f>
        <v>0</v>
      </c>
      <c r="I275" s="101">
        <f t="shared" si="379"/>
        <v>0</v>
      </c>
      <c r="J275" s="224">
        <f>SUMIF('3.HR Policy'!$A:$A,$C275&amp;$C$268,'3.HR Policy'!$E:$E)*SUMIF('1.Headcount'!$A:$A,$C275&amp;2025,'1.Headcount'!K:K)/12</f>
        <v>0</v>
      </c>
      <c r="K275" s="101">
        <f t="shared" si="380"/>
        <v>0</v>
      </c>
      <c r="L275" s="224">
        <f>SUMIF('3.HR Policy'!$A:$A,$C275&amp;$C$268,'3.HR Policy'!$E:$E)*SUMIF('1.Headcount'!$A:$A,$C275&amp;2025,'1.Headcount'!M:M)/12</f>
        <v>0</v>
      </c>
      <c r="M275" s="101">
        <f t="shared" si="381"/>
        <v>0</v>
      </c>
      <c r="N275" s="224">
        <f>SUMIF('3.HR Policy'!$A:$A,$C275&amp;$C$268,'3.HR Policy'!$E:$E)*SUMIF('1.Headcount'!$A:$A,$C275&amp;2025,'1.Headcount'!O:O)/12</f>
        <v>0</v>
      </c>
      <c r="O275" s="101">
        <f t="shared" si="382"/>
        <v>0</v>
      </c>
      <c r="P275" s="224">
        <f>SUMIF('3.HR Policy'!$A:$A,$C275&amp;$C$268,'3.HR Policy'!$E:$E)*SUMIF('1.Headcount'!$A:$A,$C275&amp;2025,'1.Headcount'!Q:Q)/12</f>
        <v>0</v>
      </c>
      <c r="Q275" s="101">
        <f t="shared" si="383"/>
        <v>0</v>
      </c>
      <c r="R275" s="224">
        <f>SUMIF('3.HR Policy'!$A:$A,$C275&amp;$C$268,'3.HR Policy'!$E:$E)*SUMIF('1.Headcount'!$A:$A,$C275&amp;2025,'1.Headcount'!S:S)/12</f>
        <v>0</v>
      </c>
      <c r="S275" s="101">
        <f t="shared" si="384"/>
        <v>0</v>
      </c>
      <c r="T275" s="224">
        <f>SUMIF('3.HR Policy'!$A:$A,$C275&amp;$C$268,'3.HR Policy'!$E:$E)*SUMIF('1.Headcount'!$A:$A,$C275&amp;2025,'1.Headcount'!U:U)/12</f>
        <v>0</v>
      </c>
      <c r="U275" s="101">
        <f t="shared" si="385"/>
        <v>0</v>
      </c>
      <c r="V275" s="224">
        <f>SUMIF('3.HR Policy'!$A:$A,$C275&amp;$C$268,'3.HR Policy'!$E:$E)*SUMIF('1.Headcount'!$A:$A,$C275&amp;2025,'1.Headcount'!W:W)/12</f>
        <v>0</v>
      </c>
      <c r="W275" s="101">
        <f t="shared" si="386"/>
        <v>0</v>
      </c>
      <c r="X275" s="224">
        <f>SUMIF('3.HR Policy'!$A:$A,$C275&amp;$C$268,'3.HR Policy'!$E:$E)*SUMIF('1.Headcount'!$A:$A,$C275&amp;2025,'1.Headcount'!Y:Y)/12</f>
        <v>0</v>
      </c>
      <c r="Y275" s="101">
        <f t="shared" si="387"/>
        <v>0</v>
      </c>
      <c r="Z275" s="224">
        <f>SUMIF('3.HR Policy'!$A:$A,$C275&amp;$C$268,'3.HR Policy'!$E:$E)*SUMIF('1.Headcount'!$A:$A,$C275&amp;2025,'1.Headcount'!AA:AA)/12</f>
        <v>0</v>
      </c>
      <c r="AA275" s="101">
        <f t="shared" si="388"/>
        <v>0</v>
      </c>
      <c r="AB275" s="96">
        <f t="shared" si="398"/>
        <v>0</v>
      </c>
      <c r="AC275" s="101">
        <f t="shared" si="389"/>
        <v>0</v>
      </c>
      <c r="AE275" s="95">
        <f>SUMIF('3.HR Policy'!$A:$A,$C275&amp;$C$268,'3.HR Policy'!G:G)*SUMIF($C$16:$C$26,$C275,F$16:F$26)</f>
        <v>0</v>
      </c>
      <c r="AF275" s="101">
        <f t="shared" si="390"/>
        <v>0</v>
      </c>
      <c r="AG275" s="95">
        <f>SUMIF('3.HR Policy'!$A:$A,$C275&amp;$C$268,'3.HR Policy'!I:I)*SUMIF($C$16:$C$26,$C275,H$16:H$26)</f>
        <v>29040000.000000011</v>
      </c>
      <c r="AH275" s="101">
        <f t="shared" si="391"/>
        <v>1.838179442773373E-3</v>
      </c>
      <c r="AI275" s="95">
        <f>SUMIF('3.HR Policy'!$A:$A,$C275&amp;$C$268,'3.HR Policy'!K:K)*SUMIF($C$16:$C$26,$C275,J$16:J$26)</f>
        <v>31944000.000000011</v>
      </c>
      <c r="AJ275" s="101">
        <f t="shared" si="392"/>
        <v>1.3479982580338068E-3</v>
      </c>
      <c r="AK275" s="95">
        <f>SUMIF('3.HR Policy'!$A:$A,$C275&amp;$C$268,'3.HR Policy'!M:M)*SUMIF($C$16:$C$26,$C275,L$16:L$26)</f>
        <v>35138400.000000015</v>
      </c>
      <c r="AL275" s="101">
        <f t="shared" si="393"/>
        <v>1.059141488455134E-3</v>
      </c>
    </row>
    <row r="276" spans="2:38" x14ac:dyDescent="0.45">
      <c r="B276" s="139"/>
      <c r="C276" s="105" t="str">
        <f t="shared" si="394"/>
        <v>Staff 5</v>
      </c>
      <c r="D276" s="224">
        <f>SUMIF('3.HR Policy'!$A:$A,$C276&amp;$C$268,'3.HR Policy'!$E:$E)*SUMIF('1.Headcount'!$A:$A,$C276&amp;2025,'1.Headcount'!E:E)/12</f>
        <v>0</v>
      </c>
      <c r="E276" s="101">
        <f t="shared" si="377"/>
        <v>0</v>
      </c>
      <c r="F276" s="224">
        <f>SUMIF('3.HR Policy'!$A:$A,$C276&amp;$C$268,'3.HR Policy'!$E:$E)*SUMIF('1.Headcount'!$A:$A,$C276&amp;2025,'1.Headcount'!G:G)/12</f>
        <v>0</v>
      </c>
      <c r="G276" s="101">
        <f t="shared" si="378"/>
        <v>0</v>
      </c>
      <c r="H276" s="224">
        <f>SUMIF('3.HR Policy'!$A:$A,$C276&amp;$C$268,'3.HR Policy'!$E:$E)*SUMIF('1.Headcount'!$A:$A,$C276&amp;2025,'1.Headcount'!I:I)/12</f>
        <v>0</v>
      </c>
      <c r="I276" s="101">
        <f t="shared" si="379"/>
        <v>0</v>
      </c>
      <c r="J276" s="224">
        <f>SUMIF('3.HR Policy'!$A:$A,$C276&amp;$C$268,'3.HR Policy'!$E:$E)*SUMIF('1.Headcount'!$A:$A,$C276&amp;2025,'1.Headcount'!K:K)/12</f>
        <v>0</v>
      </c>
      <c r="K276" s="101">
        <f t="shared" si="380"/>
        <v>0</v>
      </c>
      <c r="L276" s="224">
        <f>SUMIF('3.HR Policy'!$A:$A,$C276&amp;$C$268,'3.HR Policy'!$E:$E)*SUMIF('1.Headcount'!$A:$A,$C276&amp;2025,'1.Headcount'!M:M)/12</f>
        <v>0</v>
      </c>
      <c r="M276" s="101">
        <f t="shared" si="381"/>
        <v>0</v>
      </c>
      <c r="N276" s="224">
        <f>SUMIF('3.HR Policy'!$A:$A,$C276&amp;$C$268,'3.HR Policy'!$E:$E)*SUMIF('1.Headcount'!$A:$A,$C276&amp;2025,'1.Headcount'!O:O)/12</f>
        <v>0</v>
      </c>
      <c r="O276" s="101">
        <f t="shared" si="382"/>
        <v>0</v>
      </c>
      <c r="P276" s="224">
        <f>SUMIF('3.HR Policy'!$A:$A,$C276&amp;$C$268,'3.HR Policy'!$E:$E)*SUMIF('1.Headcount'!$A:$A,$C276&amp;2025,'1.Headcount'!Q:Q)/12</f>
        <v>6000000</v>
      </c>
      <c r="Q276" s="101">
        <f t="shared" si="383"/>
        <v>8.2872928176795577E-3</v>
      </c>
      <c r="R276" s="224">
        <f>SUMIF('3.HR Policy'!$A:$A,$C276&amp;$C$268,'3.HR Policy'!$E:$E)*SUMIF('1.Headcount'!$A:$A,$C276&amp;2025,'1.Headcount'!S:S)/12</f>
        <v>6000000</v>
      </c>
      <c r="S276" s="101">
        <f t="shared" si="384"/>
        <v>2.4E-2</v>
      </c>
      <c r="T276" s="224">
        <f>SUMIF('3.HR Policy'!$A:$A,$C276&amp;$C$268,'3.HR Policy'!$E:$E)*SUMIF('1.Headcount'!$A:$A,$C276&amp;2025,'1.Headcount'!U:U)/12</f>
        <v>6000000</v>
      </c>
      <c r="U276" s="101">
        <f t="shared" si="385"/>
        <v>1.7142857142857144E-2</v>
      </c>
      <c r="V276" s="224">
        <f>SUMIF('3.HR Policy'!$A:$A,$C276&amp;$C$268,'3.HR Policy'!$E:$E)*SUMIF('1.Headcount'!$A:$A,$C276&amp;2025,'1.Headcount'!W:W)/12</f>
        <v>6000000</v>
      </c>
      <c r="W276" s="101">
        <f t="shared" si="386"/>
        <v>2.8571428571428571E-2</v>
      </c>
      <c r="X276" s="224">
        <f>SUMIF('3.HR Policy'!$A:$A,$C276&amp;$C$268,'3.HR Policy'!$E:$E)*SUMIF('1.Headcount'!$A:$A,$C276&amp;2025,'1.Headcount'!Y:Y)/12</f>
        <v>6000000</v>
      </c>
      <c r="Y276" s="101">
        <f t="shared" si="387"/>
        <v>3.1578947368421054E-2</v>
      </c>
      <c r="Z276" s="224">
        <f>SUMIF('3.HR Policy'!$A:$A,$C276&amp;$C$268,'3.HR Policy'!$E:$E)*SUMIF('1.Headcount'!$A:$A,$C276&amp;2025,'1.Headcount'!AA:AA)/12</f>
        <v>6000000</v>
      </c>
      <c r="AA276" s="101">
        <f t="shared" si="388"/>
        <v>3.7693177534866189E-3</v>
      </c>
      <c r="AB276" s="96">
        <f t="shared" si="398"/>
        <v>36000000</v>
      </c>
      <c r="AC276" s="101">
        <f t="shared" si="389"/>
        <v>6.955177743431221E-3</v>
      </c>
      <c r="AE276" s="95">
        <f>SUMIF('3.HR Policy'!$A:$A,$C276&amp;$C$268,'3.HR Policy'!G:G)*SUMIF($C$16:$C$26,$C276,F$16:F$26)</f>
        <v>0</v>
      </c>
      <c r="AF276" s="101">
        <f t="shared" si="390"/>
        <v>0</v>
      </c>
      <c r="AG276" s="95">
        <f>SUMIF('3.HR Policy'!$A:$A,$C276&amp;$C$268,'3.HR Policy'!I:I)*SUMIF($C$16:$C$26,$C276,H$16:H$26)</f>
        <v>87120000.000000015</v>
      </c>
      <c r="AH276" s="101">
        <f t="shared" si="391"/>
        <v>5.5145383283201179E-3</v>
      </c>
      <c r="AI276" s="95">
        <f>SUMIF('3.HR Policy'!$A:$A,$C276&amp;$C$268,'3.HR Policy'!K:K)*SUMIF($C$16:$C$26,$C276,J$16:J$26)</f>
        <v>95832000.000000045</v>
      </c>
      <c r="AJ276" s="101">
        <f t="shared" si="392"/>
        <v>4.0439947741014205E-3</v>
      </c>
      <c r="AK276" s="95">
        <f>SUMIF('3.HR Policy'!$A:$A,$C276&amp;$C$268,'3.HR Policy'!M:M)*SUMIF($C$16:$C$26,$C276,L$16:L$26)</f>
        <v>105415200.00000004</v>
      </c>
      <c r="AL276" s="101">
        <f t="shared" si="393"/>
        <v>3.1774244653654019E-3</v>
      </c>
    </row>
    <row r="277" spans="2:38" x14ac:dyDescent="0.45">
      <c r="B277" s="139"/>
      <c r="C277" s="105" t="str">
        <f t="shared" si="394"/>
        <v>Staff 3</v>
      </c>
      <c r="D277" s="224">
        <f>SUMIF('3.HR Policy'!$A:$A,$C277&amp;$C$268,'3.HR Policy'!$E:$E)*SUMIF('1.Headcount'!$A:$A,$C277&amp;2025,'1.Headcount'!E:E)/12</f>
        <v>0</v>
      </c>
      <c r="E277" s="101">
        <f t="shared" si="377"/>
        <v>0</v>
      </c>
      <c r="F277" s="224">
        <f>SUMIF('3.HR Policy'!$A:$A,$C277&amp;$C$268,'3.HR Policy'!$E:$E)*SUMIF('1.Headcount'!$A:$A,$C277&amp;2025,'1.Headcount'!G:G)/12</f>
        <v>0</v>
      </c>
      <c r="G277" s="101">
        <f t="shared" si="378"/>
        <v>0</v>
      </c>
      <c r="H277" s="224">
        <f>SUMIF('3.HR Policy'!$A:$A,$C277&amp;$C$268,'3.HR Policy'!$E:$E)*SUMIF('1.Headcount'!$A:$A,$C277&amp;2025,'1.Headcount'!I:I)/12</f>
        <v>0</v>
      </c>
      <c r="I277" s="101">
        <f t="shared" si="379"/>
        <v>0</v>
      </c>
      <c r="J277" s="224">
        <f>SUMIF('3.HR Policy'!$A:$A,$C277&amp;$C$268,'3.HR Policy'!$E:$E)*SUMIF('1.Headcount'!$A:$A,$C277&amp;2025,'1.Headcount'!K:K)/12</f>
        <v>0</v>
      </c>
      <c r="K277" s="101">
        <f t="shared" si="380"/>
        <v>0</v>
      </c>
      <c r="L277" s="224">
        <f>SUMIF('3.HR Policy'!$A:$A,$C277&amp;$C$268,'3.HR Policy'!$E:$E)*SUMIF('1.Headcount'!$A:$A,$C277&amp;2025,'1.Headcount'!M:M)/12</f>
        <v>0</v>
      </c>
      <c r="M277" s="101">
        <f t="shared" si="381"/>
        <v>0</v>
      </c>
      <c r="N277" s="224">
        <f>SUMIF('3.HR Policy'!$A:$A,$C277&amp;$C$268,'3.HR Policy'!$E:$E)*SUMIF('1.Headcount'!$A:$A,$C277&amp;2025,'1.Headcount'!O:O)/12</f>
        <v>0</v>
      </c>
      <c r="O277" s="101">
        <f t="shared" si="382"/>
        <v>0</v>
      </c>
      <c r="P277" s="224">
        <f>SUMIF('3.HR Policy'!$A:$A,$C277&amp;$C$268,'3.HR Policy'!$E:$E)*SUMIF('1.Headcount'!$A:$A,$C277&amp;2025,'1.Headcount'!Q:Q)/12</f>
        <v>0</v>
      </c>
      <c r="Q277" s="101">
        <f t="shared" si="383"/>
        <v>0</v>
      </c>
      <c r="R277" s="224">
        <f>SUMIF('3.HR Policy'!$A:$A,$C277&amp;$C$268,'3.HR Policy'!$E:$E)*SUMIF('1.Headcount'!$A:$A,$C277&amp;2025,'1.Headcount'!S:S)/12</f>
        <v>0</v>
      </c>
      <c r="S277" s="101">
        <f t="shared" si="384"/>
        <v>0</v>
      </c>
      <c r="T277" s="224">
        <f>SUMIF('3.HR Policy'!$A:$A,$C277&amp;$C$268,'3.HR Policy'!$E:$E)*SUMIF('1.Headcount'!$A:$A,$C277&amp;2025,'1.Headcount'!U:U)/12</f>
        <v>0</v>
      </c>
      <c r="U277" s="101">
        <f t="shared" si="385"/>
        <v>0</v>
      </c>
      <c r="V277" s="224">
        <f>SUMIF('3.HR Policy'!$A:$A,$C277&amp;$C$268,'3.HR Policy'!$E:$E)*SUMIF('1.Headcount'!$A:$A,$C277&amp;2025,'1.Headcount'!W:W)/12</f>
        <v>0</v>
      </c>
      <c r="W277" s="101">
        <f t="shared" si="386"/>
        <v>0</v>
      </c>
      <c r="X277" s="224">
        <f>SUMIF('3.HR Policy'!$A:$A,$C277&amp;$C$268,'3.HR Policy'!$E:$E)*SUMIF('1.Headcount'!$A:$A,$C277&amp;2025,'1.Headcount'!Y:Y)/12</f>
        <v>0</v>
      </c>
      <c r="Y277" s="101">
        <f t="shared" si="387"/>
        <v>0</v>
      </c>
      <c r="Z277" s="224">
        <f>SUMIF('3.HR Policy'!$A:$A,$C277&amp;$C$268,'3.HR Policy'!$E:$E)*SUMIF('1.Headcount'!$A:$A,$C277&amp;2025,'1.Headcount'!AA:AA)/12</f>
        <v>0</v>
      </c>
      <c r="AA277" s="101">
        <f t="shared" si="388"/>
        <v>0</v>
      </c>
      <c r="AB277" s="96">
        <f t="shared" si="395"/>
        <v>0</v>
      </c>
      <c r="AC277" s="101">
        <f t="shared" si="389"/>
        <v>0</v>
      </c>
      <c r="AE277" s="95">
        <f>SUMIF('3.HR Policy'!$A:$A,$C277&amp;$C$268,'3.HR Policy'!G:G)*SUMIF($C$16:$C$26,$C277,F$16:F$26)</f>
        <v>0</v>
      </c>
      <c r="AF277" s="101">
        <f t="shared" si="390"/>
        <v>0</v>
      </c>
      <c r="AG277" s="95">
        <f>SUMIF('3.HR Policy'!$A:$A,$C277&amp;$C$268,'3.HR Policy'!I:I)*SUMIF($C$16:$C$26,$C277,H$16:H$26)</f>
        <v>42350000</v>
      </c>
      <c r="AH277" s="101">
        <f t="shared" si="391"/>
        <v>2.6806783540445013E-3</v>
      </c>
      <c r="AI277" s="95">
        <f>SUMIF('3.HR Policy'!$A:$A,$C277&amp;$C$268,'3.HR Policy'!K:K)*SUMIF($C$16:$C$26,$C277,J$16:J$26)</f>
        <v>0</v>
      </c>
      <c r="AJ277" s="101">
        <f t="shared" si="392"/>
        <v>0</v>
      </c>
      <c r="AK277" s="95">
        <f>SUMIF('3.HR Policy'!$A:$A,$C277&amp;$C$268,'3.HR Policy'!M:M)*SUMIF($C$16:$C$26,$C277,L$16:L$26)</f>
        <v>0</v>
      </c>
      <c r="AL277" s="101">
        <f t="shared" si="393"/>
        <v>0</v>
      </c>
    </row>
    <row r="278" spans="2:38" x14ac:dyDescent="0.45">
      <c r="B278" s="139"/>
      <c r="C278" s="105" t="str">
        <f t="shared" si="394"/>
        <v>Manager 5</v>
      </c>
      <c r="D278" s="224">
        <f>SUMIF('3.HR Policy'!$A:$A,$C278&amp;$C$268,'3.HR Policy'!$E:$E)*SUMIF('1.Headcount'!$A:$A,$C278&amp;2025,'1.Headcount'!E:E)/12</f>
        <v>0</v>
      </c>
      <c r="E278" s="101">
        <f t="shared" si="377"/>
        <v>0</v>
      </c>
      <c r="F278" s="224">
        <f>SUMIF('3.HR Policy'!$A:$A,$C278&amp;$C$268,'3.HR Policy'!$E:$E)*SUMIF('1.Headcount'!$A:$A,$C278&amp;2025,'1.Headcount'!G:G)/12</f>
        <v>0</v>
      </c>
      <c r="G278" s="101">
        <f t="shared" si="378"/>
        <v>0</v>
      </c>
      <c r="H278" s="224">
        <f>SUMIF('3.HR Policy'!$A:$A,$C278&amp;$C$268,'3.HR Policy'!$E:$E)*SUMIF('1.Headcount'!$A:$A,$C278&amp;2025,'1.Headcount'!I:I)/12</f>
        <v>0</v>
      </c>
      <c r="I278" s="101">
        <f t="shared" si="379"/>
        <v>0</v>
      </c>
      <c r="J278" s="224">
        <f>SUMIF('3.HR Policy'!$A:$A,$C278&amp;$C$268,'3.HR Policy'!$E:$E)*SUMIF('1.Headcount'!$A:$A,$C278&amp;2025,'1.Headcount'!K:K)/12</f>
        <v>0</v>
      </c>
      <c r="K278" s="101">
        <f t="shared" si="380"/>
        <v>0</v>
      </c>
      <c r="L278" s="224">
        <f>SUMIF('3.HR Policy'!$A:$A,$C278&amp;$C$268,'3.HR Policy'!$E:$E)*SUMIF('1.Headcount'!$A:$A,$C278&amp;2025,'1.Headcount'!M:M)/12</f>
        <v>0</v>
      </c>
      <c r="M278" s="101">
        <f t="shared" si="381"/>
        <v>0</v>
      </c>
      <c r="N278" s="224">
        <f>SUMIF('3.HR Policy'!$A:$A,$C278&amp;$C$268,'3.HR Policy'!$E:$E)*SUMIF('1.Headcount'!$A:$A,$C278&amp;2025,'1.Headcount'!O:O)/12</f>
        <v>1916666.6666666667</v>
      </c>
      <c r="O278" s="101">
        <f t="shared" si="382"/>
        <v>3.2474867276629394E-3</v>
      </c>
      <c r="P278" s="224">
        <f>SUMIF('3.HR Policy'!$A:$A,$C278&amp;$C$268,'3.HR Policy'!$E:$E)*SUMIF('1.Headcount'!$A:$A,$C278&amp;2025,'1.Headcount'!Q:Q)/12</f>
        <v>1916666.6666666667</v>
      </c>
      <c r="Q278" s="101">
        <f t="shared" si="383"/>
        <v>2.6473296500920812E-3</v>
      </c>
      <c r="R278" s="224">
        <f>SUMIF('3.HR Policy'!$A:$A,$C278&amp;$C$268,'3.HR Policy'!$E:$E)*SUMIF('1.Headcount'!$A:$A,$C278&amp;2025,'1.Headcount'!S:S)/12</f>
        <v>1916666.6666666667</v>
      </c>
      <c r="S278" s="101">
        <f t="shared" si="384"/>
        <v>7.6666666666666671E-3</v>
      </c>
      <c r="T278" s="224">
        <f>SUMIF('3.HR Policy'!$A:$A,$C278&amp;$C$268,'3.HR Policy'!$E:$E)*SUMIF('1.Headcount'!$A:$A,$C278&amp;2025,'1.Headcount'!U:U)/12</f>
        <v>1916666.6666666667</v>
      </c>
      <c r="U278" s="101">
        <f t="shared" si="385"/>
        <v>5.4761904761904765E-3</v>
      </c>
      <c r="V278" s="224">
        <f>SUMIF('3.HR Policy'!$A:$A,$C278&amp;$C$268,'3.HR Policy'!$E:$E)*SUMIF('1.Headcount'!$A:$A,$C278&amp;2025,'1.Headcount'!W:W)/12</f>
        <v>1916666.6666666667</v>
      </c>
      <c r="W278" s="101">
        <f t="shared" si="386"/>
        <v>9.1269841269841275E-3</v>
      </c>
      <c r="X278" s="224">
        <f>SUMIF('3.HR Policy'!$A:$A,$C278&amp;$C$268,'3.HR Policy'!$E:$E)*SUMIF('1.Headcount'!$A:$A,$C278&amp;2025,'1.Headcount'!Y:Y)/12</f>
        <v>1916666.6666666667</v>
      </c>
      <c r="Y278" s="101">
        <f t="shared" si="387"/>
        <v>1.0087719298245614E-2</v>
      </c>
      <c r="Z278" s="224">
        <f>SUMIF('3.HR Policy'!$A:$A,$C278&amp;$C$268,'3.HR Policy'!$E:$E)*SUMIF('1.Headcount'!$A:$A,$C278&amp;2025,'1.Headcount'!AA:AA)/12</f>
        <v>1916666.6666666667</v>
      </c>
      <c r="AA278" s="101">
        <f t="shared" si="388"/>
        <v>1.2040876156971143E-3</v>
      </c>
      <c r="AB278" s="96">
        <f t="shared" si="395"/>
        <v>13416666.666666666</v>
      </c>
      <c r="AC278" s="101">
        <f t="shared" si="389"/>
        <v>2.5920917053065427E-3</v>
      </c>
      <c r="AE278" s="95">
        <f>SUMIF('3.HR Policy'!$A:$A,$C278&amp;$C$268,'3.HR Policy'!G:G)*SUMIF($C$16:$C$26,$C278,F$16:F$26)</f>
        <v>50600000.000000007</v>
      </c>
      <c r="AF278" s="101">
        <f t="shared" si="390"/>
        <v>5.7651991614255773E-3</v>
      </c>
      <c r="AG278" s="95">
        <f>SUMIF('3.HR Policy'!$A:$A,$C278&amp;$C$268,'3.HR Policy'!I:I)*SUMIF($C$16:$C$26,$C278,H$16:H$26)</f>
        <v>27830000.000000011</v>
      </c>
      <c r="AH278" s="101">
        <f t="shared" si="391"/>
        <v>1.7615886326578158E-3</v>
      </c>
      <c r="AI278" s="95">
        <f>SUMIF('3.HR Policy'!$A:$A,$C278&amp;$C$268,'3.HR Policy'!K:K)*SUMIF($C$16:$C$26,$C278,J$16:J$26)</f>
        <v>30613000.000000011</v>
      </c>
      <c r="AJ278" s="101">
        <f t="shared" si="392"/>
        <v>1.2918316639490648E-3</v>
      </c>
      <c r="AK278" s="95">
        <f>SUMIF('3.HR Policy'!$A:$A,$C278&amp;$C$268,'3.HR Policy'!M:M)*SUMIF($C$16:$C$26,$C278,L$16:L$26)</f>
        <v>33674300.000000015</v>
      </c>
      <c r="AL278" s="101">
        <f t="shared" si="393"/>
        <v>1.0150105931028368E-3</v>
      </c>
    </row>
    <row r="279" spans="2:38" x14ac:dyDescent="0.45">
      <c r="B279" s="90">
        <v>5</v>
      </c>
      <c r="C279" s="2" t="str">
        <f>C192</f>
        <v>Thuê văn phòng</v>
      </c>
      <c r="D279" s="94">
        <f>SUM(D280:D289)</f>
        <v>0</v>
      </c>
      <c r="E279" s="102">
        <f t="shared" si="377"/>
        <v>0</v>
      </c>
      <c r="F279" s="94">
        <f>SUM(F280:F289)</f>
        <v>0</v>
      </c>
      <c r="G279" s="102">
        <f t="shared" si="378"/>
        <v>0</v>
      </c>
      <c r="H279" s="94">
        <f>SUM(H280:H289)</f>
        <v>10000000</v>
      </c>
      <c r="I279" s="102">
        <f t="shared" si="379"/>
        <v>5.5555555555555552E-2</v>
      </c>
      <c r="J279" s="94">
        <f>SUM(J280:J289)</f>
        <v>15000000</v>
      </c>
      <c r="K279" s="102">
        <f t="shared" si="380"/>
        <v>2.1739130434782608E-2</v>
      </c>
      <c r="L279" s="94">
        <f>SUM(L280:L289)</f>
        <v>15000000</v>
      </c>
      <c r="M279" s="102">
        <f t="shared" si="381"/>
        <v>4.1666666666666664E-2</v>
      </c>
      <c r="N279" s="94">
        <f>SUM(N280:N289)</f>
        <v>17500000</v>
      </c>
      <c r="O279" s="102">
        <f t="shared" si="382"/>
        <v>2.9650965774313792E-2</v>
      </c>
      <c r="P279" s="94">
        <f>SUM(P280:P289)</f>
        <v>25000000</v>
      </c>
      <c r="Q279" s="102">
        <f t="shared" si="383"/>
        <v>3.4530386740331494E-2</v>
      </c>
      <c r="R279" s="94">
        <f>SUM(R280:R289)</f>
        <v>25000000</v>
      </c>
      <c r="S279" s="102">
        <f t="shared" si="384"/>
        <v>0.1</v>
      </c>
      <c r="T279" s="94">
        <f>SUM(T280:T289)</f>
        <v>25000000</v>
      </c>
      <c r="U279" s="102">
        <f t="shared" si="385"/>
        <v>7.1428571428571425E-2</v>
      </c>
      <c r="V279" s="94">
        <f>SUM(V280:V289)</f>
        <v>25000000</v>
      </c>
      <c r="W279" s="102">
        <f t="shared" si="386"/>
        <v>0.11904761904761904</v>
      </c>
      <c r="X279" s="94">
        <f>SUM(X280:X289)</f>
        <v>25000000</v>
      </c>
      <c r="Y279" s="102">
        <f t="shared" si="387"/>
        <v>0.13157894736842105</v>
      </c>
      <c r="Z279" s="94">
        <f>SUM(Z280:Z289)</f>
        <v>25000000</v>
      </c>
      <c r="AA279" s="102">
        <f t="shared" si="388"/>
        <v>1.5705490639527579E-2</v>
      </c>
      <c r="AB279" s="94">
        <f>SUM(AB280:AB289)</f>
        <v>207500000</v>
      </c>
      <c r="AC279" s="102">
        <f t="shared" si="389"/>
        <v>4.0088871715610513E-2</v>
      </c>
      <c r="AE279" s="94">
        <f>SUM(AE280:AE289)</f>
        <v>330000000</v>
      </c>
      <c r="AF279" s="101">
        <f t="shared" si="390"/>
        <v>3.7599124965818978E-2</v>
      </c>
      <c r="AG279" s="94">
        <f>SUM(AG280:AG289)</f>
        <v>390000000</v>
      </c>
      <c r="AH279" s="101">
        <f t="shared" si="391"/>
        <v>2.4686294169477107E-2</v>
      </c>
      <c r="AI279" s="94">
        <f>SUM(AI280:AI289)</f>
        <v>330000000</v>
      </c>
      <c r="AJ279" s="101">
        <f t="shared" si="392"/>
        <v>1.3925601839192213E-2</v>
      </c>
      <c r="AK279" s="94">
        <f>SUM(AK280:AK289)</f>
        <v>450000000</v>
      </c>
      <c r="AL279" s="101">
        <f t="shared" si="393"/>
        <v>1.3563897895317091E-2</v>
      </c>
    </row>
    <row r="280" spans="2:38" x14ac:dyDescent="0.45">
      <c r="B280" s="139"/>
      <c r="C280" s="105" t="str">
        <f t="shared" ref="C280:C289" si="399">C269</f>
        <v>Director 1</v>
      </c>
      <c r="D280" s="224">
        <f>SUMIF('3.HR Policy'!$A:$A,$C280&amp;$C$279,'3.HR Policy'!$E:$E)*SUMIF('1.Headcount'!$A:$A,$C280&amp;2025,'1.Headcount'!E:E)/12</f>
        <v>0</v>
      </c>
      <c r="E280" s="101">
        <f t="shared" si="377"/>
        <v>0</v>
      </c>
      <c r="F280" s="224">
        <f>SUMIF('3.HR Policy'!$A:$A,$C280&amp;$C$279,'3.HR Policy'!$E:$E)*SUMIF('1.Headcount'!$A:$A,$C280&amp;2025,'1.Headcount'!G:G)/12</f>
        <v>0</v>
      </c>
      <c r="G280" s="101">
        <f t="shared" si="378"/>
        <v>0</v>
      </c>
      <c r="H280" s="224">
        <f>SUMIF('3.HR Policy'!$A:$A,$C280&amp;$C$279,'3.HR Policy'!$E:$E)*SUMIF('1.Headcount'!$A:$A,$C280&amp;2025,'1.Headcount'!I:I)/12</f>
        <v>0</v>
      </c>
      <c r="I280" s="101">
        <f t="shared" si="379"/>
        <v>0</v>
      </c>
      <c r="J280" s="224">
        <f>SUMIF('3.HR Policy'!$A:$A,$C280&amp;$C$279,'3.HR Policy'!$E:$E)*SUMIF('1.Headcount'!$A:$A,$C280&amp;2025,'1.Headcount'!K:K)/12</f>
        <v>0</v>
      </c>
      <c r="K280" s="101">
        <f t="shared" si="380"/>
        <v>0</v>
      </c>
      <c r="L280" s="224">
        <f>SUMIF('3.HR Policy'!$A:$A,$C280&amp;$C$279,'3.HR Policy'!$E:$E)*SUMIF('1.Headcount'!$A:$A,$C280&amp;2025,'1.Headcount'!M:M)/12</f>
        <v>0</v>
      </c>
      <c r="M280" s="101">
        <f t="shared" si="381"/>
        <v>0</v>
      </c>
      <c r="N280" s="224">
        <f>SUMIF('3.HR Policy'!$A:$A,$C280&amp;$C$279,'3.HR Policy'!$E:$E)*SUMIF('1.Headcount'!$A:$A,$C280&amp;2025,'1.Headcount'!O:O)/12</f>
        <v>0</v>
      </c>
      <c r="O280" s="101">
        <f t="shared" si="382"/>
        <v>0</v>
      </c>
      <c r="P280" s="224">
        <f>SUMIF('3.HR Policy'!$A:$A,$C280&amp;$C$279,'3.HR Policy'!$E:$E)*SUMIF('1.Headcount'!$A:$A,$C280&amp;2025,'1.Headcount'!Q:Q)/12</f>
        <v>0</v>
      </c>
      <c r="Q280" s="101">
        <f t="shared" si="383"/>
        <v>0</v>
      </c>
      <c r="R280" s="224">
        <f>SUMIF('3.HR Policy'!$A:$A,$C280&amp;$C$279,'3.HR Policy'!$E:$E)*SUMIF('1.Headcount'!$A:$A,$C280&amp;2025,'1.Headcount'!S:S)/12</f>
        <v>0</v>
      </c>
      <c r="S280" s="101">
        <f t="shared" si="384"/>
        <v>0</v>
      </c>
      <c r="T280" s="224">
        <f>SUMIF('3.HR Policy'!$A:$A,$C280&amp;$C$279,'3.HR Policy'!$E:$E)*SUMIF('1.Headcount'!$A:$A,$C280&amp;2025,'1.Headcount'!U:U)/12</f>
        <v>0</v>
      </c>
      <c r="U280" s="101">
        <f t="shared" si="385"/>
        <v>0</v>
      </c>
      <c r="V280" s="224">
        <f>SUMIF('3.HR Policy'!$A:$A,$C280&amp;$C$279,'3.HR Policy'!$E:$E)*SUMIF('1.Headcount'!$A:$A,$C280&amp;2025,'1.Headcount'!W:W)/12</f>
        <v>0</v>
      </c>
      <c r="W280" s="101">
        <f t="shared" si="386"/>
        <v>0</v>
      </c>
      <c r="X280" s="224">
        <f>SUMIF('3.HR Policy'!$A:$A,$C280&amp;$C$279,'3.HR Policy'!$E:$E)*SUMIF('1.Headcount'!$A:$A,$C280&amp;2025,'1.Headcount'!Y:Y)/12</f>
        <v>0</v>
      </c>
      <c r="Y280" s="101">
        <f t="shared" si="387"/>
        <v>0</v>
      </c>
      <c r="Z280" s="224">
        <f>SUMIF('3.HR Policy'!$A:$A,$C280&amp;$C$279,'3.HR Policy'!$E:$E)*SUMIF('1.Headcount'!$A:$A,$C280&amp;2025,'1.Headcount'!AA:AA)/12</f>
        <v>0</v>
      </c>
      <c r="AA280" s="101">
        <f t="shared" si="388"/>
        <v>0</v>
      </c>
      <c r="AB280" s="96">
        <f t="shared" ref="AB280:AB289" si="400">D280+F280+H280+J280+L280+N280+P280+R280+T280+V280+X280+Z280</f>
        <v>0</v>
      </c>
      <c r="AC280" s="101">
        <f t="shared" si="389"/>
        <v>0</v>
      </c>
      <c r="AE280" s="95">
        <f>SUMIF('3.HR Policy'!$A:$A,$C280&amp;$C$279,'3.HR Policy'!G:G)*SUMIF($C$16:$C$26,$C280,F$16:F$26)</f>
        <v>90000000</v>
      </c>
      <c r="AF280" s="101">
        <f t="shared" si="390"/>
        <v>1.0254306808859722E-2</v>
      </c>
      <c r="AG280" s="95">
        <f>SUMIF('3.HR Policy'!$A:$A,$C280&amp;$C$279,'3.HR Policy'!I:I)*SUMIF($C$16:$C$26,$C280,H$16:H$26)</f>
        <v>30000000</v>
      </c>
      <c r="AH280" s="101">
        <f t="shared" si="391"/>
        <v>1.8989457053443929E-3</v>
      </c>
      <c r="AI280" s="95">
        <f>SUMIF('3.HR Policy'!$A:$A,$C280&amp;$C$279,'3.HR Policy'!K:K)*SUMIF($C$16:$C$26,$C280,J$16:J$26)</f>
        <v>30000000</v>
      </c>
      <c r="AJ280" s="101">
        <f t="shared" si="392"/>
        <v>1.2659638035629286E-3</v>
      </c>
      <c r="AK280" s="95">
        <f>SUMIF('3.HR Policy'!$A:$A,$C280&amp;$C$279,'3.HR Policy'!M:M)*SUMIF($C$16:$C$26,$C280,L$16:L$26)</f>
        <v>30000000</v>
      </c>
      <c r="AL280" s="101">
        <f t="shared" si="393"/>
        <v>9.0425985968780611E-4</v>
      </c>
    </row>
    <row r="281" spans="2:38" x14ac:dyDescent="0.45">
      <c r="B281" s="139"/>
      <c r="C281" s="105" t="str">
        <f t="shared" si="399"/>
        <v>Staff 2</v>
      </c>
      <c r="D281" s="224">
        <f>SUMIF('3.HR Policy'!$A:$A,$C281&amp;$C$279,'3.HR Policy'!$E:$E)*SUMIF('1.Headcount'!$A:$A,$C281&amp;2025,'1.Headcount'!E:E)/12</f>
        <v>0</v>
      </c>
      <c r="E281" s="101">
        <f t="shared" si="377"/>
        <v>0</v>
      </c>
      <c r="F281" s="224">
        <f>SUMIF('3.HR Policy'!$A:$A,$C281&amp;$C$279,'3.HR Policy'!$E:$E)*SUMIF('1.Headcount'!$A:$A,$C281&amp;2025,'1.Headcount'!G:G)/12</f>
        <v>0</v>
      </c>
      <c r="G281" s="101">
        <f t="shared" si="378"/>
        <v>0</v>
      </c>
      <c r="H281" s="224">
        <f>SUMIF('3.HR Policy'!$A:$A,$C281&amp;$C$279,'3.HR Policy'!$E:$E)*SUMIF('1.Headcount'!$A:$A,$C281&amp;2025,'1.Headcount'!I:I)/12</f>
        <v>2500000</v>
      </c>
      <c r="I281" s="101">
        <f t="shared" si="379"/>
        <v>1.3888888888888888E-2</v>
      </c>
      <c r="J281" s="224">
        <f>SUMIF('3.HR Policy'!$A:$A,$C281&amp;$C$279,'3.HR Policy'!$E:$E)*SUMIF('1.Headcount'!$A:$A,$C281&amp;2025,'1.Headcount'!K:K)/12</f>
        <v>2500000</v>
      </c>
      <c r="K281" s="101">
        <f t="shared" si="380"/>
        <v>3.6231884057971015E-3</v>
      </c>
      <c r="L281" s="224">
        <f>SUMIF('3.HR Policy'!$A:$A,$C281&amp;$C$279,'3.HR Policy'!$E:$E)*SUMIF('1.Headcount'!$A:$A,$C281&amp;2025,'1.Headcount'!M:M)/12</f>
        <v>2500000</v>
      </c>
      <c r="M281" s="101">
        <f t="shared" si="381"/>
        <v>6.9444444444444441E-3</v>
      </c>
      <c r="N281" s="224">
        <f>SUMIF('3.HR Policy'!$A:$A,$C281&amp;$C$279,'3.HR Policy'!$E:$E)*SUMIF('1.Headcount'!$A:$A,$C281&amp;2025,'1.Headcount'!O:O)/12</f>
        <v>2500000</v>
      </c>
      <c r="O281" s="101">
        <f t="shared" si="382"/>
        <v>4.2358522534733985E-3</v>
      </c>
      <c r="P281" s="224">
        <f>SUMIF('3.HR Policy'!$A:$A,$C281&amp;$C$279,'3.HR Policy'!$E:$E)*SUMIF('1.Headcount'!$A:$A,$C281&amp;2025,'1.Headcount'!Q:Q)/12</f>
        <v>2500000</v>
      </c>
      <c r="Q281" s="101">
        <f t="shared" si="383"/>
        <v>3.453038674033149E-3</v>
      </c>
      <c r="R281" s="224">
        <f>SUMIF('3.HR Policy'!$A:$A,$C281&amp;$C$279,'3.HR Policy'!$E:$E)*SUMIF('1.Headcount'!$A:$A,$C281&amp;2025,'1.Headcount'!S:S)/12</f>
        <v>2500000</v>
      </c>
      <c r="S281" s="101">
        <f t="shared" si="384"/>
        <v>0.01</v>
      </c>
      <c r="T281" s="224">
        <f>SUMIF('3.HR Policy'!$A:$A,$C281&amp;$C$279,'3.HR Policy'!$E:$E)*SUMIF('1.Headcount'!$A:$A,$C281&amp;2025,'1.Headcount'!U:U)/12</f>
        <v>2500000</v>
      </c>
      <c r="U281" s="101">
        <f t="shared" si="385"/>
        <v>7.1428571428571426E-3</v>
      </c>
      <c r="V281" s="224">
        <f>SUMIF('3.HR Policy'!$A:$A,$C281&amp;$C$279,'3.HR Policy'!$E:$E)*SUMIF('1.Headcount'!$A:$A,$C281&amp;2025,'1.Headcount'!W:W)/12</f>
        <v>2500000</v>
      </c>
      <c r="W281" s="101">
        <f t="shared" si="386"/>
        <v>1.1904761904761904E-2</v>
      </c>
      <c r="X281" s="224">
        <f>SUMIF('3.HR Policy'!$A:$A,$C281&amp;$C$279,'3.HR Policy'!$E:$E)*SUMIF('1.Headcount'!$A:$A,$C281&amp;2025,'1.Headcount'!Y:Y)/12</f>
        <v>2500000</v>
      </c>
      <c r="Y281" s="101">
        <f t="shared" si="387"/>
        <v>1.3157894736842105E-2</v>
      </c>
      <c r="Z281" s="224">
        <f>SUMIF('3.HR Policy'!$A:$A,$C281&amp;$C$279,'3.HR Policy'!$E:$E)*SUMIF('1.Headcount'!$A:$A,$C281&amp;2025,'1.Headcount'!AA:AA)/12</f>
        <v>2500000</v>
      </c>
      <c r="AA281" s="101">
        <f t="shared" si="388"/>
        <v>1.5705490639527579E-3</v>
      </c>
      <c r="AB281" s="96">
        <f t="shared" si="400"/>
        <v>25000000</v>
      </c>
      <c r="AC281" s="101">
        <f t="shared" si="389"/>
        <v>4.829984544049459E-3</v>
      </c>
      <c r="AE281" s="95">
        <f>SUMIF('3.HR Policy'!$A:$A,$C281&amp;$C$279,'3.HR Policy'!G:G)*SUMIF($C$16:$C$26,$C281,F$16:F$26)</f>
        <v>30000000</v>
      </c>
      <c r="AF281" s="101">
        <f t="shared" si="390"/>
        <v>3.4181022696199068E-3</v>
      </c>
      <c r="AG281" s="95">
        <f>SUMIF('3.HR Policy'!$A:$A,$C281&amp;$C$279,'3.HR Policy'!I:I)*SUMIF($C$16:$C$26,$C281,H$16:H$26)</f>
        <v>30000000</v>
      </c>
      <c r="AH281" s="101">
        <f t="shared" si="391"/>
        <v>1.8989457053443929E-3</v>
      </c>
      <c r="AI281" s="95">
        <f>SUMIF('3.HR Policy'!$A:$A,$C281&amp;$C$279,'3.HR Policy'!K:K)*SUMIF($C$16:$C$26,$C281,J$16:J$26)</f>
        <v>30000000</v>
      </c>
      <c r="AJ281" s="101">
        <f t="shared" si="392"/>
        <v>1.2659638035629286E-3</v>
      </c>
      <c r="AK281" s="95">
        <f>SUMIF('3.HR Policy'!$A:$A,$C281&amp;$C$279,'3.HR Policy'!M:M)*SUMIF($C$16:$C$26,$C281,L$16:L$26)</f>
        <v>30000000</v>
      </c>
      <c r="AL281" s="101">
        <f t="shared" si="393"/>
        <v>9.0425985968780611E-4</v>
      </c>
    </row>
    <row r="282" spans="2:38" x14ac:dyDescent="0.45">
      <c r="B282" s="139"/>
      <c r="C282" s="105" t="str">
        <f t="shared" si="399"/>
        <v>Manager 2</v>
      </c>
      <c r="D282" s="224">
        <f>SUMIF('3.HR Policy'!$A:$A,$C282&amp;$C$279,'3.HR Policy'!$E:$E)*SUMIF('1.Headcount'!$A:$A,$C282&amp;2025,'1.Headcount'!E:E)/12</f>
        <v>0</v>
      </c>
      <c r="E282" s="101">
        <f t="shared" si="377"/>
        <v>0</v>
      </c>
      <c r="F282" s="224">
        <f>SUMIF('3.HR Policy'!$A:$A,$C282&amp;$C$279,'3.HR Policy'!$E:$E)*SUMIF('1.Headcount'!$A:$A,$C282&amp;2025,'1.Headcount'!G:G)/12</f>
        <v>0</v>
      </c>
      <c r="G282" s="101">
        <f t="shared" si="378"/>
        <v>0</v>
      </c>
      <c r="H282" s="224">
        <f>SUMIF('3.HR Policy'!$A:$A,$C282&amp;$C$279,'3.HR Policy'!$E:$E)*SUMIF('1.Headcount'!$A:$A,$C282&amp;2025,'1.Headcount'!I:I)/12</f>
        <v>2500000</v>
      </c>
      <c r="I282" s="101">
        <f t="shared" si="379"/>
        <v>1.3888888888888888E-2</v>
      </c>
      <c r="J282" s="224">
        <f>SUMIF('3.HR Policy'!$A:$A,$C282&amp;$C$279,'3.HR Policy'!$E:$E)*SUMIF('1.Headcount'!$A:$A,$C282&amp;2025,'1.Headcount'!K:K)/12</f>
        <v>2500000</v>
      </c>
      <c r="K282" s="101">
        <f t="shared" si="380"/>
        <v>3.6231884057971015E-3</v>
      </c>
      <c r="L282" s="224">
        <f>SUMIF('3.HR Policy'!$A:$A,$C282&amp;$C$279,'3.HR Policy'!$E:$E)*SUMIF('1.Headcount'!$A:$A,$C282&amp;2025,'1.Headcount'!M:M)/12</f>
        <v>2500000</v>
      </c>
      <c r="M282" s="101">
        <f t="shared" si="381"/>
        <v>6.9444444444444441E-3</v>
      </c>
      <c r="N282" s="224">
        <f>SUMIF('3.HR Policy'!$A:$A,$C282&amp;$C$279,'3.HR Policy'!$E:$E)*SUMIF('1.Headcount'!$A:$A,$C282&amp;2025,'1.Headcount'!O:O)/12</f>
        <v>2500000</v>
      </c>
      <c r="O282" s="101">
        <f t="shared" si="382"/>
        <v>4.2358522534733985E-3</v>
      </c>
      <c r="P282" s="224">
        <f>SUMIF('3.HR Policy'!$A:$A,$C282&amp;$C$279,'3.HR Policy'!$E:$E)*SUMIF('1.Headcount'!$A:$A,$C282&amp;2025,'1.Headcount'!Q:Q)/12</f>
        <v>0</v>
      </c>
      <c r="Q282" s="101">
        <f t="shared" si="383"/>
        <v>0</v>
      </c>
      <c r="R282" s="224">
        <f>SUMIF('3.HR Policy'!$A:$A,$C282&amp;$C$279,'3.HR Policy'!$E:$E)*SUMIF('1.Headcount'!$A:$A,$C282&amp;2025,'1.Headcount'!S:S)/12</f>
        <v>0</v>
      </c>
      <c r="S282" s="101">
        <f t="shared" si="384"/>
        <v>0</v>
      </c>
      <c r="T282" s="224">
        <f>SUMIF('3.HR Policy'!$A:$A,$C282&amp;$C$279,'3.HR Policy'!$E:$E)*SUMIF('1.Headcount'!$A:$A,$C282&amp;2025,'1.Headcount'!U:U)/12</f>
        <v>0</v>
      </c>
      <c r="U282" s="101">
        <f t="shared" si="385"/>
        <v>0</v>
      </c>
      <c r="V282" s="224">
        <f>SUMIF('3.HR Policy'!$A:$A,$C282&amp;$C$279,'3.HR Policy'!$E:$E)*SUMIF('1.Headcount'!$A:$A,$C282&amp;2025,'1.Headcount'!W:W)/12</f>
        <v>0</v>
      </c>
      <c r="W282" s="101">
        <f t="shared" si="386"/>
        <v>0</v>
      </c>
      <c r="X282" s="224">
        <f>SUMIF('3.HR Policy'!$A:$A,$C282&amp;$C$279,'3.HR Policy'!$E:$E)*SUMIF('1.Headcount'!$A:$A,$C282&amp;2025,'1.Headcount'!Y:Y)/12</f>
        <v>0</v>
      </c>
      <c r="Y282" s="101">
        <f t="shared" si="387"/>
        <v>0</v>
      </c>
      <c r="Z282" s="224">
        <f>SUMIF('3.HR Policy'!$A:$A,$C282&amp;$C$279,'3.HR Policy'!$E:$E)*SUMIF('1.Headcount'!$A:$A,$C282&amp;2025,'1.Headcount'!AA:AA)/12</f>
        <v>0</v>
      </c>
      <c r="AA282" s="101">
        <f t="shared" si="388"/>
        <v>0</v>
      </c>
      <c r="AB282" s="96">
        <f t="shared" si="400"/>
        <v>10000000</v>
      </c>
      <c r="AC282" s="101">
        <f t="shared" si="389"/>
        <v>1.9319938176197836E-3</v>
      </c>
      <c r="AE282" s="95">
        <f>SUMIF('3.HR Policy'!$A:$A,$C282&amp;$C$279,'3.HR Policy'!G:G)*SUMIF($C$16:$C$26,$C282,F$16:F$26)</f>
        <v>0</v>
      </c>
      <c r="AF282" s="101">
        <f t="shared" si="390"/>
        <v>0</v>
      </c>
      <c r="AG282" s="95">
        <f>SUMIF('3.HR Policy'!$A:$A,$C282&amp;$C$279,'3.HR Policy'!I:I)*SUMIF($C$16:$C$26,$C282,H$16:H$26)</f>
        <v>30000000</v>
      </c>
      <c r="AH282" s="101">
        <f t="shared" si="391"/>
        <v>1.8989457053443929E-3</v>
      </c>
      <c r="AI282" s="95">
        <f>SUMIF('3.HR Policy'!$A:$A,$C282&amp;$C$279,'3.HR Policy'!K:K)*SUMIF($C$16:$C$26,$C282,J$16:J$26)</f>
        <v>0</v>
      </c>
      <c r="AJ282" s="101">
        <f t="shared" si="392"/>
        <v>0</v>
      </c>
      <c r="AK282" s="95">
        <f>SUMIF('3.HR Policy'!$A:$A,$C282&amp;$C$279,'3.HR Policy'!M:M)*SUMIF($C$16:$C$26,$C282,L$16:L$26)</f>
        <v>0</v>
      </c>
      <c r="AL282" s="101">
        <f t="shared" si="393"/>
        <v>0</v>
      </c>
    </row>
    <row r="283" spans="2:38" x14ac:dyDescent="0.45">
      <c r="B283" s="139"/>
      <c r="C283" s="105" t="str">
        <f t="shared" si="399"/>
        <v>Staff 6</v>
      </c>
      <c r="D283" s="224">
        <f>SUMIF('3.HR Policy'!$A:$A,$C283&amp;$C$279,'3.HR Policy'!$E:$E)*SUMIF('1.Headcount'!$A:$A,$C283&amp;2025,'1.Headcount'!E:E)/12</f>
        <v>0</v>
      </c>
      <c r="E283" s="101">
        <f t="shared" si="377"/>
        <v>0</v>
      </c>
      <c r="F283" s="224">
        <f>SUMIF('3.HR Policy'!$A:$A,$C283&amp;$C$279,'3.HR Policy'!$E:$E)*SUMIF('1.Headcount'!$A:$A,$C283&amp;2025,'1.Headcount'!G:G)/12</f>
        <v>0</v>
      </c>
      <c r="G283" s="101">
        <f t="shared" si="378"/>
        <v>0</v>
      </c>
      <c r="H283" s="224">
        <f>SUMIF('3.HR Policy'!$A:$A,$C283&amp;$C$279,'3.HR Policy'!$E:$E)*SUMIF('1.Headcount'!$A:$A,$C283&amp;2025,'1.Headcount'!I:I)/12</f>
        <v>5000000</v>
      </c>
      <c r="I283" s="101">
        <f t="shared" si="379"/>
        <v>2.7777777777777776E-2</v>
      </c>
      <c r="J283" s="224">
        <f>SUMIF('3.HR Policy'!$A:$A,$C283&amp;$C$279,'3.HR Policy'!$E:$E)*SUMIF('1.Headcount'!$A:$A,$C283&amp;2025,'1.Headcount'!K:K)/12</f>
        <v>10000000</v>
      </c>
      <c r="K283" s="101">
        <f t="shared" si="380"/>
        <v>1.4492753623188406E-2</v>
      </c>
      <c r="L283" s="224">
        <f>SUMIF('3.HR Policy'!$A:$A,$C283&amp;$C$279,'3.HR Policy'!$E:$E)*SUMIF('1.Headcount'!$A:$A,$C283&amp;2025,'1.Headcount'!M:M)/12</f>
        <v>10000000</v>
      </c>
      <c r="M283" s="101">
        <f t="shared" si="381"/>
        <v>2.7777777777777776E-2</v>
      </c>
      <c r="N283" s="224">
        <f>SUMIF('3.HR Policy'!$A:$A,$C283&amp;$C$279,'3.HR Policy'!$E:$E)*SUMIF('1.Headcount'!$A:$A,$C283&amp;2025,'1.Headcount'!O:O)/12</f>
        <v>10000000</v>
      </c>
      <c r="O283" s="101">
        <f t="shared" si="382"/>
        <v>1.6943409013893594E-2</v>
      </c>
      <c r="P283" s="224">
        <f>SUMIF('3.HR Policy'!$A:$A,$C283&amp;$C$279,'3.HR Policy'!$E:$E)*SUMIF('1.Headcount'!$A:$A,$C283&amp;2025,'1.Headcount'!Q:Q)/12</f>
        <v>10000000</v>
      </c>
      <c r="Q283" s="101">
        <f t="shared" si="383"/>
        <v>1.3812154696132596E-2</v>
      </c>
      <c r="R283" s="224">
        <f>SUMIF('3.HR Policy'!$A:$A,$C283&amp;$C$279,'3.HR Policy'!$E:$E)*SUMIF('1.Headcount'!$A:$A,$C283&amp;2025,'1.Headcount'!S:S)/12</f>
        <v>10000000</v>
      </c>
      <c r="S283" s="101">
        <f t="shared" si="384"/>
        <v>0.04</v>
      </c>
      <c r="T283" s="224">
        <f>SUMIF('3.HR Policy'!$A:$A,$C283&amp;$C$279,'3.HR Policy'!$E:$E)*SUMIF('1.Headcount'!$A:$A,$C283&amp;2025,'1.Headcount'!U:U)/12</f>
        <v>5000000</v>
      </c>
      <c r="U283" s="101">
        <f t="shared" si="385"/>
        <v>1.4285714285714285E-2</v>
      </c>
      <c r="V283" s="224">
        <f>SUMIF('3.HR Policy'!$A:$A,$C283&amp;$C$279,'3.HR Policy'!$E:$E)*SUMIF('1.Headcount'!$A:$A,$C283&amp;2025,'1.Headcount'!W:W)/12</f>
        <v>5000000</v>
      </c>
      <c r="W283" s="101">
        <f t="shared" si="386"/>
        <v>2.3809523809523808E-2</v>
      </c>
      <c r="X283" s="224">
        <f>SUMIF('3.HR Policy'!$A:$A,$C283&amp;$C$279,'3.HR Policy'!$E:$E)*SUMIF('1.Headcount'!$A:$A,$C283&amp;2025,'1.Headcount'!Y:Y)/12</f>
        <v>5000000</v>
      </c>
      <c r="Y283" s="101">
        <f t="shared" si="387"/>
        <v>2.6315789473684209E-2</v>
      </c>
      <c r="Z283" s="224">
        <f>SUMIF('3.HR Policy'!$A:$A,$C283&amp;$C$279,'3.HR Policy'!$E:$E)*SUMIF('1.Headcount'!$A:$A,$C283&amp;2025,'1.Headcount'!AA:AA)/12</f>
        <v>5000000</v>
      </c>
      <c r="AA283" s="101">
        <f t="shared" si="388"/>
        <v>3.1410981279055158E-3</v>
      </c>
      <c r="AB283" s="96">
        <f t="shared" si="400"/>
        <v>75000000</v>
      </c>
      <c r="AC283" s="101">
        <f t="shared" si="389"/>
        <v>1.4489953632148377E-2</v>
      </c>
      <c r="AE283" s="95">
        <f>SUMIF('3.HR Policy'!$A:$A,$C283&amp;$C$279,'3.HR Policy'!G:G)*SUMIF($C$16:$C$26,$C283,F$16:F$26)</f>
        <v>60000000</v>
      </c>
      <c r="AF283" s="101">
        <f t="shared" si="390"/>
        <v>6.8362045392398136E-3</v>
      </c>
      <c r="AG283" s="95">
        <f>SUMIF('3.HR Policy'!$A:$A,$C283&amp;$C$279,'3.HR Policy'!I:I)*SUMIF($C$16:$C$26,$C283,H$16:H$26)</f>
        <v>60000000</v>
      </c>
      <c r="AH283" s="101">
        <f t="shared" si="391"/>
        <v>3.7978914106887858E-3</v>
      </c>
      <c r="AI283" s="95">
        <f>SUMIF('3.HR Policy'!$A:$A,$C283&amp;$C$279,'3.HR Policy'!K:K)*SUMIF($C$16:$C$26,$C283,J$16:J$26)</f>
        <v>60000000</v>
      </c>
      <c r="AJ283" s="101">
        <f t="shared" si="392"/>
        <v>2.5319276071258572E-3</v>
      </c>
      <c r="AK283" s="95">
        <f>SUMIF('3.HR Policy'!$A:$A,$C283&amp;$C$279,'3.HR Policy'!M:M)*SUMIF($C$16:$C$26,$C283,L$16:L$26)</f>
        <v>120000000</v>
      </c>
      <c r="AL283" s="101">
        <f t="shared" si="393"/>
        <v>3.6170394387512244E-3</v>
      </c>
    </row>
    <row r="284" spans="2:38" x14ac:dyDescent="0.45">
      <c r="B284" s="139"/>
      <c r="C284" s="105" t="str">
        <f t="shared" si="399"/>
        <v>Manager 3</v>
      </c>
      <c r="D284" s="224">
        <f>SUMIF('3.HR Policy'!$A:$A,$C284&amp;$C$279,'3.HR Policy'!$E:$E)*SUMIF('1.Headcount'!$A:$A,$C284&amp;2025,'1.Headcount'!E:E)/12</f>
        <v>0</v>
      </c>
      <c r="E284" s="101">
        <f t="shared" si="377"/>
        <v>0</v>
      </c>
      <c r="F284" s="224">
        <f>SUMIF('3.HR Policy'!$A:$A,$C284&amp;$C$279,'3.HR Policy'!$E:$E)*SUMIF('1.Headcount'!$A:$A,$C284&amp;2025,'1.Headcount'!G:G)/12</f>
        <v>0</v>
      </c>
      <c r="G284" s="101">
        <f t="shared" si="378"/>
        <v>0</v>
      </c>
      <c r="H284" s="224">
        <f>SUMIF('3.HR Policy'!$A:$A,$C284&amp;$C$279,'3.HR Policy'!$E:$E)*SUMIF('1.Headcount'!$A:$A,$C284&amp;2025,'1.Headcount'!I:I)/12</f>
        <v>0</v>
      </c>
      <c r="I284" s="101">
        <f t="shared" si="379"/>
        <v>0</v>
      </c>
      <c r="J284" s="224">
        <f>SUMIF('3.HR Policy'!$A:$A,$C284&amp;$C$279,'3.HR Policy'!$E:$E)*SUMIF('1.Headcount'!$A:$A,$C284&amp;2025,'1.Headcount'!K:K)/12</f>
        <v>0</v>
      </c>
      <c r="K284" s="101">
        <f t="shared" si="380"/>
        <v>0</v>
      </c>
      <c r="L284" s="224">
        <f>SUMIF('3.HR Policy'!$A:$A,$C284&amp;$C$279,'3.HR Policy'!$E:$E)*SUMIF('1.Headcount'!$A:$A,$C284&amp;2025,'1.Headcount'!M:M)/12</f>
        <v>0</v>
      </c>
      <c r="M284" s="101">
        <f t="shared" si="381"/>
        <v>0</v>
      </c>
      <c r="N284" s="224">
        <f>SUMIF('3.HR Policy'!$A:$A,$C284&amp;$C$279,'3.HR Policy'!$E:$E)*SUMIF('1.Headcount'!$A:$A,$C284&amp;2025,'1.Headcount'!O:O)/12</f>
        <v>0</v>
      </c>
      <c r="O284" s="101">
        <f t="shared" si="382"/>
        <v>0</v>
      </c>
      <c r="P284" s="224">
        <f>SUMIF('3.HR Policy'!$A:$A,$C284&amp;$C$279,'3.HR Policy'!$E:$E)*SUMIF('1.Headcount'!$A:$A,$C284&amp;2025,'1.Headcount'!Q:Q)/12</f>
        <v>0</v>
      </c>
      <c r="Q284" s="101">
        <f t="shared" si="383"/>
        <v>0</v>
      </c>
      <c r="R284" s="224">
        <f>SUMIF('3.HR Policy'!$A:$A,$C284&amp;$C$279,'3.HR Policy'!$E:$E)*SUMIF('1.Headcount'!$A:$A,$C284&amp;2025,'1.Headcount'!S:S)/12</f>
        <v>0</v>
      </c>
      <c r="S284" s="101">
        <f t="shared" si="384"/>
        <v>0</v>
      </c>
      <c r="T284" s="224">
        <f>SUMIF('3.HR Policy'!$A:$A,$C284&amp;$C$279,'3.HR Policy'!$E:$E)*SUMIF('1.Headcount'!$A:$A,$C284&amp;2025,'1.Headcount'!U:U)/12</f>
        <v>0</v>
      </c>
      <c r="U284" s="101">
        <f t="shared" si="385"/>
        <v>0</v>
      </c>
      <c r="V284" s="224">
        <f>SUMIF('3.HR Policy'!$A:$A,$C284&amp;$C$279,'3.HR Policy'!$E:$E)*SUMIF('1.Headcount'!$A:$A,$C284&amp;2025,'1.Headcount'!W:W)/12</f>
        <v>0</v>
      </c>
      <c r="W284" s="101">
        <f t="shared" si="386"/>
        <v>0</v>
      </c>
      <c r="X284" s="224">
        <f>SUMIF('3.HR Policy'!$A:$A,$C284&amp;$C$279,'3.HR Policy'!$E:$E)*SUMIF('1.Headcount'!$A:$A,$C284&amp;2025,'1.Headcount'!Y:Y)/12</f>
        <v>0</v>
      </c>
      <c r="Y284" s="101">
        <f t="shared" si="387"/>
        <v>0</v>
      </c>
      <c r="Z284" s="224">
        <f>SUMIF('3.HR Policy'!$A:$A,$C284&amp;$C$279,'3.HR Policy'!$E:$E)*SUMIF('1.Headcount'!$A:$A,$C284&amp;2025,'1.Headcount'!AA:AA)/12</f>
        <v>0</v>
      </c>
      <c r="AA284" s="101">
        <f t="shared" si="388"/>
        <v>0</v>
      </c>
      <c r="AB284" s="96">
        <f t="shared" ref="AB284:AB287" si="401">D284+F284+H284+J284+L284+N284+P284+R284+T284+V284+X284+Z284</f>
        <v>0</v>
      </c>
      <c r="AC284" s="101">
        <f t="shared" si="389"/>
        <v>0</v>
      </c>
      <c r="AE284" s="95">
        <f>SUMIF('3.HR Policy'!$A:$A,$C284&amp;$C$279,'3.HR Policy'!G:G)*SUMIF($C$16:$C$26,$C284,F$16:F$26)</f>
        <v>30000000</v>
      </c>
      <c r="AF284" s="101">
        <f t="shared" si="390"/>
        <v>3.4181022696199068E-3</v>
      </c>
      <c r="AG284" s="95">
        <f>SUMIF('3.HR Policy'!$A:$A,$C284&amp;$C$279,'3.HR Policy'!I:I)*SUMIF($C$16:$C$26,$C284,H$16:H$26)</f>
        <v>30000000</v>
      </c>
      <c r="AH284" s="101">
        <f t="shared" si="391"/>
        <v>1.8989457053443929E-3</v>
      </c>
      <c r="AI284" s="95">
        <f>SUMIF('3.HR Policy'!$A:$A,$C284&amp;$C$279,'3.HR Policy'!K:K)*SUMIF($C$16:$C$26,$C284,J$16:J$26)</f>
        <v>30000000</v>
      </c>
      <c r="AJ284" s="101">
        <f t="shared" si="392"/>
        <v>1.2659638035629286E-3</v>
      </c>
      <c r="AK284" s="95">
        <f>SUMIF('3.HR Policy'!$A:$A,$C284&amp;$C$279,'3.HR Policy'!M:M)*SUMIF($C$16:$C$26,$C284,L$16:L$26)</f>
        <v>30000000</v>
      </c>
      <c r="AL284" s="101">
        <f t="shared" si="393"/>
        <v>9.0425985968780611E-4</v>
      </c>
    </row>
    <row r="285" spans="2:38" x14ac:dyDescent="0.45">
      <c r="B285" s="139"/>
      <c r="C285" s="105" t="str">
        <f t="shared" si="399"/>
        <v>Staff 4</v>
      </c>
      <c r="D285" s="224">
        <f>SUMIF('3.HR Policy'!$A:$A,$C285&amp;$C$279,'3.HR Policy'!$E:$E)*SUMIF('1.Headcount'!$A:$A,$C285&amp;2025,'1.Headcount'!E:E)/12</f>
        <v>0</v>
      </c>
      <c r="E285" s="101">
        <f t="shared" si="377"/>
        <v>0</v>
      </c>
      <c r="F285" s="224">
        <f>SUMIF('3.HR Policy'!$A:$A,$C285&amp;$C$279,'3.HR Policy'!$E:$E)*SUMIF('1.Headcount'!$A:$A,$C285&amp;2025,'1.Headcount'!G:G)/12</f>
        <v>0</v>
      </c>
      <c r="G285" s="101">
        <f t="shared" si="378"/>
        <v>0</v>
      </c>
      <c r="H285" s="224">
        <f>SUMIF('3.HR Policy'!$A:$A,$C285&amp;$C$279,'3.HR Policy'!$E:$E)*SUMIF('1.Headcount'!$A:$A,$C285&amp;2025,'1.Headcount'!I:I)/12</f>
        <v>0</v>
      </c>
      <c r="I285" s="101">
        <f t="shared" si="379"/>
        <v>0</v>
      </c>
      <c r="J285" s="224">
        <f>SUMIF('3.HR Policy'!$A:$A,$C285&amp;$C$279,'3.HR Policy'!$E:$E)*SUMIF('1.Headcount'!$A:$A,$C285&amp;2025,'1.Headcount'!K:K)/12</f>
        <v>0</v>
      </c>
      <c r="K285" s="101">
        <f t="shared" si="380"/>
        <v>0</v>
      </c>
      <c r="L285" s="224">
        <f>SUMIF('3.HR Policy'!$A:$A,$C285&amp;$C$279,'3.HR Policy'!$E:$E)*SUMIF('1.Headcount'!$A:$A,$C285&amp;2025,'1.Headcount'!M:M)/12</f>
        <v>0</v>
      </c>
      <c r="M285" s="101">
        <f t="shared" si="381"/>
        <v>0</v>
      </c>
      <c r="N285" s="224">
        <f>SUMIF('3.HR Policy'!$A:$A,$C285&amp;$C$279,'3.HR Policy'!$E:$E)*SUMIF('1.Headcount'!$A:$A,$C285&amp;2025,'1.Headcount'!O:O)/12</f>
        <v>0</v>
      </c>
      <c r="O285" s="101">
        <f t="shared" si="382"/>
        <v>0</v>
      </c>
      <c r="P285" s="224">
        <f>SUMIF('3.HR Policy'!$A:$A,$C285&amp;$C$279,'3.HR Policy'!$E:$E)*SUMIF('1.Headcount'!$A:$A,$C285&amp;2025,'1.Headcount'!Q:Q)/12</f>
        <v>0</v>
      </c>
      <c r="Q285" s="101">
        <f t="shared" si="383"/>
        <v>0</v>
      </c>
      <c r="R285" s="224">
        <f>SUMIF('3.HR Policy'!$A:$A,$C285&amp;$C$279,'3.HR Policy'!$E:$E)*SUMIF('1.Headcount'!$A:$A,$C285&amp;2025,'1.Headcount'!S:S)/12</f>
        <v>0</v>
      </c>
      <c r="S285" s="101">
        <f t="shared" si="384"/>
        <v>0</v>
      </c>
      <c r="T285" s="224">
        <f>SUMIF('3.HR Policy'!$A:$A,$C285&amp;$C$279,'3.HR Policy'!$E:$E)*SUMIF('1.Headcount'!$A:$A,$C285&amp;2025,'1.Headcount'!U:U)/12</f>
        <v>5000000</v>
      </c>
      <c r="U285" s="101">
        <f t="shared" si="385"/>
        <v>1.4285714285714285E-2</v>
      </c>
      <c r="V285" s="224">
        <f>SUMIF('3.HR Policy'!$A:$A,$C285&amp;$C$279,'3.HR Policy'!$E:$E)*SUMIF('1.Headcount'!$A:$A,$C285&amp;2025,'1.Headcount'!W:W)/12</f>
        <v>5000000</v>
      </c>
      <c r="W285" s="101">
        <f t="shared" si="386"/>
        <v>2.3809523809523808E-2</v>
      </c>
      <c r="X285" s="224">
        <f>SUMIF('3.HR Policy'!$A:$A,$C285&amp;$C$279,'3.HR Policy'!$E:$E)*SUMIF('1.Headcount'!$A:$A,$C285&amp;2025,'1.Headcount'!Y:Y)/12</f>
        <v>5000000</v>
      </c>
      <c r="Y285" s="101">
        <f t="shared" si="387"/>
        <v>2.6315789473684209E-2</v>
      </c>
      <c r="Z285" s="224">
        <f>SUMIF('3.HR Policy'!$A:$A,$C285&amp;$C$279,'3.HR Policy'!$E:$E)*SUMIF('1.Headcount'!$A:$A,$C285&amp;2025,'1.Headcount'!AA:AA)/12</f>
        <v>5000000</v>
      </c>
      <c r="AA285" s="101">
        <f t="shared" si="388"/>
        <v>3.1410981279055158E-3</v>
      </c>
      <c r="AB285" s="96">
        <f t="shared" si="401"/>
        <v>20000000</v>
      </c>
      <c r="AC285" s="101">
        <f t="shared" si="389"/>
        <v>3.8639876352395673E-3</v>
      </c>
      <c r="AE285" s="95">
        <f>SUMIF('3.HR Policy'!$A:$A,$C285&amp;$C$279,'3.HR Policy'!G:G)*SUMIF($C$16:$C$26,$C285,F$16:F$26)</f>
        <v>60000000</v>
      </c>
      <c r="AF285" s="101">
        <f t="shared" si="390"/>
        <v>6.8362045392398136E-3</v>
      </c>
      <c r="AG285" s="95">
        <f>SUMIF('3.HR Policy'!$A:$A,$C285&amp;$C$279,'3.HR Policy'!I:I)*SUMIF($C$16:$C$26,$C285,H$16:H$26)</f>
        <v>0</v>
      </c>
      <c r="AH285" s="101">
        <f t="shared" si="391"/>
        <v>0</v>
      </c>
      <c r="AI285" s="95">
        <f>SUMIF('3.HR Policy'!$A:$A,$C285&amp;$C$279,'3.HR Policy'!K:K)*SUMIF($C$16:$C$26,$C285,J$16:J$26)</f>
        <v>0</v>
      </c>
      <c r="AJ285" s="101">
        <f t="shared" si="392"/>
        <v>0</v>
      </c>
      <c r="AK285" s="95">
        <f>SUMIF('3.HR Policy'!$A:$A,$C285&amp;$C$279,'3.HR Policy'!M:M)*SUMIF($C$16:$C$26,$C285,L$16:L$26)</f>
        <v>60000000</v>
      </c>
      <c r="AL285" s="101">
        <f t="shared" si="393"/>
        <v>1.8085197193756122E-3</v>
      </c>
    </row>
    <row r="286" spans="2:38" x14ac:dyDescent="0.45">
      <c r="B286" s="139"/>
      <c r="C286" s="105" t="str">
        <f t="shared" si="399"/>
        <v>Manager 4</v>
      </c>
      <c r="D286" s="224">
        <f>SUMIF('3.HR Policy'!$A:$A,$C286&amp;$C$279,'3.HR Policy'!$E:$E)*SUMIF('1.Headcount'!$A:$A,$C286&amp;2025,'1.Headcount'!E:E)/12</f>
        <v>0</v>
      </c>
      <c r="E286" s="101">
        <f t="shared" si="377"/>
        <v>0</v>
      </c>
      <c r="F286" s="224">
        <f>SUMIF('3.HR Policy'!$A:$A,$C286&amp;$C$279,'3.HR Policy'!$E:$E)*SUMIF('1.Headcount'!$A:$A,$C286&amp;2025,'1.Headcount'!G:G)/12</f>
        <v>0</v>
      </c>
      <c r="G286" s="101">
        <f t="shared" si="378"/>
        <v>0</v>
      </c>
      <c r="H286" s="224">
        <f>SUMIF('3.HR Policy'!$A:$A,$C286&amp;$C$279,'3.HR Policy'!$E:$E)*SUMIF('1.Headcount'!$A:$A,$C286&amp;2025,'1.Headcount'!I:I)/12</f>
        <v>0</v>
      </c>
      <c r="I286" s="101">
        <f t="shared" si="379"/>
        <v>0</v>
      </c>
      <c r="J286" s="224">
        <f>SUMIF('3.HR Policy'!$A:$A,$C286&amp;$C$279,'3.HR Policy'!$E:$E)*SUMIF('1.Headcount'!$A:$A,$C286&amp;2025,'1.Headcount'!K:K)/12</f>
        <v>0</v>
      </c>
      <c r="K286" s="101">
        <f t="shared" si="380"/>
        <v>0</v>
      </c>
      <c r="L286" s="224">
        <f>SUMIF('3.HR Policy'!$A:$A,$C286&amp;$C$279,'3.HR Policy'!$E:$E)*SUMIF('1.Headcount'!$A:$A,$C286&amp;2025,'1.Headcount'!M:M)/12</f>
        <v>0</v>
      </c>
      <c r="M286" s="101">
        <f t="shared" si="381"/>
        <v>0</v>
      </c>
      <c r="N286" s="224">
        <f>SUMIF('3.HR Policy'!$A:$A,$C286&amp;$C$279,'3.HR Policy'!$E:$E)*SUMIF('1.Headcount'!$A:$A,$C286&amp;2025,'1.Headcount'!O:O)/12</f>
        <v>0</v>
      </c>
      <c r="O286" s="101">
        <f t="shared" si="382"/>
        <v>0</v>
      </c>
      <c r="P286" s="224">
        <f>SUMIF('3.HR Policy'!$A:$A,$C286&amp;$C$279,'3.HR Policy'!$E:$E)*SUMIF('1.Headcount'!$A:$A,$C286&amp;2025,'1.Headcount'!Q:Q)/12</f>
        <v>0</v>
      </c>
      <c r="Q286" s="101">
        <f t="shared" si="383"/>
        <v>0</v>
      </c>
      <c r="R286" s="224">
        <f>SUMIF('3.HR Policy'!$A:$A,$C286&amp;$C$279,'3.HR Policy'!$E:$E)*SUMIF('1.Headcount'!$A:$A,$C286&amp;2025,'1.Headcount'!S:S)/12</f>
        <v>0</v>
      </c>
      <c r="S286" s="101">
        <f t="shared" si="384"/>
        <v>0</v>
      </c>
      <c r="T286" s="224">
        <f>SUMIF('3.HR Policy'!$A:$A,$C286&amp;$C$279,'3.HR Policy'!$E:$E)*SUMIF('1.Headcount'!$A:$A,$C286&amp;2025,'1.Headcount'!U:U)/12</f>
        <v>0</v>
      </c>
      <c r="U286" s="101">
        <f t="shared" si="385"/>
        <v>0</v>
      </c>
      <c r="V286" s="224">
        <f>SUMIF('3.HR Policy'!$A:$A,$C286&amp;$C$279,'3.HR Policy'!$E:$E)*SUMIF('1.Headcount'!$A:$A,$C286&amp;2025,'1.Headcount'!W:W)/12</f>
        <v>0</v>
      </c>
      <c r="W286" s="101">
        <f t="shared" si="386"/>
        <v>0</v>
      </c>
      <c r="X286" s="224">
        <f>SUMIF('3.HR Policy'!$A:$A,$C286&amp;$C$279,'3.HR Policy'!$E:$E)*SUMIF('1.Headcount'!$A:$A,$C286&amp;2025,'1.Headcount'!Y:Y)/12</f>
        <v>0</v>
      </c>
      <c r="Y286" s="101">
        <f t="shared" si="387"/>
        <v>0</v>
      </c>
      <c r="Z286" s="224">
        <f>SUMIF('3.HR Policy'!$A:$A,$C286&amp;$C$279,'3.HR Policy'!$E:$E)*SUMIF('1.Headcount'!$A:$A,$C286&amp;2025,'1.Headcount'!AA:AA)/12</f>
        <v>0</v>
      </c>
      <c r="AA286" s="101">
        <f t="shared" si="388"/>
        <v>0</v>
      </c>
      <c r="AB286" s="96">
        <f t="shared" si="401"/>
        <v>0</v>
      </c>
      <c r="AC286" s="101">
        <f t="shared" si="389"/>
        <v>0</v>
      </c>
      <c r="AE286" s="95">
        <f>SUMIF('3.HR Policy'!$A:$A,$C286&amp;$C$279,'3.HR Policy'!G:G)*SUMIF($C$16:$C$26,$C286,F$16:F$26)</f>
        <v>0</v>
      </c>
      <c r="AF286" s="101">
        <f t="shared" si="390"/>
        <v>0</v>
      </c>
      <c r="AG286" s="95">
        <f>SUMIF('3.HR Policy'!$A:$A,$C286&amp;$C$279,'3.HR Policy'!I:I)*SUMIF($C$16:$C$26,$C286,H$16:H$26)</f>
        <v>30000000</v>
      </c>
      <c r="AH286" s="101">
        <f t="shared" si="391"/>
        <v>1.8989457053443929E-3</v>
      </c>
      <c r="AI286" s="95">
        <f>SUMIF('3.HR Policy'!$A:$A,$C286&amp;$C$279,'3.HR Policy'!K:K)*SUMIF($C$16:$C$26,$C286,J$16:J$26)</f>
        <v>30000000</v>
      </c>
      <c r="AJ286" s="101">
        <f t="shared" si="392"/>
        <v>1.2659638035629286E-3</v>
      </c>
      <c r="AK286" s="95">
        <f>SUMIF('3.HR Policy'!$A:$A,$C286&amp;$C$279,'3.HR Policy'!M:M)*SUMIF($C$16:$C$26,$C286,L$16:L$26)</f>
        <v>30000000</v>
      </c>
      <c r="AL286" s="101">
        <f t="shared" si="393"/>
        <v>9.0425985968780611E-4</v>
      </c>
    </row>
    <row r="287" spans="2:38" x14ac:dyDescent="0.45">
      <c r="B287" s="139"/>
      <c r="C287" s="105" t="str">
        <f t="shared" si="399"/>
        <v>Staff 5</v>
      </c>
      <c r="D287" s="224">
        <f>SUMIF('3.HR Policy'!$A:$A,$C287&amp;$C$279,'3.HR Policy'!$E:$E)*SUMIF('1.Headcount'!$A:$A,$C287&amp;2025,'1.Headcount'!E:E)/12</f>
        <v>0</v>
      </c>
      <c r="E287" s="101">
        <f t="shared" si="377"/>
        <v>0</v>
      </c>
      <c r="F287" s="224">
        <f>SUMIF('3.HR Policy'!$A:$A,$C287&amp;$C$279,'3.HR Policy'!$E:$E)*SUMIF('1.Headcount'!$A:$A,$C287&amp;2025,'1.Headcount'!G:G)/12</f>
        <v>0</v>
      </c>
      <c r="G287" s="101">
        <f t="shared" si="378"/>
        <v>0</v>
      </c>
      <c r="H287" s="224">
        <f>SUMIF('3.HR Policy'!$A:$A,$C287&amp;$C$279,'3.HR Policy'!$E:$E)*SUMIF('1.Headcount'!$A:$A,$C287&amp;2025,'1.Headcount'!I:I)/12</f>
        <v>0</v>
      </c>
      <c r="I287" s="101">
        <f t="shared" si="379"/>
        <v>0</v>
      </c>
      <c r="J287" s="224">
        <f>SUMIF('3.HR Policy'!$A:$A,$C287&amp;$C$279,'3.HR Policy'!$E:$E)*SUMIF('1.Headcount'!$A:$A,$C287&amp;2025,'1.Headcount'!K:K)/12</f>
        <v>0</v>
      </c>
      <c r="K287" s="101">
        <f t="shared" si="380"/>
        <v>0</v>
      </c>
      <c r="L287" s="224">
        <f>SUMIF('3.HR Policy'!$A:$A,$C287&amp;$C$279,'3.HR Policy'!$E:$E)*SUMIF('1.Headcount'!$A:$A,$C287&amp;2025,'1.Headcount'!M:M)/12</f>
        <v>0</v>
      </c>
      <c r="M287" s="101">
        <f t="shared" si="381"/>
        <v>0</v>
      </c>
      <c r="N287" s="224">
        <f>SUMIF('3.HR Policy'!$A:$A,$C287&amp;$C$279,'3.HR Policy'!$E:$E)*SUMIF('1.Headcount'!$A:$A,$C287&amp;2025,'1.Headcount'!O:O)/12</f>
        <v>0</v>
      </c>
      <c r="O287" s="101">
        <f t="shared" si="382"/>
        <v>0</v>
      </c>
      <c r="P287" s="224">
        <f>SUMIF('3.HR Policy'!$A:$A,$C287&amp;$C$279,'3.HR Policy'!$E:$E)*SUMIF('1.Headcount'!$A:$A,$C287&amp;2025,'1.Headcount'!Q:Q)/12</f>
        <v>10000000</v>
      </c>
      <c r="Q287" s="101">
        <f t="shared" si="383"/>
        <v>1.3812154696132596E-2</v>
      </c>
      <c r="R287" s="224">
        <f>SUMIF('3.HR Policy'!$A:$A,$C287&amp;$C$279,'3.HR Policy'!$E:$E)*SUMIF('1.Headcount'!$A:$A,$C287&amp;2025,'1.Headcount'!S:S)/12</f>
        <v>10000000</v>
      </c>
      <c r="S287" s="101">
        <f t="shared" si="384"/>
        <v>0.04</v>
      </c>
      <c r="T287" s="224">
        <f>SUMIF('3.HR Policy'!$A:$A,$C287&amp;$C$279,'3.HR Policy'!$E:$E)*SUMIF('1.Headcount'!$A:$A,$C287&amp;2025,'1.Headcount'!U:U)/12</f>
        <v>10000000</v>
      </c>
      <c r="U287" s="101">
        <f t="shared" si="385"/>
        <v>2.8571428571428571E-2</v>
      </c>
      <c r="V287" s="224">
        <f>SUMIF('3.HR Policy'!$A:$A,$C287&amp;$C$279,'3.HR Policy'!$E:$E)*SUMIF('1.Headcount'!$A:$A,$C287&amp;2025,'1.Headcount'!W:W)/12</f>
        <v>10000000</v>
      </c>
      <c r="W287" s="101">
        <f t="shared" si="386"/>
        <v>4.7619047619047616E-2</v>
      </c>
      <c r="X287" s="224">
        <f>SUMIF('3.HR Policy'!$A:$A,$C287&amp;$C$279,'3.HR Policy'!$E:$E)*SUMIF('1.Headcount'!$A:$A,$C287&amp;2025,'1.Headcount'!Y:Y)/12</f>
        <v>10000000</v>
      </c>
      <c r="Y287" s="101">
        <f t="shared" si="387"/>
        <v>5.2631578947368418E-2</v>
      </c>
      <c r="Z287" s="224">
        <f>SUMIF('3.HR Policy'!$A:$A,$C287&amp;$C$279,'3.HR Policy'!$E:$E)*SUMIF('1.Headcount'!$A:$A,$C287&amp;2025,'1.Headcount'!AA:AA)/12</f>
        <v>10000000</v>
      </c>
      <c r="AA287" s="101">
        <f t="shared" si="388"/>
        <v>6.2821962558110315E-3</v>
      </c>
      <c r="AB287" s="96">
        <f t="shared" si="401"/>
        <v>60000000</v>
      </c>
      <c r="AC287" s="101">
        <f t="shared" si="389"/>
        <v>1.1591962905718702E-2</v>
      </c>
      <c r="AE287" s="95">
        <f>SUMIF('3.HR Policy'!$A:$A,$C287&amp;$C$279,'3.HR Policy'!G:G)*SUMIF($C$16:$C$26,$C287,F$16:F$26)</f>
        <v>0</v>
      </c>
      <c r="AF287" s="101">
        <f t="shared" si="390"/>
        <v>0</v>
      </c>
      <c r="AG287" s="95">
        <f>SUMIF('3.HR Policy'!$A:$A,$C287&amp;$C$279,'3.HR Policy'!I:I)*SUMIF($C$16:$C$26,$C287,H$16:H$26)</f>
        <v>120000000</v>
      </c>
      <c r="AH287" s="101">
        <f t="shared" si="391"/>
        <v>7.5957828213775716E-3</v>
      </c>
      <c r="AI287" s="95">
        <f>SUMIF('3.HR Policy'!$A:$A,$C287&amp;$C$279,'3.HR Policy'!K:K)*SUMIF($C$16:$C$26,$C287,J$16:J$26)</f>
        <v>120000000</v>
      </c>
      <c r="AJ287" s="101">
        <f t="shared" si="392"/>
        <v>5.0638552142517144E-3</v>
      </c>
      <c r="AK287" s="95">
        <f>SUMIF('3.HR Policy'!$A:$A,$C287&amp;$C$279,'3.HR Policy'!M:M)*SUMIF($C$16:$C$26,$C287,L$16:L$26)</f>
        <v>120000000</v>
      </c>
      <c r="AL287" s="101">
        <f t="shared" si="393"/>
        <v>3.6170394387512244E-3</v>
      </c>
    </row>
    <row r="288" spans="2:38" x14ac:dyDescent="0.45">
      <c r="B288" s="139"/>
      <c r="C288" s="105" t="str">
        <f t="shared" si="399"/>
        <v>Staff 3</v>
      </c>
      <c r="D288" s="224">
        <f>SUMIF('3.HR Policy'!$A:$A,$C288&amp;$C$279,'3.HR Policy'!$E:$E)*SUMIF('1.Headcount'!$A:$A,$C288&amp;2025,'1.Headcount'!E:E)/12</f>
        <v>0</v>
      </c>
      <c r="E288" s="101">
        <f t="shared" si="377"/>
        <v>0</v>
      </c>
      <c r="F288" s="224">
        <f>SUMIF('3.HR Policy'!$A:$A,$C288&amp;$C$279,'3.HR Policy'!$E:$E)*SUMIF('1.Headcount'!$A:$A,$C288&amp;2025,'1.Headcount'!G:G)/12</f>
        <v>0</v>
      </c>
      <c r="G288" s="101">
        <f t="shared" si="378"/>
        <v>0</v>
      </c>
      <c r="H288" s="224">
        <f>SUMIF('3.HR Policy'!$A:$A,$C288&amp;$C$279,'3.HR Policy'!$E:$E)*SUMIF('1.Headcount'!$A:$A,$C288&amp;2025,'1.Headcount'!I:I)/12</f>
        <v>0</v>
      </c>
      <c r="I288" s="101">
        <f t="shared" si="379"/>
        <v>0</v>
      </c>
      <c r="J288" s="224">
        <f>SUMIF('3.HR Policy'!$A:$A,$C288&amp;$C$279,'3.HR Policy'!$E:$E)*SUMIF('1.Headcount'!$A:$A,$C288&amp;2025,'1.Headcount'!K:K)/12</f>
        <v>0</v>
      </c>
      <c r="K288" s="101">
        <f t="shared" si="380"/>
        <v>0</v>
      </c>
      <c r="L288" s="224">
        <f>SUMIF('3.HR Policy'!$A:$A,$C288&amp;$C$279,'3.HR Policy'!$E:$E)*SUMIF('1.Headcount'!$A:$A,$C288&amp;2025,'1.Headcount'!M:M)/12</f>
        <v>0</v>
      </c>
      <c r="M288" s="101">
        <f t="shared" si="381"/>
        <v>0</v>
      </c>
      <c r="N288" s="224">
        <f>SUMIF('3.HR Policy'!$A:$A,$C288&amp;$C$279,'3.HR Policy'!$E:$E)*SUMIF('1.Headcount'!$A:$A,$C288&amp;2025,'1.Headcount'!O:O)/12</f>
        <v>0</v>
      </c>
      <c r="O288" s="101">
        <f t="shared" si="382"/>
        <v>0</v>
      </c>
      <c r="P288" s="224">
        <f>SUMIF('3.HR Policy'!$A:$A,$C288&amp;$C$279,'3.HR Policy'!$E:$E)*SUMIF('1.Headcount'!$A:$A,$C288&amp;2025,'1.Headcount'!Q:Q)/12</f>
        <v>0</v>
      </c>
      <c r="Q288" s="101">
        <f t="shared" si="383"/>
        <v>0</v>
      </c>
      <c r="R288" s="224">
        <f>SUMIF('3.HR Policy'!$A:$A,$C288&amp;$C$279,'3.HR Policy'!$E:$E)*SUMIF('1.Headcount'!$A:$A,$C288&amp;2025,'1.Headcount'!S:S)/12</f>
        <v>0</v>
      </c>
      <c r="S288" s="101">
        <f t="shared" si="384"/>
        <v>0</v>
      </c>
      <c r="T288" s="224">
        <f>SUMIF('3.HR Policy'!$A:$A,$C288&amp;$C$279,'3.HR Policy'!$E:$E)*SUMIF('1.Headcount'!$A:$A,$C288&amp;2025,'1.Headcount'!U:U)/12</f>
        <v>0</v>
      </c>
      <c r="U288" s="101">
        <f t="shared" si="385"/>
        <v>0</v>
      </c>
      <c r="V288" s="224">
        <f>SUMIF('3.HR Policy'!$A:$A,$C288&amp;$C$279,'3.HR Policy'!$E:$E)*SUMIF('1.Headcount'!$A:$A,$C288&amp;2025,'1.Headcount'!W:W)/12</f>
        <v>0</v>
      </c>
      <c r="W288" s="101">
        <f t="shared" si="386"/>
        <v>0</v>
      </c>
      <c r="X288" s="224">
        <f>SUMIF('3.HR Policy'!$A:$A,$C288&amp;$C$279,'3.HR Policy'!$E:$E)*SUMIF('1.Headcount'!$A:$A,$C288&amp;2025,'1.Headcount'!Y:Y)/12</f>
        <v>0</v>
      </c>
      <c r="Y288" s="101">
        <f t="shared" si="387"/>
        <v>0</v>
      </c>
      <c r="Z288" s="224">
        <f>SUMIF('3.HR Policy'!$A:$A,$C288&amp;$C$279,'3.HR Policy'!$E:$E)*SUMIF('1.Headcount'!$A:$A,$C288&amp;2025,'1.Headcount'!AA:AA)/12</f>
        <v>0</v>
      </c>
      <c r="AA288" s="101">
        <f t="shared" si="388"/>
        <v>0</v>
      </c>
      <c r="AB288" s="96">
        <f t="shared" si="400"/>
        <v>0</v>
      </c>
      <c r="AC288" s="101">
        <f t="shared" si="389"/>
        <v>0</v>
      </c>
      <c r="AE288" s="95">
        <f>SUMIF('3.HR Policy'!$A:$A,$C288&amp;$C$279,'3.HR Policy'!G:G)*SUMIF($C$16:$C$26,$C288,F$16:F$26)</f>
        <v>0</v>
      </c>
      <c r="AF288" s="101">
        <f t="shared" si="390"/>
        <v>0</v>
      </c>
      <c r="AG288" s="95">
        <f>SUMIF('3.HR Policy'!$A:$A,$C288&amp;$C$279,'3.HR Policy'!I:I)*SUMIF($C$16:$C$26,$C288,H$16:H$26)</f>
        <v>30000000</v>
      </c>
      <c r="AH288" s="101">
        <f t="shared" si="391"/>
        <v>1.8989457053443929E-3</v>
      </c>
      <c r="AI288" s="95">
        <f>SUMIF('3.HR Policy'!$A:$A,$C288&amp;$C$279,'3.HR Policy'!K:K)*SUMIF($C$16:$C$26,$C288,J$16:J$26)</f>
        <v>0</v>
      </c>
      <c r="AJ288" s="101">
        <f t="shared" si="392"/>
        <v>0</v>
      </c>
      <c r="AK288" s="95">
        <f>SUMIF('3.HR Policy'!$A:$A,$C288&amp;$C$279,'3.HR Policy'!M:M)*SUMIF($C$16:$C$26,$C288,L$16:L$26)</f>
        <v>0</v>
      </c>
      <c r="AL288" s="101">
        <f t="shared" si="393"/>
        <v>0</v>
      </c>
    </row>
    <row r="289" spans="2:38" x14ac:dyDescent="0.45">
      <c r="B289" s="139"/>
      <c r="C289" s="105" t="str">
        <f t="shared" si="399"/>
        <v>Manager 5</v>
      </c>
      <c r="D289" s="224">
        <f>SUMIF('3.HR Policy'!$A:$A,$C289&amp;$C$279,'3.HR Policy'!$E:$E)*SUMIF('1.Headcount'!$A:$A,$C289&amp;2025,'1.Headcount'!E:E)/12</f>
        <v>0</v>
      </c>
      <c r="E289" s="101">
        <f t="shared" si="377"/>
        <v>0</v>
      </c>
      <c r="F289" s="224">
        <f>SUMIF('3.HR Policy'!$A:$A,$C289&amp;$C$279,'3.HR Policy'!$E:$E)*SUMIF('1.Headcount'!$A:$A,$C289&amp;2025,'1.Headcount'!G:G)/12</f>
        <v>0</v>
      </c>
      <c r="G289" s="101">
        <f t="shared" si="378"/>
        <v>0</v>
      </c>
      <c r="H289" s="224">
        <f>SUMIF('3.HR Policy'!$A:$A,$C289&amp;$C$279,'3.HR Policy'!$E:$E)*SUMIF('1.Headcount'!$A:$A,$C289&amp;2025,'1.Headcount'!I:I)/12</f>
        <v>0</v>
      </c>
      <c r="I289" s="101">
        <f t="shared" si="379"/>
        <v>0</v>
      </c>
      <c r="J289" s="224">
        <f>SUMIF('3.HR Policy'!$A:$A,$C289&amp;$C$279,'3.HR Policy'!$E:$E)*SUMIF('1.Headcount'!$A:$A,$C289&amp;2025,'1.Headcount'!K:K)/12</f>
        <v>0</v>
      </c>
      <c r="K289" s="101">
        <f t="shared" si="380"/>
        <v>0</v>
      </c>
      <c r="L289" s="224">
        <f>SUMIF('3.HR Policy'!$A:$A,$C289&amp;$C$279,'3.HR Policy'!$E:$E)*SUMIF('1.Headcount'!$A:$A,$C289&amp;2025,'1.Headcount'!M:M)/12</f>
        <v>0</v>
      </c>
      <c r="M289" s="101">
        <f t="shared" si="381"/>
        <v>0</v>
      </c>
      <c r="N289" s="224">
        <f>SUMIF('3.HR Policy'!$A:$A,$C289&amp;$C$279,'3.HR Policy'!$E:$E)*SUMIF('1.Headcount'!$A:$A,$C289&amp;2025,'1.Headcount'!O:O)/12</f>
        <v>2500000</v>
      </c>
      <c r="O289" s="101">
        <f t="shared" si="382"/>
        <v>4.2358522534733985E-3</v>
      </c>
      <c r="P289" s="224">
        <f>SUMIF('3.HR Policy'!$A:$A,$C289&amp;$C$279,'3.HR Policy'!$E:$E)*SUMIF('1.Headcount'!$A:$A,$C289&amp;2025,'1.Headcount'!Q:Q)/12</f>
        <v>2500000</v>
      </c>
      <c r="Q289" s="101">
        <f t="shared" si="383"/>
        <v>3.453038674033149E-3</v>
      </c>
      <c r="R289" s="224">
        <f>SUMIF('3.HR Policy'!$A:$A,$C289&amp;$C$279,'3.HR Policy'!$E:$E)*SUMIF('1.Headcount'!$A:$A,$C289&amp;2025,'1.Headcount'!S:S)/12</f>
        <v>2500000</v>
      </c>
      <c r="S289" s="101">
        <f t="shared" si="384"/>
        <v>0.01</v>
      </c>
      <c r="T289" s="224">
        <f>SUMIF('3.HR Policy'!$A:$A,$C289&amp;$C$279,'3.HR Policy'!$E:$E)*SUMIF('1.Headcount'!$A:$A,$C289&amp;2025,'1.Headcount'!U:U)/12</f>
        <v>2500000</v>
      </c>
      <c r="U289" s="101">
        <f t="shared" si="385"/>
        <v>7.1428571428571426E-3</v>
      </c>
      <c r="V289" s="224">
        <f>SUMIF('3.HR Policy'!$A:$A,$C289&amp;$C$279,'3.HR Policy'!$E:$E)*SUMIF('1.Headcount'!$A:$A,$C289&amp;2025,'1.Headcount'!W:W)/12</f>
        <v>2500000</v>
      </c>
      <c r="W289" s="101">
        <f t="shared" si="386"/>
        <v>1.1904761904761904E-2</v>
      </c>
      <c r="X289" s="224">
        <f>SUMIF('3.HR Policy'!$A:$A,$C289&amp;$C$279,'3.HR Policy'!$E:$E)*SUMIF('1.Headcount'!$A:$A,$C289&amp;2025,'1.Headcount'!Y:Y)/12</f>
        <v>2500000</v>
      </c>
      <c r="Y289" s="101">
        <f t="shared" si="387"/>
        <v>1.3157894736842105E-2</v>
      </c>
      <c r="Z289" s="224">
        <f>SUMIF('3.HR Policy'!$A:$A,$C289&amp;$C$279,'3.HR Policy'!$E:$E)*SUMIF('1.Headcount'!$A:$A,$C289&amp;2025,'1.Headcount'!AA:AA)/12</f>
        <v>2500000</v>
      </c>
      <c r="AA289" s="101">
        <f t="shared" si="388"/>
        <v>1.5705490639527579E-3</v>
      </c>
      <c r="AB289" s="96">
        <f t="shared" si="400"/>
        <v>17500000</v>
      </c>
      <c r="AC289" s="101">
        <f t="shared" si="389"/>
        <v>3.3809891808346212E-3</v>
      </c>
      <c r="AE289" s="95">
        <f>SUMIF('3.HR Policy'!$A:$A,$C289&amp;$C$279,'3.HR Policy'!G:G)*SUMIF($C$16:$C$26,$C289,F$16:F$26)</f>
        <v>60000000</v>
      </c>
      <c r="AF289" s="101">
        <f t="shared" si="390"/>
        <v>6.8362045392398136E-3</v>
      </c>
      <c r="AG289" s="95">
        <f>SUMIF('3.HR Policy'!$A:$A,$C289&amp;$C$279,'3.HR Policy'!I:I)*SUMIF($C$16:$C$26,$C289,H$16:H$26)</f>
        <v>30000000</v>
      </c>
      <c r="AH289" s="101">
        <f t="shared" si="391"/>
        <v>1.8989457053443929E-3</v>
      </c>
      <c r="AI289" s="95">
        <f>SUMIF('3.HR Policy'!$A:$A,$C289&amp;$C$279,'3.HR Policy'!K:K)*SUMIF($C$16:$C$26,$C289,J$16:J$26)</f>
        <v>30000000</v>
      </c>
      <c r="AJ289" s="101">
        <f t="shared" si="392"/>
        <v>1.2659638035629286E-3</v>
      </c>
      <c r="AK289" s="95">
        <f>SUMIF('3.HR Policy'!$A:$A,$C289&amp;$C$279,'3.HR Policy'!M:M)*SUMIF($C$16:$C$26,$C289,L$16:L$26)</f>
        <v>30000000</v>
      </c>
      <c r="AL289" s="101">
        <f t="shared" si="393"/>
        <v>9.0425985968780611E-4</v>
      </c>
    </row>
    <row r="290" spans="2:38" x14ac:dyDescent="0.45">
      <c r="B290" s="90">
        <v>6</v>
      </c>
      <c r="C290" s="2" t="str">
        <f>C197</f>
        <v>Chi phí đồng phục</v>
      </c>
      <c r="D290" s="94">
        <f>SUM(D291:D300)</f>
        <v>0</v>
      </c>
      <c r="E290" s="102">
        <f t="shared" si="377"/>
        <v>0</v>
      </c>
      <c r="F290" s="94">
        <f>SUM(F291:F300)</f>
        <v>0</v>
      </c>
      <c r="G290" s="102">
        <f t="shared" si="378"/>
        <v>0</v>
      </c>
      <c r="H290" s="94">
        <f>SUM(H291:H300)</f>
        <v>200000</v>
      </c>
      <c r="I290" s="102">
        <f t="shared" si="379"/>
        <v>1.1111111111111111E-3</v>
      </c>
      <c r="J290" s="94">
        <f>SUM(J291:J300)</f>
        <v>300000</v>
      </c>
      <c r="K290" s="102">
        <f t="shared" si="380"/>
        <v>4.3478260869565219E-4</v>
      </c>
      <c r="L290" s="94">
        <f>SUM(L291:L300)</f>
        <v>300000</v>
      </c>
      <c r="M290" s="102">
        <f t="shared" si="381"/>
        <v>8.3333333333333339E-4</v>
      </c>
      <c r="N290" s="94">
        <f>SUM(N291:N300)</f>
        <v>350000</v>
      </c>
      <c r="O290" s="102">
        <f t="shared" si="382"/>
        <v>5.9301931548627585E-4</v>
      </c>
      <c r="P290" s="94">
        <f>SUM(P291:P300)</f>
        <v>500000</v>
      </c>
      <c r="Q290" s="102">
        <f t="shared" si="383"/>
        <v>6.9060773480662981E-4</v>
      </c>
      <c r="R290" s="94">
        <f>SUM(R291:R300)</f>
        <v>500000</v>
      </c>
      <c r="S290" s="102">
        <f t="shared" si="384"/>
        <v>2E-3</v>
      </c>
      <c r="T290" s="94">
        <f>SUM(T291:T300)</f>
        <v>500000</v>
      </c>
      <c r="U290" s="102">
        <f t="shared" si="385"/>
        <v>1.4285714285714286E-3</v>
      </c>
      <c r="V290" s="94">
        <f>SUM(V291:V300)</f>
        <v>500000</v>
      </c>
      <c r="W290" s="102">
        <f t="shared" si="386"/>
        <v>2.3809523809523812E-3</v>
      </c>
      <c r="X290" s="94">
        <f>SUM(X291:X300)</f>
        <v>500000</v>
      </c>
      <c r="Y290" s="102">
        <f t="shared" si="387"/>
        <v>2.631578947368421E-3</v>
      </c>
      <c r="Z290" s="94">
        <f>SUM(Z291:Z300)</f>
        <v>500000</v>
      </c>
      <c r="AA290" s="102">
        <f t="shared" si="388"/>
        <v>3.1410981279055158E-4</v>
      </c>
      <c r="AB290" s="94">
        <f>SUM(AB291:AB300)</f>
        <v>4150000</v>
      </c>
      <c r="AC290" s="102">
        <f t="shared" si="389"/>
        <v>8.0177743431221016E-4</v>
      </c>
      <c r="AE290" s="94">
        <f>SUM(AE291:AE300)</f>
        <v>6600000</v>
      </c>
      <c r="AF290" s="101">
        <f t="shared" si="390"/>
        <v>7.5198249931637958E-4</v>
      </c>
      <c r="AG290" s="94">
        <f>SUM(AG291:AG300)</f>
        <v>7800000</v>
      </c>
      <c r="AH290" s="101">
        <f t="shared" si="391"/>
        <v>4.9372588338954216E-4</v>
      </c>
      <c r="AI290" s="94">
        <f>SUM(AI291:AI300)</f>
        <v>6600000</v>
      </c>
      <c r="AJ290" s="101">
        <f t="shared" si="392"/>
        <v>2.7851203678384427E-4</v>
      </c>
      <c r="AK290" s="94">
        <f>SUM(AK291:AK300)</f>
        <v>9000000</v>
      </c>
      <c r="AL290" s="101">
        <f t="shared" si="393"/>
        <v>2.7127795790634181E-4</v>
      </c>
    </row>
    <row r="291" spans="2:38" x14ac:dyDescent="0.45">
      <c r="B291" s="90"/>
      <c r="C291" s="105" t="str">
        <f t="shared" ref="C291:C300" si="402">C280</f>
        <v>Director 1</v>
      </c>
      <c r="D291" s="224">
        <f>SUMIF('3.HR Policy'!$A:$A,$C291&amp;$C$290,'3.HR Policy'!$E:$E)*SUMIF('1.Headcount'!$A:$A,$C291&amp;2025,'1.Headcount'!E:E)/12</f>
        <v>0</v>
      </c>
      <c r="E291" s="101">
        <f t="shared" si="377"/>
        <v>0</v>
      </c>
      <c r="F291" s="224">
        <f>SUMIF('3.HR Policy'!$A:$A,$C291&amp;$C$290,'3.HR Policy'!$E:$E)*SUMIF('1.Headcount'!$A:$A,$C291&amp;2025,'1.Headcount'!G:G)/12</f>
        <v>0</v>
      </c>
      <c r="G291" s="101">
        <f t="shared" si="378"/>
        <v>0</v>
      </c>
      <c r="H291" s="224">
        <f>SUMIF('3.HR Policy'!$A:$A,$C291&amp;$C$290,'3.HR Policy'!$E:$E)*SUMIF('1.Headcount'!$A:$A,$C291&amp;2025,'1.Headcount'!I:I)/12</f>
        <v>0</v>
      </c>
      <c r="I291" s="101">
        <f t="shared" si="379"/>
        <v>0</v>
      </c>
      <c r="J291" s="224">
        <f>SUMIF('3.HR Policy'!$A:$A,$C291&amp;$C$290,'3.HR Policy'!$E:$E)*SUMIF('1.Headcount'!$A:$A,$C291&amp;2025,'1.Headcount'!K:K)/12</f>
        <v>0</v>
      </c>
      <c r="K291" s="101">
        <f t="shared" si="380"/>
        <v>0</v>
      </c>
      <c r="L291" s="224">
        <f>SUMIF('3.HR Policy'!$A:$A,$C291&amp;$C$290,'3.HR Policy'!$E:$E)*SUMIF('1.Headcount'!$A:$A,$C291&amp;2025,'1.Headcount'!M:M)/12</f>
        <v>0</v>
      </c>
      <c r="M291" s="101">
        <f t="shared" si="381"/>
        <v>0</v>
      </c>
      <c r="N291" s="224">
        <f>SUMIF('3.HR Policy'!$A:$A,$C291&amp;$C$290,'3.HR Policy'!$E:$E)*SUMIF('1.Headcount'!$A:$A,$C291&amp;2025,'1.Headcount'!O:O)/12</f>
        <v>0</v>
      </c>
      <c r="O291" s="101">
        <f t="shared" si="382"/>
        <v>0</v>
      </c>
      <c r="P291" s="224">
        <f>SUMIF('3.HR Policy'!$A:$A,$C291&amp;$C$290,'3.HR Policy'!$E:$E)*SUMIF('1.Headcount'!$A:$A,$C291&amp;2025,'1.Headcount'!Q:Q)/12</f>
        <v>0</v>
      </c>
      <c r="Q291" s="101">
        <f t="shared" si="383"/>
        <v>0</v>
      </c>
      <c r="R291" s="224">
        <f>SUMIF('3.HR Policy'!$A:$A,$C291&amp;$C$290,'3.HR Policy'!$E:$E)*SUMIF('1.Headcount'!$A:$A,$C291&amp;2025,'1.Headcount'!S:S)/12</f>
        <v>0</v>
      </c>
      <c r="S291" s="101">
        <f t="shared" si="384"/>
        <v>0</v>
      </c>
      <c r="T291" s="224">
        <f>SUMIF('3.HR Policy'!$A:$A,$C291&amp;$C$290,'3.HR Policy'!$E:$E)*SUMIF('1.Headcount'!$A:$A,$C291&amp;2025,'1.Headcount'!U:U)/12</f>
        <v>0</v>
      </c>
      <c r="U291" s="101">
        <f t="shared" si="385"/>
        <v>0</v>
      </c>
      <c r="V291" s="224">
        <f>SUMIF('3.HR Policy'!$A:$A,$C291&amp;$C$290,'3.HR Policy'!$E:$E)*SUMIF('1.Headcount'!$A:$A,$C291&amp;2025,'1.Headcount'!W:W)/12</f>
        <v>0</v>
      </c>
      <c r="W291" s="101">
        <f t="shared" si="386"/>
        <v>0</v>
      </c>
      <c r="X291" s="224">
        <f>SUMIF('3.HR Policy'!$A:$A,$C291&amp;$C$290,'3.HR Policy'!$E:$E)*SUMIF('1.Headcount'!$A:$A,$C291&amp;2025,'1.Headcount'!Y:Y)/12</f>
        <v>0</v>
      </c>
      <c r="Y291" s="101">
        <f t="shared" si="387"/>
        <v>0</v>
      </c>
      <c r="Z291" s="224">
        <f>SUMIF('3.HR Policy'!$A:$A,$C291&amp;$C$290,'3.HR Policy'!$E:$E)*SUMIF('1.Headcount'!$A:$A,$C291&amp;2025,'1.Headcount'!AA:AA)/12</f>
        <v>0</v>
      </c>
      <c r="AA291" s="101">
        <f t="shared" si="388"/>
        <v>0</v>
      </c>
      <c r="AB291" s="96">
        <f t="shared" ref="AB291" si="403">D291+F291+H291+J291+L291+N291+P291+R291+T291+V291+X291+Z291</f>
        <v>0</v>
      </c>
      <c r="AC291" s="101">
        <f t="shared" si="389"/>
        <v>0</v>
      </c>
      <c r="AE291" s="95">
        <f>SUMIF('3.HR Policy'!$A:$A,$C291&amp;$C$290,'3.HR Policy'!G:G)*SUMIF($C$16:$C$26,$C291,F$16:F$26)</f>
        <v>1800000</v>
      </c>
      <c r="AF291" s="101">
        <f t="shared" si="390"/>
        <v>2.0508613617719443E-4</v>
      </c>
      <c r="AG291" s="95">
        <f>SUMIF('3.HR Policy'!$A:$A,$C291&amp;$C$290,'3.HR Policy'!I:I)*SUMIF($C$16:$C$26,$C291,H$16:H$26)</f>
        <v>600000</v>
      </c>
      <c r="AH291" s="101">
        <f t="shared" si="391"/>
        <v>3.7978914106887855E-5</v>
      </c>
      <c r="AI291" s="95">
        <f>SUMIF('3.HR Policy'!$A:$A,$C291&amp;$C$290,'3.HR Policy'!K:K)*SUMIF($C$16:$C$26,$C291,J$16:J$26)</f>
        <v>600000</v>
      </c>
      <c r="AJ291" s="101">
        <f t="shared" si="392"/>
        <v>2.5319276071258572E-5</v>
      </c>
      <c r="AK291" s="95">
        <f>SUMIF('3.HR Policy'!$A:$A,$C291&amp;$C$290,'3.HR Policy'!M:M)*SUMIF($C$16:$C$26,$C291,L$16:L$26)</f>
        <v>600000</v>
      </c>
      <c r="AL291" s="101">
        <f t="shared" si="393"/>
        <v>1.8085197193756123E-5</v>
      </c>
    </row>
    <row r="292" spans="2:38" x14ac:dyDescent="0.45">
      <c r="B292" s="90"/>
      <c r="C292" s="105" t="str">
        <f t="shared" si="402"/>
        <v>Staff 2</v>
      </c>
      <c r="D292" s="224">
        <f>SUMIF('3.HR Policy'!$A:$A,$C292&amp;$C$290,'3.HR Policy'!$E:$E)*SUMIF('1.Headcount'!$A:$A,$C292&amp;2025,'1.Headcount'!E:E)/12</f>
        <v>0</v>
      </c>
      <c r="E292" s="101">
        <f t="shared" si="377"/>
        <v>0</v>
      </c>
      <c r="F292" s="224">
        <f>SUMIF('3.HR Policy'!$A:$A,$C292&amp;$C$290,'3.HR Policy'!$E:$E)*SUMIF('1.Headcount'!$A:$A,$C292&amp;2025,'1.Headcount'!G:G)/12</f>
        <v>0</v>
      </c>
      <c r="G292" s="101">
        <f t="shared" si="378"/>
        <v>0</v>
      </c>
      <c r="H292" s="224">
        <f>SUMIF('3.HR Policy'!$A:$A,$C292&amp;$C$290,'3.HR Policy'!$E:$E)*SUMIF('1.Headcount'!$A:$A,$C292&amp;2025,'1.Headcount'!I:I)/12</f>
        <v>50000</v>
      </c>
      <c r="I292" s="101">
        <f t="shared" si="379"/>
        <v>2.7777777777777778E-4</v>
      </c>
      <c r="J292" s="224">
        <f>SUMIF('3.HR Policy'!$A:$A,$C292&amp;$C$290,'3.HR Policy'!$E:$E)*SUMIF('1.Headcount'!$A:$A,$C292&amp;2025,'1.Headcount'!K:K)/12</f>
        <v>50000</v>
      </c>
      <c r="K292" s="101">
        <f t="shared" si="380"/>
        <v>7.2463768115942027E-5</v>
      </c>
      <c r="L292" s="224">
        <f>SUMIF('3.HR Policy'!$A:$A,$C292&amp;$C$290,'3.HR Policy'!$E:$E)*SUMIF('1.Headcount'!$A:$A,$C292&amp;2025,'1.Headcount'!M:M)/12</f>
        <v>50000</v>
      </c>
      <c r="M292" s="101">
        <f t="shared" si="381"/>
        <v>1.3888888888888889E-4</v>
      </c>
      <c r="N292" s="224">
        <f>SUMIF('3.HR Policy'!$A:$A,$C292&amp;$C$290,'3.HR Policy'!$E:$E)*SUMIF('1.Headcount'!$A:$A,$C292&amp;2025,'1.Headcount'!O:O)/12</f>
        <v>50000</v>
      </c>
      <c r="O292" s="101">
        <f t="shared" si="382"/>
        <v>8.4717045069467983E-5</v>
      </c>
      <c r="P292" s="224">
        <f>SUMIF('3.HR Policy'!$A:$A,$C292&amp;$C$290,'3.HR Policy'!$E:$E)*SUMIF('1.Headcount'!$A:$A,$C292&amp;2025,'1.Headcount'!Q:Q)/12</f>
        <v>50000</v>
      </c>
      <c r="Q292" s="101">
        <f t="shared" si="383"/>
        <v>6.9060773480662989E-5</v>
      </c>
      <c r="R292" s="224">
        <f>SUMIF('3.HR Policy'!$A:$A,$C292&amp;$C$290,'3.HR Policy'!$E:$E)*SUMIF('1.Headcount'!$A:$A,$C292&amp;2025,'1.Headcount'!S:S)/12</f>
        <v>50000</v>
      </c>
      <c r="S292" s="101">
        <f t="shared" si="384"/>
        <v>2.0000000000000001E-4</v>
      </c>
      <c r="T292" s="224">
        <f>SUMIF('3.HR Policy'!$A:$A,$C292&amp;$C$290,'3.HR Policy'!$E:$E)*SUMIF('1.Headcount'!$A:$A,$C292&amp;2025,'1.Headcount'!U:U)/12</f>
        <v>50000</v>
      </c>
      <c r="U292" s="101">
        <f t="shared" si="385"/>
        <v>1.4285714285714287E-4</v>
      </c>
      <c r="V292" s="224">
        <f>SUMIF('3.HR Policy'!$A:$A,$C292&amp;$C$290,'3.HR Policy'!$E:$E)*SUMIF('1.Headcount'!$A:$A,$C292&amp;2025,'1.Headcount'!W:W)/12</f>
        <v>50000</v>
      </c>
      <c r="W292" s="101">
        <f t="shared" si="386"/>
        <v>2.380952380952381E-4</v>
      </c>
      <c r="X292" s="224">
        <f>SUMIF('3.HR Policy'!$A:$A,$C292&amp;$C$290,'3.HR Policy'!$E:$E)*SUMIF('1.Headcount'!$A:$A,$C292&amp;2025,'1.Headcount'!Y:Y)/12</f>
        <v>50000</v>
      </c>
      <c r="Y292" s="101">
        <f t="shared" si="387"/>
        <v>2.631578947368421E-4</v>
      </c>
      <c r="Z292" s="224">
        <f>SUMIF('3.HR Policy'!$A:$A,$C292&amp;$C$290,'3.HR Policy'!$E:$E)*SUMIF('1.Headcount'!$A:$A,$C292&amp;2025,'1.Headcount'!AA:AA)/12</f>
        <v>50000</v>
      </c>
      <c r="AA292" s="101">
        <f t="shared" si="388"/>
        <v>3.1410981279055156E-5</v>
      </c>
      <c r="AB292" s="96">
        <f t="shared" ref="AB292:AB300" si="404">D292+F292+H292+J292+L292+N292+P292+R292+T292+V292+X292+Z292</f>
        <v>500000</v>
      </c>
      <c r="AC292" s="101">
        <f t="shared" si="389"/>
        <v>9.6599690880989179E-5</v>
      </c>
      <c r="AE292" s="95">
        <f>SUMIF('3.HR Policy'!$A:$A,$C292&amp;$C$290,'3.HR Policy'!G:G)*SUMIF($C$16:$C$26,$C292,F$16:F$26)</f>
        <v>600000</v>
      </c>
      <c r="AF292" s="101">
        <f t="shared" si="390"/>
        <v>6.836204539239814E-5</v>
      </c>
      <c r="AG292" s="95">
        <f>SUMIF('3.HR Policy'!$A:$A,$C292&amp;$C$290,'3.HR Policy'!I:I)*SUMIF($C$16:$C$26,$C292,H$16:H$26)</f>
        <v>600000</v>
      </c>
      <c r="AH292" s="101">
        <f t="shared" si="391"/>
        <v>3.7978914106887855E-5</v>
      </c>
      <c r="AI292" s="95">
        <f>SUMIF('3.HR Policy'!$A:$A,$C292&amp;$C$290,'3.HR Policy'!K:K)*SUMIF($C$16:$C$26,$C292,J$16:J$26)</f>
        <v>600000</v>
      </c>
      <c r="AJ292" s="101">
        <f t="shared" si="392"/>
        <v>2.5319276071258572E-5</v>
      </c>
      <c r="AK292" s="95">
        <f>SUMIF('3.HR Policy'!$A:$A,$C292&amp;$C$290,'3.HR Policy'!M:M)*SUMIF($C$16:$C$26,$C292,L$16:L$26)</f>
        <v>600000</v>
      </c>
      <c r="AL292" s="101">
        <f t="shared" si="393"/>
        <v>1.8085197193756123E-5</v>
      </c>
    </row>
    <row r="293" spans="2:38" x14ac:dyDescent="0.45">
      <c r="B293" s="139"/>
      <c r="C293" s="105" t="str">
        <f t="shared" si="402"/>
        <v>Manager 2</v>
      </c>
      <c r="D293" s="224">
        <f>SUMIF('3.HR Policy'!$A:$A,$C293&amp;$C$290,'3.HR Policy'!$E:$E)*SUMIF('1.Headcount'!$A:$A,$C293&amp;2025,'1.Headcount'!E:E)/12</f>
        <v>0</v>
      </c>
      <c r="E293" s="101">
        <f t="shared" si="377"/>
        <v>0</v>
      </c>
      <c r="F293" s="224">
        <f>SUMIF('3.HR Policy'!$A:$A,$C293&amp;$C$290,'3.HR Policy'!$E:$E)*SUMIF('1.Headcount'!$A:$A,$C293&amp;2025,'1.Headcount'!G:G)/12</f>
        <v>0</v>
      </c>
      <c r="G293" s="101">
        <f t="shared" si="378"/>
        <v>0</v>
      </c>
      <c r="H293" s="224">
        <f>SUMIF('3.HR Policy'!$A:$A,$C293&amp;$C$290,'3.HR Policy'!$E:$E)*SUMIF('1.Headcount'!$A:$A,$C293&amp;2025,'1.Headcount'!I:I)/12</f>
        <v>50000</v>
      </c>
      <c r="I293" s="101">
        <f t="shared" si="379"/>
        <v>2.7777777777777778E-4</v>
      </c>
      <c r="J293" s="224">
        <f>SUMIF('3.HR Policy'!$A:$A,$C293&amp;$C$290,'3.HR Policy'!$E:$E)*SUMIF('1.Headcount'!$A:$A,$C293&amp;2025,'1.Headcount'!K:K)/12</f>
        <v>50000</v>
      </c>
      <c r="K293" s="101">
        <f t="shared" si="380"/>
        <v>7.2463768115942027E-5</v>
      </c>
      <c r="L293" s="224">
        <f>SUMIF('3.HR Policy'!$A:$A,$C293&amp;$C$290,'3.HR Policy'!$E:$E)*SUMIF('1.Headcount'!$A:$A,$C293&amp;2025,'1.Headcount'!M:M)/12</f>
        <v>50000</v>
      </c>
      <c r="M293" s="101">
        <f t="shared" si="381"/>
        <v>1.3888888888888889E-4</v>
      </c>
      <c r="N293" s="224">
        <f>SUMIF('3.HR Policy'!$A:$A,$C293&amp;$C$290,'3.HR Policy'!$E:$E)*SUMIF('1.Headcount'!$A:$A,$C293&amp;2025,'1.Headcount'!O:O)/12</f>
        <v>50000</v>
      </c>
      <c r="O293" s="101">
        <f t="shared" si="382"/>
        <v>8.4717045069467983E-5</v>
      </c>
      <c r="P293" s="224">
        <f>SUMIF('3.HR Policy'!$A:$A,$C293&amp;$C$290,'3.HR Policy'!$E:$E)*SUMIF('1.Headcount'!$A:$A,$C293&amp;2025,'1.Headcount'!Q:Q)/12</f>
        <v>0</v>
      </c>
      <c r="Q293" s="101">
        <f t="shared" si="383"/>
        <v>0</v>
      </c>
      <c r="R293" s="224">
        <f>SUMIF('3.HR Policy'!$A:$A,$C293&amp;$C$290,'3.HR Policy'!$E:$E)*SUMIF('1.Headcount'!$A:$A,$C293&amp;2025,'1.Headcount'!S:S)/12</f>
        <v>0</v>
      </c>
      <c r="S293" s="101">
        <f t="shared" si="384"/>
        <v>0</v>
      </c>
      <c r="T293" s="224">
        <f>SUMIF('3.HR Policy'!$A:$A,$C293&amp;$C$290,'3.HR Policy'!$E:$E)*SUMIF('1.Headcount'!$A:$A,$C293&amp;2025,'1.Headcount'!U:U)/12</f>
        <v>0</v>
      </c>
      <c r="U293" s="101">
        <f t="shared" si="385"/>
        <v>0</v>
      </c>
      <c r="V293" s="224">
        <f>SUMIF('3.HR Policy'!$A:$A,$C293&amp;$C$290,'3.HR Policy'!$E:$E)*SUMIF('1.Headcount'!$A:$A,$C293&amp;2025,'1.Headcount'!W:W)/12</f>
        <v>0</v>
      </c>
      <c r="W293" s="101">
        <f t="shared" si="386"/>
        <v>0</v>
      </c>
      <c r="X293" s="224">
        <f>SUMIF('3.HR Policy'!$A:$A,$C293&amp;$C$290,'3.HR Policy'!$E:$E)*SUMIF('1.Headcount'!$A:$A,$C293&amp;2025,'1.Headcount'!Y:Y)/12</f>
        <v>0</v>
      </c>
      <c r="Y293" s="101">
        <f t="shared" si="387"/>
        <v>0</v>
      </c>
      <c r="Z293" s="224">
        <f>SUMIF('3.HR Policy'!$A:$A,$C293&amp;$C$290,'3.HR Policy'!$E:$E)*SUMIF('1.Headcount'!$A:$A,$C293&amp;2025,'1.Headcount'!AA:AA)/12</f>
        <v>0</v>
      </c>
      <c r="AA293" s="101">
        <f t="shared" si="388"/>
        <v>0</v>
      </c>
      <c r="AB293" s="96">
        <f t="shared" si="404"/>
        <v>200000</v>
      </c>
      <c r="AC293" s="101">
        <f t="shared" si="389"/>
        <v>3.8639876352395674E-5</v>
      </c>
      <c r="AE293" s="95">
        <f>SUMIF('3.HR Policy'!$A:$A,$C293&amp;$C$290,'3.HR Policy'!G:G)*SUMIF($C$16:$C$26,$C293,F$16:F$26)</f>
        <v>0</v>
      </c>
      <c r="AF293" s="101">
        <f t="shared" si="390"/>
        <v>0</v>
      </c>
      <c r="AG293" s="95">
        <f>SUMIF('3.HR Policy'!$A:$A,$C293&amp;$C$290,'3.HR Policy'!I:I)*SUMIF($C$16:$C$26,$C293,H$16:H$26)</f>
        <v>600000</v>
      </c>
      <c r="AH293" s="101">
        <f t="shared" si="391"/>
        <v>3.7978914106887855E-5</v>
      </c>
      <c r="AI293" s="95">
        <f>SUMIF('3.HR Policy'!$A:$A,$C293&amp;$C$290,'3.HR Policy'!K:K)*SUMIF($C$16:$C$26,$C293,J$16:J$26)</f>
        <v>0</v>
      </c>
      <c r="AJ293" s="101">
        <f t="shared" si="392"/>
        <v>0</v>
      </c>
      <c r="AK293" s="95">
        <f>SUMIF('3.HR Policy'!$A:$A,$C293&amp;$C$290,'3.HR Policy'!M:M)*SUMIF($C$16:$C$26,$C293,L$16:L$26)</f>
        <v>0</v>
      </c>
      <c r="AL293" s="101">
        <f t="shared" si="393"/>
        <v>0</v>
      </c>
    </row>
    <row r="294" spans="2:38" x14ac:dyDescent="0.45">
      <c r="B294" s="139"/>
      <c r="C294" s="105" t="str">
        <f t="shared" si="402"/>
        <v>Staff 6</v>
      </c>
      <c r="D294" s="224">
        <f>SUMIF('3.HR Policy'!$A:$A,$C294&amp;$C$290,'3.HR Policy'!$E:$E)*SUMIF('1.Headcount'!$A:$A,$C294&amp;2025,'1.Headcount'!E:E)/12</f>
        <v>0</v>
      </c>
      <c r="E294" s="101">
        <f t="shared" si="377"/>
        <v>0</v>
      </c>
      <c r="F294" s="224">
        <f>SUMIF('3.HR Policy'!$A:$A,$C294&amp;$C$290,'3.HR Policy'!$E:$E)*SUMIF('1.Headcount'!$A:$A,$C294&amp;2025,'1.Headcount'!G:G)/12</f>
        <v>0</v>
      </c>
      <c r="G294" s="101">
        <f t="shared" si="378"/>
        <v>0</v>
      </c>
      <c r="H294" s="224">
        <f>SUMIF('3.HR Policy'!$A:$A,$C294&amp;$C$290,'3.HR Policy'!$E:$E)*SUMIF('1.Headcount'!$A:$A,$C294&amp;2025,'1.Headcount'!I:I)/12</f>
        <v>100000</v>
      </c>
      <c r="I294" s="101">
        <f t="shared" si="379"/>
        <v>5.5555555555555556E-4</v>
      </c>
      <c r="J294" s="224">
        <f>SUMIF('3.HR Policy'!$A:$A,$C294&amp;$C$290,'3.HR Policy'!$E:$E)*SUMIF('1.Headcount'!$A:$A,$C294&amp;2025,'1.Headcount'!K:K)/12</f>
        <v>200000</v>
      </c>
      <c r="K294" s="101">
        <f t="shared" si="380"/>
        <v>2.8985507246376811E-4</v>
      </c>
      <c r="L294" s="224">
        <f>SUMIF('3.HR Policy'!$A:$A,$C294&amp;$C$290,'3.HR Policy'!$E:$E)*SUMIF('1.Headcount'!$A:$A,$C294&amp;2025,'1.Headcount'!M:M)/12</f>
        <v>200000</v>
      </c>
      <c r="M294" s="101">
        <f t="shared" si="381"/>
        <v>5.5555555555555556E-4</v>
      </c>
      <c r="N294" s="224">
        <f>SUMIF('3.HR Policy'!$A:$A,$C294&amp;$C$290,'3.HR Policy'!$E:$E)*SUMIF('1.Headcount'!$A:$A,$C294&amp;2025,'1.Headcount'!O:O)/12</f>
        <v>200000</v>
      </c>
      <c r="O294" s="101">
        <f t="shared" si="382"/>
        <v>3.3886818027787193E-4</v>
      </c>
      <c r="P294" s="224">
        <f>SUMIF('3.HR Policy'!$A:$A,$C294&amp;$C$290,'3.HR Policy'!$E:$E)*SUMIF('1.Headcount'!$A:$A,$C294&amp;2025,'1.Headcount'!Q:Q)/12</f>
        <v>200000</v>
      </c>
      <c r="Q294" s="101">
        <f t="shared" si="383"/>
        <v>2.7624309392265195E-4</v>
      </c>
      <c r="R294" s="224">
        <f>SUMIF('3.HR Policy'!$A:$A,$C294&amp;$C$290,'3.HR Policy'!$E:$E)*SUMIF('1.Headcount'!$A:$A,$C294&amp;2025,'1.Headcount'!S:S)/12</f>
        <v>200000</v>
      </c>
      <c r="S294" s="101">
        <f t="shared" si="384"/>
        <v>8.0000000000000004E-4</v>
      </c>
      <c r="T294" s="224">
        <f>SUMIF('3.HR Policy'!$A:$A,$C294&amp;$C$290,'3.HR Policy'!$E:$E)*SUMIF('1.Headcount'!$A:$A,$C294&amp;2025,'1.Headcount'!U:U)/12</f>
        <v>100000</v>
      </c>
      <c r="U294" s="101">
        <f t="shared" si="385"/>
        <v>2.8571428571428574E-4</v>
      </c>
      <c r="V294" s="224">
        <f>SUMIF('3.HR Policy'!$A:$A,$C294&amp;$C$290,'3.HR Policy'!$E:$E)*SUMIF('1.Headcount'!$A:$A,$C294&amp;2025,'1.Headcount'!W:W)/12</f>
        <v>100000</v>
      </c>
      <c r="W294" s="101">
        <f t="shared" si="386"/>
        <v>4.7619047619047619E-4</v>
      </c>
      <c r="X294" s="224">
        <f>SUMIF('3.HR Policy'!$A:$A,$C294&amp;$C$290,'3.HR Policy'!$E:$E)*SUMIF('1.Headcount'!$A:$A,$C294&amp;2025,'1.Headcount'!Y:Y)/12</f>
        <v>100000</v>
      </c>
      <c r="Y294" s="101">
        <f t="shared" si="387"/>
        <v>5.263157894736842E-4</v>
      </c>
      <c r="Z294" s="224">
        <f>SUMIF('3.HR Policy'!$A:$A,$C294&amp;$C$290,'3.HR Policy'!$E:$E)*SUMIF('1.Headcount'!$A:$A,$C294&amp;2025,'1.Headcount'!AA:AA)/12</f>
        <v>100000</v>
      </c>
      <c r="AA294" s="101">
        <f t="shared" si="388"/>
        <v>6.2821962558110312E-5</v>
      </c>
      <c r="AB294" s="96">
        <f t="shared" si="404"/>
        <v>1500000</v>
      </c>
      <c r="AC294" s="101">
        <f t="shared" si="389"/>
        <v>2.8979907264296752E-4</v>
      </c>
      <c r="AE294" s="95">
        <f>SUMIF('3.HR Policy'!$A:$A,$C294&amp;$C$290,'3.HR Policy'!G:G)*SUMIF($C$16:$C$26,$C294,F$16:F$26)</f>
        <v>1200000</v>
      </c>
      <c r="AF294" s="101">
        <f t="shared" si="390"/>
        <v>1.3672409078479628E-4</v>
      </c>
      <c r="AG294" s="95">
        <f>SUMIF('3.HR Policy'!$A:$A,$C294&amp;$C$290,'3.HR Policy'!I:I)*SUMIF($C$16:$C$26,$C294,H$16:H$26)</f>
        <v>1200000</v>
      </c>
      <c r="AH294" s="101">
        <f t="shared" si="391"/>
        <v>7.595782821377571E-5</v>
      </c>
      <c r="AI294" s="95">
        <f>SUMIF('3.HR Policy'!$A:$A,$C294&amp;$C$290,'3.HR Policy'!K:K)*SUMIF($C$16:$C$26,$C294,J$16:J$26)</f>
        <v>1200000</v>
      </c>
      <c r="AJ294" s="101">
        <f t="shared" si="392"/>
        <v>5.0638552142517144E-5</v>
      </c>
      <c r="AK294" s="95">
        <f>SUMIF('3.HR Policy'!$A:$A,$C294&amp;$C$290,'3.HR Policy'!M:M)*SUMIF($C$16:$C$26,$C294,L$16:L$26)</f>
        <v>2400000</v>
      </c>
      <c r="AL294" s="101">
        <f t="shared" si="393"/>
        <v>7.2340788775024492E-5</v>
      </c>
    </row>
    <row r="295" spans="2:38" x14ac:dyDescent="0.45">
      <c r="B295" s="139"/>
      <c r="C295" s="105" t="str">
        <f t="shared" si="402"/>
        <v>Manager 3</v>
      </c>
      <c r="D295" s="224">
        <f>SUMIF('3.HR Policy'!$A:$A,$C295&amp;$C$290,'3.HR Policy'!$E:$E)*SUMIF('1.Headcount'!$A:$A,$C295&amp;2025,'1.Headcount'!E:E)/12</f>
        <v>0</v>
      </c>
      <c r="E295" s="101">
        <f t="shared" si="377"/>
        <v>0</v>
      </c>
      <c r="F295" s="224">
        <f>SUMIF('3.HR Policy'!$A:$A,$C295&amp;$C$290,'3.HR Policy'!$E:$E)*SUMIF('1.Headcount'!$A:$A,$C295&amp;2025,'1.Headcount'!G:G)/12</f>
        <v>0</v>
      </c>
      <c r="G295" s="101">
        <f t="shared" si="378"/>
        <v>0</v>
      </c>
      <c r="H295" s="224">
        <f>SUMIF('3.HR Policy'!$A:$A,$C295&amp;$C$290,'3.HR Policy'!$E:$E)*SUMIF('1.Headcount'!$A:$A,$C295&amp;2025,'1.Headcount'!I:I)/12</f>
        <v>0</v>
      </c>
      <c r="I295" s="101">
        <f t="shared" si="379"/>
        <v>0</v>
      </c>
      <c r="J295" s="224">
        <f>SUMIF('3.HR Policy'!$A:$A,$C295&amp;$C$290,'3.HR Policy'!$E:$E)*SUMIF('1.Headcount'!$A:$A,$C295&amp;2025,'1.Headcount'!K:K)/12</f>
        <v>0</v>
      </c>
      <c r="K295" s="101">
        <f t="shared" si="380"/>
        <v>0</v>
      </c>
      <c r="L295" s="224">
        <f>SUMIF('3.HR Policy'!$A:$A,$C295&amp;$C$290,'3.HR Policy'!$E:$E)*SUMIF('1.Headcount'!$A:$A,$C295&amp;2025,'1.Headcount'!M:M)/12</f>
        <v>0</v>
      </c>
      <c r="M295" s="101">
        <f t="shared" si="381"/>
        <v>0</v>
      </c>
      <c r="N295" s="224">
        <f>SUMIF('3.HR Policy'!$A:$A,$C295&amp;$C$290,'3.HR Policy'!$E:$E)*SUMIF('1.Headcount'!$A:$A,$C295&amp;2025,'1.Headcount'!O:O)/12</f>
        <v>0</v>
      </c>
      <c r="O295" s="101">
        <f t="shared" si="382"/>
        <v>0</v>
      </c>
      <c r="P295" s="224">
        <f>SUMIF('3.HR Policy'!$A:$A,$C295&amp;$C$290,'3.HR Policy'!$E:$E)*SUMIF('1.Headcount'!$A:$A,$C295&amp;2025,'1.Headcount'!Q:Q)/12</f>
        <v>0</v>
      </c>
      <c r="Q295" s="101">
        <f t="shared" si="383"/>
        <v>0</v>
      </c>
      <c r="R295" s="224">
        <f>SUMIF('3.HR Policy'!$A:$A,$C295&amp;$C$290,'3.HR Policy'!$E:$E)*SUMIF('1.Headcount'!$A:$A,$C295&amp;2025,'1.Headcount'!S:S)/12</f>
        <v>0</v>
      </c>
      <c r="S295" s="101">
        <f t="shared" si="384"/>
        <v>0</v>
      </c>
      <c r="T295" s="224">
        <f>SUMIF('3.HR Policy'!$A:$A,$C295&amp;$C$290,'3.HR Policy'!$E:$E)*SUMIF('1.Headcount'!$A:$A,$C295&amp;2025,'1.Headcount'!U:U)/12</f>
        <v>0</v>
      </c>
      <c r="U295" s="101">
        <f t="shared" si="385"/>
        <v>0</v>
      </c>
      <c r="V295" s="224">
        <f>SUMIF('3.HR Policy'!$A:$A,$C295&amp;$C$290,'3.HR Policy'!$E:$E)*SUMIF('1.Headcount'!$A:$A,$C295&amp;2025,'1.Headcount'!W:W)/12</f>
        <v>0</v>
      </c>
      <c r="W295" s="101">
        <f t="shared" si="386"/>
        <v>0</v>
      </c>
      <c r="X295" s="224">
        <f>SUMIF('3.HR Policy'!$A:$A,$C295&amp;$C$290,'3.HR Policy'!$E:$E)*SUMIF('1.Headcount'!$A:$A,$C295&amp;2025,'1.Headcount'!Y:Y)/12</f>
        <v>0</v>
      </c>
      <c r="Y295" s="101">
        <f t="shared" si="387"/>
        <v>0</v>
      </c>
      <c r="Z295" s="224">
        <f>SUMIF('3.HR Policy'!$A:$A,$C295&amp;$C$290,'3.HR Policy'!$E:$E)*SUMIF('1.Headcount'!$A:$A,$C295&amp;2025,'1.Headcount'!AA:AA)/12</f>
        <v>0</v>
      </c>
      <c r="AA295" s="101">
        <f t="shared" si="388"/>
        <v>0</v>
      </c>
      <c r="AB295" s="96">
        <f t="shared" ref="AB295:AB298" si="405">D295+F295+H295+J295+L295+N295+P295+R295+T295+V295+X295+Z295</f>
        <v>0</v>
      </c>
      <c r="AC295" s="101">
        <f t="shared" si="389"/>
        <v>0</v>
      </c>
      <c r="AE295" s="95">
        <f>SUMIF('3.HR Policy'!$A:$A,$C295&amp;$C$290,'3.HR Policy'!G:G)*SUMIF($C$16:$C$26,$C295,F$16:F$26)</f>
        <v>600000</v>
      </c>
      <c r="AF295" s="101">
        <f t="shared" si="390"/>
        <v>6.836204539239814E-5</v>
      </c>
      <c r="AG295" s="95">
        <f>SUMIF('3.HR Policy'!$A:$A,$C295&amp;$C$290,'3.HR Policy'!I:I)*SUMIF($C$16:$C$26,$C295,H$16:H$26)</f>
        <v>600000</v>
      </c>
      <c r="AH295" s="101">
        <f t="shared" si="391"/>
        <v>3.7978914106887855E-5</v>
      </c>
      <c r="AI295" s="95">
        <f>SUMIF('3.HR Policy'!$A:$A,$C295&amp;$C$290,'3.HR Policy'!K:K)*SUMIF($C$16:$C$26,$C295,J$16:J$26)</f>
        <v>600000</v>
      </c>
      <c r="AJ295" s="101">
        <f t="shared" si="392"/>
        <v>2.5319276071258572E-5</v>
      </c>
      <c r="AK295" s="95">
        <f>SUMIF('3.HR Policy'!$A:$A,$C295&amp;$C$290,'3.HR Policy'!M:M)*SUMIF($C$16:$C$26,$C295,L$16:L$26)</f>
        <v>600000</v>
      </c>
      <c r="AL295" s="101">
        <f t="shared" si="393"/>
        <v>1.8085197193756123E-5</v>
      </c>
    </row>
    <row r="296" spans="2:38" x14ac:dyDescent="0.45">
      <c r="B296" s="139"/>
      <c r="C296" s="105" t="str">
        <f t="shared" si="402"/>
        <v>Staff 4</v>
      </c>
      <c r="D296" s="224">
        <f>SUMIF('3.HR Policy'!$A:$A,$C296&amp;$C$290,'3.HR Policy'!$E:$E)*SUMIF('1.Headcount'!$A:$A,$C296&amp;2025,'1.Headcount'!E:E)/12</f>
        <v>0</v>
      </c>
      <c r="E296" s="101">
        <f t="shared" si="377"/>
        <v>0</v>
      </c>
      <c r="F296" s="224">
        <f>SUMIF('3.HR Policy'!$A:$A,$C296&amp;$C$290,'3.HR Policy'!$E:$E)*SUMIF('1.Headcount'!$A:$A,$C296&amp;2025,'1.Headcount'!G:G)/12</f>
        <v>0</v>
      </c>
      <c r="G296" s="101">
        <f t="shared" si="378"/>
        <v>0</v>
      </c>
      <c r="H296" s="224">
        <f>SUMIF('3.HR Policy'!$A:$A,$C296&amp;$C$290,'3.HR Policy'!$E:$E)*SUMIF('1.Headcount'!$A:$A,$C296&amp;2025,'1.Headcount'!I:I)/12</f>
        <v>0</v>
      </c>
      <c r="I296" s="101">
        <f t="shared" si="379"/>
        <v>0</v>
      </c>
      <c r="J296" s="224">
        <f>SUMIF('3.HR Policy'!$A:$A,$C296&amp;$C$290,'3.HR Policy'!$E:$E)*SUMIF('1.Headcount'!$A:$A,$C296&amp;2025,'1.Headcount'!K:K)/12</f>
        <v>0</v>
      </c>
      <c r="K296" s="101">
        <f t="shared" si="380"/>
        <v>0</v>
      </c>
      <c r="L296" s="224">
        <f>SUMIF('3.HR Policy'!$A:$A,$C296&amp;$C$290,'3.HR Policy'!$E:$E)*SUMIF('1.Headcount'!$A:$A,$C296&amp;2025,'1.Headcount'!M:M)/12</f>
        <v>0</v>
      </c>
      <c r="M296" s="101">
        <f t="shared" si="381"/>
        <v>0</v>
      </c>
      <c r="N296" s="224">
        <f>SUMIF('3.HR Policy'!$A:$A,$C296&amp;$C$290,'3.HR Policy'!$E:$E)*SUMIF('1.Headcount'!$A:$A,$C296&amp;2025,'1.Headcount'!O:O)/12</f>
        <v>0</v>
      </c>
      <c r="O296" s="101">
        <f t="shared" si="382"/>
        <v>0</v>
      </c>
      <c r="P296" s="224">
        <f>SUMIF('3.HR Policy'!$A:$A,$C296&amp;$C$290,'3.HR Policy'!$E:$E)*SUMIF('1.Headcount'!$A:$A,$C296&amp;2025,'1.Headcount'!Q:Q)/12</f>
        <v>0</v>
      </c>
      <c r="Q296" s="101">
        <f t="shared" si="383"/>
        <v>0</v>
      </c>
      <c r="R296" s="224">
        <f>SUMIF('3.HR Policy'!$A:$A,$C296&amp;$C$290,'3.HR Policy'!$E:$E)*SUMIF('1.Headcount'!$A:$A,$C296&amp;2025,'1.Headcount'!S:S)/12</f>
        <v>0</v>
      </c>
      <c r="S296" s="101">
        <f t="shared" si="384"/>
        <v>0</v>
      </c>
      <c r="T296" s="224">
        <f>SUMIF('3.HR Policy'!$A:$A,$C296&amp;$C$290,'3.HR Policy'!$E:$E)*SUMIF('1.Headcount'!$A:$A,$C296&amp;2025,'1.Headcount'!U:U)/12</f>
        <v>100000</v>
      </c>
      <c r="U296" s="101">
        <f t="shared" si="385"/>
        <v>2.8571428571428574E-4</v>
      </c>
      <c r="V296" s="224">
        <f>SUMIF('3.HR Policy'!$A:$A,$C296&amp;$C$290,'3.HR Policy'!$E:$E)*SUMIF('1.Headcount'!$A:$A,$C296&amp;2025,'1.Headcount'!W:W)/12</f>
        <v>100000</v>
      </c>
      <c r="W296" s="101">
        <f t="shared" si="386"/>
        <v>4.7619047619047619E-4</v>
      </c>
      <c r="X296" s="224">
        <f>SUMIF('3.HR Policy'!$A:$A,$C296&amp;$C$290,'3.HR Policy'!$E:$E)*SUMIF('1.Headcount'!$A:$A,$C296&amp;2025,'1.Headcount'!Y:Y)/12</f>
        <v>100000</v>
      </c>
      <c r="Y296" s="101">
        <f t="shared" si="387"/>
        <v>5.263157894736842E-4</v>
      </c>
      <c r="Z296" s="224">
        <f>SUMIF('3.HR Policy'!$A:$A,$C296&amp;$C$290,'3.HR Policy'!$E:$E)*SUMIF('1.Headcount'!$A:$A,$C296&amp;2025,'1.Headcount'!AA:AA)/12</f>
        <v>100000</v>
      </c>
      <c r="AA296" s="101">
        <f t="shared" si="388"/>
        <v>6.2821962558110312E-5</v>
      </c>
      <c r="AB296" s="96">
        <f t="shared" si="405"/>
        <v>400000</v>
      </c>
      <c r="AC296" s="101">
        <f t="shared" si="389"/>
        <v>7.7279752704791348E-5</v>
      </c>
      <c r="AE296" s="95">
        <f>SUMIF('3.HR Policy'!$A:$A,$C296&amp;$C$290,'3.HR Policy'!G:G)*SUMIF($C$16:$C$26,$C296,F$16:F$26)</f>
        <v>1200000</v>
      </c>
      <c r="AF296" s="101">
        <f t="shared" si="390"/>
        <v>1.3672409078479628E-4</v>
      </c>
      <c r="AG296" s="95">
        <f>SUMIF('3.HR Policy'!$A:$A,$C296&amp;$C$290,'3.HR Policy'!I:I)*SUMIF($C$16:$C$26,$C296,H$16:H$26)</f>
        <v>0</v>
      </c>
      <c r="AH296" s="101">
        <f t="shared" si="391"/>
        <v>0</v>
      </c>
      <c r="AI296" s="95">
        <f>SUMIF('3.HR Policy'!$A:$A,$C296&amp;$C$290,'3.HR Policy'!K:K)*SUMIF($C$16:$C$26,$C296,J$16:J$26)</f>
        <v>0</v>
      </c>
      <c r="AJ296" s="101">
        <f t="shared" si="392"/>
        <v>0</v>
      </c>
      <c r="AK296" s="95">
        <f>SUMIF('3.HR Policy'!$A:$A,$C296&amp;$C$290,'3.HR Policy'!M:M)*SUMIF($C$16:$C$26,$C296,L$16:L$26)</f>
        <v>1200000</v>
      </c>
      <c r="AL296" s="101">
        <f t="shared" si="393"/>
        <v>3.6170394387512246E-5</v>
      </c>
    </row>
    <row r="297" spans="2:38" x14ac:dyDescent="0.45">
      <c r="B297" s="139"/>
      <c r="C297" s="105" t="str">
        <f t="shared" si="402"/>
        <v>Manager 4</v>
      </c>
      <c r="D297" s="224">
        <f>SUMIF('3.HR Policy'!$A:$A,$C297&amp;$C$290,'3.HR Policy'!$E:$E)*SUMIF('1.Headcount'!$A:$A,$C297&amp;2025,'1.Headcount'!E:E)/12</f>
        <v>0</v>
      </c>
      <c r="E297" s="101">
        <f t="shared" si="377"/>
        <v>0</v>
      </c>
      <c r="F297" s="224">
        <f>SUMIF('3.HR Policy'!$A:$A,$C297&amp;$C$290,'3.HR Policy'!$E:$E)*SUMIF('1.Headcount'!$A:$A,$C297&amp;2025,'1.Headcount'!G:G)/12</f>
        <v>0</v>
      </c>
      <c r="G297" s="101">
        <f t="shared" si="378"/>
        <v>0</v>
      </c>
      <c r="H297" s="224">
        <f>SUMIF('3.HR Policy'!$A:$A,$C297&amp;$C$290,'3.HR Policy'!$E:$E)*SUMIF('1.Headcount'!$A:$A,$C297&amp;2025,'1.Headcount'!I:I)/12</f>
        <v>0</v>
      </c>
      <c r="I297" s="101">
        <f t="shared" si="379"/>
        <v>0</v>
      </c>
      <c r="J297" s="224">
        <f>SUMIF('3.HR Policy'!$A:$A,$C297&amp;$C$290,'3.HR Policy'!$E:$E)*SUMIF('1.Headcount'!$A:$A,$C297&amp;2025,'1.Headcount'!K:K)/12</f>
        <v>0</v>
      </c>
      <c r="K297" s="101">
        <f t="shared" si="380"/>
        <v>0</v>
      </c>
      <c r="L297" s="224">
        <f>SUMIF('3.HR Policy'!$A:$A,$C297&amp;$C$290,'3.HR Policy'!$E:$E)*SUMIF('1.Headcount'!$A:$A,$C297&amp;2025,'1.Headcount'!M:M)/12</f>
        <v>0</v>
      </c>
      <c r="M297" s="101">
        <f t="shared" si="381"/>
        <v>0</v>
      </c>
      <c r="N297" s="224">
        <f>SUMIF('3.HR Policy'!$A:$A,$C297&amp;$C$290,'3.HR Policy'!$E:$E)*SUMIF('1.Headcount'!$A:$A,$C297&amp;2025,'1.Headcount'!O:O)/12</f>
        <v>0</v>
      </c>
      <c r="O297" s="101">
        <f t="shared" si="382"/>
        <v>0</v>
      </c>
      <c r="P297" s="224">
        <f>SUMIF('3.HR Policy'!$A:$A,$C297&amp;$C$290,'3.HR Policy'!$E:$E)*SUMIF('1.Headcount'!$A:$A,$C297&amp;2025,'1.Headcount'!Q:Q)/12</f>
        <v>0</v>
      </c>
      <c r="Q297" s="101">
        <f t="shared" si="383"/>
        <v>0</v>
      </c>
      <c r="R297" s="224">
        <f>SUMIF('3.HR Policy'!$A:$A,$C297&amp;$C$290,'3.HR Policy'!$E:$E)*SUMIF('1.Headcount'!$A:$A,$C297&amp;2025,'1.Headcount'!S:S)/12</f>
        <v>0</v>
      </c>
      <c r="S297" s="101">
        <f t="shared" si="384"/>
        <v>0</v>
      </c>
      <c r="T297" s="224">
        <f>SUMIF('3.HR Policy'!$A:$A,$C297&amp;$C$290,'3.HR Policy'!$E:$E)*SUMIF('1.Headcount'!$A:$A,$C297&amp;2025,'1.Headcount'!U:U)/12</f>
        <v>0</v>
      </c>
      <c r="U297" s="101">
        <f t="shared" si="385"/>
        <v>0</v>
      </c>
      <c r="V297" s="224">
        <f>SUMIF('3.HR Policy'!$A:$A,$C297&amp;$C$290,'3.HR Policy'!$E:$E)*SUMIF('1.Headcount'!$A:$A,$C297&amp;2025,'1.Headcount'!W:W)/12</f>
        <v>0</v>
      </c>
      <c r="W297" s="101">
        <f t="shared" si="386"/>
        <v>0</v>
      </c>
      <c r="X297" s="224">
        <f>SUMIF('3.HR Policy'!$A:$A,$C297&amp;$C$290,'3.HR Policy'!$E:$E)*SUMIF('1.Headcount'!$A:$A,$C297&amp;2025,'1.Headcount'!Y:Y)/12</f>
        <v>0</v>
      </c>
      <c r="Y297" s="101">
        <f t="shared" si="387"/>
        <v>0</v>
      </c>
      <c r="Z297" s="224">
        <f>SUMIF('3.HR Policy'!$A:$A,$C297&amp;$C$290,'3.HR Policy'!$E:$E)*SUMIF('1.Headcount'!$A:$A,$C297&amp;2025,'1.Headcount'!AA:AA)/12</f>
        <v>0</v>
      </c>
      <c r="AA297" s="101">
        <f t="shared" si="388"/>
        <v>0</v>
      </c>
      <c r="AB297" s="96">
        <f t="shared" si="405"/>
        <v>0</v>
      </c>
      <c r="AC297" s="101">
        <f t="shared" si="389"/>
        <v>0</v>
      </c>
      <c r="AE297" s="95">
        <f>SUMIF('3.HR Policy'!$A:$A,$C297&amp;$C$290,'3.HR Policy'!G:G)*SUMIF($C$16:$C$26,$C297,F$16:F$26)</f>
        <v>0</v>
      </c>
      <c r="AF297" s="101">
        <f t="shared" si="390"/>
        <v>0</v>
      </c>
      <c r="AG297" s="95">
        <f>SUMIF('3.HR Policy'!$A:$A,$C297&amp;$C$290,'3.HR Policy'!I:I)*SUMIF($C$16:$C$26,$C297,H$16:H$26)</f>
        <v>600000</v>
      </c>
      <c r="AH297" s="101">
        <f t="shared" si="391"/>
        <v>3.7978914106887855E-5</v>
      </c>
      <c r="AI297" s="95">
        <f>SUMIF('3.HR Policy'!$A:$A,$C297&amp;$C$290,'3.HR Policy'!K:K)*SUMIF($C$16:$C$26,$C297,J$16:J$26)</f>
        <v>600000</v>
      </c>
      <c r="AJ297" s="101">
        <f t="shared" si="392"/>
        <v>2.5319276071258572E-5</v>
      </c>
      <c r="AK297" s="95">
        <f>SUMIF('3.HR Policy'!$A:$A,$C297&amp;$C$290,'3.HR Policy'!M:M)*SUMIF($C$16:$C$26,$C297,L$16:L$26)</f>
        <v>600000</v>
      </c>
      <c r="AL297" s="101">
        <f t="shared" si="393"/>
        <v>1.8085197193756123E-5</v>
      </c>
    </row>
    <row r="298" spans="2:38" x14ac:dyDescent="0.45">
      <c r="B298" s="139"/>
      <c r="C298" s="105" t="str">
        <f t="shared" si="402"/>
        <v>Staff 5</v>
      </c>
      <c r="D298" s="224">
        <f>SUMIF('3.HR Policy'!$A:$A,$C298&amp;$C$290,'3.HR Policy'!$E:$E)*SUMIF('1.Headcount'!$A:$A,$C298&amp;2025,'1.Headcount'!E:E)/12</f>
        <v>0</v>
      </c>
      <c r="E298" s="101">
        <f t="shared" si="377"/>
        <v>0</v>
      </c>
      <c r="F298" s="224">
        <f>SUMIF('3.HR Policy'!$A:$A,$C298&amp;$C$290,'3.HR Policy'!$E:$E)*SUMIF('1.Headcount'!$A:$A,$C298&amp;2025,'1.Headcount'!G:G)/12</f>
        <v>0</v>
      </c>
      <c r="G298" s="101">
        <f t="shared" si="378"/>
        <v>0</v>
      </c>
      <c r="H298" s="224">
        <f>SUMIF('3.HR Policy'!$A:$A,$C298&amp;$C$290,'3.HR Policy'!$E:$E)*SUMIF('1.Headcount'!$A:$A,$C298&amp;2025,'1.Headcount'!I:I)/12</f>
        <v>0</v>
      </c>
      <c r="I298" s="101">
        <f t="shared" si="379"/>
        <v>0</v>
      </c>
      <c r="J298" s="224">
        <f>SUMIF('3.HR Policy'!$A:$A,$C298&amp;$C$290,'3.HR Policy'!$E:$E)*SUMIF('1.Headcount'!$A:$A,$C298&amp;2025,'1.Headcount'!K:K)/12</f>
        <v>0</v>
      </c>
      <c r="K298" s="101">
        <f t="shared" si="380"/>
        <v>0</v>
      </c>
      <c r="L298" s="224">
        <f>SUMIF('3.HR Policy'!$A:$A,$C298&amp;$C$290,'3.HR Policy'!$E:$E)*SUMIF('1.Headcount'!$A:$A,$C298&amp;2025,'1.Headcount'!M:M)/12</f>
        <v>0</v>
      </c>
      <c r="M298" s="101">
        <f t="shared" si="381"/>
        <v>0</v>
      </c>
      <c r="N298" s="224">
        <f>SUMIF('3.HR Policy'!$A:$A,$C298&amp;$C$290,'3.HR Policy'!$E:$E)*SUMIF('1.Headcount'!$A:$A,$C298&amp;2025,'1.Headcount'!O:O)/12</f>
        <v>0</v>
      </c>
      <c r="O298" s="101">
        <f t="shared" si="382"/>
        <v>0</v>
      </c>
      <c r="P298" s="224">
        <f>SUMIF('3.HR Policy'!$A:$A,$C298&amp;$C$290,'3.HR Policy'!$E:$E)*SUMIF('1.Headcount'!$A:$A,$C298&amp;2025,'1.Headcount'!Q:Q)/12</f>
        <v>200000</v>
      </c>
      <c r="Q298" s="101">
        <f t="shared" si="383"/>
        <v>2.7624309392265195E-4</v>
      </c>
      <c r="R298" s="224">
        <f>SUMIF('3.HR Policy'!$A:$A,$C298&amp;$C$290,'3.HR Policy'!$E:$E)*SUMIF('1.Headcount'!$A:$A,$C298&amp;2025,'1.Headcount'!S:S)/12</f>
        <v>200000</v>
      </c>
      <c r="S298" s="101">
        <f t="shared" si="384"/>
        <v>8.0000000000000004E-4</v>
      </c>
      <c r="T298" s="224">
        <f>SUMIF('3.HR Policy'!$A:$A,$C298&amp;$C$290,'3.HR Policy'!$E:$E)*SUMIF('1.Headcount'!$A:$A,$C298&amp;2025,'1.Headcount'!U:U)/12</f>
        <v>200000</v>
      </c>
      <c r="U298" s="101">
        <f t="shared" si="385"/>
        <v>5.7142857142857147E-4</v>
      </c>
      <c r="V298" s="224">
        <f>SUMIF('3.HR Policy'!$A:$A,$C298&amp;$C$290,'3.HR Policy'!$E:$E)*SUMIF('1.Headcount'!$A:$A,$C298&amp;2025,'1.Headcount'!W:W)/12</f>
        <v>200000</v>
      </c>
      <c r="W298" s="101">
        <f t="shared" si="386"/>
        <v>9.5238095238095238E-4</v>
      </c>
      <c r="X298" s="224">
        <f>SUMIF('3.HR Policy'!$A:$A,$C298&amp;$C$290,'3.HR Policy'!$E:$E)*SUMIF('1.Headcount'!$A:$A,$C298&amp;2025,'1.Headcount'!Y:Y)/12</f>
        <v>200000</v>
      </c>
      <c r="Y298" s="101">
        <f t="shared" si="387"/>
        <v>1.0526315789473684E-3</v>
      </c>
      <c r="Z298" s="224">
        <f>SUMIF('3.HR Policy'!$A:$A,$C298&amp;$C$290,'3.HR Policy'!$E:$E)*SUMIF('1.Headcount'!$A:$A,$C298&amp;2025,'1.Headcount'!AA:AA)/12</f>
        <v>200000</v>
      </c>
      <c r="AA298" s="101">
        <f t="shared" si="388"/>
        <v>1.2564392511622062E-4</v>
      </c>
      <c r="AB298" s="96">
        <f t="shared" si="405"/>
        <v>1200000</v>
      </c>
      <c r="AC298" s="101">
        <f t="shared" si="389"/>
        <v>2.3183925811437405E-4</v>
      </c>
      <c r="AE298" s="95">
        <f>SUMIF('3.HR Policy'!$A:$A,$C298&amp;$C$290,'3.HR Policy'!G:G)*SUMIF($C$16:$C$26,$C298,F$16:F$26)</f>
        <v>0</v>
      </c>
      <c r="AF298" s="101">
        <f t="shared" si="390"/>
        <v>0</v>
      </c>
      <c r="AG298" s="95">
        <f>SUMIF('3.HR Policy'!$A:$A,$C298&amp;$C$290,'3.HR Policy'!I:I)*SUMIF($C$16:$C$26,$C298,H$16:H$26)</f>
        <v>2400000</v>
      </c>
      <c r="AH298" s="101">
        <f t="shared" si="391"/>
        <v>1.5191565642755142E-4</v>
      </c>
      <c r="AI298" s="95">
        <f>SUMIF('3.HR Policy'!$A:$A,$C298&amp;$C$290,'3.HR Policy'!K:K)*SUMIF($C$16:$C$26,$C298,J$16:J$26)</f>
        <v>2400000</v>
      </c>
      <c r="AJ298" s="101">
        <f t="shared" si="392"/>
        <v>1.0127710428503429E-4</v>
      </c>
      <c r="AK298" s="95">
        <f>SUMIF('3.HR Policy'!$A:$A,$C298&amp;$C$290,'3.HR Policy'!M:M)*SUMIF($C$16:$C$26,$C298,L$16:L$26)</f>
        <v>2400000</v>
      </c>
      <c r="AL298" s="101">
        <f t="shared" si="393"/>
        <v>7.2340788775024492E-5</v>
      </c>
    </row>
    <row r="299" spans="2:38" x14ac:dyDescent="0.45">
      <c r="B299" s="139"/>
      <c r="C299" s="105" t="str">
        <f t="shared" si="402"/>
        <v>Staff 3</v>
      </c>
      <c r="D299" s="224">
        <f>SUMIF('3.HR Policy'!$A:$A,$C299&amp;$C$290,'3.HR Policy'!$E:$E)*SUMIF('1.Headcount'!$A:$A,$C299&amp;2025,'1.Headcount'!E:E)/12</f>
        <v>0</v>
      </c>
      <c r="E299" s="101">
        <f t="shared" si="377"/>
        <v>0</v>
      </c>
      <c r="F299" s="224">
        <f>SUMIF('3.HR Policy'!$A:$A,$C299&amp;$C$290,'3.HR Policy'!$E:$E)*SUMIF('1.Headcount'!$A:$A,$C299&amp;2025,'1.Headcount'!G:G)/12</f>
        <v>0</v>
      </c>
      <c r="G299" s="101">
        <f t="shared" si="378"/>
        <v>0</v>
      </c>
      <c r="H299" s="224">
        <f>SUMIF('3.HR Policy'!$A:$A,$C299&amp;$C$290,'3.HR Policy'!$E:$E)*SUMIF('1.Headcount'!$A:$A,$C299&amp;2025,'1.Headcount'!I:I)/12</f>
        <v>0</v>
      </c>
      <c r="I299" s="101">
        <f t="shared" si="379"/>
        <v>0</v>
      </c>
      <c r="J299" s="224">
        <f>SUMIF('3.HR Policy'!$A:$A,$C299&amp;$C$290,'3.HR Policy'!$E:$E)*SUMIF('1.Headcount'!$A:$A,$C299&amp;2025,'1.Headcount'!K:K)/12</f>
        <v>0</v>
      </c>
      <c r="K299" s="101">
        <f t="shared" si="380"/>
        <v>0</v>
      </c>
      <c r="L299" s="224">
        <f>SUMIF('3.HR Policy'!$A:$A,$C299&amp;$C$290,'3.HR Policy'!$E:$E)*SUMIF('1.Headcount'!$A:$A,$C299&amp;2025,'1.Headcount'!M:M)/12</f>
        <v>0</v>
      </c>
      <c r="M299" s="101">
        <f t="shared" si="381"/>
        <v>0</v>
      </c>
      <c r="N299" s="224">
        <f>SUMIF('3.HR Policy'!$A:$A,$C299&amp;$C$290,'3.HR Policy'!$E:$E)*SUMIF('1.Headcount'!$A:$A,$C299&amp;2025,'1.Headcount'!O:O)/12</f>
        <v>0</v>
      </c>
      <c r="O299" s="101">
        <f t="shared" si="382"/>
        <v>0</v>
      </c>
      <c r="P299" s="224">
        <f>SUMIF('3.HR Policy'!$A:$A,$C299&amp;$C$290,'3.HR Policy'!$E:$E)*SUMIF('1.Headcount'!$A:$A,$C299&amp;2025,'1.Headcount'!Q:Q)/12</f>
        <v>0</v>
      </c>
      <c r="Q299" s="101">
        <f t="shared" si="383"/>
        <v>0</v>
      </c>
      <c r="R299" s="224">
        <f>SUMIF('3.HR Policy'!$A:$A,$C299&amp;$C$290,'3.HR Policy'!$E:$E)*SUMIF('1.Headcount'!$A:$A,$C299&amp;2025,'1.Headcount'!S:S)/12</f>
        <v>0</v>
      </c>
      <c r="S299" s="101">
        <f t="shared" si="384"/>
        <v>0</v>
      </c>
      <c r="T299" s="224">
        <f>SUMIF('3.HR Policy'!$A:$A,$C299&amp;$C$290,'3.HR Policy'!$E:$E)*SUMIF('1.Headcount'!$A:$A,$C299&amp;2025,'1.Headcount'!U:U)/12</f>
        <v>0</v>
      </c>
      <c r="U299" s="101">
        <f t="shared" si="385"/>
        <v>0</v>
      </c>
      <c r="V299" s="224">
        <f>SUMIF('3.HR Policy'!$A:$A,$C299&amp;$C$290,'3.HR Policy'!$E:$E)*SUMIF('1.Headcount'!$A:$A,$C299&amp;2025,'1.Headcount'!W:W)/12</f>
        <v>0</v>
      </c>
      <c r="W299" s="101">
        <f t="shared" si="386"/>
        <v>0</v>
      </c>
      <c r="X299" s="224">
        <f>SUMIF('3.HR Policy'!$A:$A,$C299&amp;$C$290,'3.HR Policy'!$E:$E)*SUMIF('1.Headcount'!$A:$A,$C299&amp;2025,'1.Headcount'!Y:Y)/12</f>
        <v>0</v>
      </c>
      <c r="Y299" s="101">
        <f t="shared" si="387"/>
        <v>0</v>
      </c>
      <c r="Z299" s="224">
        <f>SUMIF('3.HR Policy'!$A:$A,$C299&amp;$C$290,'3.HR Policy'!$E:$E)*SUMIF('1.Headcount'!$A:$A,$C299&amp;2025,'1.Headcount'!AA:AA)/12</f>
        <v>0</v>
      </c>
      <c r="AA299" s="101">
        <f t="shared" si="388"/>
        <v>0</v>
      </c>
      <c r="AB299" s="96">
        <f t="shared" si="404"/>
        <v>0</v>
      </c>
      <c r="AC299" s="101">
        <f t="shared" si="389"/>
        <v>0</v>
      </c>
      <c r="AE299" s="95">
        <f>SUMIF('3.HR Policy'!$A:$A,$C299&amp;$C$290,'3.HR Policy'!G:G)*SUMIF($C$16:$C$26,$C299,F$16:F$26)</f>
        <v>0</v>
      </c>
      <c r="AF299" s="101">
        <f t="shared" si="390"/>
        <v>0</v>
      </c>
      <c r="AG299" s="95">
        <f>SUMIF('3.HR Policy'!$A:$A,$C299&amp;$C$290,'3.HR Policy'!I:I)*SUMIF($C$16:$C$26,$C299,H$16:H$26)</f>
        <v>600000</v>
      </c>
      <c r="AH299" s="101">
        <f t="shared" si="391"/>
        <v>3.7978914106887855E-5</v>
      </c>
      <c r="AI299" s="95">
        <f>SUMIF('3.HR Policy'!$A:$A,$C299&amp;$C$290,'3.HR Policy'!K:K)*SUMIF($C$16:$C$26,$C299,J$16:J$26)</f>
        <v>0</v>
      </c>
      <c r="AJ299" s="101">
        <f t="shared" si="392"/>
        <v>0</v>
      </c>
      <c r="AK299" s="95">
        <f>SUMIF('3.HR Policy'!$A:$A,$C299&amp;$C$290,'3.HR Policy'!M:M)*SUMIF($C$16:$C$26,$C299,L$16:L$26)</f>
        <v>0</v>
      </c>
      <c r="AL299" s="101">
        <f t="shared" si="393"/>
        <v>0</v>
      </c>
    </row>
    <row r="300" spans="2:38" x14ac:dyDescent="0.45">
      <c r="B300" s="139"/>
      <c r="C300" s="105" t="str">
        <f t="shared" si="402"/>
        <v>Manager 5</v>
      </c>
      <c r="D300" s="224">
        <f>SUMIF('3.HR Policy'!$A:$A,$C300&amp;$C$290,'3.HR Policy'!$E:$E)*SUMIF('1.Headcount'!$A:$A,$C300&amp;2025,'1.Headcount'!E:E)/12</f>
        <v>0</v>
      </c>
      <c r="E300" s="101">
        <f t="shared" ref="E300:E331" si="406">IFERROR(D300/D$32,0)</f>
        <v>0</v>
      </c>
      <c r="F300" s="224">
        <f>SUMIF('3.HR Policy'!$A:$A,$C300&amp;$C$290,'3.HR Policy'!$E:$E)*SUMIF('1.Headcount'!$A:$A,$C300&amp;2025,'1.Headcount'!G:G)/12</f>
        <v>0</v>
      </c>
      <c r="G300" s="101">
        <f t="shared" ref="G300:G333" si="407">IFERROR(F300/F$32,0)</f>
        <v>0</v>
      </c>
      <c r="H300" s="224">
        <f>SUMIF('3.HR Policy'!$A:$A,$C300&amp;$C$290,'3.HR Policy'!$E:$E)*SUMIF('1.Headcount'!$A:$A,$C300&amp;2025,'1.Headcount'!I:I)/12</f>
        <v>0</v>
      </c>
      <c r="I300" s="101">
        <f t="shared" ref="I300:I333" si="408">IFERROR(H300/H$32,0)</f>
        <v>0</v>
      </c>
      <c r="J300" s="224">
        <f>SUMIF('3.HR Policy'!$A:$A,$C300&amp;$C$290,'3.HR Policy'!$E:$E)*SUMIF('1.Headcount'!$A:$A,$C300&amp;2025,'1.Headcount'!K:K)/12</f>
        <v>0</v>
      </c>
      <c r="K300" s="101">
        <f t="shared" ref="K300:K333" si="409">IFERROR(J300/J$32,0)</f>
        <v>0</v>
      </c>
      <c r="L300" s="224">
        <f>SUMIF('3.HR Policy'!$A:$A,$C300&amp;$C$290,'3.HR Policy'!$E:$E)*SUMIF('1.Headcount'!$A:$A,$C300&amp;2025,'1.Headcount'!M:M)/12</f>
        <v>0</v>
      </c>
      <c r="M300" s="101">
        <f t="shared" ref="M300:M333" si="410">IFERROR(L300/L$32,0)</f>
        <v>0</v>
      </c>
      <c r="N300" s="224">
        <f>SUMIF('3.HR Policy'!$A:$A,$C300&amp;$C$290,'3.HR Policy'!$E:$E)*SUMIF('1.Headcount'!$A:$A,$C300&amp;2025,'1.Headcount'!O:O)/12</f>
        <v>50000</v>
      </c>
      <c r="O300" s="101">
        <f t="shared" ref="O300:O333" si="411">IFERROR(N300/N$32,0)</f>
        <v>8.4717045069467983E-5</v>
      </c>
      <c r="P300" s="224">
        <f>SUMIF('3.HR Policy'!$A:$A,$C300&amp;$C$290,'3.HR Policy'!$E:$E)*SUMIF('1.Headcount'!$A:$A,$C300&amp;2025,'1.Headcount'!Q:Q)/12</f>
        <v>50000</v>
      </c>
      <c r="Q300" s="101">
        <f t="shared" ref="Q300:Q333" si="412">IFERROR(P300/P$32,0)</f>
        <v>6.9060773480662989E-5</v>
      </c>
      <c r="R300" s="224">
        <f>SUMIF('3.HR Policy'!$A:$A,$C300&amp;$C$290,'3.HR Policy'!$E:$E)*SUMIF('1.Headcount'!$A:$A,$C300&amp;2025,'1.Headcount'!S:S)/12</f>
        <v>50000</v>
      </c>
      <c r="S300" s="101">
        <f t="shared" ref="S300:S333" si="413">IFERROR(R300/R$32,0)</f>
        <v>2.0000000000000001E-4</v>
      </c>
      <c r="T300" s="224">
        <f>SUMIF('3.HR Policy'!$A:$A,$C300&amp;$C$290,'3.HR Policy'!$E:$E)*SUMIF('1.Headcount'!$A:$A,$C300&amp;2025,'1.Headcount'!U:U)/12</f>
        <v>50000</v>
      </c>
      <c r="U300" s="101">
        <f t="shared" ref="U300:U333" si="414">IFERROR(T300/T$32,0)</f>
        <v>1.4285714285714287E-4</v>
      </c>
      <c r="V300" s="224">
        <f>SUMIF('3.HR Policy'!$A:$A,$C300&amp;$C$290,'3.HR Policy'!$E:$E)*SUMIF('1.Headcount'!$A:$A,$C300&amp;2025,'1.Headcount'!W:W)/12</f>
        <v>50000</v>
      </c>
      <c r="W300" s="101">
        <f t="shared" ref="W300:W333" si="415">IFERROR(V300/V$32,0)</f>
        <v>2.380952380952381E-4</v>
      </c>
      <c r="X300" s="224">
        <f>SUMIF('3.HR Policy'!$A:$A,$C300&amp;$C$290,'3.HR Policy'!$E:$E)*SUMIF('1.Headcount'!$A:$A,$C300&amp;2025,'1.Headcount'!Y:Y)/12</f>
        <v>50000</v>
      </c>
      <c r="Y300" s="101">
        <f t="shared" ref="Y300:Y333" si="416">IFERROR(X300/X$32,0)</f>
        <v>2.631578947368421E-4</v>
      </c>
      <c r="Z300" s="224">
        <f>SUMIF('3.HR Policy'!$A:$A,$C300&amp;$C$290,'3.HR Policy'!$E:$E)*SUMIF('1.Headcount'!$A:$A,$C300&amp;2025,'1.Headcount'!AA:AA)/12</f>
        <v>50000</v>
      </c>
      <c r="AA300" s="101">
        <f t="shared" ref="AA300:AA333" si="417">IFERROR(Z300/Z$32,0)</f>
        <v>3.1410981279055156E-5</v>
      </c>
      <c r="AB300" s="96">
        <f t="shared" si="404"/>
        <v>350000</v>
      </c>
      <c r="AC300" s="101">
        <f t="shared" ref="AC300:AC331" si="418">IFERROR(AB300/AB$32,0)</f>
        <v>6.7619783616692427E-5</v>
      </c>
      <c r="AE300" s="95">
        <f>SUMIF('3.HR Policy'!$A:$A,$C300&amp;$C$290,'3.HR Policy'!G:G)*SUMIF($C$16:$C$26,$C300,F$16:F$26)</f>
        <v>1200000</v>
      </c>
      <c r="AF300" s="101">
        <f t="shared" ref="AF300:AF331" si="419">IFERROR(AE300/AE$32,0)</f>
        <v>1.3672409078479628E-4</v>
      </c>
      <c r="AG300" s="95">
        <f>SUMIF('3.HR Policy'!$A:$A,$C300&amp;$C$290,'3.HR Policy'!I:I)*SUMIF($C$16:$C$26,$C300,H$16:H$26)</f>
        <v>600000</v>
      </c>
      <c r="AH300" s="101">
        <f t="shared" ref="AH300:AH331" si="420">IFERROR(AG300/AG$32,0)</f>
        <v>3.7978914106887855E-5</v>
      </c>
      <c r="AI300" s="95">
        <f>SUMIF('3.HR Policy'!$A:$A,$C300&amp;$C$290,'3.HR Policy'!K:K)*SUMIF($C$16:$C$26,$C300,J$16:J$26)</f>
        <v>600000</v>
      </c>
      <c r="AJ300" s="101">
        <f t="shared" ref="AJ300:AJ331" si="421">IFERROR(AI300/AI$32,0)</f>
        <v>2.5319276071258572E-5</v>
      </c>
      <c r="AK300" s="95">
        <f>SUMIF('3.HR Policy'!$A:$A,$C300&amp;$C$290,'3.HR Policy'!M:M)*SUMIF($C$16:$C$26,$C300,L$16:L$26)</f>
        <v>600000</v>
      </c>
      <c r="AL300" s="101">
        <f t="shared" ref="AL300:AL331" si="422">IFERROR(AK300/AK$32,0)</f>
        <v>1.8085197193756123E-5</v>
      </c>
    </row>
    <row r="301" spans="2:38" x14ac:dyDescent="0.45">
      <c r="B301" s="90">
        <v>7</v>
      </c>
      <c r="C301" s="2" t="str">
        <f>C202</f>
        <v>Văn phòng phẩm</v>
      </c>
      <c r="D301" s="94">
        <f>SUM(D302:D311)</f>
        <v>0</v>
      </c>
      <c r="E301" s="102">
        <f t="shared" si="406"/>
        <v>0</v>
      </c>
      <c r="F301" s="94">
        <f>SUM(F302:F311)</f>
        <v>0</v>
      </c>
      <c r="G301" s="102">
        <f t="shared" si="407"/>
        <v>0</v>
      </c>
      <c r="H301" s="94">
        <f>SUM(H302:H311)</f>
        <v>50000</v>
      </c>
      <c r="I301" s="102">
        <f t="shared" si="408"/>
        <v>2.7777777777777778E-4</v>
      </c>
      <c r="J301" s="94">
        <f>SUM(J302:J311)</f>
        <v>50000</v>
      </c>
      <c r="K301" s="102">
        <f t="shared" si="409"/>
        <v>7.2463768115942027E-5</v>
      </c>
      <c r="L301" s="94">
        <f>SUM(L302:L311)</f>
        <v>50000</v>
      </c>
      <c r="M301" s="102">
        <f t="shared" si="410"/>
        <v>1.3888888888888889E-4</v>
      </c>
      <c r="N301" s="94">
        <f>SUM(N302:N311)</f>
        <v>75000</v>
      </c>
      <c r="O301" s="102">
        <f t="shared" si="411"/>
        <v>1.2707556760420196E-4</v>
      </c>
      <c r="P301" s="94">
        <f>SUM(P302:P311)</f>
        <v>150000</v>
      </c>
      <c r="Q301" s="102">
        <f t="shared" si="412"/>
        <v>2.0718232044198895E-4</v>
      </c>
      <c r="R301" s="94">
        <f>SUM(R302:R311)</f>
        <v>150000</v>
      </c>
      <c r="S301" s="102">
        <f t="shared" si="413"/>
        <v>5.9999999999999995E-4</v>
      </c>
      <c r="T301" s="94">
        <f>SUM(T302:T311)</f>
        <v>200000</v>
      </c>
      <c r="U301" s="102">
        <f t="shared" si="414"/>
        <v>5.7142857142857147E-4</v>
      </c>
      <c r="V301" s="94">
        <f>SUM(V302:V311)</f>
        <v>200000</v>
      </c>
      <c r="W301" s="102">
        <f t="shared" si="415"/>
        <v>9.5238095238095238E-4</v>
      </c>
      <c r="X301" s="94">
        <f>SUM(X302:X311)</f>
        <v>200000</v>
      </c>
      <c r="Y301" s="102">
        <f t="shared" si="416"/>
        <v>1.0526315789473684E-3</v>
      </c>
      <c r="Z301" s="94">
        <f>SUM(Z302:Z311)</f>
        <v>200000</v>
      </c>
      <c r="AA301" s="102">
        <f t="shared" si="417"/>
        <v>1.2564392511622062E-4</v>
      </c>
      <c r="AB301" s="94">
        <f>SUM(AB302:AB311)</f>
        <v>1325000</v>
      </c>
      <c r="AC301" s="102">
        <f t="shared" si="418"/>
        <v>2.5598918083462134E-4</v>
      </c>
      <c r="AE301" s="94">
        <f>SUM(AE302:AE311)</f>
        <v>2700000</v>
      </c>
      <c r="AF301" s="101">
        <f t="shared" si="419"/>
        <v>3.0762920426579164E-4</v>
      </c>
      <c r="AG301" s="94">
        <f>SUM(AG302:AG311)</f>
        <v>3300000</v>
      </c>
      <c r="AH301" s="101">
        <f t="shared" si="420"/>
        <v>2.0888402758788321E-4</v>
      </c>
      <c r="AI301" s="94">
        <f>SUM(AI302:AI311)</f>
        <v>2700000</v>
      </c>
      <c r="AJ301" s="101">
        <f t="shared" si="421"/>
        <v>1.1393674232066357E-4</v>
      </c>
      <c r="AK301" s="94">
        <f>SUM(AK302:AK311)</f>
        <v>3300000</v>
      </c>
      <c r="AL301" s="101">
        <f t="shared" si="422"/>
        <v>9.9468584565658673E-5</v>
      </c>
    </row>
    <row r="302" spans="2:38" x14ac:dyDescent="0.45">
      <c r="B302" s="139"/>
      <c r="C302" s="105" t="str">
        <f t="shared" ref="C302:C311" si="423">C291</f>
        <v>Director 1</v>
      </c>
      <c r="D302" s="224">
        <f>SUMIF('3.HR Policy'!$A:$A,$C302&amp;$C$301,'3.HR Policy'!$E:$E)*SUMIF('1.Headcount'!$A:$A,$C302&amp;2025,'1.Headcount'!E:E)/12</f>
        <v>0</v>
      </c>
      <c r="E302" s="101">
        <f t="shared" si="406"/>
        <v>0</v>
      </c>
      <c r="F302" s="224">
        <f>SUMIF('3.HR Policy'!$A:$A,$C302&amp;$C$301,'3.HR Policy'!$E:$E)*SUMIF('1.Headcount'!$A:$A,$C302&amp;2025,'1.Headcount'!G:G)/12</f>
        <v>0</v>
      </c>
      <c r="G302" s="101">
        <f t="shared" si="407"/>
        <v>0</v>
      </c>
      <c r="H302" s="224">
        <f>SUMIF('3.HR Policy'!$A:$A,$C302&amp;$C$301,'3.HR Policy'!$E:$E)*SUMIF('1.Headcount'!$A:$A,$C302&amp;2025,'1.Headcount'!I:I)/12</f>
        <v>0</v>
      </c>
      <c r="I302" s="101">
        <f t="shared" si="408"/>
        <v>0</v>
      </c>
      <c r="J302" s="224">
        <f>SUMIF('3.HR Policy'!$A:$A,$C302&amp;$C$301,'3.HR Policy'!$E:$E)*SUMIF('1.Headcount'!$A:$A,$C302&amp;2025,'1.Headcount'!K:K)/12</f>
        <v>0</v>
      </c>
      <c r="K302" s="101">
        <f t="shared" si="409"/>
        <v>0</v>
      </c>
      <c r="L302" s="224">
        <f>SUMIF('3.HR Policy'!$A:$A,$C302&amp;$C$301,'3.HR Policy'!$E:$E)*SUMIF('1.Headcount'!$A:$A,$C302&amp;2025,'1.Headcount'!M:M)/12</f>
        <v>0</v>
      </c>
      <c r="M302" s="101">
        <f t="shared" si="410"/>
        <v>0</v>
      </c>
      <c r="N302" s="224">
        <f>SUMIF('3.HR Policy'!$A:$A,$C302&amp;$C$301,'3.HR Policy'!$E:$E)*SUMIF('1.Headcount'!$A:$A,$C302&amp;2025,'1.Headcount'!O:O)/12</f>
        <v>0</v>
      </c>
      <c r="O302" s="101">
        <f t="shared" si="411"/>
        <v>0</v>
      </c>
      <c r="P302" s="224">
        <f>SUMIF('3.HR Policy'!$A:$A,$C302&amp;$C$301,'3.HR Policy'!$E:$E)*SUMIF('1.Headcount'!$A:$A,$C302&amp;2025,'1.Headcount'!Q:Q)/12</f>
        <v>0</v>
      </c>
      <c r="Q302" s="101">
        <f t="shared" si="412"/>
        <v>0</v>
      </c>
      <c r="R302" s="224">
        <f>SUMIF('3.HR Policy'!$A:$A,$C302&amp;$C$301,'3.HR Policy'!$E:$E)*SUMIF('1.Headcount'!$A:$A,$C302&amp;2025,'1.Headcount'!S:S)/12</f>
        <v>0</v>
      </c>
      <c r="S302" s="101">
        <f t="shared" si="413"/>
        <v>0</v>
      </c>
      <c r="T302" s="224">
        <f>SUMIF('3.HR Policy'!$A:$A,$C302&amp;$C$301,'3.HR Policy'!$E:$E)*SUMIF('1.Headcount'!$A:$A,$C302&amp;2025,'1.Headcount'!U:U)/12</f>
        <v>0</v>
      </c>
      <c r="U302" s="101">
        <f t="shared" si="414"/>
        <v>0</v>
      </c>
      <c r="V302" s="224">
        <f>SUMIF('3.HR Policy'!$A:$A,$C302&amp;$C$301,'3.HR Policy'!$E:$E)*SUMIF('1.Headcount'!$A:$A,$C302&amp;2025,'1.Headcount'!W:W)/12</f>
        <v>0</v>
      </c>
      <c r="W302" s="101">
        <f t="shared" si="415"/>
        <v>0</v>
      </c>
      <c r="X302" s="224">
        <f>SUMIF('3.HR Policy'!$A:$A,$C302&amp;$C$301,'3.HR Policy'!$E:$E)*SUMIF('1.Headcount'!$A:$A,$C302&amp;2025,'1.Headcount'!Y:Y)/12</f>
        <v>0</v>
      </c>
      <c r="Y302" s="101">
        <f t="shared" si="416"/>
        <v>0</v>
      </c>
      <c r="Z302" s="224">
        <f>SUMIF('3.HR Policy'!$A:$A,$C302&amp;$C$301,'3.HR Policy'!$E:$E)*SUMIF('1.Headcount'!$A:$A,$C302&amp;2025,'1.Headcount'!AA:AA)/12</f>
        <v>0</v>
      </c>
      <c r="AA302" s="101">
        <f t="shared" si="417"/>
        <v>0</v>
      </c>
      <c r="AB302" s="96">
        <f t="shared" ref="AB302:AB311" si="424">D302+F302+H302+J302+L302+N302+P302+R302+T302+V302+X302+Z302</f>
        <v>0</v>
      </c>
      <c r="AC302" s="101">
        <f t="shared" si="418"/>
        <v>0</v>
      </c>
      <c r="AE302" s="95">
        <f>SUMIF('3.HR Policy'!$A:$A,$C302&amp;$C$301,'3.HR Policy'!G:G)*SUMIF($C$16:$C$26,$C302,F$16:F$26)</f>
        <v>900000</v>
      </c>
      <c r="AF302" s="101">
        <f t="shared" si="419"/>
        <v>1.0254306808859722E-4</v>
      </c>
      <c r="AG302" s="95">
        <f>SUMIF('3.HR Policy'!$A:$A,$C302&amp;$C$301,'3.HR Policy'!I:I)*SUMIF($C$16:$C$26,$C302,H$16:H$26)</f>
        <v>300000</v>
      </c>
      <c r="AH302" s="101">
        <f t="shared" si="420"/>
        <v>1.8989457053443927E-5</v>
      </c>
      <c r="AI302" s="95">
        <f>SUMIF('3.HR Policy'!$A:$A,$C302&amp;$C$301,'3.HR Policy'!K:K)*SUMIF($C$16:$C$26,$C302,J$16:J$26)</f>
        <v>300000</v>
      </c>
      <c r="AJ302" s="101">
        <f t="shared" si="421"/>
        <v>1.2659638035629286E-5</v>
      </c>
      <c r="AK302" s="95">
        <f>SUMIF('3.HR Policy'!$A:$A,$C302&amp;$C$301,'3.HR Policy'!M:M)*SUMIF($C$16:$C$26,$C302,L$16:L$26)</f>
        <v>300000</v>
      </c>
      <c r="AL302" s="101">
        <f t="shared" si="422"/>
        <v>9.0425985968780615E-6</v>
      </c>
    </row>
    <row r="303" spans="2:38" x14ac:dyDescent="0.45">
      <c r="B303" s="139"/>
      <c r="C303" s="105" t="str">
        <f t="shared" si="423"/>
        <v>Staff 2</v>
      </c>
      <c r="D303" s="224">
        <f>SUMIF('3.HR Policy'!$A:$A,$C303&amp;$C$301,'3.HR Policy'!$E:$E)*SUMIF('1.Headcount'!$A:$A,$C303&amp;2025,'1.Headcount'!E:E)/12</f>
        <v>0</v>
      </c>
      <c r="E303" s="101">
        <f t="shared" si="406"/>
        <v>0</v>
      </c>
      <c r="F303" s="224">
        <f>SUMIF('3.HR Policy'!$A:$A,$C303&amp;$C$301,'3.HR Policy'!$E:$E)*SUMIF('1.Headcount'!$A:$A,$C303&amp;2025,'1.Headcount'!G:G)/12</f>
        <v>0</v>
      </c>
      <c r="G303" s="101">
        <f t="shared" si="407"/>
        <v>0</v>
      </c>
      <c r="H303" s="224">
        <f>SUMIF('3.HR Policy'!$A:$A,$C303&amp;$C$301,'3.HR Policy'!$E:$E)*SUMIF('1.Headcount'!$A:$A,$C303&amp;2025,'1.Headcount'!I:I)/12</f>
        <v>25000</v>
      </c>
      <c r="I303" s="101">
        <f t="shared" si="408"/>
        <v>1.3888888888888889E-4</v>
      </c>
      <c r="J303" s="224">
        <f>SUMIF('3.HR Policy'!$A:$A,$C303&amp;$C$301,'3.HR Policy'!$E:$E)*SUMIF('1.Headcount'!$A:$A,$C303&amp;2025,'1.Headcount'!K:K)/12</f>
        <v>25000</v>
      </c>
      <c r="K303" s="101">
        <f t="shared" si="409"/>
        <v>3.6231884057971014E-5</v>
      </c>
      <c r="L303" s="224">
        <f>SUMIF('3.HR Policy'!$A:$A,$C303&amp;$C$301,'3.HR Policy'!$E:$E)*SUMIF('1.Headcount'!$A:$A,$C303&amp;2025,'1.Headcount'!M:M)/12</f>
        <v>25000</v>
      </c>
      <c r="M303" s="101">
        <f t="shared" si="410"/>
        <v>6.9444444444444444E-5</v>
      </c>
      <c r="N303" s="224">
        <f>SUMIF('3.HR Policy'!$A:$A,$C303&amp;$C$301,'3.HR Policy'!$E:$E)*SUMIF('1.Headcount'!$A:$A,$C303&amp;2025,'1.Headcount'!O:O)/12</f>
        <v>25000</v>
      </c>
      <c r="O303" s="101">
        <f t="shared" si="411"/>
        <v>4.2358522534733991E-5</v>
      </c>
      <c r="P303" s="224">
        <f>SUMIF('3.HR Policy'!$A:$A,$C303&amp;$C$301,'3.HR Policy'!$E:$E)*SUMIF('1.Headcount'!$A:$A,$C303&amp;2025,'1.Headcount'!Q:Q)/12</f>
        <v>25000</v>
      </c>
      <c r="Q303" s="101">
        <f t="shared" si="412"/>
        <v>3.4530386740331494E-5</v>
      </c>
      <c r="R303" s="224">
        <f>SUMIF('3.HR Policy'!$A:$A,$C303&amp;$C$301,'3.HR Policy'!$E:$E)*SUMIF('1.Headcount'!$A:$A,$C303&amp;2025,'1.Headcount'!S:S)/12</f>
        <v>25000</v>
      </c>
      <c r="S303" s="101">
        <f t="shared" si="413"/>
        <v>1E-4</v>
      </c>
      <c r="T303" s="224">
        <f>SUMIF('3.HR Policy'!$A:$A,$C303&amp;$C$301,'3.HR Policy'!$E:$E)*SUMIF('1.Headcount'!$A:$A,$C303&amp;2025,'1.Headcount'!U:U)/12</f>
        <v>25000</v>
      </c>
      <c r="U303" s="101">
        <f t="shared" si="414"/>
        <v>7.1428571428571434E-5</v>
      </c>
      <c r="V303" s="224">
        <f>SUMIF('3.HR Policy'!$A:$A,$C303&amp;$C$301,'3.HR Policy'!$E:$E)*SUMIF('1.Headcount'!$A:$A,$C303&amp;2025,'1.Headcount'!W:W)/12</f>
        <v>25000</v>
      </c>
      <c r="W303" s="101">
        <f t="shared" si="415"/>
        <v>1.1904761904761905E-4</v>
      </c>
      <c r="X303" s="224">
        <f>SUMIF('3.HR Policy'!$A:$A,$C303&amp;$C$301,'3.HR Policy'!$E:$E)*SUMIF('1.Headcount'!$A:$A,$C303&amp;2025,'1.Headcount'!Y:Y)/12</f>
        <v>25000</v>
      </c>
      <c r="Y303" s="101">
        <f t="shared" si="416"/>
        <v>1.3157894736842105E-4</v>
      </c>
      <c r="Z303" s="224">
        <f>SUMIF('3.HR Policy'!$A:$A,$C303&amp;$C$301,'3.HR Policy'!$E:$E)*SUMIF('1.Headcount'!$A:$A,$C303&amp;2025,'1.Headcount'!AA:AA)/12</f>
        <v>25000</v>
      </c>
      <c r="AA303" s="101">
        <f t="shared" si="417"/>
        <v>1.5705490639527578E-5</v>
      </c>
      <c r="AB303" s="96">
        <f t="shared" ref="AB303:AB304" si="425">D303+F303+H303+J303+L303+N303+P303+R303+T303+V303+X303+Z303</f>
        <v>250000</v>
      </c>
      <c r="AC303" s="101">
        <f t="shared" si="418"/>
        <v>4.8299845440494589E-5</v>
      </c>
      <c r="AE303" s="95">
        <f>SUMIF('3.HR Policy'!$A:$A,$C303&amp;$C$301,'3.HR Policy'!G:G)*SUMIF($C$16:$C$26,$C303,F$16:F$26)</f>
        <v>300000</v>
      </c>
      <c r="AF303" s="101">
        <f t="shared" si="419"/>
        <v>3.418102269619907E-5</v>
      </c>
      <c r="AG303" s="95">
        <f>SUMIF('3.HR Policy'!$A:$A,$C303&amp;$C$301,'3.HR Policy'!I:I)*SUMIF($C$16:$C$26,$C303,H$16:H$26)</f>
        <v>300000</v>
      </c>
      <c r="AH303" s="101">
        <f t="shared" si="420"/>
        <v>1.8989457053443927E-5</v>
      </c>
      <c r="AI303" s="95">
        <f>SUMIF('3.HR Policy'!$A:$A,$C303&amp;$C$301,'3.HR Policy'!K:K)*SUMIF($C$16:$C$26,$C303,J$16:J$26)</f>
        <v>300000</v>
      </c>
      <c r="AJ303" s="101">
        <f t="shared" si="421"/>
        <v>1.2659638035629286E-5</v>
      </c>
      <c r="AK303" s="95">
        <f>SUMIF('3.HR Policy'!$A:$A,$C303&amp;$C$301,'3.HR Policy'!M:M)*SUMIF($C$16:$C$26,$C303,L$16:L$26)</f>
        <v>300000</v>
      </c>
      <c r="AL303" s="101">
        <f t="shared" si="422"/>
        <v>9.0425985968780615E-6</v>
      </c>
    </row>
    <row r="304" spans="2:38" x14ac:dyDescent="0.45">
      <c r="B304" s="139"/>
      <c r="C304" s="105" t="str">
        <f t="shared" si="423"/>
        <v>Manager 2</v>
      </c>
      <c r="D304" s="224">
        <f>SUMIF('3.HR Policy'!$A:$A,$C304&amp;$C$301,'3.HR Policy'!$E:$E)*SUMIF('1.Headcount'!$A:$A,$C304&amp;2025,'1.Headcount'!E:E)/12</f>
        <v>0</v>
      </c>
      <c r="E304" s="101">
        <f t="shared" si="406"/>
        <v>0</v>
      </c>
      <c r="F304" s="224">
        <f>SUMIF('3.HR Policy'!$A:$A,$C304&amp;$C$301,'3.HR Policy'!$E:$E)*SUMIF('1.Headcount'!$A:$A,$C304&amp;2025,'1.Headcount'!G:G)/12</f>
        <v>0</v>
      </c>
      <c r="G304" s="101">
        <f t="shared" si="407"/>
        <v>0</v>
      </c>
      <c r="H304" s="224">
        <f>SUMIF('3.HR Policy'!$A:$A,$C304&amp;$C$301,'3.HR Policy'!$E:$E)*SUMIF('1.Headcount'!$A:$A,$C304&amp;2025,'1.Headcount'!I:I)/12</f>
        <v>25000</v>
      </c>
      <c r="I304" s="101">
        <f t="shared" si="408"/>
        <v>1.3888888888888889E-4</v>
      </c>
      <c r="J304" s="224">
        <f>SUMIF('3.HR Policy'!$A:$A,$C304&amp;$C$301,'3.HR Policy'!$E:$E)*SUMIF('1.Headcount'!$A:$A,$C304&amp;2025,'1.Headcount'!K:K)/12</f>
        <v>25000</v>
      </c>
      <c r="K304" s="101">
        <f t="shared" si="409"/>
        <v>3.6231884057971014E-5</v>
      </c>
      <c r="L304" s="224">
        <f>SUMIF('3.HR Policy'!$A:$A,$C304&amp;$C$301,'3.HR Policy'!$E:$E)*SUMIF('1.Headcount'!$A:$A,$C304&amp;2025,'1.Headcount'!M:M)/12</f>
        <v>25000</v>
      </c>
      <c r="M304" s="101">
        <f t="shared" si="410"/>
        <v>6.9444444444444444E-5</v>
      </c>
      <c r="N304" s="224">
        <f>SUMIF('3.HR Policy'!$A:$A,$C304&amp;$C$301,'3.HR Policy'!$E:$E)*SUMIF('1.Headcount'!$A:$A,$C304&amp;2025,'1.Headcount'!O:O)/12</f>
        <v>25000</v>
      </c>
      <c r="O304" s="101">
        <f t="shared" si="411"/>
        <v>4.2358522534733991E-5</v>
      </c>
      <c r="P304" s="224">
        <f>SUMIF('3.HR Policy'!$A:$A,$C304&amp;$C$301,'3.HR Policy'!$E:$E)*SUMIF('1.Headcount'!$A:$A,$C304&amp;2025,'1.Headcount'!Q:Q)/12</f>
        <v>0</v>
      </c>
      <c r="Q304" s="101">
        <f t="shared" si="412"/>
        <v>0</v>
      </c>
      <c r="R304" s="224">
        <f>SUMIF('3.HR Policy'!$A:$A,$C304&amp;$C$301,'3.HR Policy'!$E:$E)*SUMIF('1.Headcount'!$A:$A,$C304&amp;2025,'1.Headcount'!S:S)/12</f>
        <v>0</v>
      </c>
      <c r="S304" s="101">
        <f t="shared" si="413"/>
        <v>0</v>
      </c>
      <c r="T304" s="224">
        <f>SUMIF('3.HR Policy'!$A:$A,$C304&amp;$C$301,'3.HR Policy'!$E:$E)*SUMIF('1.Headcount'!$A:$A,$C304&amp;2025,'1.Headcount'!U:U)/12</f>
        <v>0</v>
      </c>
      <c r="U304" s="101">
        <f t="shared" si="414"/>
        <v>0</v>
      </c>
      <c r="V304" s="224">
        <f>SUMIF('3.HR Policy'!$A:$A,$C304&amp;$C$301,'3.HR Policy'!$E:$E)*SUMIF('1.Headcount'!$A:$A,$C304&amp;2025,'1.Headcount'!W:W)/12</f>
        <v>0</v>
      </c>
      <c r="W304" s="101">
        <f t="shared" si="415"/>
        <v>0</v>
      </c>
      <c r="X304" s="224">
        <f>SUMIF('3.HR Policy'!$A:$A,$C304&amp;$C$301,'3.HR Policy'!$E:$E)*SUMIF('1.Headcount'!$A:$A,$C304&amp;2025,'1.Headcount'!Y:Y)/12</f>
        <v>0</v>
      </c>
      <c r="Y304" s="101">
        <f t="shared" si="416"/>
        <v>0</v>
      </c>
      <c r="Z304" s="224">
        <f>SUMIF('3.HR Policy'!$A:$A,$C304&amp;$C$301,'3.HR Policy'!$E:$E)*SUMIF('1.Headcount'!$A:$A,$C304&amp;2025,'1.Headcount'!AA:AA)/12</f>
        <v>0</v>
      </c>
      <c r="AA304" s="101">
        <f t="shared" si="417"/>
        <v>0</v>
      </c>
      <c r="AB304" s="96">
        <f t="shared" si="425"/>
        <v>100000</v>
      </c>
      <c r="AC304" s="101">
        <f t="shared" si="418"/>
        <v>1.9319938176197837E-5</v>
      </c>
      <c r="AE304" s="95">
        <f>SUMIF('3.HR Policy'!$A:$A,$C304&amp;$C$301,'3.HR Policy'!G:G)*SUMIF($C$16:$C$26,$C304,F$16:F$26)</f>
        <v>0</v>
      </c>
      <c r="AF304" s="101">
        <f t="shared" si="419"/>
        <v>0</v>
      </c>
      <c r="AG304" s="95">
        <f>SUMIF('3.HR Policy'!$A:$A,$C304&amp;$C$301,'3.HR Policy'!I:I)*SUMIF($C$16:$C$26,$C304,H$16:H$26)</f>
        <v>300000</v>
      </c>
      <c r="AH304" s="101">
        <f t="shared" si="420"/>
        <v>1.8989457053443927E-5</v>
      </c>
      <c r="AI304" s="95">
        <f>SUMIF('3.HR Policy'!$A:$A,$C304&amp;$C$301,'3.HR Policy'!K:K)*SUMIF($C$16:$C$26,$C304,J$16:J$26)</f>
        <v>0</v>
      </c>
      <c r="AJ304" s="101">
        <f t="shared" si="421"/>
        <v>0</v>
      </c>
      <c r="AK304" s="95">
        <f>SUMIF('3.HR Policy'!$A:$A,$C304&amp;$C$301,'3.HR Policy'!M:M)*SUMIF($C$16:$C$26,$C304,L$16:L$26)</f>
        <v>0</v>
      </c>
      <c r="AL304" s="101">
        <f t="shared" si="422"/>
        <v>0</v>
      </c>
    </row>
    <row r="305" spans="2:38" x14ac:dyDescent="0.45">
      <c r="B305" s="139"/>
      <c r="C305" s="105" t="str">
        <f t="shared" si="423"/>
        <v>Staff 6</v>
      </c>
      <c r="D305" s="224">
        <f>SUMIF('3.HR Policy'!$A:$A,$C305&amp;$C$301,'3.HR Policy'!$E:$E)*SUMIF('1.Headcount'!$A:$A,$C305&amp;2025,'1.Headcount'!E:E)/12</f>
        <v>0</v>
      </c>
      <c r="E305" s="101">
        <f t="shared" si="406"/>
        <v>0</v>
      </c>
      <c r="F305" s="224">
        <f>SUMIF('3.HR Policy'!$A:$A,$C305&amp;$C$301,'3.HR Policy'!$E:$E)*SUMIF('1.Headcount'!$A:$A,$C305&amp;2025,'1.Headcount'!G:G)/12</f>
        <v>0</v>
      </c>
      <c r="G305" s="101">
        <f t="shared" si="407"/>
        <v>0</v>
      </c>
      <c r="H305" s="224">
        <f>SUMIF('3.HR Policy'!$A:$A,$C305&amp;$C$301,'3.HR Policy'!$E:$E)*SUMIF('1.Headcount'!$A:$A,$C305&amp;2025,'1.Headcount'!I:I)/12</f>
        <v>0</v>
      </c>
      <c r="I305" s="101">
        <f t="shared" si="408"/>
        <v>0</v>
      </c>
      <c r="J305" s="224">
        <f>SUMIF('3.HR Policy'!$A:$A,$C305&amp;$C$301,'3.HR Policy'!$E:$E)*SUMIF('1.Headcount'!$A:$A,$C305&amp;2025,'1.Headcount'!K:K)/12</f>
        <v>0</v>
      </c>
      <c r="K305" s="101">
        <f t="shared" si="409"/>
        <v>0</v>
      </c>
      <c r="L305" s="224">
        <f>SUMIF('3.HR Policy'!$A:$A,$C305&amp;$C$301,'3.HR Policy'!$E:$E)*SUMIF('1.Headcount'!$A:$A,$C305&amp;2025,'1.Headcount'!M:M)/12</f>
        <v>0</v>
      </c>
      <c r="M305" s="101">
        <f t="shared" si="410"/>
        <v>0</v>
      </c>
      <c r="N305" s="224">
        <f>SUMIF('3.HR Policy'!$A:$A,$C305&amp;$C$301,'3.HR Policy'!$E:$E)*SUMIF('1.Headcount'!$A:$A,$C305&amp;2025,'1.Headcount'!O:O)/12</f>
        <v>0</v>
      </c>
      <c r="O305" s="101">
        <f t="shared" si="411"/>
        <v>0</v>
      </c>
      <c r="P305" s="224">
        <f>SUMIF('3.HR Policy'!$A:$A,$C305&amp;$C$301,'3.HR Policy'!$E:$E)*SUMIF('1.Headcount'!$A:$A,$C305&amp;2025,'1.Headcount'!Q:Q)/12</f>
        <v>0</v>
      </c>
      <c r="Q305" s="101">
        <f t="shared" si="412"/>
        <v>0</v>
      </c>
      <c r="R305" s="224">
        <f>SUMIF('3.HR Policy'!$A:$A,$C305&amp;$C$301,'3.HR Policy'!$E:$E)*SUMIF('1.Headcount'!$A:$A,$C305&amp;2025,'1.Headcount'!S:S)/12</f>
        <v>0</v>
      </c>
      <c r="S305" s="101">
        <f t="shared" si="413"/>
        <v>0</v>
      </c>
      <c r="T305" s="224">
        <f>SUMIF('3.HR Policy'!$A:$A,$C305&amp;$C$301,'3.HR Policy'!$E:$E)*SUMIF('1.Headcount'!$A:$A,$C305&amp;2025,'1.Headcount'!U:U)/12</f>
        <v>0</v>
      </c>
      <c r="U305" s="101">
        <f t="shared" si="414"/>
        <v>0</v>
      </c>
      <c r="V305" s="224">
        <f>SUMIF('3.HR Policy'!$A:$A,$C305&amp;$C$301,'3.HR Policy'!$E:$E)*SUMIF('1.Headcount'!$A:$A,$C305&amp;2025,'1.Headcount'!W:W)/12</f>
        <v>0</v>
      </c>
      <c r="W305" s="101">
        <f t="shared" si="415"/>
        <v>0</v>
      </c>
      <c r="X305" s="224">
        <f>SUMIF('3.HR Policy'!$A:$A,$C305&amp;$C$301,'3.HR Policy'!$E:$E)*SUMIF('1.Headcount'!$A:$A,$C305&amp;2025,'1.Headcount'!Y:Y)/12</f>
        <v>0</v>
      </c>
      <c r="Y305" s="101">
        <f t="shared" si="416"/>
        <v>0</v>
      </c>
      <c r="Z305" s="224">
        <f>SUMIF('3.HR Policy'!$A:$A,$C305&amp;$C$301,'3.HR Policy'!$E:$E)*SUMIF('1.Headcount'!$A:$A,$C305&amp;2025,'1.Headcount'!AA:AA)/12</f>
        <v>0</v>
      </c>
      <c r="AA305" s="101">
        <f t="shared" si="417"/>
        <v>0</v>
      </c>
      <c r="AB305" s="96">
        <f t="shared" si="424"/>
        <v>0</v>
      </c>
      <c r="AC305" s="101">
        <f t="shared" si="418"/>
        <v>0</v>
      </c>
      <c r="AE305" s="95">
        <f>SUMIF('3.HR Policy'!$A:$A,$C305&amp;$C$301,'3.HR Policy'!G:G)*SUMIF($C$16:$C$26,$C305,F$16:F$26)</f>
        <v>0</v>
      </c>
      <c r="AF305" s="101">
        <f t="shared" si="419"/>
        <v>0</v>
      </c>
      <c r="AG305" s="95">
        <f>SUMIF('3.HR Policy'!$A:$A,$C305&amp;$C$301,'3.HR Policy'!I:I)*SUMIF($C$16:$C$26,$C305,H$16:H$26)</f>
        <v>0</v>
      </c>
      <c r="AH305" s="101">
        <f t="shared" si="420"/>
        <v>0</v>
      </c>
      <c r="AI305" s="95">
        <f>SUMIF('3.HR Policy'!$A:$A,$C305&amp;$C$301,'3.HR Policy'!K:K)*SUMIF($C$16:$C$26,$C305,J$16:J$26)</f>
        <v>0</v>
      </c>
      <c r="AJ305" s="101">
        <f t="shared" si="421"/>
        <v>0</v>
      </c>
      <c r="AK305" s="95">
        <f>SUMIF('3.HR Policy'!$A:$A,$C305&amp;$C$301,'3.HR Policy'!M:M)*SUMIF($C$16:$C$26,$C305,L$16:L$26)</f>
        <v>0</v>
      </c>
      <c r="AL305" s="101">
        <f t="shared" si="422"/>
        <v>0</v>
      </c>
    </row>
    <row r="306" spans="2:38" x14ac:dyDescent="0.45">
      <c r="B306" s="139"/>
      <c r="C306" s="105" t="str">
        <f t="shared" si="423"/>
        <v>Manager 3</v>
      </c>
      <c r="D306" s="224">
        <f>SUMIF('3.HR Policy'!$A:$A,$C306&amp;$C$301,'3.HR Policy'!$E:$E)*SUMIF('1.Headcount'!$A:$A,$C306&amp;2025,'1.Headcount'!E:E)/12</f>
        <v>0</v>
      </c>
      <c r="E306" s="101">
        <f t="shared" si="406"/>
        <v>0</v>
      </c>
      <c r="F306" s="224">
        <f>SUMIF('3.HR Policy'!$A:$A,$C306&amp;$C$301,'3.HR Policy'!$E:$E)*SUMIF('1.Headcount'!$A:$A,$C306&amp;2025,'1.Headcount'!G:G)/12</f>
        <v>0</v>
      </c>
      <c r="G306" s="101">
        <f t="shared" si="407"/>
        <v>0</v>
      </c>
      <c r="H306" s="224">
        <f>SUMIF('3.HR Policy'!$A:$A,$C306&amp;$C$301,'3.HR Policy'!$E:$E)*SUMIF('1.Headcount'!$A:$A,$C306&amp;2025,'1.Headcount'!I:I)/12</f>
        <v>0</v>
      </c>
      <c r="I306" s="101">
        <f t="shared" si="408"/>
        <v>0</v>
      </c>
      <c r="J306" s="224">
        <f>SUMIF('3.HR Policy'!$A:$A,$C306&amp;$C$301,'3.HR Policy'!$E:$E)*SUMIF('1.Headcount'!$A:$A,$C306&amp;2025,'1.Headcount'!K:K)/12</f>
        <v>0</v>
      </c>
      <c r="K306" s="101">
        <f t="shared" si="409"/>
        <v>0</v>
      </c>
      <c r="L306" s="224">
        <f>SUMIF('3.HR Policy'!$A:$A,$C306&amp;$C$301,'3.HR Policy'!$E:$E)*SUMIF('1.Headcount'!$A:$A,$C306&amp;2025,'1.Headcount'!M:M)/12</f>
        <v>0</v>
      </c>
      <c r="M306" s="101">
        <f t="shared" si="410"/>
        <v>0</v>
      </c>
      <c r="N306" s="224">
        <f>SUMIF('3.HR Policy'!$A:$A,$C306&amp;$C$301,'3.HR Policy'!$E:$E)*SUMIF('1.Headcount'!$A:$A,$C306&amp;2025,'1.Headcount'!O:O)/12</f>
        <v>0</v>
      </c>
      <c r="O306" s="101">
        <f t="shared" si="411"/>
        <v>0</v>
      </c>
      <c r="P306" s="224">
        <f>SUMIF('3.HR Policy'!$A:$A,$C306&amp;$C$301,'3.HR Policy'!$E:$E)*SUMIF('1.Headcount'!$A:$A,$C306&amp;2025,'1.Headcount'!Q:Q)/12</f>
        <v>0</v>
      </c>
      <c r="Q306" s="101">
        <f t="shared" si="412"/>
        <v>0</v>
      </c>
      <c r="R306" s="224">
        <f>SUMIF('3.HR Policy'!$A:$A,$C306&amp;$C$301,'3.HR Policy'!$E:$E)*SUMIF('1.Headcount'!$A:$A,$C306&amp;2025,'1.Headcount'!S:S)/12</f>
        <v>0</v>
      </c>
      <c r="S306" s="101">
        <f t="shared" si="413"/>
        <v>0</v>
      </c>
      <c r="T306" s="224">
        <f>SUMIF('3.HR Policy'!$A:$A,$C306&amp;$C$301,'3.HR Policy'!$E:$E)*SUMIF('1.Headcount'!$A:$A,$C306&amp;2025,'1.Headcount'!U:U)/12</f>
        <v>0</v>
      </c>
      <c r="U306" s="101">
        <f t="shared" si="414"/>
        <v>0</v>
      </c>
      <c r="V306" s="224">
        <f>SUMIF('3.HR Policy'!$A:$A,$C306&amp;$C$301,'3.HR Policy'!$E:$E)*SUMIF('1.Headcount'!$A:$A,$C306&amp;2025,'1.Headcount'!W:W)/12</f>
        <v>0</v>
      </c>
      <c r="W306" s="101">
        <f t="shared" si="415"/>
        <v>0</v>
      </c>
      <c r="X306" s="224">
        <f>SUMIF('3.HR Policy'!$A:$A,$C306&amp;$C$301,'3.HR Policy'!$E:$E)*SUMIF('1.Headcount'!$A:$A,$C306&amp;2025,'1.Headcount'!Y:Y)/12</f>
        <v>0</v>
      </c>
      <c r="Y306" s="101">
        <f t="shared" si="416"/>
        <v>0</v>
      </c>
      <c r="Z306" s="224">
        <f>SUMIF('3.HR Policy'!$A:$A,$C306&amp;$C$301,'3.HR Policy'!$E:$E)*SUMIF('1.Headcount'!$A:$A,$C306&amp;2025,'1.Headcount'!AA:AA)/12</f>
        <v>0</v>
      </c>
      <c r="AA306" s="101">
        <f t="shared" si="417"/>
        <v>0</v>
      </c>
      <c r="AB306" s="96">
        <f t="shared" ref="AB306:AB309" si="426">D306+F306+H306+J306+L306+N306+P306+R306+T306+V306+X306+Z306</f>
        <v>0</v>
      </c>
      <c r="AC306" s="101">
        <f t="shared" si="418"/>
        <v>0</v>
      </c>
      <c r="AE306" s="95">
        <f>SUMIF('3.HR Policy'!$A:$A,$C306&amp;$C$301,'3.HR Policy'!G:G)*SUMIF($C$16:$C$26,$C306,F$16:F$26)</f>
        <v>300000</v>
      </c>
      <c r="AF306" s="101">
        <f t="shared" si="419"/>
        <v>3.418102269619907E-5</v>
      </c>
      <c r="AG306" s="95">
        <f>SUMIF('3.HR Policy'!$A:$A,$C306&amp;$C$301,'3.HR Policy'!I:I)*SUMIF($C$16:$C$26,$C306,H$16:H$26)</f>
        <v>300000</v>
      </c>
      <c r="AH306" s="101">
        <f t="shared" si="420"/>
        <v>1.8989457053443927E-5</v>
      </c>
      <c r="AI306" s="95">
        <f>SUMIF('3.HR Policy'!$A:$A,$C306&amp;$C$301,'3.HR Policy'!K:K)*SUMIF($C$16:$C$26,$C306,J$16:J$26)</f>
        <v>300000</v>
      </c>
      <c r="AJ306" s="101">
        <f t="shared" si="421"/>
        <v>1.2659638035629286E-5</v>
      </c>
      <c r="AK306" s="95">
        <f>SUMIF('3.HR Policy'!$A:$A,$C306&amp;$C$301,'3.HR Policy'!M:M)*SUMIF($C$16:$C$26,$C306,L$16:L$26)</f>
        <v>300000</v>
      </c>
      <c r="AL306" s="101">
        <f t="shared" si="422"/>
        <v>9.0425985968780615E-6</v>
      </c>
    </row>
    <row r="307" spans="2:38" x14ac:dyDescent="0.45">
      <c r="B307" s="139"/>
      <c r="C307" s="105" t="str">
        <f t="shared" si="423"/>
        <v>Staff 4</v>
      </c>
      <c r="D307" s="224">
        <f>SUMIF('3.HR Policy'!$A:$A,$C307&amp;$C$301,'3.HR Policy'!$E:$E)*SUMIF('1.Headcount'!$A:$A,$C307&amp;2025,'1.Headcount'!E:E)/12</f>
        <v>0</v>
      </c>
      <c r="E307" s="101">
        <f t="shared" si="406"/>
        <v>0</v>
      </c>
      <c r="F307" s="224">
        <f>SUMIF('3.HR Policy'!$A:$A,$C307&amp;$C$301,'3.HR Policy'!$E:$E)*SUMIF('1.Headcount'!$A:$A,$C307&amp;2025,'1.Headcount'!G:G)/12</f>
        <v>0</v>
      </c>
      <c r="G307" s="101">
        <f t="shared" si="407"/>
        <v>0</v>
      </c>
      <c r="H307" s="224">
        <f>SUMIF('3.HR Policy'!$A:$A,$C307&amp;$C$301,'3.HR Policy'!$E:$E)*SUMIF('1.Headcount'!$A:$A,$C307&amp;2025,'1.Headcount'!I:I)/12</f>
        <v>0</v>
      </c>
      <c r="I307" s="101">
        <f t="shared" si="408"/>
        <v>0</v>
      </c>
      <c r="J307" s="224">
        <f>SUMIF('3.HR Policy'!$A:$A,$C307&amp;$C$301,'3.HR Policy'!$E:$E)*SUMIF('1.Headcount'!$A:$A,$C307&amp;2025,'1.Headcount'!K:K)/12</f>
        <v>0</v>
      </c>
      <c r="K307" s="101">
        <f t="shared" si="409"/>
        <v>0</v>
      </c>
      <c r="L307" s="224">
        <f>SUMIF('3.HR Policy'!$A:$A,$C307&amp;$C$301,'3.HR Policy'!$E:$E)*SUMIF('1.Headcount'!$A:$A,$C307&amp;2025,'1.Headcount'!M:M)/12</f>
        <v>0</v>
      </c>
      <c r="M307" s="101">
        <f t="shared" si="410"/>
        <v>0</v>
      </c>
      <c r="N307" s="224">
        <f>SUMIF('3.HR Policy'!$A:$A,$C307&amp;$C$301,'3.HR Policy'!$E:$E)*SUMIF('1.Headcount'!$A:$A,$C307&amp;2025,'1.Headcount'!O:O)/12</f>
        <v>0</v>
      </c>
      <c r="O307" s="101">
        <f t="shared" si="411"/>
        <v>0</v>
      </c>
      <c r="P307" s="224">
        <f>SUMIF('3.HR Policy'!$A:$A,$C307&amp;$C$301,'3.HR Policy'!$E:$E)*SUMIF('1.Headcount'!$A:$A,$C307&amp;2025,'1.Headcount'!Q:Q)/12</f>
        <v>0</v>
      </c>
      <c r="Q307" s="101">
        <f t="shared" si="412"/>
        <v>0</v>
      </c>
      <c r="R307" s="224">
        <f>SUMIF('3.HR Policy'!$A:$A,$C307&amp;$C$301,'3.HR Policy'!$E:$E)*SUMIF('1.Headcount'!$A:$A,$C307&amp;2025,'1.Headcount'!S:S)/12</f>
        <v>0</v>
      </c>
      <c r="S307" s="101">
        <f t="shared" si="413"/>
        <v>0</v>
      </c>
      <c r="T307" s="224">
        <f>SUMIF('3.HR Policy'!$A:$A,$C307&amp;$C$301,'3.HR Policy'!$E:$E)*SUMIF('1.Headcount'!$A:$A,$C307&amp;2025,'1.Headcount'!U:U)/12</f>
        <v>50000</v>
      </c>
      <c r="U307" s="101">
        <f t="shared" si="414"/>
        <v>1.4285714285714287E-4</v>
      </c>
      <c r="V307" s="224">
        <f>SUMIF('3.HR Policy'!$A:$A,$C307&amp;$C$301,'3.HR Policy'!$E:$E)*SUMIF('1.Headcount'!$A:$A,$C307&amp;2025,'1.Headcount'!W:W)/12</f>
        <v>50000</v>
      </c>
      <c r="W307" s="101">
        <f t="shared" si="415"/>
        <v>2.380952380952381E-4</v>
      </c>
      <c r="X307" s="224">
        <f>SUMIF('3.HR Policy'!$A:$A,$C307&amp;$C$301,'3.HR Policy'!$E:$E)*SUMIF('1.Headcount'!$A:$A,$C307&amp;2025,'1.Headcount'!Y:Y)/12</f>
        <v>50000</v>
      </c>
      <c r="Y307" s="101">
        <f t="shared" si="416"/>
        <v>2.631578947368421E-4</v>
      </c>
      <c r="Z307" s="224">
        <f>SUMIF('3.HR Policy'!$A:$A,$C307&amp;$C$301,'3.HR Policy'!$E:$E)*SUMIF('1.Headcount'!$A:$A,$C307&amp;2025,'1.Headcount'!AA:AA)/12</f>
        <v>50000</v>
      </c>
      <c r="AA307" s="101">
        <f t="shared" si="417"/>
        <v>3.1410981279055156E-5</v>
      </c>
      <c r="AB307" s="96">
        <f t="shared" si="426"/>
        <v>200000</v>
      </c>
      <c r="AC307" s="101">
        <f t="shared" si="418"/>
        <v>3.8639876352395674E-5</v>
      </c>
      <c r="AE307" s="95">
        <f>SUMIF('3.HR Policy'!$A:$A,$C307&amp;$C$301,'3.HR Policy'!G:G)*SUMIF($C$16:$C$26,$C307,F$16:F$26)</f>
        <v>600000</v>
      </c>
      <c r="AF307" s="101">
        <f t="shared" si="419"/>
        <v>6.836204539239814E-5</v>
      </c>
      <c r="AG307" s="95">
        <f>SUMIF('3.HR Policy'!$A:$A,$C307&amp;$C$301,'3.HR Policy'!I:I)*SUMIF($C$16:$C$26,$C307,H$16:H$26)</f>
        <v>0</v>
      </c>
      <c r="AH307" s="101">
        <f t="shared" si="420"/>
        <v>0</v>
      </c>
      <c r="AI307" s="95">
        <f>SUMIF('3.HR Policy'!$A:$A,$C307&amp;$C$301,'3.HR Policy'!K:K)*SUMIF($C$16:$C$26,$C307,J$16:J$26)</f>
        <v>0</v>
      </c>
      <c r="AJ307" s="101">
        <f t="shared" si="421"/>
        <v>0</v>
      </c>
      <c r="AK307" s="95">
        <f>SUMIF('3.HR Policy'!$A:$A,$C307&amp;$C$301,'3.HR Policy'!M:M)*SUMIF($C$16:$C$26,$C307,L$16:L$26)</f>
        <v>600000</v>
      </c>
      <c r="AL307" s="101">
        <f t="shared" si="422"/>
        <v>1.8085197193756123E-5</v>
      </c>
    </row>
    <row r="308" spans="2:38" x14ac:dyDescent="0.45">
      <c r="B308" s="139"/>
      <c r="C308" s="105" t="str">
        <f t="shared" si="423"/>
        <v>Manager 4</v>
      </c>
      <c r="D308" s="224">
        <f>SUMIF('3.HR Policy'!$A:$A,$C308&amp;$C$301,'3.HR Policy'!$E:$E)*SUMIF('1.Headcount'!$A:$A,$C308&amp;2025,'1.Headcount'!E:E)/12</f>
        <v>0</v>
      </c>
      <c r="E308" s="101">
        <f t="shared" si="406"/>
        <v>0</v>
      </c>
      <c r="F308" s="224">
        <f>SUMIF('3.HR Policy'!$A:$A,$C308&amp;$C$301,'3.HR Policy'!$E:$E)*SUMIF('1.Headcount'!$A:$A,$C308&amp;2025,'1.Headcount'!G:G)/12</f>
        <v>0</v>
      </c>
      <c r="G308" s="101">
        <f t="shared" si="407"/>
        <v>0</v>
      </c>
      <c r="H308" s="224">
        <f>SUMIF('3.HR Policy'!$A:$A,$C308&amp;$C$301,'3.HR Policy'!$E:$E)*SUMIF('1.Headcount'!$A:$A,$C308&amp;2025,'1.Headcount'!I:I)/12</f>
        <v>0</v>
      </c>
      <c r="I308" s="101">
        <f t="shared" si="408"/>
        <v>0</v>
      </c>
      <c r="J308" s="224">
        <f>SUMIF('3.HR Policy'!$A:$A,$C308&amp;$C$301,'3.HR Policy'!$E:$E)*SUMIF('1.Headcount'!$A:$A,$C308&amp;2025,'1.Headcount'!K:K)/12</f>
        <v>0</v>
      </c>
      <c r="K308" s="101">
        <f t="shared" si="409"/>
        <v>0</v>
      </c>
      <c r="L308" s="224">
        <f>SUMIF('3.HR Policy'!$A:$A,$C308&amp;$C$301,'3.HR Policy'!$E:$E)*SUMIF('1.Headcount'!$A:$A,$C308&amp;2025,'1.Headcount'!M:M)/12</f>
        <v>0</v>
      </c>
      <c r="M308" s="101">
        <f t="shared" si="410"/>
        <v>0</v>
      </c>
      <c r="N308" s="224">
        <f>SUMIF('3.HR Policy'!$A:$A,$C308&amp;$C$301,'3.HR Policy'!$E:$E)*SUMIF('1.Headcount'!$A:$A,$C308&amp;2025,'1.Headcount'!O:O)/12</f>
        <v>0</v>
      </c>
      <c r="O308" s="101">
        <f t="shared" si="411"/>
        <v>0</v>
      </c>
      <c r="P308" s="224">
        <f>SUMIF('3.HR Policy'!$A:$A,$C308&amp;$C$301,'3.HR Policy'!$E:$E)*SUMIF('1.Headcount'!$A:$A,$C308&amp;2025,'1.Headcount'!Q:Q)/12</f>
        <v>0</v>
      </c>
      <c r="Q308" s="101">
        <f t="shared" si="412"/>
        <v>0</v>
      </c>
      <c r="R308" s="224">
        <f>SUMIF('3.HR Policy'!$A:$A,$C308&amp;$C$301,'3.HR Policy'!$E:$E)*SUMIF('1.Headcount'!$A:$A,$C308&amp;2025,'1.Headcount'!S:S)/12</f>
        <v>0</v>
      </c>
      <c r="S308" s="101">
        <f t="shared" si="413"/>
        <v>0</v>
      </c>
      <c r="T308" s="224">
        <f>SUMIF('3.HR Policy'!$A:$A,$C308&amp;$C$301,'3.HR Policy'!$E:$E)*SUMIF('1.Headcount'!$A:$A,$C308&amp;2025,'1.Headcount'!U:U)/12</f>
        <v>0</v>
      </c>
      <c r="U308" s="101">
        <f t="shared" si="414"/>
        <v>0</v>
      </c>
      <c r="V308" s="224">
        <f>SUMIF('3.HR Policy'!$A:$A,$C308&amp;$C$301,'3.HR Policy'!$E:$E)*SUMIF('1.Headcount'!$A:$A,$C308&amp;2025,'1.Headcount'!W:W)/12</f>
        <v>0</v>
      </c>
      <c r="W308" s="101">
        <f t="shared" si="415"/>
        <v>0</v>
      </c>
      <c r="X308" s="224">
        <f>SUMIF('3.HR Policy'!$A:$A,$C308&amp;$C$301,'3.HR Policy'!$E:$E)*SUMIF('1.Headcount'!$A:$A,$C308&amp;2025,'1.Headcount'!Y:Y)/12</f>
        <v>0</v>
      </c>
      <c r="Y308" s="101">
        <f t="shared" si="416"/>
        <v>0</v>
      </c>
      <c r="Z308" s="224">
        <f>SUMIF('3.HR Policy'!$A:$A,$C308&amp;$C$301,'3.HR Policy'!$E:$E)*SUMIF('1.Headcount'!$A:$A,$C308&amp;2025,'1.Headcount'!AA:AA)/12</f>
        <v>0</v>
      </c>
      <c r="AA308" s="101">
        <f t="shared" si="417"/>
        <v>0</v>
      </c>
      <c r="AB308" s="96">
        <f t="shared" si="426"/>
        <v>0</v>
      </c>
      <c r="AC308" s="101">
        <f t="shared" si="418"/>
        <v>0</v>
      </c>
      <c r="AE308" s="95">
        <f>SUMIF('3.HR Policy'!$A:$A,$C308&amp;$C$301,'3.HR Policy'!G:G)*SUMIF($C$16:$C$26,$C308,F$16:F$26)</f>
        <v>0</v>
      </c>
      <c r="AF308" s="101">
        <f t="shared" si="419"/>
        <v>0</v>
      </c>
      <c r="AG308" s="95">
        <f>SUMIF('3.HR Policy'!$A:$A,$C308&amp;$C$301,'3.HR Policy'!I:I)*SUMIF($C$16:$C$26,$C308,H$16:H$26)</f>
        <v>300000</v>
      </c>
      <c r="AH308" s="101">
        <f t="shared" si="420"/>
        <v>1.8989457053443927E-5</v>
      </c>
      <c r="AI308" s="95">
        <f>SUMIF('3.HR Policy'!$A:$A,$C308&amp;$C$301,'3.HR Policy'!K:K)*SUMIF($C$16:$C$26,$C308,J$16:J$26)</f>
        <v>300000</v>
      </c>
      <c r="AJ308" s="101">
        <f t="shared" si="421"/>
        <v>1.2659638035629286E-5</v>
      </c>
      <c r="AK308" s="95">
        <f>SUMIF('3.HR Policy'!$A:$A,$C308&amp;$C$301,'3.HR Policy'!M:M)*SUMIF($C$16:$C$26,$C308,L$16:L$26)</f>
        <v>300000</v>
      </c>
      <c r="AL308" s="101">
        <f t="shared" si="422"/>
        <v>9.0425985968780615E-6</v>
      </c>
    </row>
    <row r="309" spans="2:38" x14ac:dyDescent="0.45">
      <c r="B309" s="139"/>
      <c r="C309" s="105" t="str">
        <f t="shared" si="423"/>
        <v>Staff 5</v>
      </c>
      <c r="D309" s="224">
        <f>SUMIF('3.HR Policy'!$A:$A,$C309&amp;$C$301,'3.HR Policy'!$E:$E)*SUMIF('1.Headcount'!$A:$A,$C309&amp;2025,'1.Headcount'!E:E)/12</f>
        <v>0</v>
      </c>
      <c r="E309" s="101">
        <f t="shared" si="406"/>
        <v>0</v>
      </c>
      <c r="F309" s="224">
        <f>SUMIF('3.HR Policy'!$A:$A,$C309&amp;$C$301,'3.HR Policy'!$E:$E)*SUMIF('1.Headcount'!$A:$A,$C309&amp;2025,'1.Headcount'!G:G)/12</f>
        <v>0</v>
      </c>
      <c r="G309" s="101">
        <f t="shared" si="407"/>
        <v>0</v>
      </c>
      <c r="H309" s="224">
        <f>SUMIF('3.HR Policy'!$A:$A,$C309&amp;$C$301,'3.HR Policy'!$E:$E)*SUMIF('1.Headcount'!$A:$A,$C309&amp;2025,'1.Headcount'!I:I)/12</f>
        <v>0</v>
      </c>
      <c r="I309" s="101">
        <f t="shared" si="408"/>
        <v>0</v>
      </c>
      <c r="J309" s="224">
        <f>SUMIF('3.HR Policy'!$A:$A,$C309&amp;$C$301,'3.HR Policy'!$E:$E)*SUMIF('1.Headcount'!$A:$A,$C309&amp;2025,'1.Headcount'!K:K)/12</f>
        <v>0</v>
      </c>
      <c r="K309" s="101">
        <f t="shared" si="409"/>
        <v>0</v>
      </c>
      <c r="L309" s="224">
        <f>SUMIF('3.HR Policy'!$A:$A,$C309&amp;$C$301,'3.HR Policy'!$E:$E)*SUMIF('1.Headcount'!$A:$A,$C309&amp;2025,'1.Headcount'!M:M)/12</f>
        <v>0</v>
      </c>
      <c r="M309" s="101">
        <f t="shared" si="410"/>
        <v>0</v>
      </c>
      <c r="N309" s="224">
        <f>SUMIF('3.HR Policy'!$A:$A,$C309&amp;$C$301,'3.HR Policy'!$E:$E)*SUMIF('1.Headcount'!$A:$A,$C309&amp;2025,'1.Headcount'!O:O)/12</f>
        <v>0</v>
      </c>
      <c r="O309" s="101">
        <f t="shared" si="411"/>
        <v>0</v>
      </c>
      <c r="P309" s="224">
        <f>SUMIF('3.HR Policy'!$A:$A,$C309&amp;$C$301,'3.HR Policy'!$E:$E)*SUMIF('1.Headcount'!$A:$A,$C309&amp;2025,'1.Headcount'!Q:Q)/12</f>
        <v>100000</v>
      </c>
      <c r="Q309" s="101">
        <f t="shared" si="412"/>
        <v>1.3812154696132598E-4</v>
      </c>
      <c r="R309" s="224">
        <f>SUMIF('3.HR Policy'!$A:$A,$C309&amp;$C$301,'3.HR Policy'!$E:$E)*SUMIF('1.Headcount'!$A:$A,$C309&amp;2025,'1.Headcount'!S:S)/12</f>
        <v>100000</v>
      </c>
      <c r="S309" s="101">
        <f t="shared" si="413"/>
        <v>4.0000000000000002E-4</v>
      </c>
      <c r="T309" s="224">
        <f>SUMIF('3.HR Policy'!$A:$A,$C309&amp;$C$301,'3.HR Policy'!$E:$E)*SUMIF('1.Headcount'!$A:$A,$C309&amp;2025,'1.Headcount'!U:U)/12</f>
        <v>100000</v>
      </c>
      <c r="U309" s="101">
        <f t="shared" si="414"/>
        <v>2.8571428571428574E-4</v>
      </c>
      <c r="V309" s="224">
        <f>SUMIF('3.HR Policy'!$A:$A,$C309&amp;$C$301,'3.HR Policy'!$E:$E)*SUMIF('1.Headcount'!$A:$A,$C309&amp;2025,'1.Headcount'!W:W)/12</f>
        <v>100000</v>
      </c>
      <c r="W309" s="101">
        <f t="shared" si="415"/>
        <v>4.7619047619047619E-4</v>
      </c>
      <c r="X309" s="224">
        <f>SUMIF('3.HR Policy'!$A:$A,$C309&amp;$C$301,'3.HR Policy'!$E:$E)*SUMIF('1.Headcount'!$A:$A,$C309&amp;2025,'1.Headcount'!Y:Y)/12</f>
        <v>100000</v>
      </c>
      <c r="Y309" s="101">
        <f t="shared" si="416"/>
        <v>5.263157894736842E-4</v>
      </c>
      <c r="Z309" s="224">
        <f>SUMIF('3.HR Policy'!$A:$A,$C309&amp;$C$301,'3.HR Policy'!$E:$E)*SUMIF('1.Headcount'!$A:$A,$C309&amp;2025,'1.Headcount'!AA:AA)/12</f>
        <v>100000</v>
      </c>
      <c r="AA309" s="101">
        <f t="shared" si="417"/>
        <v>6.2821962558110312E-5</v>
      </c>
      <c r="AB309" s="96">
        <f t="shared" si="426"/>
        <v>600000</v>
      </c>
      <c r="AC309" s="101">
        <f t="shared" si="418"/>
        <v>1.1591962905718702E-4</v>
      </c>
      <c r="AE309" s="95">
        <f>SUMIF('3.HR Policy'!$A:$A,$C309&amp;$C$301,'3.HR Policy'!G:G)*SUMIF($C$16:$C$26,$C309,F$16:F$26)</f>
        <v>0</v>
      </c>
      <c r="AF309" s="101">
        <f t="shared" si="419"/>
        <v>0</v>
      </c>
      <c r="AG309" s="95">
        <f>SUMIF('3.HR Policy'!$A:$A,$C309&amp;$C$301,'3.HR Policy'!I:I)*SUMIF($C$16:$C$26,$C309,H$16:H$26)</f>
        <v>1200000</v>
      </c>
      <c r="AH309" s="101">
        <f t="shared" si="420"/>
        <v>7.595782821377571E-5</v>
      </c>
      <c r="AI309" s="95">
        <f>SUMIF('3.HR Policy'!$A:$A,$C309&amp;$C$301,'3.HR Policy'!K:K)*SUMIF($C$16:$C$26,$C309,J$16:J$26)</f>
        <v>1200000</v>
      </c>
      <c r="AJ309" s="101">
        <f t="shared" si="421"/>
        <v>5.0638552142517144E-5</v>
      </c>
      <c r="AK309" s="95">
        <f>SUMIF('3.HR Policy'!$A:$A,$C309&amp;$C$301,'3.HR Policy'!M:M)*SUMIF($C$16:$C$26,$C309,L$16:L$26)</f>
        <v>1200000</v>
      </c>
      <c r="AL309" s="101">
        <f t="shared" si="422"/>
        <v>3.6170394387512246E-5</v>
      </c>
    </row>
    <row r="310" spans="2:38" x14ac:dyDescent="0.45">
      <c r="B310" s="139"/>
      <c r="C310" s="105" t="str">
        <f t="shared" si="423"/>
        <v>Staff 3</v>
      </c>
      <c r="D310" s="224">
        <f>SUMIF('3.HR Policy'!$A:$A,$C310&amp;$C$301,'3.HR Policy'!$E:$E)*SUMIF('1.Headcount'!$A:$A,$C310&amp;2025,'1.Headcount'!E:E)/12</f>
        <v>0</v>
      </c>
      <c r="E310" s="101">
        <f t="shared" si="406"/>
        <v>0</v>
      </c>
      <c r="F310" s="224">
        <f>SUMIF('3.HR Policy'!$A:$A,$C310&amp;$C$301,'3.HR Policy'!$E:$E)*SUMIF('1.Headcount'!$A:$A,$C310&amp;2025,'1.Headcount'!G:G)/12</f>
        <v>0</v>
      </c>
      <c r="G310" s="101">
        <f t="shared" si="407"/>
        <v>0</v>
      </c>
      <c r="H310" s="224">
        <f>SUMIF('3.HR Policy'!$A:$A,$C310&amp;$C$301,'3.HR Policy'!$E:$E)*SUMIF('1.Headcount'!$A:$A,$C310&amp;2025,'1.Headcount'!I:I)/12</f>
        <v>0</v>
      </c>
      <c r="I310" s="101">
        <f t="shared" si="408"/>
        <v>0</v>
      </c>
      <c r="J310" s="224">
        <f>SUMIF('3.HR Policy'!$A:$A,$C310&amp;$C$301,'3.HR Policy'!$E:$E)*SUMIF('1.Headcount'!$A:$A,$C310&amp;2025,'1.Headcount'!K:K)/12</f>
        <v>0</v>
      </c>
      <c r="K310" s="101">
        <f t="shared" si="409"/>
        <v>0</v>
      </c>
      <c r="L310" s="224">
        <f>SUMIF('3.HR Policy'!$A:$A,$C310&amp;$C$301,'3.HR Policy'!$E:$E)*SUMIF('1.Headcount'!$A:$A,$C310&amp;2025,'1.Headcount'!M:M)/12</f>
        <v>0</v>
      </c>
      <c r="M310" s="101">
        <f t="shared" si="410"/>
        <v>0</v>
      </c>
      <c r="N310" s="224">
        <f>SUMIF('3.HR Policy'!$A:$A,$C310&amp;$C$301,'3.HR Policy'!$E:$E)*SUMIF('1.Headcount'!$A:$A,$C310&amp;2025,'1.Headcount'!O:O)/12</f>
        <v>0</v>
      </c>
      <c r="O310" s="101">
        <f t="shared" si="411"/>
        <v>0</v>
      </c>
      <c r="P310" s="224">
        <f>SUMIF('3.HR Policy'!$A:$A,$C310&amp;$C$301,'3.HR Policy'!$E:$E)*SUMIF('1.Headcount'!$A:$A,$C310&amp;2025,'1.Headcount'!Q:Q)/12</f>
        <v>0</v>
      </c>
      <c r="Q310" s="101">
        <f t="shared" si="412"/>
        <v>0</v>
      </c>
      <c r="R310" s="224">
        <f>SUMIF('3.HR Policy'!$A:$A,$C310&amp;$C$301,'3.HR Policy'!$E:$E)*SUMIF('1.Headcount'!$A:$A,$C310&amp;2025,'1.Headcount'!S:S)/12</f>
        <v>0</v>
      </c>
      <c r="S310" s="101">
        <f t="shared" si="413"/>
        <v>0</v>
      </c>
      <c r="T310" s="224">
        <f>SUMIF('3.HR Policy'!$A:$A,$C310&amp;$C$301,'3.HR Policy'!$E:$E)*SUMIF('1.Headcount'!$A:$A,$C310&amp;2025,'1.Headcount'!U:U)/12</f>
        <v>0</v>
      </c>
      <c r="U310" s="101">
        <f t="shared" si="414"/>
        <v>0</v>
      </c>
      <c r="V310" s="224">
        <f>SUMIF('3.HR Policy'!$A:$A,$C310&amp;$C$301,'3.HR Policy'!$E:$E)*SUMIF('1.Headcount'!$A:$A,$C310&amp;2025,'1.Headcount'!W:W)/12</f>
        <v>0</v>
      </c>
      <c r="W310" s="101">
        <f t="shared" si="415"/>
        <v>0</v>
      </c>
      <c r="X310" s="224">
        <f>SUMIF('3.HR Policy'!$A:$A,$C310&amp;$C$301,'3.HR Policy'!$E:$E)*SUMIF('1.Headcount'!$A:$A,$C310&amp;2025,'1.Headcount'!Y:Y)/12</f>
        <v>0</v>
      </c>
      <c r="Y310" s="101">
        <f t="shared" si="416"/>
        <v>0</v>
      </c>
      <c r="Z310" s="224">
        <f>SUMIF('3.HR Policy'!$A:$A,$C310&amp;$C$301,'3.HR Policy'!$E:$E)*SUMIF('1.Headcount'!$A:$A,$C310&amp;2025,'1.Headcount'!AA:AA)/12</f>
        <v>0</v>
      </c>
      <c r="AA310" s="101">
        <f t="shared" si="417"/>
        <v>0</v>
      </c>
      <c r="AB310" s="96">
        <f t="shared" si="424"/>
        <v>0</v>
      </c>
      <c r="AC310" s="101">
        <f t="shared" si="418"/>
        <v>0</v>
      </c>
      <c r="AE310" s="95">
        <f>SUMIF('3.HR Policy'!$A:$A,$C310&amp;$C$301,'3.HR Policy'!G:G)*SUMIF($C$16:$C$26,$C310,F$16:F$26)</f>
        <v>0</v>
      </c>
      <c r="AF310" s="101">
        <f t="shared" si="419"/>
        <v>0</v>
      </c>
      <c r="AG310" s="95">
        <f>SUMIF('3.HR Policy'!$A:$A,$C310&amp;$C$301,'3.HR Policy'!I:I)*SUMIF($C$16:$C$26,$C310,H$16:H$26)</f>
        <v>300000</v>
      </c>
      <c r="AH310" s="101">
        <f t="shared" si="420"/>
        <v>1.8989457053443927E-5</v>
      </c>
      <c r="AI310" s="95">
        <f>SUMIF('3.HR Policy'!$A:$A,$C310&amp;$C$301,'3.HR Policy'!K:K)*SUMIF($C$16:$C$26,$C310,J$16:J$26)</f>
        <v>0</v>
      </c>
      <c r="AJ310" s="101">
        <f t="shared" si="421"/>
        <v>0</v>
      </c>
      <c r="AK310" s="95">
        <f>SUMIF('3.HR Policy'!$A:$A,$C310&amp;$C$301,'3.HR Policy'!M:M)*SUMIF($C$16:$C$26,$C310,L$16:L$26)</f>
        <v>0</v>
      </c>
      <c r="AL310" s="101">
        <f t="shared" si="422"/>
        <v>0</v>
      </c>
    </row>
    <row r="311" spans="2:38" x14ac:dyDescent="0.45">
      <c r="B311" s="139"/>
      <c r="C311" s="105" t="str">
        <f t="shared" si="423"/>
        <v>Manager 5</v>
      </c>
      <c r="D311" s="224">
        <f>SUMIF('3.HR Policy'!$A:$A,$C311&amp;$C$301,'3.HR Policy'!$E:$E)*SUMIF('1.Headcount'!$A:$A,$C311&amp;2025,'1.Headcount'!E:E)/12</f>
        <v>0</v>
      </c>
      <c r="E311" s="101">
        <f t="shared" si="406"/>
        <v>0</v>
      </c>
      <c r="F311" s="224">
        <f>SUMIF('3.HR Policy'!$A:$A,$C311&amp;$C$301,'3.HR Policy'!$E:$E)*SUMIF('1.Headcount'!$A:$A,$C311&amp;2025,'1.Headcount'!G:G)/12</f>
        <v>0</v>
      </c>
      <c r="G311" s="101">
        <f t="shared" si="407"/>
        <v>0</v>
      </c>
      <c r="H311" s="224">
        <f>SUMIF('3.HR Policy'!$A:$A,$C311&amp;$C$301,'3.HR Policy'!$E:$E)*SUMIF('1.Headcount'!$A:$A,$C311&amp;2025,'1.Headcount'!I:I)/12</f>
        <v>0</v>
      </c>
      <c r="I311" s="101">
        <f t="shared" si="408"/>
        <v>0</v>
      </c>
      <c r="J311" s="224">
        <f>SUMIF('3.HR Policy'!$A:$A,$C311&amp;$C$301,'3.HR Policy'!$E:$E)*SUMIF('1.Headcount'!$A:$A,$C311&amp;2025,'1.Headcount'!K:K)/12</f>
        <v>0</v>
      </c>
      <c r="K311" s="101">
        <f t="shared" si="409"/>
        <v>0</v>
      </c>
      <c r="L311" s="224">
        <f>SUMIF('3.HR Policy'!$A:$A,$C311&amp;$C$301,'3.HR Policy'!$E:$E)*SUMIF('1.Headcount'!$A:$A,$C311&amp;2025,'1.Headcount'!M:M)/12</f>
        <v>0</v>
      </c>
      <c r="M311" s="101">
        <f t="shared" si="410"/>
        <v>0</v>
      </c>
      <c r="N311" s="224">
        <f>SUMIF('3.HR Policy'!$A:$A,$C311&amp;$C$301,'3.HR Policy'!$E:$E)*SUMIF('1.Headcount'!$A:$A,$C311&amp;2025,'1.Headcount'!O:O)/12</f>
        <v>25000</v>
      </c>
      <c r="O311" s="101">
        <f t="shared" si="411"/>
        <v>4.2358522534733991E-5</v>
      </c>
      <c r="P311" s="224">
        <f>SUMIF('3.HR Policy'!$A:$A,$C311&amp;$C$301,'3.HR Policy'!$E:$E)*SUMIF('1.Headcount'!$A:$A,$C311&amp;2025,'1.Headcount'!Q:Q)/12</f>
        <v>25000</v>
      </c>
      <c r="Q311" s="101">
        <f t="shared" si="412"/>
        <v>3.4530386740331494E-5</v>
      </c>
      <c r="R311" s="224">
        <f>SUMIF('3.HR Policy'!$A:$A,$C311&amp;$C$301,'3.HR Policy'!$E:$E)*SUMIF('1.Headcount'!$A:$A,$C311&amp;2025,'1.Headcount'!S:S)/12</f>
        <v>25000</v>
      </c>
      <c r="S311" s="101">
        <f t="shared" si="413"/>
        <v>1E-4</v>
      </c>
      <c r="T311" s="224">
        <f>SUMIF('3.HR Policy'!$A:$A,$C311&amp;$C$301,'3.HR Policy'!$E:$E)*SUMIF('1.Headcount'!$A:$A,$C311&amp;2025,'1.Headcount'!U:U)/12</f>
        <v>25000</v>
      </c>
      <c r="U311" s="101">
        <f t="shared" si="414"/>
        <v>7.1428571428571434E-5</v>
      </c>
      <c r="V311" s="224">
        <f>SUMIF('3.HR Policy'!$A:$A,$C311&amp;$C$301,'3.HR Policy'!$E:$E)*SUMIF('1.Headcount'!$A:$A,$C311&amp;2025,'1.Headcount'!W:W)/12</f>
        <v>25000</v>
      </c>
      <c r="W311" s="101">
        <f t="shared" si="415"/>
        <v>1.1904761904761905E-4</v>
      </c>
      <c r="X311" s="224">
        <f>SUMIF('3.HR Policy'!$A:$A,$C311&amp;$C$301,'3.HR Policy'!$E:$E)*SUMIF('1.Headcount'!$A:$A,$C311&amp;2025,'1.Headcount'!Y:Y)/12</f>
        <v>25000</v>
      </c>
      <c r="Y311" s="101">
        <f t="shared" si="416"/>
        <v>1.3157894736842105E-4</v>
      </c>
      <c r="Z311" s="224">
        <f>SUMIF('3.HR Policy'!$A:$A,$C311&amp;$C$301,'3.HR Policy'!$E:$E)*SUMIF('1.Headcount'!$A:$A,$C311&amp;2025,'1.Headcount'!AA:AA)/12</f>
        <v>25000</v>
      </c>
      <c r="AA311" s="101">
        <f t="shared" si="417"/>
        <v>1.5705490639527578E-5</v>
      </c>
      <c r="AB311" s="96">
        <f t="shared" si="424"/>
        <v>175000</v>
      </c>
      <c r="AC311" s="101">
        <f t="shared" si="418"/>
        <v>3.3809891808346213E-5</v>
      </c>
      <c r="AE311" s="95">
        <f>SUMIF('3.HR Policy'!$A:$A,$C311&amp;$C$301,'3.HR Policy'!G:G)*SUMIF($C$16:$C$26,$C311,F$16:F$26)</f>
        <v>600000</v>
      </c>
      <c r="AF311" s="101">
        <f t="shared" si="419"/>
        <v>6.836204539239814E-5</v>
      </c>
      <c r="AG311" s="95">
        <f>SUMIF('3.HR Policy'!$A:$A,$C311&amp;$C$301,'3.HR Policy'!I:I)*SUMIF($C$16:$C$26,$C311,H$16:H$26)</f>
        <v>300000</v>
      </c>
      <c r="AH311" s="101">
        <f t="shared" si="420"/>
        <v>1.8989457053443927E-5</v>
      </c>
      <c r="AI311" s="95">
        <f>SUMIF('3.HR Policy'!$A:$A,$C311&amp;$C$301,'3.HR Policy'!K:K)*SUMIF($C$16:$C$26,$C311,J$16:J$26)</f>
        <v>300000</v>
      </c>
      <c r="AJ311" s="101">
        <f t="shared" si="421"/>
        <v>1.2659638035629286E-5</v>
      </c>
      <c r="AK311" s="95">
        <f>SUMIF('3.HR Policy'!$A:$A,$C311&amp;$C$301,'3.HR Policy'!M:M)*SUMIF($C$16:$C$26,$C311,L$16:L$26)</f>
        <v>300000</v>
      </c>
      <c r="AL311" s="101">
        <f t="shared" si="422"/>
        <v>9.0425985968780615E-6</v>
      </c>
    </row>
    <row r="312" spans="2:38" x14ac:dyDescent="0.45">
      <c r="B312" s="90">
        <v>8</v>
      </c>
      <c r="C312" s="2" t="str">
        <f>C205</f>
        <v>BH 24/24</v>
      </c>
      <c r="D312" s="94">
        <f>SUM(D313:D322)</f>
        <v>0</v>
      </c>
      <c r="E312" s="102">
        <f t="shared" si="406"/>
        <v>0</v>
      </c>
      <c r="F312" s="94">
        <f t="shared" ref="F312" si="427">SUM(F313:F322)</f>
        <v>0</v>
      </c>
      <c r="G312" s="102">
        <f t="shared" si="407"/>
        <v>0</v>
      </c>
      <c r="H312" s="94">
        <f t="shared" ref="H312" si="428">SUM(H313:H322)</f>
        <v>48166.666666666664</v>
      </c>
      <c r="I312" s="102">
        <f t="shared" si="408"/>
        <v>2.675925925925926E-4</v>
      </c>
      <c r="J312" s="94">
        <f t="shared" ref="J312" si="429">SUM(J313:J322)</f>
        <v>48166.666666666664</v>
      </c>
      <c r="K312" s="102">
        <f t="shared" si="409"/>
        <v>6.980676328502415E-5</v>
      </c>
      <c r="L312" s="94">
        <f t="shared" ref="L312" si="430">SUM(L313:L322)</f>
        <v>48166.666666666664</v>
      </c>
      <c r="M312" s="102">
        <f t="shared" si="410"/>
        <v>1.337962962962963E-4</v>
      </c>
      <c r="N312" s="94">
        <f t="shared" ref="N312" si="431">SUM(N313:N322)</f>
        <v>72250</v>
      </c>
      <c r="O312" s="102">
        <f t="shared" si="411"/>
        <v>1.2241613012538123E-4</v>
      </c>
      <c r="P312" s="94">
        <f t="shared" ref="P312" si="432">SUM(P313:P322)</f>
        <v>144500</v>
      </c>
      <c r="Q312" s="102">
        <f t="shared" si="412"/>
        <v>1.9958563535911602E-4</v>
      </c>
      <c r="R312" s="94">
        <f t="shared" ref="R312" si="433">SUM(R313:R322)</f>
        <v>144500</v>
      </c>
      <c r="S312" s="102">
        <f t="shared" si="413"/>
        <v>5.7799999999999995E-4</v>
      </c>
      <c r="T312" s="94">
        <f t="shared" ref="T312" si="434">SUM(T313:T322)</f>
        <v>192666.66666666666</v>
      </c>
      <c r="U312" s="102">
        <f t="shared" si="414"/>
        <v>5.5047619047619042E-4</v>
      </c>
      <c r="V312" s="94">
        <f t="shared" ref="V312" si="435">SUM(V313:V322)</f>
        <v>192666.66666666666</v>
      </c>
      <c r="W312" s="102">
        <f t="shared" si="415"/>
        <v>9.1746031746031741E-4</v>
      </c>
      <c r="X312" s="94">
        <f t="shared" ref="X312" si="436">SUM(X313:X322)</f>
        <v>192666.66666666666</v>
      </c>
      <c r="Y312" s="102">
        <f t="shared" si="416"/>
        <v>1.0140350877192981E-3</v>
      </c>
      <c r="Z312" s="94">
        <f t="shared" ref="Z312" si="437">SUM(Z313:Z322)</f>
        <v>192666.66666666666</v>
      </c>
      <c r="AA312" s="102">
        <f t="shared" si="417"/>
        <v>1.2103698119529253E-4</v>
      </c>
      <c r="AB312" s="94">
        <f>SUM(AB313:AB322)</f>
        <v>1276416.6666666667</v>
      </c>
      <c r="AC312" s="102">
        <f t="shared" si="418"/>
        <v>2.4660291087068526E-4</v>
      </c>
      <c r="AE312" s="94">
        <f>SUM(AE313:AE322)</f>
        <v>2601000</v>
      </c>
      <c r="AF312" s="101">
        <f t="shared" si="419"/>
        <v>2.9634946677604593E-4</v>
      </c>
      <c r="AG312" s="94">
        <f>SUM(AG313:AG322)</f>
        <v>3179000</v>
      </c>
      <c r="AH312" s="101">
        <f t="shared" si="420"/>
        <v>2.0122494657632748E-4</v>
      </c>
      <c r="AI312" s="94">
        <f>SUM(AI313:AI322)</f>
        <v>2601000</v>
      </c>
      <c r="AJ312" s="101">
        <f t="shared" si="421"/>
        <v>1.097590617689059E-4</v>
      </c>
      <c r="AK312" s="94">
        <f>SUM(AK313:AK322)</f>
        <v>3179000</v>
      </c>
      <c r="AL312" s="101">
        <f t="shared" si="422"/>
        <v>9.5821403131584514E-5</v>
      </c>
    </row>
    <row r="313" spans="2:38" x14ac:dyDescent="0.45">
      <c r="B313" s="139"/>
      <c r="C313" s="105" t="str">
        <f t="shared" ref="C313:C322" si="438">C302</f>
        <v>Director 1</v>
      </c>
      <c r="D313" s="224">
        <f>SUMIF('3.HR Policy'!$A:$A,$C313&amp;$C$312,'3.HR Policy'!$E:$E)*SUMIF('1.Headcount'!$A:$A,$C313&amp;2025,'1.Headcount'!E:E)/12</f>
        <v>0</v>
      </c>
      <c r="E313" s="101">
        <f t="shared" si="406"/>
        <v>0</v>
      </c>
      <c r="F313" s="224">
        <f>SUMIF('3.HR Policy'!$A:$A,$C313&amp;$C$312,'3.HR Policy'!$E:$E)*SUMIF('1.Headcount'!$A:$A,$C313&amp;2025,'1.Headcount'!G:G)/12</f>
        <v>0</v>
      </c>
      <c r="G313" s="101">
        <f t="shared" si="407"/>
        <v>0</v>
      </c>
      <c r="H313" s="224">
        <f>SUMIF('3.HR Policy'!$A:$A,$C313&amp;$C$312,'3.HR Policy'!$E:$E)*SUMIF('1.Headcount'!$A:$A,$C313&amp;2025,'1.Headcount'!I:I)/12</f>
        <v>0</v>
      </c>
      <c r="I313" s="101">
        <f t="shared" si="408"/>
        <v>0</v>
      </c>
      <c r="J313" s="224">
        <f>SUMIF('3.HR Policy'!$A:$A,$C313&amp;$C$312,'3.HR Policy'!$E:$E)*SUMIF('1.Headcount'!$A:$A,$C313&amp;2025,'1.Headcount'!K:K)/12</f>
        <v>0</v>
      </c>
      <c r="K313" s="101">
        <f t="shared" si="409"/>
        <v>0</v>
      </c>
      <c r="L313" s="224">
        <f>SUMIF('3.HR Policy'!$A:$A,$C313&amp;$C$312,'3.HR Policy'!$E:$E)*SUMIF('1.Headcount'!$A:$A,$C313&amp;2025,'1.Headcount'!M:M)/12</f>
        <v>0</v>
      </c>
      <c r="M313" s="101">
        <f t="shared" si="410"/>
        <v>0</v>
      </c>
      <c r="N313" s="224">
        <f>SUMIF('3.HR Policy'!$A:$A,$C313&amp;$C$312,'3.HR Policy'!$E:$E)*SUMIF('1.Headcount'!$A:$A,$C313&amp;2025,'1.Headcount'!O:O)/12</f>
        <v>0</v>
      </c>
      <c r="O313" s="101">
        <f t="shared" si="411"/>
        <v>0</v>
      </c>
      <c r="P313" s="224">
        <f>SUMIF('3.HR Policy'!$A:$A,$C313&amp;$C$312,'3.HR Policy'!$E:$E)*SUMIF('1.Headcount'!$A:$A,$C313&amp;2025,'1.Headcount'!Q:Q)/12</f>
        <v>0</v>
      </c>
      <c r="Q313" s="101">
        <f t="shared" si="412"/>
        <v>0</v>
      </c>
      <c r="R313" s="224">
        <f>SUMIF('3.HR Policy'!$A:$A,$C313&amp;$C$312,'3.HR Policy'!$E:$E)*SUMIF('1.Headcount'!$A:$A,$C313&amp;2025,'1.Headcount'!S:S)/12</f>
        <v>0</v>
      </c>
      <c r="S313" s="101">
        <f t="shared" si="413"/>
        <v>0</v>
      </c>
      <c r="T313" s="224">
        <f>SUMIF('3.HR Policy'!$A:$A,$C313&amp;$C$312,'3.HR Policy'!$E:$E)*SUMIF('1.Headcount'!$A:$A,$C313&amp;2025,'1.Headcount'!U:U)/12</f>
        <v>0</v>
      </c>
      <c r="U313" s="101">
        <f t="shared" si="414"/>
        <v>0</v>
      </c>
      <c r="V313" s="224">
        <f>SUMIF('3.HR Policy'!$A:$A,$C313&amp;$C$312,'3.HR Policy'!$E:$E)*SUMIF('1.Headcount'!$A:$A,$C313&amp;2025,'1.Headcount'!W:W)/12</f>
        <v>0</v>
      </c>
      <c r="W313" s="101">
        <f t="shared" si="415"/>
        <v>0</v>
      </c>
      <c r="X313" s="224">
        <f>SUMIF('3.HR Policy'!$A:$A,$C313&amp;$C$312,'3.HR Policy'!$E:$E)*SUMIF('1.Headcount'!$A:$A,$C313&amp;2025,'1.Headcount'!Y:Y)/12</f>
        <v>0</v>
      </c>
      <c r="Y313" s="101">
        <f t="shared" si="416"/>
        <v>0</v>
      </c>
      <c r="Z313" s="224">
        <f>SUMIF('3.HR Policy'!$A:$A,$C313&amp;$C$312,'3.HR Policy'!$E:$E)*SUMIF('1.Headcount'!$A:$A,$C313&amp;2025,'1.Headcount'!AA:AA)/12</f>
        <v>0</v>
      </c>
      <c r="AA313" s="101">
        <f t="shared" si="417"/>
        <v>0</v>
      </c>
      <c r="AB313" s="96">
        <f t="shared" ref="AB313:AB322" si="439">D313+F313+H313+J313+L313+N313+P313+R313+T313+V313+X313+Z313</f>
        <v>0</v>
      </c>
      <c r="AC313" s="101">
        <f t="shared" si="418"/>
        <v>0</v>
      </c>
      <c r="AE313" s="95">
        <f>SUMIF('3.HR Policy'!$A:$A,$C313&amp;$C$312,'3.HR Policy'!G:G)*SUMIF($C$16:$C$26,$C313,F$16:F$26)</f>
        <v>867000</v>
      </c>
      <c r="AF313" s="101">
        <f t="shared" si="419"/>
        <v>9.8783155592015311E-5</v>
      </c>
      <c r="AG313" s="95">
        <f>SUMIF('3.HR Policy'!$A:$A,$C313&amp;$C$312,'3.HR Policy'!I:I)*SUMIF($C$16:$C$26,$C313,H$16:H$26)</f>
        <v>289000</v>
      </c>
      <c r="AH313" s="101">
        <f t="shared" si="420"/>
        <v>1.8293176961484318E-5</v>
      </c>
      <c r="AI313" s="95">
        <f>SUMIF('3.HR Policy'!$A:$A,$C313&amp;$C$312,'3.HR Policy'!K:K)*SUMIF($C$16:$C$26,$C313,J$16:J$26)</f>
        <v>289000</v>
      </c>
      <c r="AJ313" s="101">
        <f t="shared" si="421"/>
        <v>1.2195451307656212E-5</v>
      </c>
      <c r="AK313" s="95">
        <f>SUMIF('3.HR Policy'!$A:$A,$C313&amp;$C$312,'3.HR Policy'!M:M)*SUMIF($C$16:$C$26,$C313,L$16:L$26)</f>
        <v>289000</v>
      </c>
      <c r="AL313" s="101">
        <f t="shared" si="422"/>
        <v>8.7110366483258655E-6</v>
      </c>
    </row>
    <row r="314" spans="2:38" x14ac:dyDescent="0.45">
      <c r="B314" s="139"/>
      <c r="C314" s="105" t="str">
        <f t="shared" si="438"/>
        <v>Staff 2</v>
      </c>
      <c r="D314" s="224">
        <f>SUMIF('3.HR Policy'!$A:$A,$C314&amp;$C$312,'3.HR Policy'!$E:$E)*SUMIF('1.Headcount'!$A:$A,$C314&amp;2025,'1.Headcount'!E:E)/12</f>
        <v>0</v>
      </c>
      <c r="E314" s="101">
        <f t="shared" si="406"/>
        <v>0</v>
      </c>
      <c r="F314" s="224">
        <f>SUMIF('3.HR Policy'!$A:$A,$C314&amp;$C$312,'3.HR Policy'!$E:$E)*SUMIF('1.Headcount'!$A:$A,$C314&amp;2025,'1.Headcount'!G:G)/12</f>
        <v>0</v>
      </c>
      <c r="G314" s="101">
        <f t="shared" si="407"/>
        <v>0</v>
      </c>
      <c r="H314" s="224">
        <f>SUMIF('3.HR Policy'!$A:$A,$C314&amp;$C$312,'3.HR Policy'!$E:$E)*SUMIF('1.Headcount'!$A:$A,$C314&amp;2025,'1.Headcount'!I:I)/12</f>
        <v>24083.333333333332</v>
      </c>
      <c r="I314" s="101">
        <f t="shared" si="408"/>
        <v>1.337962962962963E-4</v>
      </c>
      <c r="J314" s="224">
        <f>SUMIF('3.HR Policy'!$A:$A,$C314&amp;$C$312,'3.HR Policy'!$E:$E)*SUMIF('1.Headcount'!$A:$A,$C314&amp;2025,'1.Headcount'!K:K)/12</f>
        <v>24083.333333333332</v>
      </c>
      <c r="K314" s="101">
        <f t="shared" si="409"/>
        <v>3.4903381642512075E-5</v>
      </c>
      <c r="L314" s="224">
        <f>SUMIF('3.HR Policy'!$A:$A,$C314&amp;$C$312,'3.HR Policy'!$E:$E)*SUMIF('1.Headcount'!$A:$A,$C314&amp;2025,'1.Headcount'!M:M)/12</f>
        <v>24083.333333333332</v>
      </c>
      <c r="M314" s="101">
        <f t="shared" si="410"/>
        <v>6.689814814814815E-5</v>
      </c>
      <c r="N314" s="224">
        <f>SUMIF('3.HR Policy'!$A:$A,$C314&amp;$C$312,'3.HR Policy'!$E:$E)*SUMIF('1.Headcount'!$A:$A,$C314&amp;2025,'1.Headcount'!O:O)/12</f>
        <v>24083.333333333332</v>
      </c>
      <c r="O314" s="101">
        <f t="shared" si="411"/>
        <v>4.0805376708460405E-5</v>
      </c>
      <c r="P314" s="224">
        <f>SUMIF('3.HR Policy'!$A:$A,$C314&amp;$C$312,'3.HR Policy'!$E:$E)*SUMIF('1.Headcount'!$A:$A,$C314&amp;2025,'1.Headcount'!Q:Q)/12</f>
        <v>24083.333333333332</v>
      </c>
      <c r="Q314" s="101">
        <f t="shared" si="412"/>
        <v>3.326427255985267E-5</v>
      </c>
      <c r="R314" s="224">
        <f>SUMIF('3.HR Policy'!$A:$A,$C314&amp;$C$312,'3.HR Policy'!$E:$E)*SUMIF('1.Headcount'!$A:$A,$C314&amp;2025,'1.Headcount'!S:S)/12</f>
        <v>24083.333333333332</v>
      </c>
      <c r="S314" s="101">
        <f t="shared" si="413"/>
        <v>9.6333333333333335E-5</v>
      </c>
      <c r="T314" s="224">
        <f>SUMIF('3.HR Policy'!$A:$A,$C314&amp;$C$312,'3.HR Policy'!$E:$E)*SUMIF('1.Headcount'!$A:$A,$C314&amp;2025,'1.Headcount'!U:U)/12</f>
        <v>24083.333333333332</v>
      </c>
      <c r="U314" s="101">
        <f t="shared" si="414"/>
        <v>6.8809523809523803E-5</v>
      </c>
      <c r="V314" s="224">
        <f>SUMIF('3.HR Policy'!$A:$A,$C314&amp;$C$312,'3.HR Policy'!$E:$E)*SUMIF('1.Headcount'!$A:$A,$C314&amp;2025,'1.Headcount'!W:W)/12</f>
        <v>24083.333333333332</v>
      </c>
      <c r="W314" s="101">
        <f t="shared" si="415"/>
        <v>1.1468253968253968E-4</v>
      </c>
      <c r="X314" s="224">
        <f>SUMIF('3.HR Policy'!$A:$A,$C314&amp;$C$312,'3.HR Policy'!$E:$E)*SUMIF('1.Headcount'!$A:$A,$C314&amp;2025,'1.Headcount'!Y:Y)/12</f>
        <v>24083.333333333332</v>
      </c>
      <c r="Y314" s="101">
        <f t="shared" si="416"/>
        <v>1.2675438596491227E-4</v>
      </c>
      <c r="Z314" s="224">
        <f>SUMIF('3.HR Policy'!$A:$A,$C314&amp;$C$312,'3.HR Policy'!$E:$E)*SUMIF('1.Headcount'!$A:$A,$C314&amp;2025,'1.Headcount'!AA:AA)/12</f>
        <v>24083.333333333332</v>
      </c>
      <c r="AA314" s="101">
        <f t="shared" si="417"/>
        <v>1.5129622649411567E-5</v>
      </c>
      <c r="AB314" s="96">
        <f t="shared" ref="AB314:AB315" si="440">D314+F314+H314+J314+L314+N314+P314+R314+T314+V314+X314+Z314</f>
        <v>240833.33333333337</v>
      </c>
      <c r="AC314" s="101">
        <f t="shared" si="418"/>
        <v>4.6528851107676462E-5</v>
      </c>
      <c r="AE314" s="95">
        <f>SUMIF('3.HR Policy'!$A:$A,$C314&amp;$C$312,'3.HR Policy'!G:G)*SUMIF($C$16:$C$26,$C314,F$16:F$26)</f>
        <v>289000</v>
      </c>
      <c r="AF314" s="101">
        <f t="shared" si="419"/>
        <v>3.2927718530671768E-5</v>
      </c>
      <c r="AG314" s="95">
        <f>SUMIF('3.HR Policy'!$A:$A,$C314&amp;$C$312,'3.HR Policy'!I:I)*SUMIF($C$16:$C$26,$C314,H$16:H$26)</f>
        <v>289000</v>
      </c>
      <c r="AH314" s="101">
        <f t="shared" si="420"/>
        <v>1.8293176961484318E-5</v>
      </c>
      <c r="AI314" s="95">
        <f>SUMIF('3.HR Policy'!$A:$A,$C314&amp;$C$312,'3.HR Policy'!K:K)*SUMIF($C$16:$C$26,$C314,J$16:J$26)</f>
        <v>289000</v>
      </c>
      <c r="AJ314" s="101">
        <f t="shared" si="421"/>
        <v>1.2195451307656212E-5</v>
      </c>
      <c r="AK314" s="95">
        <f>SUMIF('3.HR Policy'!$A:$A,$C314&amp;$C$312,'3.HR Policy'!M:M)*SUMIF($C$16:$C$26,$C314,L$16:L$26)</f>
        <v>289000</v>
      </c>
      <c r="AL314" s="101">
        <f t="shared" si="422"/>
        <v>8.7110366483258655E-6</v>
      </c>
    </row>
    <row r="315" spans="2:38" x14ac:dyDescent="0.45">
      <c r="B315" s="139"/>
      <c r="C315" s="105" t="str">
        <f t="shared" si="438"/>
        <v>Manager 2</v>
      </c>
      <c r="D315" s="224">
        <f>SUMIF('3.HR Policy'!$A:$A,$C315&amp;$C$312,'3.HR Policy'!$E:$E)*SUMIF('1.Headcount'!$A:$A,$C315&amp;2025,'1.Headcount'!E:E)/12</f>
        <v>0</v>
      </c>
      <c r="E315" s="101">
        <f t="shared" si="406"/>
        <v>0</v>
      </c>
      <c r="F315" s="224">
        <f>SUMIF('3.HR Policy'!$A:$A,$C315&amp;$C$312,'3.HR Policy'!$E:$E)*SUMIF('1.Headcount'!$A:$A,$C315&amp;2025,'1.Headcount'!G:G)/12</f>
        <v>0</v>
      </c>
      <c r="G315" s="101">
        <f t="shared" si="407"/>
        <v>0</v>
      </c>
      <c r="H315" s="224">
        <f>SUMIF('3.HR Policy'!$A:$A,$C315&amp;$C$312,'3.HR Policy'!$E:$E)*SUMIF('1.Headcount'!$A:$A,$C315&amp;2025,'1.Headcount'!I:I)/12</f>
        <v>24083.333333333332</v>
      </c>
      <c r="I315" s="101">
        <f t="shared" si="408"/>
        <v>1.337962962962963E-4</v>
      </c>
      <c r="J315" s="224">
        <f>SUMIF('3.HR Policy'!$A:$A,$C315&amp;$C$312,'3.HR Policy'!$E:$E)*SUMIF('1.Headcount'!$A:$A,$C315&amp;2025,'1.Headcount'!K:K)/12</f>
        <v>24083.333333333332</v>
      </c>
      <c r="K315" s="101">
        <f t="shared" si="409"/>
        <v>3.4903381642512075E-5</v>
      </c>
      <c r="L315" s="224">
        <f>SUMIF('3.HR Policy'!$A:$A,$C315&amp;$C$312,'3.HR Policy'!$E:$E)*SUMIF('1.Headcount'!$A:$A,$C315&amp;2025,'1.Headcount'!M:M)/12</f>
        <v>24083.333333333332</v>
      </c>
      <c r="M315" s="101">
        <f t="shared" si="410"/>
        <v>6.689814814814815E-5</v>
      </c>
      <c r="N315" s="224">
        <f>SUMIF('3.HR Policy'!$A:$A,$C315&amp;$C$312,'3.HR Policy'!$E:$E)*SUMIF('1.Headcount'!$A:$A,$C315&amp;2025,'1.Headcount'!O:O)/12</f>
        <v>24083.333333333332</v>
      </c>
      <c r="O315" s="101">
        <f t="shared" si="411"/>
        <v>4.0805376708460405E-5</v>
      </c>
      <c r="P315" s="224">
        <f>SUMIF('3.HR Policy'!$A:$A,$C315&amp;$C$312,'3.HR Policy'!$E:$E)*SUMIF('1.Headcount'!$A:$A,$C315&amp;2025,'1.Headcount'!Q:Q)/12</f>
        <v>0</v>
      </c>
      <c r="Q315" s="101">
        <f t="shared" si="412"/>
        <v>0</v>
      </c>
      <c r="R315" s="224">
        <f>SUMIF('3.HR Policy'!$A:$A,$C315&amp;$C$312,'3.HR Policy'!$E:$E)*SUMIF('1.Headcount'!$A:$A,$C315&amp;2025,'1.Headcount'!S:S)/12</f>
        <v>0</v>
      </c>
      <c r="S315" s="101">
        <f t="shared" si="413"/>
        <v>0</v>
      </c>
      <c r="T315" s="224">
        <f>SUMIF('3.HR Policy'!$A:$A,$C315&amp;$C$312,'3.HR Policy'!$E:$E)*SUMIF('1.Headcount'!$A:$A,$C315&amp;2025,'1.Headcount'!U:U)/12</f>
        <v>0</v>
      </c>
      <c r="U315" s="101">
        <f t="shared" si="414"/>
        <v>0</v>
      </c>
      <c r="V315" s="224">
        <f>SUMIF('3.HR Policy'!$A:$A,$C315&amp;$C$312,'3.HR Policy'!$E:$E)*SUMIF('1.Headcount'!$A:$A,$C315&amp;2025,'1.Headcount'!W:W)/12</f>
        <v>0</v>
      </c>
      <c r="W315" s="101">
        <f t="shared" si="415"/>
        <v>0</v>
      </c>
      <c r="X315" s="224">
        <f>SUMIF('3.HR Policy'!$A:$A,$C315&amp;$C$312,'3.HR Policy'!$E:$E)*SUMIF('1.Headcount'!$A:$A,$C315&amp;2025,'1.Headcount'!Y:Y)/12</f>
        <v>0</v>
      </c>
      <c r="Y315" s="101">
        <f t="shared" si="416"/>
        <v>0</v>
      </c>
      <c r="Z315" s="224">
        <f>SUMIF('3.HR Policy'!$A:$A,$C315&amp;$C$312,'3.HR Policy'!$E:$E)*SUMIF('1.Headcount'!$A:$A,$C315&amp;2025,'1.Headcount'!AA:AA)/12</f>
        <v>0</v>
      </c>
      <c r="AA315" s="101">
        <f t="shared" si="417"/>
        <v>0</v>
      </c>
      <c r="AB315" s="96">
        <f t="shared" si="440"/>
        <v>96333.333333333328</v>
      </c>
      <c r="AC315" s="101">
        <f t="shared" si="418"/>
        <v>1.8611540443070581E-5</v>
      </c>
      <c r="AE315" s="95">
        <f>SUMIF('3.HR Policy'!$A:$A,$C315&amp;$C$312,'3.HR Policy'!G:G)*SUMIF($C$16:$C$26,$C315,F$16:F$26)</f>
        <v>0</v>
      </c>
      <c r="AF315" s="101">
        <f t="shared" si="419"/>
        <v>0</v>
      </c>
      <c r="AG315" s="95">
        <f>SUMIF('3.HR Policy'!$A:$A,$C315&amp;$C$312,'3.HR Policy'!I:I)*SUMIF($C$16:$C$26,$C315,H$16:H$26)</f>
        <v>289000</v>
      </c>
      <c r="AH315" s="101">
        <f t="shared" si="420"/>
        <v>1.8293176961484318E-5</v>
      </c>
      <c r="AI315" s="95">
        <f>SUMIF('3.HR Policy'!$A:$A,$C315&amp;$C$312,'3.HR Policy'!K:K)*SUMIF($C$16:$C$26,$C315,J$16:J$26)</f>
        <v>0</v>
      </c>
      <c r="AJ315" s="101">
        <f t="shared" si="421"/>
        <v>0</v>
      </c>
      <c r="AK315" s="95">
        <f>SUMIF('3.HR Policy'!$A:$A,$C315&amp;$C$312,'3.HR Policy'!M:M)*SUMIF($C$16:$C$26,$C315,L$16:L$26)</f>
        <v>0</v>
      </c>
      <c r="AL315" s="101">
        <f t="shared" si="422"/>
        <v>0</v>
      </c>
    </row>
    <row r="316" spans="2:38" x14ac:dyDescent="0.45">
      <c r="B316" s="139"/>
      <c r="C316" s="105" t="str">
        <f t="shared" si="438"/>
        <v>Staff 6</v>
      </c>
      <c r="D316" s="224">
        <f>SUMIF('3.HR Policy'!$A:$A,$C316&amp;$C$312,'3.HR Policy'!$E:$E)*SUMIF('1.Headcount'!$A:$A,$C316&amp;2025,'1.Headcount'!E:E)/12</f>
        <v>0</v>
      </c>
      <c r="E316" s="101">
        <f t="shared" si="406"/>
        <v>0</v>
      </c>
      <c r="F316" s="224">
        <f>SUMIF('3.HR Policy'!$A:$A,$C316&amp;$C$312,'3.HR Policy'!$E:$E)*SUMIF('1.Headcount'!$A:$A,$C316&amp;2025,'1.Headcount'!G:G)/12</f>
        <v>0</v>
      </c>
      <c r="G316" s="101">
        <f t="shared" si="407"/>
        <v>0</v>
      </c>
      <c r="H316" s="224">
        <f>SUMIF('3.HR Policy'!$A:$A,$C316&amp;$C$312,'3.HR Policy'!$E:$E)*SUMIF('1.Headcount'!$A:$A,$C316&amp;2025,'1.Headcount'!I:I)/12</f>
        <v>0</v>
      </c>
      <c r="I316" s="101">
        <f t="shared" si="408"/>
        <v>0</v>
      </c>
      <c r="J316" s="224">
        <f>SUMIF('3.HR Policy'!$A:$A,$C316&amp;$C$312,'3.HR Policy'!$E:$E)*SUMIF('1.Headcount'!$A:$A,$C316&amp;2025,'1.Headcount'!K:K)/12</f>
        <v>0</v>
      </c>
      <c r="K316" s="101">
        <f t="shared" si="409"/>
        <v>0</v>
      </c>
      <c r="L316" s="224">
        <f>SUMIF('3.HR Policy'!$A:$A,$C316&amp;$C$312,'3.HR Policy'!$E:$E)*SUMIF('1.Headcount'!$A:$A,$C316&amp;2025,'1.Headcount'!M:M)/12</f>
        <v>0</v>
      </c>
      <c r="M316" s="101">
        <f t="shared" si="410"/>
        <v>0</v>
      </c>
      <c r="N316" s="224">
        <f>SUMIF('3.HR Policy'!$A:$A,$C316&amp;$C$312,'3.HR Policy'!$E:$E)*SUMIF('1.Headcount'!$A:$A,$C316&amp;2025,'1.Headcount'!O:O)/12</f>
        <v>0</v>
      </c>
      <c r="O316" s="101">
        <f t="shared" si="411"/>
        <v>0</v>
      </c>
      <c r="P316" s="224">
        <f>SUMIF('3.HR Policy'!$A:$A,$C316&amp;$C$312,'3.HR Policy'!$E:$E)*SUMIF('1.Headcount'!$A:$A,$C316&amp;2025,'1.Headcount'!Q:Q)/12</f>
        <v>0</v>
      </c>
      <c r="Q316" s="101">
        <f t="shared" si="412"/>
        <v>0</v>
      </c>
      <c r="R316" s="224">
        <f>SUMIF('3.HR Policy'!$A:$A,$C316&amp;$C$312,'3.HR Policy'!$E:$E)*SUMIF('1.Headcount'!$A:$A,$C316&amp;2025,'1.Headcount'!S:S)/12</f>
        <v>0</v>
      </c>
      <c r="S316" s="101">
        <f t="shared" si="413"/>
        <v>0</v>
      </c>
      <c r="T316" s="224">
        <f>SUMIF('3.HR Policy'!$A:$A,$C316&amp;$C$312,'3.HR Policy'!$E:$E)*SUMIF('1.Headcount'!$A:$A,$C316&amp;2025,'1.Headcount'!U:U)/12</f>
        <v>0</v>
      </c>
      <c r="U316" s="101">
        <f t="shared" si="414"/>
        <v>0</v>
      </c>
      <c r="V316" s="224">
        <f>SUMIF('3.HR Policy'!$A:$A,$C316&amp;$C$312,'3.HR Policy'!$E:$E)*SUMIF('1.Headcount'!$A:$A,$C316&amp;2025,'1.Headcount'!W:W)/12</f>
        <v>0</v>
      </c>
      <c r="W316" s="101">
        <f t="shared" si="415"/>
        <v>0</v>
      </c>
      <c r="X316" s="224">
        <f>SUMIF('3.HR Policy'!$A:$A,$C316&amp;$C$312,'3.HR Policy'!$E:$E)*SUMIF('1.Headcount'!$A:$A,$C316&amp;2025,'1.Headcount'!Y:Y)/12</f>
        <v>0</v>
      </c>
      <c r="Y316" s="101">
        <f t="shared" si="416"/>
        <v>0</v>
      </c>
      <c r="Z316" s="224">
        <f>SUMIF('3.HR Policy'!$A:$A,$C316&amp;$C$312,'3.HR Policy'!$E:$E)*SUMIF('1.Headcount'!$A:$A,$C316&amp;2025,'1.Headcount'!AA:AA)/12</f>
        <v>0</v>
      </c>
      <c r="AA316" s="101">
        <f t="shared" si="417"/>
        <v>0</v>
      </c>
      <c r="AB316" s="96">
        <f t="shared" si="439"/>
        <v>0</v>
      </c>
      <c r="AC316" s="101">
        <f t="shared" si="418"/>
        <v>0</v>
      </c>
      <c r="AE316" s="95">
        <f>SUMIF('3.HR Policy'!$A:$A,$C316&amp;$C$312,'3.HR Policy'!G:G)*SUMIF($C$16:$C$26,$C316,F$16:F$26)</f>
        <v>0</v>
      </c>
      <c r="AF316" s="101">
        <f t="shared" si="419"/>
        <v>0</v>
      </c>
      <c r="AG316" s="95">
        <f>SUMIF('3.HR Policy'!$A:$A,$C316&amp;$C$312,'3.HR Policy'!I:I)*SUMIF($C$16:$C$26,$C316,H$16:H$26)</f>
        <v>0</v>
      </c>
      <c r="AH316" s="101">
        <f t="shared" si="420"/>
        <v>0</v>
      </c>
      <c r="AI316" s="95">
        <f>SUMIF('3.HR Policy'!$A:$A,$C316&amp;$C$312,'3.HR Policy'!K:K)*SUMIF($C$16:$C$26,$C316,J$16:J$26)</f>
        <v>0</v>
      </c>
      <c r="AJ316" s="101">
        <f t="shared" si="421"/>
        <v>0</v>
      </c>
      <c r="AK316" s="95">
        <f>SUMIF('3.HR Policy'!$A:$A,$C316&amp;$C$312,'3.HR Policy'!M:M)*SUMIF($C$16:$C$26,$C316,L$16:L$26)</f>
        <v>0</v>
      </c>
      <c r="AL316" s="101">
        <f t="shared" si="422"/>
        <v>0</v>
      </c>
    </row>
    <row r="317" spans="2:38" x14ac:dyDescent="0.45">
      <c r="B317" s="139"/>
      <c r="C317" s="105" t="str">
        <f t="shared" si="438"/>
        <v>Manager 3</v>
      </c>
      <c r="D317" s="224">
        <f>SUMIF('3.HR Policy'!$A:$A,$C317&amp;$C$312,'3.HR Policy'!$E:$E)*SUMIF('1.Headcount'!$A:$A,$C317&amp;2025,'1.Headcount'!E:E)/12</f>
        <v>0</v>
      </c>
      <c r="E317" s="101">
        <f t="shared" si="406"/>
        <v>0</v>
      </c>
      <c r="F317" s="224">
        <f>SUMIF('3.HR Policy'!$A:$A,$C317&amp;$C$312,'3.HR Policy'!$E:$E)*SUMIF('1.Headcount'!$A:$A,$C317&amp;2025,'1.Headcount'!G:G)/12</f>
        <v>0</v>
      </c>
      <c r="G317" s="101">
        <f t="shared" si="407"/>
        <v>0</v>
      </c>
      <c r="H317" s="224">
        <f>SUMIF('3.HR Policy'!$A:$A,$C317&amp;$C$312,'3.HR Policy'!$E:$E)*SUMIF('1.Headcount'!$A:$A,$C317&amp;2025,'1.Headcount'!I:I)/12</f>
        <v>0</v>
      </c>
      <c r="I317" s="101">
        <f t="shared" si="408"/>
        <v>0</v>
      </c>
      <c r="J317" s="224">
        <f>SUMIF('3.HR Policy'!$A:$A,$C317&amp;$C$312,'3.HR Policy'!$E:$E)*SUMIF('1.Headcount'!$A:$A,$C317&amp;2025,'1.Headcount'!K:K)/12</f>
        <v>0</v>
      </c>
      <c r="K317" s="101">
        <f t="shared" si="409"/>
        <v>0</v>
      </c>
      <c r="L317" s="224">
        <f>SUMIF('3.HR Policy'!$A:$A,$C317&amp;$C$312,'3.HR Policy'!$E:$E)*SUMIF('1.Headcount'!$A:$A,$C317&amp;2025,'1.Headcount'!M:M)/12</f>
        <v>0</v>
      </c>
      <c r="M317" s="101">
        <f t="shared" si="410"/>
        <v>0</v>
      </c>
      <c r="N317" s="224">
        <f>SUMIF('3.HR Policy'!$A:$A,$C317&amp;$C$312,'3.HR Policy'!$E:$E)*SUMIF('1.Headcount'!$A:$A,$C317&amp;2025,'1.Headcount'!O:O)/12</f>
        <v>0</v>
      </c>
      <c r="O317" s="101">
        <f t="shared" si="411"/>
        <v>0</v>
      </c>
      <c r="P317" s="224">
        <f>SUMIF('3.HR Policy'!$A:$A,$C317&amp;$C$312,'3.HR Policy'!$E:$E)*SUMIF('1.Headcount'!$A:$A,$C317&amp;2025,'1.Headcount'!Q:Q)/12</f>
        <v>0</v>
      </c>
      <c r="Q317" s="101">
        <f t="shared" si="412"/>
        <v>0</v>
      </c>
      <c r="R317" s="224">
        <f>SUMIF('3.HR Policy'!$A:$A,$C317&amp;$C$312,'3.HR Policy'!$E:$E)*SUMIF('1.Headcount'!$A:$A,$C317&amp;2025,'1.Headcount'!S:S)/12</f>
        <v>0</v>
      </c>
      <c r="S317" s="101">
        <f t="shared" si="413"/>
        <v>0</v>
      </c>
      <c r="T317" s="224">
        <f>SUMIF('3.HR Policy'!$A:$A,$C317&amp;$C$312,'3.HR Policy'!$E:$E)*SUMIF('1.Headcount'!$A:$A,$C317&amp;2025,'1.Headcount'!U:U)/12</f>
        <v>0</v>
      </c>
      <c r="U317" s="101">
        <f t="shared" si="414"/>
        <v>0</v>
      </c>
      <c r="V317" s="224">
        <f>SUMIF('3.HR Policy'!$A:$A,$C317&amp;$C$312,'3.HR Policy'!$E:$E)*SUMIF('1.Headcount'!$A:$A,$C317&amp;2025,'1.Headcount'!W:W)/12</f>
        <v>0</v>
      </c>
      <c r="W317" s="101">
        <f t="shared" si="415"/>
        <v>0</v>
      </c>
      <c r="X317" s="224">
        <f>SUMIF('3.HR Policy'!$A:$A,$C317&amp;$C$312,'3.HR Policy'!$E:$E)*SUMIF('1.Headcount'!$A:$A,$C317&amp;2025,'1.Headcount'!Y:Y)/12</f>
        <v>0</v>
      </c>
      <c r="Y317" s="101">
        <f t="shared" si="416"/>
        <v>0</v>
      </c>
      <c r="Z317" s="224">
        <f>SUMIF('3.HR Policy'!$A:$A,$C317&amp;$C$312,'3.HR Policy'!$E:$E)*SUMIF('1.Headcount'!$A:$A,$C317&amp;2025,'1.Headcount'!AA:AA)/12</f>
        <v>0</v>
      </c>
      <c r="AA317" s="101">
        <f t="shared" si="417"/>
        <v>0</v>
      </c>
      <c r="AB317" s="96">
        <f t="shared" ref="AB317:AB320" si="441">D317+F317+H317+J317+L317+N317+P317+R317+T317+V317+X317+Z317</f>
        <v>0</v>
      </c>
      <c r="AC317" s="101">
        <f t="shared" si="418"/>
        <v>0</v>
      </c>
      <c r="AE317" s="95">
        <f>SUMIF('3.HR Policy'!$A:$A,$C317&amp;$C$312,'3.HR Policy'!G:G)*SUMIF($C$16:$C$26,$C317,F$16:F$26)</f>
        <v>289000</v>
      </c>
      <c r="AF317" s="101">
        <f t="shared" si="419"/>
        <v>3.2927718530671768E-5</v>
      </c>
      <c r="AG317" s="95">
        <f>SUMIF('3.HR Policy'!$A:$A,$C317&amp;$C$312,'3.HR Policy'!I:I)*SUMIF($C$16:$C$26,$C317,H$16:H$26)</f>
        <v>289000</v>
      </c>
      <c r="AH317" s="101">
        <f t="shared" si="420"/>
        <v>1.8293176961484318E-5</v>
      </c>
      <c r="AI317" s="95">
        <f>SUMIF('3.HR Policy'!$A:$A,$C317&amp;$C$312,'3.HR Policy'!K:K)*SUMIF($C$16:$C$26,$C317,J$16:J$26)</f>
        <v>289000</v>
      </c>
      <c r="AJ317" s="101">
        <f t="shared" si="421"/>
        <v>1.2195451307656212E-5</v>
      </c>
      <c r="AK317" s="95">
        <f>SUMIF('3.HR Policy'!$A:$A,$C317&amp;$C$312,'3.HR Policy'!M:M)*SUMIF($C$16:$C$26,$C317,L$16:L$26)</f>
        <v>289000</v>
      </c>
      <c r="AL317" s="101">
        <f t="shared" si="422"/>
        <v>8.7110366483258655E-6</v>
      </c>
    </row>
    <row r="318" spans="2:38" x14ac:dyDescent="0.45">
      <c r="B318" s="139"/>
      <c r="C318" s="105" t="str">
        <f t="shared" si="438"/>
        <v>Staff 4</v>
      </c>
      <c r="D318" s="224">
        <f>SUMIF('3.HR Policy'!$A:$A,$C318&amp;$C$312,'3.HR Policy'!$E:$E)*SUMIF('1.Headcount'!$A:$A,$C318&amp;2025,'1.Headcount'!E:E)/12</f>
        <v>0</v>
      </c>
      <c r="E318" s="101">
        <f t="shared" si="406"/>
        <v>0</v>
      </c>
      <c r="F318" s="224">
        <f>SUMIF('3.HR Policy'!$A:$A,$C318&amp;$C$312,'3.HR Policy'!$E:$E)*SUMIF('1.Headcount'!$A:$A,$C318&amp;2025,'1.Headcount'!G:G)/12</f>
        <v>0</v>
      </c>
      <c r="G318" s="101">
        <f t="shared" si="407"/>
        <v>0</v>
      </c>
      <c r="H318" s="224">
        <f>SUMIF('3.HR Policy'!$A:$A,$C318&amp;$C$312,'3.HR Policy'!$E:$E)*SUMIF('1.Headcount'!$A:$A,$C318&amp;2025,'1.Headcount'!I:I)/12</f>
        <v>0</v>
      </c>
      <c r="I318" s="101">
        <f t="shared" si="408"/>
        <v>0</v>
      </c>
      <c r="J318" s="224">
        <f>SUMIF('3.HR Policy'!$A:$A,$C318&amp;$C$312,'3.HR Policy'!$E:$E)*SUMIF('1.Headcount'!$A:$A,$C318&amp;2025,'1.Headcount'!K:K)/12</f>
        <v>0</v>
      </c>
      <c r="K318" s="101">
        <f t="shared" si="409"/>
        <v>0</v>
      </c>
      <c r="L318" s="224">
        <f>SUMIF('3.HR Policy'!$A:$A,$C318&amp;$C$312,'3.HR Policy'!$E:$E)*SUMIF('1.Headcount'!$A:$A,$C318&amp;2025,'1.Headcount'!M:M)/12</f>
        <v>0</v>
      </c>
      <c r="M318" s="101">
        <f t="shared" si="410"/>
        <v>0</v>
      </c>
      <c r="N318" s="224">
        <f>SUMIF('3.HR Policy'!$A:$A,$C318&amp;$C$312,'3.HR Policy'!$E:$E)*SUMIF('1.Headcount'!$A:$A,$C318&amp;2025,'1.Headcount'!O:O)/12</f>
        <v>0</v>
      </c>
      <c r="O318" s="101">
        <f t="shared" si="411"/>
        <v>0</v>
      </c>
      <c r="P318" s="224">
        <f>SUMIF('3.HR Policy'!$A:$A,$C318&amp;$C$312,'3.HR Policy'!$E:$E)*SUMIF('1.Headcount'!$A:$A,$C318&amp;2025,'1.Headcount'!Q:Q)/12</f>
        <v>0</v>
      </c>
      <c r="Q318" s="101">
        <f t="shared" si="412"/>
        <v>0</v>
      </c>
      <c r="R318" s="224">
        <f>SUMIF('3.HR Policy'!$A:$A,$C318&amp;$C$312,'3.HR Policy'!$E:$E)*SUMIF('1.Headcount'!$A:$A,$C318&amp;2025,'1.Headcount'!S:S)/12</f>
        <v>0</v>
      </c>
      <c r="S318" s="101">
        <f t="shared" si="413"/>
        <v>0</v>
      </c>
      <c r="T318" s="224">
        <f>SUMIF('3.HR Policy'!$A:$A,$C318&amp;$C$312,'3.HR Policy'!$E:$E)*SUMIF('1.Headcount'!$A:$A,$C318&amp;2025,'1.Headcount'!U:U)/12</f>
        <v>48166.666666666664</v>
      </c>
      <c r="U318" s="101">
        <f t="shared" si="414"/>
        <v>1.3761904761904761E-4</v>
      </c>
      <c r="V318" s="224">
        <f>SUMIF('3.HR Policy'!$A:$A,$C318&amp;$C$312,'3.HR Policy'!$E:$E)*SUMIF('1.Headcount'!$A:$A,$C318&amp;2025,'1.Headcount'!W:W)/12</f>
        <v>48166.666666666664</v>
      </c>
      <c r="W318" s="101">
        <f t="shared" si="415"/>
        <v>2.2936507936507935E-4</v>
      </c>
      <c r="X318" s="224">
        <f>SUMIF('3.HR Policy'!$A:$A,$C318&amp;$C$312,'3.HR Policy'!$E:$E)*SUMIF('1.Headcount'!$A:$A,$C318&amp;2025,'1.Headcount'!Y:Y)/12</f>
        <v>48166.666666666664</v>
      </c>
      <c r="Y318" s="101">
        <f t="shared" si="416"/>
        <v>2.5350877192982453E-4</v>
      </c>
      <c r="Z318" s="224">
        <f>SUMIF('3.HR Policy'!$A:$A,$C318&amp;$C$312,'3.HR Policy'!$E:$E)*SUMIF('1.Headcount'!$A:$A,$C318&amp;2025,'1.Headcount'!AA:AA)/12</f>
        <v>48166.666666666664</v>
      </c>
      <c r="AA318" s="101">
        <f t="shared" si="417"/>
        <v>3.0259245298823134E-5</v>
      </c>
      <c r="AB318" s="96">
        <f t="shared" si="441"/>
        <v>192666.66666666666</v>
      </c>
      <c r="AC318" s="101">
        <f t="shared" si="418"/>
        <v>3.7223080886141161E-5</v>
      </c>
      <c r="AE318" s="95">
        <f>SUMIF('3.HR Policy'!$A:$A,$C318&amp;$C$312,'3.HR Policy'!G:G)*SUMIF($C$16:$C$26,$C318,F$16:F$26)</f>
        <v>578000</v>
      </c>
      <c r="AF318" s="101">
        <f t="shared" si="419"/>
        <v>6.5855437061343536E-5</v>
      </c>
      <c r="AG318" s="95">
        <f>SUMIF('3.HR Policy'!$A:$A,$C318&amp;$C$312,'3.HR Policy'!I:I)*SUMIF($C$16:$C$26,$C318,H$16:H$26)</f>
        <v>0</v>
      </c>
      <c r="AH318" s="101">
        <f t="shared" si="420"/>
        <v>0</v>
      </c>
      <c r="AI318" s="95">
        <f>SUMIF('3.HR Policy'!$A:$A,$C318&amp;$C$312,'3.HR Policy'!K:K)*SUMIF($C$16:$C$26,$C318,J$16:J$26)</f>
        <v>0</v>
      </c>
      <c r="AJ318" s="101">
        <f t="shared" si="421"/>
        <v>0</v>
      </c>
      <c r="AK318" s="95">
        <f>SUMIF('3.HR Policy'!$A:$A,$C318&amp;$C$312,'3.HR Policy'!M:M)*SUMIF($C$16:$C$26,$C318,L$16:L$26)</f>
        <v>578000</v>
      </c>
      <c r="AL318" s="101">
        <f t="shared" si="422"/>
        <v>1.7422073296651731E-5</v>
      </c>
    </row>
    <row r="319" spans="2:38" x14ac:dyDescent="0.45">
      <c r="B319" s="139"/>
      <c r="C319" s="105" t="str">
        <f t="shared" si="438"/>
        <v>Manager 4</v>
      </c>
      <c r="D319" s="224">
        <f>SUMIF('3.HR Policy'!$A:$A,$C319&amp;$C$312,'3.HR Policy'!$E:$E)*SUMIF('1.Headcount'!$A:$A,$C319&amp;2025,'1.Headcount'!E:E)/12</f>
        <v>0</v>
      </c>
      <c r="E319" s="101">
        <f t="shared" si="406"/>
        <v>0</v>
      </c>
      <c r="F319" s="224">
        <f>SUMIF('3.HR Policy'!$A:$A,$C319&amp;$C$312,'3.HR Policy'!$E:$E)*SUMIF('1.Headcount'!$A:$A,$C319&amp;2025,'1.Headcount'!G:G)/12</f>
        <v>0</v>
      </c>
      <c r="G319" s="101">
        <f t="shared" si="407"/>
        <v>0</v>
      </c>
      <c r="H319" s="224">
        <f>SUMIF('3.HR Policy'!$A:$A,$C319&amp;$C$312,'3.HR Policy'!$E:$E)*SUMIF('1.Headcount'!$A:$A,$C319&amp;2025,'1.Headcount'!I:I)/12</f>
        <v>0</v>
      </c>
      <c r="I319" s="101">
        <f t="shared" si="408"/>
        <v>0</v>
      </c>
      <c r="J319" s="224">
        <f>SUMIF('3.HR Policy'!$A:$A,$C319&amp;$C$312,'3.HR Policy'!$E:$E)*SUMIF('1.Headcount'!$A:$A,$C319&amp;2025,'1.Headcount'!K:K)/12</f>
        <v>0</v>
      </c>
      <c r="K319" s="101">
        <f t="shared" si="409"/>
        <v>0</v>
      </c>
      <c r="L319" s="224">
        <f>SUMIF('3.HR Policy'!$A:$A,$C319&amp;$C$312,'3.HR Policy'!$E:$E)*SUMIF('1.Headcount'!$A:$A,$C319&amp;2025,'1.Headcount'!M:M)/12</f>
        <v>0</v>
      </c>
      <c r="M319" s="101">
        <f t="shared" si="410"/>
        <v>0</v>
      </c>
      <c r="N319" s="224">
        <f>SUMIF('3.HR Policy'!$A:$A,$C319&amp;$C$312,'3.HR Policy'!$E:$E)*SUMIF('1.Headcount'!$A:$A,$C319&amp;2025,'1.Headcount'!O:O)/12</f>
        <v>0</v>
      </c>
      <c r="O319" s="101">
        <f t="shared" si="411"/>
        <v>0</v>
      </c>
      <c r="P319" s="224">
        <f>SUMIF('3.HR Policy'!$A:$A,$C319&amp;$C$312,'3.HR Policy'!$E:$E)*SUMIF('1.Headcount'!$A:$A,$C319&amp;2025,'1.Headcount'!Q:Q)/12</f>
        <v>0</v>
      </c>
      <c r="Q319" s="101">
        <f t="shared" si="412"/>
        <v>0</v>
      </c>
      <c r="R319" s="224">
        <f>SUMIF('3.HR Policy'!$A:$A,$C319&amp;$C$312,'3.HR Policy'!$E:$E)*SUMIF('1.Headcount'!$A:$A,$C319&amp;2025,'1.Headcount'!S:S)/12</f>
        <v>0</v>
      </c>
      <c r="S319" s="101">
        <f t="shared" si="413"/>
        <v>0</v>
      </c>
      <c r="T319" s="224">
        <f>SUMIF('3.HR Policy'!$A:$A,$C319&amp;$C$312,'3.HR Policy'!$E:$E)*SUMIF('1.Headcount'!$A:$A,$C319&amp;2025,'1.Headcount'!U:U)/12</f>
        <v>0</v>
      </c>
      <c r="U319" s="101">
        <f t="shared" si="414"/>
        <v>0</v>
      </c>
      <c r="V319" s="224">
        <f>SUMIF('3.HR Policy'!$A:$A,$C319&amp;$C$312,'3.HR Policy'!$E:$E)*SUMIF('1.Headcount'!$A:$A,$C319&amp;2025,'1.Headcount'!W:W)/12</f>
        <v>0</v>
      </c>
      <c r="W319" s="101">
        <f t="shared" si="415"/>
        <v>0</v>
      </c>
      <c r="X319" s="224">
        <f>SUMIF('3.HR Policy'!$A:$A,$C319&amp;$C$312,'3.HR Policy'!$E:$E)*SUMIF('1.Headcount'!$A:$A,$C319&amp;2025,'1.Headcount'!Y:Y)/12</f>
        <v>0</v>
      </c>
      <c r="Y319" s="101">
        <f t="shared" si="416"/>
        <v>0</v>
      </c>
      <c r="Z319" s="224">
        <f>SUMIF('3.HR Policy'!$A:$A,$C319&amp;$C$312,'3.HR Policy'!$E:$E)*SUMIF('1.Headcount'!$A:$A,$C319&amp;2025,'1.Headcount'!AA:AA)/12</f>
        <v>0</v>
      </c>
      <c r="AA319" s="101">
        <f t="shared" si="417"/>
        <v>0</v>
      </c>
      <c r="AB319" s="96">
        <f t="shared" si="441"/>
        <v>0</v>
      </c>
      <c r="AC319" s="101">
        <f t="shared" si="418"/>
        <v>0</v>
      </c>
      <c r="AE319" s="95">
        <f>SUMIF('3.HR Policy'!$A:$A,$C319&amp;$C$312,'3.HR Policy'!G:G)*SUMIF($C$16:$C$26,$C319,F$16:F$26)</f>
        <v>0</v>
      </c>
      <c r="AF319" s="101">
        <f t="shared" si="419"/>
        <v>0</v>
      </c>
      <c r="AG319" s="95">
        <f>SUMIF('3.HR Policy'!$A:$A,$C319&amp;$C$312,'3.HR Policy'!I:I)*SUMIF($C$16:$C$26,$C319,H$16:H$26)</f>
        <v>289000</v>
      </c>
      <c r="AH319" s="101">
        <f t="shared" si="420"/>
        <v>1.8293176961484318E-5</v>
      </c>
      <c r="AI319" s="95">
        <f>SUMIF('3.HR Policy'!$A:$A,$C319&amp;$C$312,'3.HR Policy'!K:K)*SUMIF($C$16:$C$26,$C319,J$16:J$26)</f>
        <v>289000</v>
      </c>
      <c r="AJ319" s="101">
        <f t="shared" si="421"/>
        <v>1.2195451307656212E-5</v>
      </c>
      <c r="AK319" s="95">
        <f>SUMIF('3.HR Policy'!$A:$A,$C319&amp;$C$312,'3.HR Policy'!M:M)*SUMIF($C$16:$C$26,$C319,L$16:L$26)</f>
        <v>289000</v>
      </c>
      <c r="AL319" s="101">
        <f t="shared" si="422"/>
        <v>8.7110366483258655E-6</v>
      </c>
    </row>
    <row r="320" spans="2:38" x14ac:dyDescent="0.45">
      <c r="B320" s="139"/>
      <c r="C320" s="105" t="str">
        <f t="shared" si="438"/>
        <v>Staff 5</v>
      </c>
      <c r="D320" s="224">
        <f>SUMIF('3.HR Policy'!$A:$A,$C320&amp;$C$312,'3.HR Policy'!$E:$E)*SUMIF('1.Headcount'!$A:$A,$C320&amp;2025,'1.Headcount'!E:E)/12</f>
        <v>0</v>
      </c>
      <c r="E320" s="101">
        <f t="shared" si="406"/>
        <v>0</v>
      </c>
      <c r="F320" s="224">
        <f>SUMIF('3.HR Policy'!$A:$A,$C320&amp;$C$312,'3.HR Policy'!$E:$E)*SUMIF('1.Headcount'!$A:$A,$C320&amp;2025,'1.Headcount'!G:G)/12</f>
        <v>0</v>
      </c>
      <c r="G320" s="101">
        <f t="shared" si="407"/>
        <v>0</v>
      </c>
      <c r="H320" s="224">
        <f>SUMIF('3.HR Policy'!$A:$A,$C320&amp;$C$312,'3.HR Policy'!$E:$E)*SUMIF('1.Headcount'!$A:$A,$C320&amp;2025,'1.Headcount'!I:I)/12</f>
        <v>0</v>
      </c>
      <c r="I320" s="101">
        <f t="shared" si="408"/>
        <v>0</v>
      </c>
      <c r="J320" s="224">
        <f>SUMIF('3.HR Policy'!$A:$A,$C320&amp;$C$312,'3.HR Policy'!$E:$E)*SUMIF('1.Headcount'!$A:$A,$C320&amp;2025,'1.Headcount'!K:K)/12</f>
        <v>0</v>
      </c>
      <c r="K320" s="101">
        <f t="shared" si="409"/>
        <v>0</v>
      </c>
      <c r="L320" s="224">
        <f>SUMIF('3.HR Policy'!$A:$A,$C320&amp;$C$312,'3.HR Policy'!$E:$E)*SUMIF('1.Headcount'!$A:$A,$C320&amp;2025,'1.Headcount'!M:M)/12</f>
        <v>0</v>
      </c>
      <c r="M320" s="101">
        <f t="shared" si="410"/>
        <v>0</v>
      </c>
      <c r="N320" s="224">
        <f>SUMIF('3.HR Policy'!$A:$A,$C320&amp;$C$312,'3.HR Policy'!$E:$E)*SUMIF('1.Headcount'!$A:$A,$C320&amp;2025,'1.Headcount'!O:O)/12</f>
        <v>0</v>
      </c>
      <c r="O320" s="101">
        <f t="shared" si="411"/>
        <v>0</v>
      </c>
      <c r="P320" s="224">
        <f>SUMIF('3.HR Policy'!$A:$A,$C320&amp;$C$312,'3.HR Policy'!$E:$E)*SUMIF('1.Headcount'!$A:$A,$C320&amp;2025,'1.Headcount'!Q:Q)/12</f>
        <v>96333.333333333328</v>
      </c>
      <c r="Q320" s="101">
        <f t="shared" si="412"/>
        <v>1.3305709023941068E-4</v>
      </c>
      <c r="R320" s="224">
        <f>SUMIF('3.HR Policy'!$A:$A,$C320&amp;$C$312,'3.HR Policy'!$E:$E)*SUMIF('1.Headcount'!$A:$A,$C320&amp;2025,'1.Headcount'!S:S)/12</f>
        <v>96333.333333333328</v>
      </c>
      <c r="S320" s="101">
        <f t="shared" si="413"/>
        <v>3.8533333333333334E-4</v>
      </c>
      <c r="T320" s="224">
        <f>SUMIF('3.HR Policy'!$A:$A,$C320&amp;$C$312,'3.HR Policy'!$E:$E)*SUMIF('1.Headcount'!$A:$A,$C320&amp;2025,'1.Headcount'!U:U)/12</f>
        <v>96333.333333333328</v>
      </c>
      <c r="U320" s="101">
        <f t="shared" si="414"/>
        <v>2.7523809523809521E-4</v>
      </c>
      <c r="V320" s="224">
        <f>SUMIF('3.HR Policy'!$A:$A,$C320&amp;$C$312,'3.HR Policy'!$E:$E)*SUMIF('1.Headcount'!$A:$A,$C320&amp;2025,'1.Headcount'!W:W)/12</f>
        <v>96333.333333333328</v>
      </c>
      <c r="W320" s="101">
        <f t="shared" si="415"/>
        <v>4.587301587301587E-4</v>
      </c>
      <c r="X320" s="224">
        <f>SUMIF('3.HR Policy'!$A:$A,$C320&amp;$C$312,'3.HR Policy'!$E:$E)*SUMIF('1.Headcount'!$A:$A,$C320&amp;2025,'1.Headcount'!Y:Y)/12</f>
        <v>96333.333333333328</v>
      </c>
      <c r="Y320" s="101">
        <f t="shared" si="416"/>
        <v>5.0701754385964906E-4</v>
      </c>
      <c r="Z320" s="224">
        <f>SUMIF('3.HR Policy'!$A:$A,$C320&amp;$C$312,'3.HR Policy'!$E:$E)*SUMIF('1.Headcount'!$A:$A,$C320&amp;2025,'1.Headcount'!AA:AA)/12</f>
        <v>96333.333333333328</v>
      </c>
      <c r="AA320" s="101">
        <f t="shared" si="417"/>
        <v>6.0518490597646267E-5</v>
      </c>
      <c r="AB320" s="96">
        <f t="shared" si="441"/>
        <v>578000</v>
      </c>
      <c r="AC320" s="101">
        <f t="shared" si="418"/>
        <v>1.116692426584235E-4</v>
      </c>
      <c r="AE320" s="95">
        <f>SUMIF('3.HR Policy'!$A:$A,$C320&amp;$C$312,'3.HR Policy'!G:G)*SUMIF($C$16:$C$26,$C320,F$16:F$26)</f>
        <v>0</v>
      </c>
      <c r="AF320" s="101">
        <f t="shared" si="419"/>
        <v>0</v>
      </c>
      <c r="AG320" s="95">
        <f>SUMIF('3.HR Policy'!$A:$A,$C320&amp;$C$312,'3.HR Policy'!I:I)*SUMIF($C$16:$C$26,$C320,H$16:H$26)</f>
        <v>1156000</v>
      </c>
      <c r="AH320" s="101">
        <f t="shared" si="420"/>
        <v>7.317270784593727E-5</v>
      </c>
      <c r="AI320" s="95">
        <f>SUMIF('3.HR Policy'!$A:$A,$C320&amp;$C$312,'3.HR Policy'!K:K)*SUMIF($C$16:$C$26,$C320,J$16:J$26)</f>
        <v>1156000</v>
      </c>
      <c r="AJ320" s="101">
        <f t="shared" si="421"/>
        <v>4.8781805230624847E-5</v>
      </c>
      <c r="AK320" s="95">
        <f>SUMIF('3.HR Policy'!$A:$A,$C320&amp;$C$312,'3.HR Policy'!M:M)*SUMIF($C$16:$C$26,$C320,L$16:L$26)</f>
        <v>1156000</v>
      </c>
      <c r="AL320" s="101">
        <f t="shared" si="422"/>
        <v>3.4844146593303462E-5</v>
      </c>
    </row>
    <row r="321" spans="2:38" x14ac:dyDescent="0.45">
      <c r="B321" s="139"/>
      <c r="C321" s="105" t="str">
        <f t="shared" si="438"/>
        <v>Staff 3</v>
      </c>
      <c r="D321" s="224">
        <f>SUMIF('3.HR Policy'!$A:$A,$C321&amp;$C$312,'3.HR Policy'!$E:$E)*SUMIF('1.Headcount'!$A:$A,$C321&amp;2025,'1.Headcount'!E:E)/12</f>
        <v>0</v>
      </c>
      <c r="E321" s="101">
        <f t="shared" si="406"/>
        <v>0</v>
      </c>
      <c r="F321" s="224">
        <f>SUMIF('3.HR Policy'!$A:$A,$C321&amp;$C$312,'3.HR Policy'!$E:$E)*SUMIF('1.Headcount'!$A:$A,$C321&amp;2025,'1.Headcount'!G:G)/12</f>
        <v>0</v>
      </c>
      <c r="G321" s="101">
        <f t="shared" si="407"/>
        <v>0</v>
      </c>
      <c r="H321" s="224">
        <f>SUMIF('3.HR Policy'!$A:$A,$C321&amp;$C$312,'3.HR Policy'!$E:$E)*SUMIF('1.Headcount'!$A:$A,$C321&amp;2025,'1.Headcount'!I:I)/12</f>
        <v>0</v>
      </c>
      <c r="I321" s="101">
        <f t="shared" si="408"/>
        <v>0</v>
      </c>
      <c r="J321" s="224">
        <f>SUMIF('3.HR Policy'!$A:$A,$C321&amp;$C$312,'3.HR Policy'!$E:$E)*SUMIF('1.Headcount'!$A:$A,$C321&amp;2025,'1.Headcount'!K:K)/12</f>
        <v>0</v>
      </c>
      <c r="K321" s="101">
        <f t="shared" si="409"/>
        <v>0</v>
      </c>
      <c r="L321" s="224">
        <f>SUMIF('3.HR Policy'!$A:$A,$C321&amp;$C$312,'3.HR Policy'!$E:$E)*SUMIF('1.Headcount'!$A:$A,$C321&amp;2025,'1.Headcount'!M:M)/12</f>
        <v>0</v>
      </c>
      <c r="M321" s="101">
        <f t="shared" si="410"/>
        <v>0</v>
      </c>
      <c r="N321" s="224">
        <f>SUMIF('3.HR Policy'!$A:$A,$C321&amp;$C$312,'3.HR Policy'!$E:$E)*SUMIF('1.Headcount'!$A:$A,$C321&amp;2025,'1.Headcount'!O:O)/12</f>
        <v>0</v>
      </c>
      <c r="O321" s="101">
        <f t="shared" si="411"/>
        <v>0</v>
      </c>
      <c r="P321" s="224">
        <f>SUMIF('3.HR Policy'!$A:$A,$C321&amp;$C$312,'3.HR Policy'!$E:$E)*SUMIF('1.Headcount'!$A:$A,$C321&amp;2025,'1.Headcount'!Q:Q)/12</f>
        <v>0</v>
      </c>
      <c r="Q321" s="101">
        <f t="shared" si="412"/>
        <v>0</v>
      </c>
      <c r="R321" s="224">
        <f>SUMIF('3.HR Policy'!$A:$A,$C321&amp;$C$312,'3.HR Policy'!$E:$E)*SUMIF('1.Headcount'!$A:$A,$C321&amp;2025,'1.Headcount'!S:S)/12</f>
        <v>0</v>
      </c>
      <c r="S321" s="101">
        <f t="shared" si="413"/>
        <v>0</v>
      </c>
      <c r="T321" s="224">
        <f>SUMIF('3.HR Policy'!$A:$A,$C321&amp;$C$312,'3.HR Policy'!$E:$E)*SUMIF('1.Headcount'!$A:$A,$C321&amp;2025,'1.Headcount'!U:U)/12</f>
        <v>0</v>
      </c>
      <c r="U321" s="101">
        <f t="shared" si="414"/>
        <v>0</v>
      </c>
      <c r="V321" s="224">
        <f>SUMIF('3.HR Policy'!$A:$A,$C321&amp;$C$312,'3.HR Policy'!$E:$E)*SUMIF('1.Headcount'!$A:$A,$C321&amp;2025,'1.Headcount'!W:W)/12</f>
        <v>0</v>
      </c>
      <c r="W321" s="101">
        <f t="shared" si="415"/>
        <v>0</v>
      </c>
      <c r="X321" s="224">
        <f>SUMIF('3.HR Policy'!$A:$A,$C321&amp;$C$312,'3.HR Policy'!$E:$E)*SUMIF('1.Headcount'!$A:$A,$C321&amp;2025,'1.Headcount'!Y:Y)/12</f>
        <v>0</v>
      </c>
      <c r="Y321" s="101">
        <f t="shared" si="416"/>
        <v>0</v>
      </c>
      <c r="Z321" s="224">
        <f>SUMIF('3.HR Policy'!$A:$A,$C321&amp;$C$312,'3.HR Policy'!$E:$E)*SUMIF('1.Headcount'!$A:$A,$C321&amp;2025,'1.Headcount'!AA:AA)/12</f>
        <v>0</v>
      </c>
      <c r="AA321" s="101">
        <f t="shared" si="417"/>
        <v>0</v>
      </c>
      <c r="AB321" s="96">
        <f t="shared" si="439"/>
        <v>0</v>
      </c>
      <c r="AC321" s="101">
        <f t="shared" si="418"/>
        <v>0</v>
      </c>
      <c r="AE321" s="95">
        <f>SUMIF('3.HR Policy'!$A:$A,$C321&amp;$C$312,'3.HR Policy'!G:G)*SUMIF($C$16:$C$26,$C321,F$16:F$26)</f>
        <v>0</v>
      </c>
      <c r="AF321" s="101">
        <f t="shared" si="419"/>
        <v>0</v>
      </c>
      <c r="AG321" s="95">
        <f>SUMIF('3.HR Policy'!$A:$A,$C321&amp;$C$312,'3.HR Policy'!I:I)*SUMIF($C$16:$C$26,$C321,H$16:H$26)</f>
        <v>289000</v>
      </c>
      <c r="AH321" s="101">
        <f t="shared" si="420"/>
        <v>1.8293176961484318E-5</v>
      </c>
      <c r="AI321" s="95">
        <f>SUMIF('3.HR Policy'!$A:$A,$C321&amp;$C$312,'3.HR Policy'!K:K)*SUMIF($C$16:$C$26,$C321,J$16:J$26)</f>
        <v>0</v>
      </c>
      <c r="AJ321" s="101">
        <f t="shared" si="421"/>
        <v>0</v>
      </c>
      <c r="AK321" s="95">
        <f>SUMIF('3.HR Policy'!$A:$A,$C321&amp;$C$312,'3.HR Policy'!M:M)*SUMIF($C$16:$C$26,$C321,L$16:L$26)</f>
        <v>0</v>
      </c>
      <c r="AL321" s="101">
        <f t="shared" si="422"/>
        <v>0</v>
      </c>
    </row>
    <row r="322" spans="2:38" x14ac:dyDescent="0.45">
      <c r="B322" s="139"/>
      <c r="C322" s="105" t="str">
        <f t="shared" si="438"/>
        <v>Manager 5</v>
      </c>
      <c r="D322" s="224">
        <f>SUMIF('3.HR Policy'!$A:$A,$C322&amp;$C$312,'3.HR Policy'!$E:$E)*SUMIF('1.Headcount'!$A:$A,$C322&amp;2025,'1.Headcount'!E:E)/12</f>
        <v>0</v>
      </c>
      <c r="E322" s="101">
        <f t="shared" si="406"/>
        <v>0</v>
      </c>
      <c r="F322" s="224">
        <f>SUMIF('3.HR Policy'!$A:$A,$C322&amp;$C$312,'3.HR Policy'!$E:$E)*SUMIF('1.Headcount'!$A:$A,$C322&amp;2025,'1.Headcount'!G:G)/12</f>
        <v>0</v>
      </c>
      <c r="G322" s="101">
        <f t="shared" si="407"/>
        <v>0</v>
      </c>
      <c r="H322" s="224">
        <f>SUMIF('3.HR Policy'!$A:$A,$C322&amp;$C$312,'3.HR Policy'!$E:$E)*SUMIF('1.Headcount'!$A:$A,$C322&amp;2025,'1.Headcount'!I:I)/12</f>
        <v>0</v>
      </c>
      <c r="I322" s="101">
        <f t="shared" si="408"/>
        <v>0</v>
      </c>
      <c r="J322" s="224">
        <f>SUMIF('3.HR Policy'!$A:$A,$C322&amp;$C$312,'3.HR Policy'!$E:$E)*SUMIF('1.Headcount'!$A:$A,$C322&amp;2025,'1.Headcount'!K:K)/12</f>
        <v>0</v>
      </c>
      <c r="K322" s="101">
        <f t="shared" si="409"/>
        <v>0</v>
      </c>
      <c r="L322" s="224">
        <f>SUMIF('3.HR Policy'!$A:$A,$C322&amp;$C$312,'3.HR Policy'!$E:$E)*SUMIF('1.Headcount'!$A:$A,$C322&amp;2025,'1.Headcount'!M:M)/12</f>
        <v>0</v>
      </c>
      <c r="M322" s="101">
        <f t="shared" si="410"/>
        <v>0</v>
      </c>
      <c r="N322" s="224">
        <f>SUMIF('3.HR Policy'!$A:$A,$C322&amp;$C$312,'3.HR Policy'!$E:$E)*SUMIF('1.Headcount'!$A:$A,$C322&amp;2025,'1.Headcount'!O:O)/12</f>
        <v>24083.333333333332</v>
      </c>
      <c r="O322" s="101">
        <f t="shared" si="411"/>
        <v>4.0805376708460405E-5</v>
      </c>
      <c r="P322" s="224">
        <f>SUMIF('3.HR Policy'!$A:$A,$C322&amp;$C$312,'3.HR Policy'!$E:$E)*SUMIF('1.Headcount'!$A:$A,$C322&amp;2025,'1.Headcount'!Q:Q)/12</f>
        <v>24083.333333333332</v>
      </c>
      <c r="Q322" s="101">
        <f t="shared" si="412"/>
        <v>3.326427255985267E-5</v>
      </c>
      <c r="R322" s="224">
        <f>SUMIF('3.HR Policy'!$A:$A,$C322&amp;$C$312,'3.HR Policy'!$E:$E)*SUMIF('1.Headcount'!$A:$A,$C322&amp;2025,'1.Headcount'!S:S)/12</f>
        <v>24083.333333333332</v>
      </c>
      <c r="S322" s="101">
        <f t="shared" si="413"/>
        <v>9.6333333333333335E-5</v>
      </c>
      <c r="T322" s="224">
        <f>SUMIF('3.HR Policy'!$A:$A,$C322&amp;$C$312,'3.HR Policy'!$E:$E)*SUMIF('1.Headcount'!$A:$A,$C322&amp;2025,'1.Headcount'!U:U)/12</f>
        <v>24083.333333333332</v>
      </c>
      <c r="U322" s="101">
        <f t="shared" si="414"/>
        <v>6.8809523809523803E-5</v>
      </c>
      <c r="V322" s="224">
        <f>SUMIF('3.HR Policy'!$A:$A,$C322&amp;$C$312,'3.HR Policy'!$E:$E)*SUMIF('1.Headcount'!$A:$A,$C322&amp;2025,'1.Headcount'!W:W)/12</f>
        <v>24083.333333333332</v>
      </c>
      <c r="W322" s="101">
        <f t="shared" si="415"/>
        <v>1.1468253968253968E-4</v>
      </c>
      <c r="X322" s="224">
        <f>SUMIF('3.HR Policy'!$A:$A,$C322&amp;$C$312,'3.HR Policy'!$E:$E)*SUMIF('1.Headcount'!$A:$A,$C322&amp;2025,'1.Headcount'!Y:Y)/12</f>
        <v>24083.333333333332</v>
      </c>
      <c r="Y322" s="101">
        <f t="shared" si="416"/>
        <v>1.2675438596491227E-4</v>
      </c>
      <c r="Z322" s="224">
        <f>SUMIF('3.HR Policy'!$A:$A,$C322&amp;$C$312,'3.HR Policy'!$E:$E)*SUMIF('1.Headcount'!$A:$A,$C322&amp;2025,'1.Headcount'!AA:AA)/12</f>
        <v>24083.333333333332</v>
      </c>
      <c r="AA322" s="101">
        <f t="shared" si="417"/>
        <v>1.5129622649411567E-5</v>
      </c>
      <c r="AB322" s="96">
        <f t="shared" si="439"/>
        <v>168583.33333333334</v>
      </c>
      <c r="AC322" s="101">
        <f t="shared" si="418"/>
        <v>3.2570195775373521E-5</v>
      </c>
      <c r="AE322" s="95">
        <f>SUMIF('3.HR Policy'!$A:$A,$C322&amp;$C$312,'3.HR Policy'!G:G)*SUMIF($C$16:$C$26,$C322,F$16:F$26)</f>
        <v>578000</v>
      </c>
      <c r="AF322" s="101">
        <f t="shared" si="419"/>
        <v>6.5855437061343536E-5</v>
      </c>
      <c r="AG322" s="95">
        <f>SUMIF('3.HR Policy'!$A:$A,$C322&amp;$C$312,'3.HR Policy'!I:I)*SUMIF($C$16:$C$26,$C322,H$16:H$26)</f>
        <v>289000</v>
      </c>
      <c r="AH322" s="101">
        <f t="shared" si="420"/>
        <v>1.8293176961484318E-5</v>
      </c>
      <c r="AI322" s="95">
        <f>SUMIF('3.HR Policy'!$A:$A,$C322&amp;$C$312,'3.HR Policy'!K:K)*SUMIF($C$16:$C$26,$C322,J$16:J$26)</f>
        <v>289000</v>
      </c>
      <c r="AJ322" s="101">
        <f t="shared" si="421"/>
        <v>1.2195451307656212E-5</v>
      </c>
      <c r="AK322" s="95">
        <f>SUMIF('3.HR Policy'!$A:$A,$C322&amp;$C$312,'3.HR Policy'!M:M)*SUMIF($C$16:$C$26,$C322,L$16:L$26)</f>
        <v>289000</v>
      </c>
      <c r="AL322" s="101">
        <f t="shared" si="422"/>
        <v>8.7110366483258655E-6</v>
      </c>
    </row>
    <row r="323" spans="2:38" x14ac:dyDescent="0.45">
      <c r="B323" s="90">
        <v>9</v>
      </c>
      <c r="C323" s="2" t="str">
        <f>C210</f>
        <v>Quà Sinh nhật</v>
      </c>
      <c r="D323" s="94">
        <f>SUM(D324:D333)</f>
        <v>0</v>
      </c>
      <c r="E323" s="102">
        <f t="shared" si="406"/>
        <v>0</v>
      </c>
      <c r="F323" s="94">
        <f>SUM(F324:F333)</f>
        <v>0</v>
      </c>
      <c r="G323" s="102">
        <f t="shared" si="407"/>
        <v>0</v>
      </c>
      <c r="H323" s="94">
        <f>SUM(H324:H333)</f>
        <v>33333.333333333336</v>
      </c>
      <c r="I323" s="102">
        <f t="shared" si="408"/>
        <v>1.851851851851852E-4</v>
      </c>
      <c r="J323" s="94">
        <f>SUM(J324:J333)</f>
        <v>33333.333333333336</v>
      </c>
      <c r="K323" s="102">
        <f t="shared" si="409"/>
        <v>4.8309178743961358E-5</v>
      </c>
      <c r="L323" s="94">
        <f>SUM(L324:L333)</f>
        <v>33333.333333333336</v>
      </c>
      <c r="M323" s="102">
        <f t="shared" si="410"/>
        <v>9.2592592592592602E-5</v>
      </c>
      <c r="N323" s="94">
        <f>SUM(N324:N333)</f>
        <v>50000</v>
      </c>
      <c r="O323" s="102">
        <f t="shared" si="411"/>
        <v>8.4717045069467983E-5</v>
      </c>
      <c r="P323" s="94">
        <f>SUM(P324:P333)</f>
        <v>100000.00000000001</v>
      </c>
      <c r="Q323" s="102">
        <f t="shared" si="412"/>
        <v>1.3812154696132598E-4</v>
      </c>
      <c r="R323" s="94">
        <f>SUM(R324:R333)</f>
        <v>100000.00000000001</v>
      </c>
      <c r="S323" s="102">
        <f t="shared" si="413"/>
        <v>4.0000000000000007E-4</v>
      </c>
      <c r="T323" s="94">
        <f>SUM(T324:T333)</f>
        <v>133333.33333333334</v>
      </c>
      <c r="U323" s="102">
        <f t="shared" si="414"/>
        <v>3.8095238095238096E-4</v>
      </c>
      <c r="V323" s="94">
        <f>SUM(V324:V333)</f>
        <v>133333.33333333334</v>
      </c>
      <c r="W323" s="102">
        <f t="shared" si="415"/>
        <v>6.3492063492063492E-4</v>
      </c>
      <c r="X323" s="94">
        <f>SUM(X324:X333)</f>
        <v>133333.33333333334</v>
      </c>
      <c r="Y323" s="102">
        <f t="shared" si="416"/>
        <v>7.0175438596491234E-4</v>
      </c>
      <c r="Z323" s="94">
        <f>SUM(Z324:Z333)</f>
        <v>133333.33333333334</v>
      </c>
      <c r="AA323" s="102">
        <f t="shared" si="417"/>
        <v>8.3762616744147088E-5</v>
      </c>
      <c r="AB323" s="94">
        <f>SUM(AB324:AB327)</f>
        <v>233333.33333333331</v>
      </c>
      <c r="AC323" s="102">
        <f t="shared" si="418"/>
        <v>4.5079855744461613E-5</v>
      </c>
      <c r="AE323" s="94">
        <f>SUM(AE324:AE333)</f>
        <v>1800000</v>
      </c>
      <c r="AF323" s="101">
        <f t="shared" si="419"/>
        <v>2.0508613617719443E-4</v>
      </c>
      <c r="AG323" s="94">
        <f>SUM(AG324:AG333)</f>
        <v>2200000</v>
      </c>
      <c r="AH323" s="101">
        <f t="shared" si="420"/>
        <v>1.3925601839192214E-4</v>
      </c>
      <c r="AI323" s="94">
        <f>SUM(AI324:AI333)</f>
        <v>1800000</v>
      </c>
      <c r="AJ323" s="101">
        <f t="shared" si="421"/>
        <v>7.595782821377571E-5</v>
      </c>
      <c r="AK323" s="94">
        <f>SUM(AK324:AK333)</f>
        <v>2200000</v>
      </c>
      <c r="AL323" s="101">
        <f t="shared" si="422"/>
        <v>6.6312389710439115E-5</v>
      </c>
    </row>
    <row r="324" spans="2:38" x14ac:dyDescent="0.45">
      <c r="B324" s="139"/>
      <c r="C324" s="105" t="str">
        <f t="shared" ref="C324:C333" si="442">C313</f>
        <v>Director 1</v>
      </c>
      <c r="D324" s="224">
        <f>SUMIF('3.HR Policy'!$A:$A,$C324&amp;$C$323,'3.HR Policy'!$E:$E)*SUMIF('1.Headcount'!$A:$A,$C324&amp;2025,'1.Headcount'!E:E)/12</f>
        <v>0</v>
      </c>
      <c r="E324" s="101">
        <f t="shared" si="406"/>
        <v>0</v>
      </c>
      <c r="F324" s="224">
        <f>SUMIF('3.HR Policy'!$A:$A,$C324&amp;$C$323,'3.HR Policy'!$E:$E)*SUMIF('1.Headcount'!$A:$A,$C324&amp;2025,'1.Headcount'!G:G)/12</f>
        <v>0</v>
      </c>
      <c r="G324" s="101">
        <f t="shared" si="407"/>
        <v>0</v>
      </c>
      <c r="H324" s="224">
        <f>SUMIF('3.HR Policy'!$A:$A,$C324&amp;$C$323,'3.HR Policy'!$E:$E)*SUMIF('1.Headcount'!$A:$A,$C324&amp;2025,'1.Headcount'!I:I)/12</f>
        <v>0</v>
      </c>
      <c r="I324" s="101">
        <f t="shared" si="408"/>
        <v>0</v>
      </c>
      <c r="J324" s="224">
        <f>SUMIF('3.HR Policy'!$A:$A,$C324&amp;$C$323,'3.HR Policy'!$E:$E)*SUMIF('1.Headcount'!$A:$A,$C324&amp;2025,'1.Headcount'!K:K)/12</f>
        <v>0</v>
      </c>
      <c r="K324" s="101">
        <f t="shared" si="409"/>
        <v>0</v>
      </c>
      <c r="L324" s="224">
        <f>SUMIF('3.HR Policy'!$A:$A,$C324&amp;$C$323,'3.HR Policy'!$E:$E)*SUMIF('1.Headcount'!$A:$A,$C324&amp;2025,'1.Headcount'!M:M)/12</f>
        <v>0</v>
      </c>
      <c r="M324" s="101">
        <f t="shared" si="410"/>
        <v>0</v>
      </c>
      <c r="N324" s="224">
        <f>SUMIF('3.HR Policy'!$A:$A,$C324&amp;$C$323,'3.HR Policy'!$E:$E)*SUMIF('1.Headcount'!$A:$A,$C324&amp;2025,'1.Headcount'!O:O)/12</f>
        <v>0</v>
      </c>
      <c r="O324" s="101">
        <f t="shared" si="411"/>
        <v>0</v>
      </c>
      <c r="P324" s="224">
        <f>SUMIF('3.HR Policy'!$A:$A,$C324&amp;$C$323,'3.HR Policy'!$E:$E)*SUMIF('1.Headcount'!$A:$A,$C324&amp;2025,'1.Headcount'!Q:Q)/12</f>
        <v>0</v>
      </c>
      <c r="Q324" s="101">
        <f t="shared" si="412"/>
        <v>0</v>
      </c>
      <c r="R324" s="224">
        <f>SUMIF('3.HR Policy'!$A:$A,$C324&amp;$C$323,'3.HR Policy'!$E:$E)*SUMIF('1.Headcount'!$A:$A,$C324&amp;2025,'1.Headcount'!S:S)/12</f>
        <v>0</v>
      </c>
      <c r="S324" s="101">
        <f t="shared" si="413"/>
        <v>0</v>
      </c>
      <c r="T324" s="224">
        <f>SUMIF('3.HR Policy'!$A:$A,$C324&amp;$C$323,'3.HR Policy'!$E:$E)*SUMIF('1.Headcount'!$A:$A,$C324&amp;2025,'1.Headcount'!U:U)/12</f>
        <v>0</v>
      </c>
      <c r="U324" s="101">
        <f t="shared" si="414"/>
        <v>0</v>
      </c>
      <c r="V324" s="224">
        <f>SUMIF('3.HR Policy'!$A:$A,$C324&amp;$C$323,'3.HR Policy'!$E:$E)*SUMIF('1.Headcount'!$A:$A,$C324&amp;2025,'1.Headcount'!W:W)/12</f>
        <v>0</v>
      </c>
      <c r="W324" s="101">
        <f t="shared" si="415"/>
        <v>0</v>
      </c>
      <c r="X324" s="224">
        <f>SUMIF('3.HR Policy'!$A:$A,$C324&amp;$C$323,'3.HR Policy'!$E:$E)*SUMIF('1.Headcount'!$A:$A,$C324&amp;2025,'1.Headcount'!Y:Y)/12</f>
        <v>0</v>
      </c>
      <c r="Y324" s="101">
        <f t="shared" si="416"/>
        <v>0</v>
      </c>
      <c r="Z324" s="224">
        <f>SUMIF('3.HR Policy'!$A:$A,$C324&amp;$C$323,'3.HR Policy'!$E:$E)*SUMIF('1.Headcount'!$A:$A,$C324&amp;2025,'1.Headcount'!AA:AA)/12</f>
        <v>0</v>
      </c>
      <c r="AA324" s="101">
        <f t="shared" si="417"/>
        <v>0</v>
      </c>
      <c r="AB324" s="96">
        <f t="shared" ref="AB324:AB333" si="443">D324+F324+H324+J324+L324+N324+P324+R324+T324+V324+X324+Z324</f>
        <v>0</v>
      </c>
      <c r="AC324" s="101">
        <f t="shared" si="418"/>
        <v>0</v>
      </c>
      <c r="AE324" s="95">
        <f>SUMIF('3.HR Policy'!$A:$A,$C324&amp;$C$323,'3.HR Policy'!G:G)*SUMIF($C$16:$C$26,$C324,F$16:F$26)</f>
        <v>600000</v>
      </c>
      <c r="AF324" s="101">
        <f t="shared" si="419"/>
        <v>6.836204539239814E-5</v>
      </c>
      <c r="AG324" s="95">
        <f>SUMIF('3.HR Policy'!$A:$A,$C324&amp;$C$323,'3.HR Policy'!I:I)*SUMIF($C$16:$C$26,$C324,H$16:H$26)</f>
        <v>200000</v>
      </c>
      <c r="AH324" s="101">
        <f t="shared" si="420"/>
        <v>1.2659638035629286E-5</v>
      </c>
      <c r="AI324" s="95">
        <f>SUMIF('3.HR Policy'!$A:$A,$C324&amp;$C$323,'3.HR Policy'!K:K)*SUMIF($C$16:$C$26,$C324,J$16:J$26)</f>
        <v>200000</v>
      </c>
      <c r="AJ324" s="101">
        <f t="shared" si="421"/>
        <v>8.4397586904195235E-6</v>
      </c>
      <c r="AK324" s="95">
        <f>SUMIF('3.HR Policy'!$A:$A,$C324&amp;$C$323,'3.HR Policy'!M:M)*SUMIF($C$16:$C$26,$C324,L$16:L$26)</f>
        <v>200000</v>
      </c>
      <c r="AL324" s="101">
        <f t="shared" si="422"/>
        <v>6.028399064585374E-6</v>
      </c>
    </row>
    <row r="325" spans="2:38" x14ac:dyDescent="0.45">
      <c r="B325" s="139"/>
      <c r="C325" s="105" t="str">
        <f t="shared" si="442"/>
        <v>Staff 2</v>
      </c>
      <c r="D325" s="224">
        <f>SUMIF('3.HR Policy'!$A:$A,$C325&amp;$C$323,'3.HR Policy'!$E:$E)*SUMIF('1.Headcount'!$A:$A,$C325&amp;2025,'1.Headcount'!E:E)/12</f>
        <v>0</v>
      </c>
      <c r="E325" s="101">
        <f t="shared" si="406"/>
        <v>0</v>
      </c>
      <c r="F325" s="224">
        <f>SUMIF('3.HR Policy'!$A:$A,$C325&amp;$C$323,'3.HR Policy'!$E:$E)*SUMIF('1.Headcount'!$A:$A,$C325&amp;2025,'1.Headcount'!G:G)/12</f>
        <v>0</v>
      </c>
      <c r="G325" s="101">
        <f t="shared" si="407"/>
        <v>0</v>
      </c>
      <c r="H325" s="224">
        <f>SUMIF('3.HR Policy'!$A:$A,$C325&amp;$C$323,'3.HR Policy'!$E:$E)*SUMIF('1.Headcount'!$A:$A,$C325&amp;2025,'1.Headcount'!I:I)/12</f>
        <v>16666.666666666668</v>
      </c>
      <c r="I325" s="101">
        <f t="shared" si="408"/>
        <v>9.2592592592592602E-5</v>
      </c>
      <c r="J325" s="224">
        <f>SUMIF('3.HR Policy'!$A:$A,$C325&amp;$C$323,'3.HR Policy'!$E:$E)*SUMIF('1.Headcount'!$A:$A,$C325&amp;2025,'1.Headcount'!K:K)/12</f>
        <v>16666.666666666668</v>
      </c>
      <c r="K325" s="101">
        <f t="shared" si="409"/>
        <v>2.4154589371980679E-5</v>
      </c>
      <c r="L325" s="224">
        <f>SUMIF('3.HR Policy'!$A:$A,$C325&amp;$C$323,'3.HR Policy'!$E:$E)*SUMIF('1.Headcount'!$A:$A,$C325&amp;2025,'1.Headcount'!M:M)/12</f>
        <v>16666.666666666668</v>
      </c>
      <c r="M325" s="101">
        <f t="shared" si="410"/>
        <v>4.6296296296296301E-5</v>
      </c>
      <c r="N325" s="224">
        <f>SUMIF('3.HR Policy'!$A:$A,$C325&amp;$C$323,'3.HR Policy'!$E:$E)*SUMIF('1.Headcount'!$A:$A,$C325&amp;2025,'1.Headcount'!O:O)/12</f>
        <v>16666.666666666668</v>
      </c>
      <c r="O325" s="101">
        <f t="shared" si="411"/>
        <v>2.8239015023155993E-5</v>
      </c>
      <c r="P325" s="224">
        <f>SUMIF('3.HR Policy'!$A:$A,$C325&amp;$C$323,'3.HR Policy'!$E:$E)*SUMIF('1.Headcount'!$A:$A,$C325&amp;2025,'1.Headcount'!Q:Q)/12</f>
        <v>16666.666666666668</v>
      </c>
      <c r="Q325" s="101">
        <f t="shared" si="412"/>
        <v>2.3020257826887664E-5</v>
      </c>
      <c r="R325" s="224">
        <f>SUMIF('3.HR Policy'!$A:$A,$C325&amp;$C$323,'3.HR Policy'!$E:$E)*SUMIF('1.Headcount'!$A:$A,$C325&amp;2025,'1.Headcount'!S:S)/12</f>
        <v>16666.666666666668</v>
      </c>
      <c r="S325" s="101">
        <f t="shared" si="413"/>
        <v>6.666666666666667E-5</v>
      </c>
      <c r="T325" s="224">
        <f>SUMIF('3.HR Policy'!$A:$A,$C325&amp;$C$323,'3.HR Policy'!$E:$E)*SUMIF('1.Headcount'!$A:$A,$C325&amp;2025,'1.Headcount'!U:U)/12</f>
        <v>16666.666666666668</v>
      </c>
      <c r="U325" s="101">
        <f t="shared" si="414"/>
        <v>4.761904761904762E-5</v>
      </c>
      <c r="V325" s="224">
        <f>SUMIF('3.HR Policy'!$A:$A,$C325&amp;$C$323,'3.HR Policy'!$E:$E)*SUMIF('1.Headcount'!$A:$A,$C325&amp;2025,'1.Headcount'!W:W)/12</f>
        <v>16666.666666666668</v>
      </c>
      <c r="W325" s="101">
        <f t="shared" si="415"/>
        <v>7.9365079365079365E-5</v>
      </c>
      <c r="X325" s="224">
        <f>SUMIF('3.HR Policy'!$A:$A,$C325&amp;$C$323,'3.HR Policy'!$E:$E)*SUMIF('1.Headcount'!$A:$A,$C325&amp;2025,'1.Headcount'!Y:Y)/12</f>
        <v>16666.666666666668</v>
      </c>
      <c r="Y325" s="101">
        <f t="shared" si="416"/>
        <v>8.7719298245614042E-5</v>
      </c>
      <c r="Z325" s="224">
        <f>SUMIF('3.HR Policy'!$A:$A,$C325&amp;$C$323,'3.HR Policy'!$E:$E)*SUMIF('1.Headcount'!$A:$A,$C325&amp;2025,'1.Headcount'!AA:AA)/12</f>
        <v>16666.666666666668</v>
      </c>
      <c r="AA325" s="101">
        <f t="shared" si="417"/>
        <v>1.0470327093018386E-5</v>
      </c>
      <c r="AB325" s="96">
        <f t="shared" ref="AB325:AB326" si="444">D325+F325+H325+J325+L325+N325+P325+R325+T325+V325+X325+Z325</f>
        <v>166666.66666666666</v>
      </c>
      <c r="AC325" s="101">
        <f t="shared" si="418"/>
        <v>3.2199896960329722E-5</v>
      </c>
      <c r="AE325" s="95">
        <f>SUMIF('3.HR Policy'!$A:$A,$C325&amp;$C$323,'3.HR Policy'!G:G)*SUMIF($C$16:$C$26,$C325,F$16:F$26)</f>
        <v>200000</v>
      </c>
      <c r="AF325" s="101">
        <f t="shared" si="419"/>
        <v>2.2787348464132712E-5</v>
      </c>
      <c r="AG325" s="95">
        <f>SUMIF('3.HR Policy'!$A:$A,$C325&amp;$C$323,'3.HR Policy'!I:I)*SUMIF($C$16:$C$26,$C325,H$16:H$26)</f>
        <v>200000</v>
      </c>
      <c r="AH325" s="101">
        <f t="shared" si="420"/>
        <v>1.2659638035629286E-5</v>
      </c>
      <c r="AI325" s="95">
        <f>SUMIF('3.HR Policy'!$A:$A,$C325&amp;$C$323,'3.HR Policy'!K:K)*SUMIF($C$16:$C$26,$C325,J$16:J$26)</f>
        <v>200000</v>
      </c>
      <c r="AJ325" s="101">
        <f t="shared" si="421"/>
        <v>8.4397586904195235E-6</v>
      </c>
      <c r="AK325" s="95">
        <f>SUMIF('3.HR Policy'!$A:$A,$C325&amp;$C$323,'3.HR Policy'!M:M)*SUMIF($C$16:$C$26,$C325,L$16:L$26)</f>
        <v>200000</v>
      </c>
      <c r="AL325" s="101">
        <f t="shared" si="422"/>
        <v>6.028399064585374E-6</v>
      </c>
    </row>
    <row r="326" spans="2:38" x14ac:dyDescent="0.45">
      <c r="B326" s="139"/>
      <c r="C326" s="105" t="str">
        <f t="shared" si="442"/>
        <v>Manager 2</v>
      </c>
      <c r="D326" s="224">
        <f>SUMIF('3.HR Policy'!$A:$A,$C326&amp;$C$323,'3.HR Policy'!$E:$E)*SUMIF('1.Headcount'!$A:$A,$C326&amp;2025,'1.Headcount'!E:E)/12</f>
        <v>0</v>
      </c>
      <c r="E326" s="101">
        <f t="shared" si="406"/>
        <v>0</v>
      </c>
      <c r="F326" s="224">
        <f>SUMIF('3.HR Policy'!$A:$A,$C326&amp;$C$323,'3.HR Policy'!$E:$E)*SUMIF('1.Headcount'!$A:$A,$C326&amp;2025,'1.Headcount'!G:G)/12</f>
        <v>0</v>
      </c>
      <c r="G326" s="101">
        <f t="shared" si="407"/>
        <v>0</v>
      </c>
      <c r="H326" s="224">
        <f>SUMIF('3.HR Policy'!$A:$A,$C326&amp;$C$323,'3.HR Policy'!$E:$E)*SUMIF('1.Headcount'!$A:$A,$C326&amp;2025,'1.Headcount'!I:I)/12</f>
        <v>16666.666666666668</v>
      </c>
      <c r="I326" s="101">
        <f t="shared" si="408"/>
        <v>9.2592592592592602E-5</v>
      </c>
      <c r="J326" s="224">
        <f>SUMIF('3.HR Policy'!$A:$A,$C326&amp;$C$323,'3.HR Policy'!$E:$E)*SUMIF('1.Headcount'!$A:$A,$C326&amp;2025,'1.Headcount'!K:K)/12</f>
        <v>16666.666666666668</v>
      </c>
      <c r="K326" s="101">
        <f t="shared" si="409"/>
        <v>2.4154589371980679E-5</v>
      </c>
      <c r="L326" s="224">
        <f>SUMIF('3.HR Policy'!$A:$A,$C326&amp;$C$323,'3.HR Policy'!$E:$E)*SUMIF('1.Headcount'!$A:$A,$C326&amp;2025,'1.Headcount'!M:M)/12</f>
        <v>16666.666666666668</v>
      </c>
      <c r="M326" s="101">
        <f t="shared" si="410"/>
        <v>4.6296296296296301E-5</v>
      </c>
      <c r="N326" s="224">
        <f>SUMIF('3.HR Policy'!$A:$A,$C326&amp;$C$323,'3.HR Policy'!$E:$E)*SUMIF('1.Headcount'!$A:$A,$C326&amp;2025,'1.Headcount'!O:O)/12</f>
        <v>16666.666666666668</v>
      </c>
      <c r="O326" s="101">
        <f t="shared" si="411"/>
        <v>2.8239015023155993E-5</v>
      </c>
      <c r="P326" s="224">
        <f>SUMIF('3.HR Policy'!$A:$A,$C326&amp;$C$323,'3.HR Policy'!$E:$E)*SUMIF('1.Headcount'!$A:$A,$C326&amp;2025,'1.Headcount'!Q:Q)/12</f>
        <v>0</v>
      </c>
      <c r="Q326" s="101">
        <f t="shared" si="412"/>
        <v>0</v>
      </c>
      <c r="R326" s="224">
        <f>SUMIF('3.HR Policy'!$A:$A,$C326&amp;$C$323,'3.HR Policy'!$E:$E)*SUMIF('1.Headcount'!$A:$A,$C326&amp;2025,'1.Headcount'!S:S)/12</f>
        <v>0</v>
      </c>
      <c r="S326" s="101">
        <f t="shared" si="413"/>
        <v>0</v>
      </c>
      <c r="T326" s="224">
        <f>SUMIF('3.HR Policy'!$A:$A,$C326&amp;$C$323,'3.HR Policy'!$E:$E)*SUMIF('1.Headcount'!$A:$A,$C326&amp;2025,'1.Headcount'!U:U)/12</f>
        <v>0</v>
      </c>
      <c r="U326" s="101">
        <f t="shared" si="414"/>
        <v>0</v>
      </c>
      <c r="V326" s="224">
        <f>SUMIF('3.HR Policy'!$A:$A,$C326&amp;$C$323,'3.HR Policy'!$E:$E)*SUMIF('1.Headcount'!$A:$A,$C326&amp;2025,'1.Headcount'!W:W)/12</f>
        <v>0</v>
      </c>
      <c r="W326" s="101">
        <f t="shared" si="415"/>
        <v>0</v>
      </c>
      <c r="X326" s="224">
        <f>SUMIF('3.HR Policy'!$A:$A,$C326&amp;$C$323,'3.HR Policy'!$E:$E)*SUMIF('1.Headcount'!$A:$A,$C326&amp;2025,'1.Headcount'!Y:Y)/12</f>
        <v>0</v>
      </c>
      <c r="Y326" s="101">
        <f t="shared" si="416"/>
        <v>0</v>
      </c>
      <c r="Z326" s="224">
        <f>SUMIF('3.HR Policy'!$A:$A,$C326&amp;$C$323,'3.HR Policy'!$E:$E)*SUMIF('1.Headcount'!$A:$A,$C326&amp;2025,'1.Headcount'!AA:AA)/12</f>
        <v>0</v>
      </c>
      <c r="AA326" s="101">
        <f t="shared" si="417"/>
        <v>0</v>
      </c>
      <c r="AB326" s="96">
        <f t="shared" si="444"/>
        <v>66666.666666666672</v>
      </c>
      <c r="AC326" s="101">
        <f t="shared" si="418"/>
        <v>1.2879958784131891E-5</v>
      </c>
      <c r="AE326" s="95">
        <f>SUMIF('3.HR Policy'!$A:$A,$C326&amp;$C$323,'3.HR Policy'!G:G)*SUMIF($C$16:$C$26,$C326,F$16:F$26)</f>
        <v>0</v>
      </c>
      <c r="AF326" s="101">
        <f t="shared" si="419"/>
        <v>0</v>
      </c>
      <c r="AG326" s="95">
        <f>SUMIF('3.HR Policy'!$A:$A,$C326&amp;$C$323,'3.HR Policy'!I:I)*SUMIF($C$16:$C$26,$C326,H$16:H$26)</f>
        <v>200000</v>
      </c>
      <c r="AH326" s="101">
        <f t="shared" si="420"/>
        <v>1.2659638035629286E-5</v>
      </c>
      <c r="AI326" s="95">
        <f>SUMIF('3.HR Policy'!$A:$A,$C326&amp;$C$323,'3.HR Policy'!K:K)*SUMIF($C$16:$C$26,$C326,J$16:J$26)</f>
        <v>0</v>
      </c>
      <c r="AJ326" s="101">
        <f t="shared" si="421"/>
        <v>0</v>
      </c>
      <c r="AK326" s="95">
        <f>SUMIF('3.HR Policy'!$A:$A,$C326&amp;$C$323,'3.HR Policy'!M:M)*SUMIF($C$16:$C$26,$C326,L$16:L$26)</f>
        <v>0</v>
      </c>
      <c r="AL326" s="101">
        <f t="shared" si="422"/>
        <v>0</v>
      </c>
    </row>
    <row r="327" spans="2:38" x14ac:dyDescent="0.45">
      <c r="B327" s="139"/>
      <c r="C327" s="105" t="str">
        <f t="shared" si="442"/>
        <v>Staff 6</v>
      </c>
      <c r="D327" s="224">
        <f>SUMIF('3.HR Policy'!$A:$A,$C327&amp;$C$323,'3.HR Policy'!$E:$E)*SUMIF('1.Headcount'!$A:$A,$C327&amp;2025,'1.Headcount'!E:E)/12</f>
        <v>0</v>
      </c>
      <c r="E327" s="101">
        <f t="shared" si="406"/>
        <v>0</v>
      </c>
      <c r="F327" s="224">
        <f>SUMIF('3.HR Policy'!$A:$A,$C327&amp;$C$323,'3.HR Policy'!$E:$E)*SUMIF('1.Headcount'!$A:$A,$C327&amp;2025,'1.Headcount'!G:G)/12</f>
        <v>0</v>
      </c>
      <c r="G327" s="101">
        <f t="shared" si="407"/>
        <v>0</v>
      </c>
      <c r="H327" s="224">
        <f>SUMIF('3.HR Policy'!$A:$A,$C327&amp;$C$323,'3.HR Policy'!$E:$E)*SUMIF('1.Headcount'!$A:$A,$C327&amp;2025,'1.Headcount'!I:I)/12</f>
        <v>0</v>
      </c>
      <c r="I327" s="101">
        <f t="shared" si="408"/>
        <v>0</v>
      </c>
      <c r="J327" s="224">
        <f>SUMIF('3.HR Policy'!$A:$A,$C327&amp;$C$323,'3.HR Policy'!$E:$E)*SUMIF('1.Headcount'!$A:$A,$C327&amp;2025,'1.Headcount'!K:K)/12</f>
        <v>0</v>
      </c>
      <c r="K327" s="101">
        <f t="shared" si="409"/>
        <v>0</v>
      </c>
      <c r="L327" s="224">
        <f>SUMIF('3.HR Policy'!$A:$A,$C327&amp;$C$323,'3.HR Policy'!$E:$E)*SUMIF('1.Headcount'!$A:$A,$C327&amp;2025,'1.Headcount'!M:M)/12</f>
        <v>0</v>
      </c>
      <c r="M327" s="101">
        <f t="shared" si="410"/>
        <v>0</v>
      </c>
      <c r="N327" s="224">
        <f>SUMIF('3.HR Policy'!$A:$A,$C327&amp;$C$323,'3.HR Policy'!$E:$E)*SUMIF('1.Headcount'!$A:$A,$C327&amp;2025,'1.Headcount'!O:O)/12</f>
        <v>0</v>
      </c>
      <c r="O327" s="101">
        <f t="shared" si="411"/>
        <v>0</v>
      </c>
      <c r="P327" s="224">
        <f>SUMIF('3.HR Policy'!$A:$A,$C327&amp;$C$323,'3.HR Policy'!$E:$E)*SUMIF('1.Headcount'!$A:$A,$C327&amp;2025,'1.Headcount'!Q:Q)/12</f>
        <v>0</v>
      </c>
      <c r="Q327" s="101">
        <f t="shared" si="412"/>
        <v>0</v>
      </c>
      <c r="R327" s="224">
        <f>SUMIF('3.HR Policy'!$A:$A,$C327&amp;$C$323,'3.HR Policy'!$E:$E)*SUMIF('1.Headcount'!$A:$A,$C327&amp;2025,'1.Headcount'!S:S)/12</f>
        <v>0</v>
      </c>
      <c r="S327" s="101">
        <f t="shared" si="413"/>
        <v>0</v>
      </c>
      <c r="T327" s="224">
        <f>SUMIF('3.HR Policy'!$A:$A,$C327&amp;$C$323,'3.HR Policy'!$E:$E)*SUMIF('1.Headcount'!$A:$A,$C327&amp;2025,'1.Headcount'!U:U)/12</f>
        <v>0</v>
      </c>
      <c r="U327" s="101">
        <f t="shared" si="414"/>
        <v>0</v>
      </c>
      <c r="V327" s="224">
        <f>SUMIF('3.HR Policy'!$A:$A,$C327&amp;$C$323,'3.HR Policy'!$E:$E)*SUMIF('1.Headcount'!$A:$A,$C327&amp;2025,'1.Headcount'!W:W)/12</f>
        <v>0</v>
      </c>
      <c r="W327" s="101">
        <f t="shared" si="415"/>
        <v>0</v>
      </c>
      <c r="X327" s="224">
        <f>SUMIF('3.HR Policy'!$A:$A,$C327&amp;$C$323,'3.HR Policy'!$E:$E)*SUMIF('1.Headcount'!$A:$A,$C327&amp;2025,'1.Headcount'!Y:Y)/12</f>
        <v>0</v>
      </c>
      <c r="Y327" s="101">
        <f t="shared" si="416"/>
        <v>0</v>
      </c>
      <c r="Z327" s="224">
        <f>SUMIF('3.HR Policy'!$A:$A,$C327&amp;$C$323,'3.HR Policy'!$E:$E)*SUMIF('1.Headcount'!$A:$A,$C327&amp;2025,'1.Headcount'!AA:AA)/12</f>
        <v>0</v>
      </c>
      <c r="AA327" s="101">
        <f t="shared" si="417"/>
        <v>0</v>
      </c>
      <c r="AB327" s="96">
        <f t="shared" si="443"/>
        <v>0</v>
      </c>
      <c r="AC327" s="101">
        <f t="shared" si="418"/>
        <v>0</v>
      </c>
      <c r="AE327" s="95">
        <f>SUMIF('3.HR Policy'!$A:$A,$C327&amp;$C$323,'3.HR Policy'!G:G)*SUMIF($C$16:$C$26,$C327,F$16:F$26)</f>
        <v>0</v>
      </c>
      <c r="AF327" s="101">
        <f t="shared" si="419"/>
        <v>0</v>
      </c>
      <c r="AG327" s="95">
        <f>SUMIF('3.HR Policy'!$A:$A,$C327&amp;$C$323,'3.HR Policy'!I:I)*SUMIF($C$16:$C$26,$C327,H$16:H$26)</f>
        <v>0</v>
      </c>
      <c r="AH327" s="101">
        <f t="shared" si="420"/>
        <v>0</v>
      </c>
      <c r="AI327" s="95">
        <f>SUMIF('3.HR Policy'!$A:$A,$C327&amp;$C$323,'3.HR Policy'!K:K)*SUMIF($C$16:$C$26,$C327,J$16:J$26)</f>
        <v>0</v>
      </c>
      <c r="AJ327" s="101">
        <f t="shared" si="421"/>
        <v>0</v>
      </c>
      <c r="AK327" s="95">
        <f>SUMIF('3.HR Policy'!$A:$A,$C327&amp;$C$323,'3.HR Policy'!M:M)*SUMIF($C$16:$C$26,$C327,L$16:L$26)</f>
        <v>0</v>
      </c>
      <c r="AL327" s="101">
        <f t="shared" si="422"/>
        <v>0</v>
      </c>
    </row>
    <row r="328" spans="2:38" x14ac:dyDescent="0.45">
      <c r="B328" s="139"/>
      <c r="C328" s="105" t="str">
        <f t="shared" si="442"/>
        <v>Manager 3</v>
      </c>
      <c r="D328" s="224">
        <f>SUMIF('3.HR Policy'!$A:$A,$C328&amp;$C$323,'3.HR Policy'!$E:$E)*SUMIF('1.Headcount'!$A:$A,$C328&amp;2025,'1.Headcount'!E:E)/12</f>
        <v>0</v>
      </c>
      <c r="E328" s="101">
        <f t="shared" si="406"/>
        <v>0</v>
      </c>
      <c r="F328" s="224">
        <f>SUMIF('3.HR Policy'!$A:$A,$C328&amp;$C$323,'3.HR Policy'!$E:$E)*SUMIF('1.Headcount'!$A:$A,$C328&amp;2025,'1.Headcount'!G:G)/12</f>
        <v>0</v>
      </c>
      <c r="G328" s="101">
        <f t="shared" si="407"/>
        <v>0</v>
      </c>
      <c r="H328" s="224">
        <f>SUMIF('3.HR Policy'!$A:$A,$C328&amp;$C$323,'3.HR Policy'!$E:$E)*SUMIF('1.Headcount'!$A:$A,$C328&amp;2025,'1.Headcount'!I:I)/12</f>
        <v>0</v>
      </c>
      <c r="I328" s="101">
        <f t="shared" si="408"/>
        <v>0</v>
      </c>
      <c r="J328" s="224">
        <f>SUMIF('3.HR Policy'!$A:$A,$C328&amp;$C$323,'3.HR Policy'!$E:$E)*SUMIF('1.Headcount'!$A:$A,$C328&amp;2025,'1.Headcount'!K:K)/12</f>
        <v>0</v>
      </c>
      <c r="K328" s="101">
        <f t="shared" si="409"/>
        <v>0</v>
      </c>
      <c r="L328" s="224">
        <f>SUMIF('3.HR Policy'!$A:$A,$C328&amp;$C$323,'3.HR Policy'!$E:$E)*SUMIF('1.Headcount'!$A:$A,$C328&amp;2025,'1.Headcount'!M:M)/12</f>
        <v>0</v>
      </c>
      <c r="M328" s="101">
        <f t="shared" si="410"/>
        <v>0</v>
      </c>
      <c r="N328" s="224">
        <f>SUMIF('3.HR Policy'!$A:$A,$C328&amp;$C$323,'3.HR Policy'!$E:$E)*SUMIF('1.Headcount'!$A:$A,$C328&amp;2025,'1.Headcount'!O:O)/12</f>
        <v>0</v>
      </c>
      <c r="O328" s="101">
        <f t="shared" si="411"/>
        <v>0</v>
      </c>
      <c r="P328" s="224">
        <f>SUMIF('3.HR Policy'!$A:$A,$C328&amp;$C$323,'3.HR Policy'!$E:$E)*SUMIF('1.Headcount'!$A:$A,$C328&amp;2025,'1.Headcount'!Q:Q)/12</f>
        <v>0</v>
      </c>
      <c r="Q328" s="101">
        <f t="shared" si="412"/>
        <v>0</v>
      </c>
      <c r="R328" s="224">
        <f>SUMIF('3.HR Policy'!$A:$A,$C328&amp;$C$323,'3.HR Policy'!$E:$E)*SUMIF('1.Headcount'!$A:$A,$C328&amp;2025,'1.Headcount'!S:S)/12</f>
        <v>0</v>
      </c>
      <c r="S328" s="101">
        <f t="shared" si="413"/>
        <v>0</v>
      </c>
      <c r="T328" s="224">
        <f>SUMIF('3.HR Policy'!$A:$A,$C328&amp;$C$323,'3.HR Policy'!$E:$E)*SUMIF('1.Headcount'!$A:$A,$C328&amp;2025,'1.Headcount'!U:U)/12</f>
        <v>0</v>
      </c>
      <c r="U328" s="101">
        <f t="shared" si="414"/>
        <v>0</v>
      </c>
      <c r="V328" s="224">
        <f>SUMIF('3.HR Policy'!$A:$A,$C328&amp;$C$323,'3.HR Policy'!$E:$E)*SUMIF('1.Headcount'!$A:$A,$C328&amp;2025,'1.Headcount'!W:W)/12</f>
        <v>0</v>
      </c>
      <c r="W328" s="101">
        <f t="shared" si="415"/>
        <v>0</v>
      </c>
      <c r="X328" s="224">
        <f>SUMIF('3.HR Policy'!$A:$A,$C328&amp;$C$323,'3.HR Policy'!$E:$E)*SUMIF('1.Headcount'!$A:$A,$C328&amp;2025,'1.Headcount'!Y:Y)/12</f>
        <v>0</v>
      </c>
      <c r="Y328" s="101">
        <f t="shared" si="416"/>
        <v>0</v>
      </c>
      <c r="Z328" s="224">
        <f>SUMIF('3.HR Policy'!$A:$A,$C328&amp;$C$323,'3.HR Policy'!$E:$E)*SUMIF('1.Headcount'!$A:$A,$C328&amp;2025,'1.Headcount'!AA:AA)/12</f>
        <v>0</v>
      </c>
      <c r="AA328" s="101">
        <f t="shared" si="417"/>
        <v>0</v>
      </c>
      <c r="AB328" s="96">
        <f t="shared" ref="AB328:AB331" si="445">D328+F328+H328+J328+L328+N328+P328+R328+T328+V328+X328+Z328</f>
        <v>0</v>
      </c>
      <c r="AC328" s="101">
        <f t="shared" si="418"/>
        <v>0</v>
      </c>
      <c r="AE328" s="95">
        <f>SUMIF('3.HR Policy'!$A:$A,$C328&amp;$C$323,'3.HR Policy'!G:G)*SUMIF($C$16:$C$26,$C328,F$16:F$26)</f>
        <v>200000</v>
      </c>
      <c r="AF328" s="101">
        <f t="shared" si="419"/>
        <v>2.2787348464132712E-5</v>
      </c>
      <c r="AG328" s="95">
        <f>SUMIF('3.HR Policy'!$A:$A,$C328&amp;$C$323,'3.HR Policy'!I:I)*SUMIF($C$16:$C$26,$C328,H$16:H$26)</f>
        <v>200000</v>
      </c>
      <c r="AH328" s="101">
        <f t="shared" si="420"/>
        <v>1.2659638035629286E-5</v>
      </c>
      <c r="AI328" s="95">
        <f>SUMIF('3.HR Policy'!$A:$A,$C328&amp;$C$323,'3.HR Policy'!K:K)*SUMIF($C$16:$C$26,$C328,J$16:J$26)</f>
        <v>200000</v>
      </c>
      <c r="AJ328" s="101">
        <f t="shared" si="421"/>
        <v>8.4397586904195235E-6</v>
      </c>
      <c r="AK328" s="95">
        <f>SUMIF('3.HR Policy'!$A:$A,$C328&amp;$C$323,'3.HR Policy'!M:M)*SUMIF($C$16:$C$26,$C328,L$16:L$26)</f>
        <v>200000</v>
      </c>
      <c r="AL328" s="101">
        <f t="shared" si="422"/>
        <v>6.028399064585374E-6</v>
      </c>
    </row>
    <row r="329" spans="2:38" x14ac:dyDescent="0.45">
      <c r="B329" s="139"/>
      <c r="C329" s="105" t="str">
        <f t="shared" si="442"/>
        <v>Staff 4</v>
      </c>
      <c r="D329" s="224">
        <f>SUMIF('3.HR Policy'!$A:$A,$C329&amp;$C$323,'3.HR Policy'!$E:$E)*SUMIF('1.Headcount'!$A:$A,$C329&amp;2025,'1.Headcount'!E:E)/12</f>
        <v>0</v>
      </c>
      <c r="E329" s="101">
        <f t="shared" si="406"/>
        <v>0</v>
      </c>
      <c r="F329" s="224">
        <f>SUMIF('3.HR Policy'!$A:$A,$C329&amp;$C$323,'3.HR Policy'!$E:$E)*SUMIF('1.Headcount'!$A:$A,$C329&amp;2025,'1.Headcount'!G:G)/12</f>
        <v>0</v>
      </c>
      <c r="G329" s="101">
        <f t="shared" si="407"/>
        <v>0</v>
      </c>
      <c r="H329" s="224">
        <f>SUMIF('3.HR Policy'!$A:$A,$C329&amp;$C$323,'3.HR Policy'!$E:$E)*SUMIF('1.Headcount'!$A:$A,$C329&amp;2025,'1.Headcount'!I:I)/12</f>
        <v>0</v>
      </c>
      <c r="I329" s="101">
        <f t="shared" si="408"/>
        <v>0</v>
      </c>
      <c r="J329" s="224">
        <f>SUMIF('3.HR Policy'!$A:$A,$C329&amp;$C$323,'3.HR Policy'!$E:$E)*SUMIF('1.Headcount'!$A:$A,$C329&amp;2025,'1.Headcount'!K:K)/12</f>
        <v>0</v>
      </c>
      <c r="K329" s="101">
        <f t="shared" si="409"/>
        <v>0</v>
      </c>
      <c r="L329" s="224">
        <f>SUMIF('3.HR Policy'!$A:$A,$C329&amp;$C$323,'3.HR Policy'!$E:$E)*SUMIF('1.Headcount'!$A:$A,$C329&amp;2025,'1.Headcount'!M:M)/12</f>
        <v>0</v>
      </c>
      <c r="M329" s="101">
        <f t="shared" si="410"/>
        <v>0</v>
      </c>
      <c r="N329" s="224">
        <f>SUMIF('3.HR Policy'!$A:$A,$C329&amp;$C$323,'3.HR Policy'!$E:$E)*SUMIF('1.Headcount'!$A:$A,$C329&amp;2025,'1.Headcount'!O:O)/12</f>
        <v>0</v>
      </c>
      <c r="O329" s="101">
        <f t="shared" si="411"/>
        <v>0</v>
      </c>
      <c r="P329" s="224">
        <f>SUMIF('3.HR Policy'!$A:$A,$C329&amp;$C$323,'3.HR Policy'!$E:$E)*SUMIF('1.Headcount'!$A:$A,$C329&amp;2025,'1.Headcount'!Q:Q)/12</f>
        <v>0</v>
      </c>
      <c r="Q329" s="101">
        <f t="shared" si="412"/>
        <v>0</v>
      </c>
      <c r="R329" s="224">
        <f>SUMIF('3.HR Policy'!$A:$A,$C329&amp;$C$323,'3.HR Policy'!$E:$E)*SUMIF('1.Headcount'!$A:$A,$C329&amp;2025,'1.Headcount'!S:S)/12</f>
        <v>0</v>
      </c>
      <c r="S329" s="101">
        <f t="shared" si="413"/>
        <v>0</v>
      </c>
      <c r="T329" s="224">
        <f>SUMIF('3.HR Policy'!$A:$A,$C329&amp;$C$323,'3.HR Policy'!$E:$E)*SUMIF('1.Headcount'!$A:$A,$C329&amp;2025,'1.Headcount'!U:U)/12</f>
        <v>33333.333333333336</v>
      </c>
      <c r="U329" s="101">
        <f t="shared" si="414"/>
        <v>9.5238095238095241E-5</v>
      </c>
      <c r="V329" s="224">
        <f>SUMIF('3.HR Policy'!$A:$A,$C329&amp;$C$323,'3.HR Policy'!$E:$E)*SUMIF('1.Headcount'!$A:$A,$C329&amp;2025,'1.Headcount'!W:W)/12</f>
        <v>33333.333333333336</v>
      </c>
      <c r="W329" s="101">
        <f t="shared" si="415"/>
        <v>1.5873015873015873E-4</v>
      </c>
      <c r="X329" s="224">
        <f>SUMIF('3.HR Policy'!$A:$A,$C329&amp;$C$323,'3.HR Policy'!$E:$E)*SUMIF('1.Headcount'!$A:$A,$C329&amp;2025,'1.Headcount'!Y:Y)/12</f>
        <v>33333.333333333336</v>
      </c>
      <c r="Y329" s="101">
        <f t="shared" si="416"/>
        <v>1.7543859649122808E-4</v>
      </c>
      <c r="Z329" s="224">
        <f>SUMIF('3.HR Policy'!$A:$A,$C329&amp;$C$323,'3.HR Policy'!$E:$E)*SUMIF('1.Headcount'!$A:$A,$C329&amp;2025,'1.Headcount'!AA:AA)/12</f>
        <v>33333.333333333336</v>
      </c>
      <c r="AA329" s="101">
        <f t="shared" si="417"/>
        <v>2.0940654186036772E-5</v>
      </c>
      <c r="AB329" s="96">
        <f t="shared" si="445"/>
        <v>133333.33333333334</v>
      </c>
      <c r="AC329" s="101">
        <f t="shared" si="418"/>
        <v>2.5759917568263783E-5</v>
      </c>
      <c r="AE329" s="95">
        <f>SUMIF('3.HR Policy'!$A:$A,$C329&amp;$C$323,'3.HR Policy'!G:G)*SUMIF($C$16:$C$26,$C329,F$16:F$26)</f>
        <v>400000</v>
      </c>
      <c r="AF329" s="101">
        <f t="shared" si="419"/>
        <v>4.5574696928265424E-5</v>
      </c>
      <c r="AG329" s="95">
        <f>SUMIF('3.HR Policy'!$A:$A,$C329&amp;$C$323,'3.HR Policy'!I:I)*SUMIF($C$16:$C$26,$C329,H$16:H$26)</f>
        <v>0</v>
      </c>
      <c r="AH329" s="101">
        <f t="shared" si="420"/>
        <v>0</v>
      </c>
      <c r="AI329" s="95">
        <f>SUMIF('3.HR Policy'!$A:$A,$C329&amp;$C$323,'3.HR Policy'!K:K)*SUMIF($C$16:$C$26,$C329,J$16:J$26)</f>
        <v>0</v>
      </c>
      <c r="AJ329" s="101">
        <f t="shared" si="421"/>
        <v>0</v>
      </c>
      <c r="AK329" s="95">
        <f>SUMIF('3.HR Policy'!$A:$A,$C329&amp;$C$323,'3.HR Policy'!M:M)*SUMIF($C$16:$C$26,$C329,L$16:L$26)</f>
        <v>400000</v>
      </c>
      <c r="AL329" s="101">
        <f t="shared" si="422"/>
        <v>1.2056798129170748E-5</v>
      </c>
    </row>
    <row r="330" spans="2:38" x14ac:dyDescent="0.45">
      <c r="B330" s="139"/>
      <c r="C330" s="105" t="str">
        <f t="shared" si="442"/>
        <v>Manager 4</v>
      </c>
      <c r="D330" s="224">
        <f>SUMIF('3.HR Policy'!$A:$A,$C330&amp;$C$323,'3.HR Policy'!$E:$E)*SUMIF('1.Headcount'!$A:$A,$C330&amp;2025,'1.Headcount'!E:E)/12</f>
        <v>0</v>
      </c>
      <c r="E330" s="101">
        <f t="shared" si="406"/>
        <v>0</v>
      </c>
      <c r="F330" s="224">
        <f>SUMIF('3.HR Policy'!$A:$A,$C330&amp;$C$323,'3.HR Policy'!$E:$E)*SUMIF('1.Headcount'!$A:$A,$C330&amp;2025,'1.Headcount'!G:G)/12</f>
        <v>0</v>
      </c>
      <c r="G330" s="101">
        <f t="shared" si="407"/>
        <v>0</v>
      </c>
      <c r="H330" s="224">
        <f>SUMIF('3.HR Policy'!$A:$A,$C330&amp;$C$323,'3.HR Policy'!$E:$E)*SUMIF('1.Headcount'!$A:$A,$C330&amp;2025,'1.Headcount'!I:I)/12</f>
        <v>0</v>
      </c>
      <c r="I330" s="101">
        <f t="shared" si="408"/>
        <v>0</v>
      </c>
      <c r="J330" s="224">
        <f>SUMIF('3.HR Policy'!$A:$A,$C330&amp;$C$323,'3.HR Policy'!$E:$E)*SUMIF('1.Headcount'!$A:$A,$C330&amp;2025,'1.Headcount'!K:K)/12</f>
        <v>0</v>
      </c>
      <c r="K330" s="101">
        <f t="shared" si="409"/>
        <v>0</v>
      </c>
      <c r="L330" s="224">
        <f>SUMIF('3.HR Policy'!$A:$A,$C330&amp;$C$323,'3.HR Policy'!$E:$E)*SUMIF('1.Headcount'!$A:$A,$C330&amp;2025,'1.Headcount'!M:M)/12</f>
        <v>0</v>
      </c>
      <c r="M330" s="101">
        <f t="shared" si="410"/>
        <v>0</v>
      </c>
      <c r="N330" s="224">
        <f>SUMIF('3.HR Policy'!$A:$A,$C330&amp;$C$323,'3.HR Policy'!$E:$E)*SUMIF('1.Headcount'!$A:$A,$C330&amp;2025,'1.Headcount'!O:O)/12</f>
        <v>0</v>
      </c>
      <c r="O330" s="101">
        <f t="shared" si="411"/>
        <v>0</v>
      </c>
      <c r="P330" s="224">
        <f>SUMIF('3.HR Policy'!$A:$A,$C330&amp;$C$323,'3.HR Policy'!$E:$E)*SUMIF('1.Headcount'!$A:$A,$C330&amp;2025,'1.Headcount'!Q:Q)/12</f>
        <v>0</v>
      </c>
      <c r="Q330" s="101">
        <f t="shared" si="412"/>
        <v>0</v>
      </c>
      <c r="R330" s="224">
        <f>SUMIF('3.HR Policy'!$A:$A,$C330&amp;$C$323,'3.HR Policy'!$E:$E)*SUMIF('1.Headcount'!$A:$A,$C330&amp;2025,'1.Headcount'!S:S)/12</f>
        <v>0</v>
      </c>
      <c r="S330" s="101">
        <f t="shared" si="413"/>
        <v>0</v>
      </c>
      <c r="T330" s="224">
        <f>SUMIF('3.HR Policy'!$A:$A,$C330&amp;$C$323,'3.HR Policy'!$E:$E)*SUMIF('1.Headcount'!$A:$A,$C330&amp;2025,'1.Headcount'!U:U)/12</f>
        <v>0</v>
      </c>
      <c r="U330" s="101">
        <f t="shared" si="414"/>
        <v>0</v>
      </c>
      <c r="V330" s="224">
        <f>SUMIF('3.HR Policy'!$A:$A,$C330&amp;$C$323,'3.HR Policy'!$E:$E)*SUMIF('1.Headcount'!$A:$A,$C330&amp;2025,'1.Headcount'!W:W)/12</f>
        <v>0</v>
      </c>
      <c r="W330" s="101">
        <f t="shared" si="415"/>
        <v>0</v>
      </c>
      <c r="X330" s="224">
        <f>SUMIF('3.HR Policy'!$A:$A,$C330&amp;$C$323,'3.HR Policy'!$E:$E)*SUMIF('1.Headcount'!$A:$A,$C330&amp;2025,'1.Headcount'!Y:Y)/12</f>
        <v>0</v>
      </c>
      <c r="Y330" s="101">
        <f t="shared" si="416"/>
        <v>0</v>
      </c>
      <c r="Z330" s="224">
        <f>SUMIF('3.HR Policy'!$A:$A,$C330&amp;$C$323,'3.HR Policy'!$E:$E)*SUMIF('1.Headcount'!$A:$A,$C330&amp;2025,'1.Headcount'!AA:AA)/12</f>
        <v>0</v>
      </c>
      <c r="AA330" s="101">
        <f t="shared" si="417"/>
        <v>0</v>
      </c>
      <c r="AB330" s="96">
        <f t="shared" si="445"/>
        <v>0</v>
      </c>
      <c r="AC330" s="101">
        <f t="shared" si="418"/>
        <v>0</v>
      </c>
      <c r="AE330" s="95">
        <f>SUMIF('3.HR Policy'!$A:$A,$C330&amp;$C$323,'3.HR Policy'!G:G)*SUMIF($C$16:$C$26,$C330,F$16:F$26)</f>
        <v>0</v>
      </c>
      <c r="AF330" s="101">
        <f t="shared" si="419"/>
        <v>0</v>
      </c>
      <c r="AG330" s="95">
        <f>SUMIF('3.HR Policy'!$A:$A,$C330&amp;$C$323,'3.HR Policy'!I:I)*SUMIF($C$16:$C$26,$C330,H$16:H$26)</f>
        <v>200000</v>
      </c>
      <c r="AH330" s="101">
        <f t="shared" si="420"/>
        <v>1.2659638035629286E-5</v>
      </c>
      <c r="AI330" s="95">
        <f>SUMIF('3.HR Policy'!$A:$A,$C330&amp;$C$323,'3.HR Policy'!K:K)*SUMIF($C$16:$C$26,$C330,J$16:J$26)</f>
        <v>200000</v>
      </c>
      <c r="AJ330" s="101">
        <f t="shared" si="421"/>
        <v>8.4397586904195235E-6</v>
      </c>
      <c r="AK330" s="95">
        <f>SUMIF('3.HR Policy'!$A:$A,$C330&amp;$C$323,'3.HR Policy'!M:M)*SUMIF($C$16:$C$26,$C330,L$16:L$26)</f>
        <v>200000</v>
      </c>
      <c r="AL330" s="101">
        <f t="shared" si="422"/>
        <v>6.028399064585374E-6</v>
      </c>
    </row>
    <row r="331" spans="2:38" x14ac:dyDescent="0.45">
      <c r="B331" s="139"/>
      <c r="C331" s="105" t="str">
        <f t="shared" si="442"/>
        <v>Staff 5</v>
      </c>
      <c r="D331" s="224">
        <f>SUMIF('3.HR Policy'!$A:$A,$C331&amp;$C$323,'3.HR Policy'!$E:$E)*SUMIF('1.Headcount'!$A:$A,$C331&amp;2025,'1.Headcount'!E:E)/12</f>
        <v>0</v>
      </c>
      <c r="E331" s="101">
        <f t="shared" si="406"/>
        <v>0</v>
      </c>
      <c r="F331" s="224">
        <f>SUMIF('3.HR Policy'!$A:$A,$C331&amp;$C$323,'3.HR Policy'!$E:$E)*SUMIF('1.Headcount'!$A:$A,$C331&amp;2025,'1.Headcount'!G:G)/12</f>
        <v>0</v>
      </c>
      <c r="G331" s="101">
        <f t="shared" si="407"/>
        <v>0</v>
      </c>
      <c r="H331" s="224">
        <f>SUMIF('3.HR Policy'!$A:$A,$C331&amp;$C$323,'3.HR Policy'!$E:$E)*SUMIF('1.Headcount'!$A:$A,$C331&amp;2025,'1.Headcount'!I:I)/12</f>
        <v>0</v>
      </c>
      <c r="I331" s="101">
        <f t="shared" si="408"/>
        <v>0</v>
      </c>
      <c r="J331" s="224">
        <f>SUMIF('3.HR Policy'!$A:$A,$C331&amp;$C$323,'3.HR Policy'!$E:$E)*SUMIF('1.Headcount'!$A:$A,$C331&amp;2025,'1.Headcount'!K:K)/12</f>
        <v>0</v>
      </c>
      <c r="K331" s="101">
        <f t="shared" si="409"/>
        <v>0</v>
      </c>
      <c r="L331" s="224">
        <f>SUMIF('3.HR Policy'!$A:$A,$C331&amp;$C$323,'3.HR Policy'!$E:$E)*SUMIF('1.Headcount'!$A:$A,$C331&amp;2025,'1.Headcount'!M:M)/12</f>
        <v>0</v>
      </c>
      <c r="M331" s="101">
        <f t="shared" si="410"/>
        <v>0</v>
      </c>
      <c r="N331" s="224">
        <f>SUMIF('3.HR Policy'!$A:$A,$C331&amp;$C$323,'3.HR Policy'!$E:$E)*SUMIF('1.Headcount'!$A:$A,$C331&amp;2025,'1.Headcount'!O:O)/12</f>
        <v>0</v>
      </c>
      <c r="O331" s="101">
        <f t="shared" si="411"/>
        <v>0</v>
      </c>
      <c r="P331" s="224">
        <f>SUMIF('3.HR Policy'!$A:$A,$C331&amp;$C$323,'3.HR Policy'!$E:$E)*SUMIF('1.Headcount'!$A:$A,$C331&amp;2025,'1.Headcount'!Q:Q)/12</f>
        <v>66666.666666666672</v>
      </c>
      <c r="Q331" s="101">
        <f t="shared" si="412"/>
        <v>9.2081031307550656E-5</v>
      </c>
      <c r="R331" s="224">
        <f>SUMIF('3.HR Policy'!$A:$A,$C331&amp;$C$323,'3.HR Policy'!$E:$E)*SUMIF('1.Headcount'!$A:$A,$C331&amp;2025,'1.Headcount'!S:S)/12</f>
        <v>66666.666666666672</v>
      </c>
      <c r="S331" s="101">
        <f t="shared" si="413"/>
        <v>2.6666666666666668E-4</v>
      </c>
      <c r="T331" s="224">
        <f>SUMIF('3.HR Policy'!$A:$A,$C331&amp;$C$323,'3.HR Policy'!$E:$E)*SUMIF('1.Headcount'!$A:$A,$C331&amp;2025,'1.Headcount'!U:U)/12</f>
        <v>66666.666666666672</v>
      </c>
      <c r="U331" s="101">
        <f t="shared" si="414"/>
        <v>1.9047619047619048E-4</v>
      </c>
      <c r="V331" s="224">
        <f>SUMIF('3.HR Policy'!$A:$A,$C331&amp;$C$323,'3.HR Policy'!$E:$E)*SUMIF('1.Headcount'!$A:$A,$C331&amp;2025,'1.Headcount'!W:W)/12</f>
        <v>66666.666666666672</v>
      </c>
      <c r="W331" s="101">
        <f t="shared" si="415"/>
        <v>3.1746031746031746E-4</v>
      </c>
      <c r="X331" s="224">
        <f>SUMIF('3.HR Policy'!$A:$A,$C331&amp;$C$323,'3.HR Policy'!$E:$E)*SUMIF('1.Headcount'!$A:$A,$C331&amp;2025,'1.Headcount'!Y:Y)/12</f>
        <v>66666.666666666672</v>
      </c>
      <c r="Y331" s="101">
        <f t="shared" si="416"/>
        <v>3.5087719298245617E-4</v>
      </c>
      <c r="Z331" s="224">
        <f>SUMIF('3.HR Policy'!$A:$A,$C331&amp;$C$323,'3.HR Policy'!$E:$E)*SUMIF('1.Headcount'!$A:$A,$C331&amp;2025,'1.Headcount'!AA:AA)/12</f>
        <v>66666.666666666672</v>
      </c>
      <c r="AA331" s="101">
        <f t="shared" si="417"/>
        <v>4.1881308372073544E-5</v>
      </c>
      <c r="AB331" s="96">
        <f t="shared" si="445"/>
        <v>400000.00000000006</v>
      </c>
      <c r="AC331" s="101">
        <f t="shared" si="418"/>
        <v>7.7279752704791362E-5</v>
      </c>
      <c r="AE331" s="95">
        <f>SUMIF('3.HR Policy'!$A:$A,$C331&amp;$C$323,'3.HR Policy'!G:G)*SUMIF($C$16:$C$26,$C331,F$16:F$26)</f>
        <v>0</v>
      </c>
      <c r="AF331" s="101">
        <f t="shared" si="419"/>
        <v>0</v>
      </c>
      <c r="AG331" s="95">
        <f>SUMIF('3.HR Policy'!$A:$A,$C331&amp;$C$323,'3.HR Policy'!I:I)*SUMIF($C$16:$C$26,$C331,H$16:H$26)</f>
        <v>800000</v>
      </c>
      <c r="AH331" s="101">
        <f t="shared" si="420"/>
        <v>5.0638552142517144E-5</v>
      </c>
      <c r="AI331" s="95">
        <f>SUMIF('3.HR Policy'!$A:$A,$C331&amp;$C$323,'3.HR Policy'!K:K)*SUMIF($C$16:$C$26,$C331,J$16:J$26)</f>
        <v>800000</v>
      </c>
      <c r="AJ331" s="101">
        <f t="shared" si="421"/>
        <v>3.3759034761678094E-5</v>
      </c>
      <c r="AK331" s="95">
        <f>SUMIF('3.HR Policy'!$A:$A,$C331&amp;$C$323,'3.HR Policy'!M:M)*SUMIF($C$16:$C$26,$C331,L$16:L$26)</f>
        <v>800000</v>
      </c>
      <c r="AL331" s="101">
        <f t="shared" si="422"/>
        <v>2.4113596258341496E-5</v>
      </c>
    </row>
    <row r="332" spans="2:38" x14ac:dyDescent="0.45">
      <c r="B332" s="139"/>
      <c r="C332" s="105" t="str">
        <f t="shared" si="442"/>
        <v>Staff 3</v>
      </c>
      <c r="D332" s="224">
        <f>SUMIF('3.HR Policy'!$A:$A,$C332&amp;$C$323,'3.HR Policy'!$E:$E)*SUMIF('1.Headcount'!$A:$A,$C332&amp;2025,'1.Headcount'!E:E)/12</f>
        <v>0</v>
      </c>
      <c r="E332" s="101">
        <f t="shared" ref="E332:E363" si="446">IFERROR(D332/D$32,0)</f>
        <v>0</v>
      </c>
      <c r="F332" s="224">
        <f>SUMIF('3.HR Policy'!$A:$A,$C332&amp;$C$323,'3.HR Policy'!$E:$E)*SUMIF('1.Headcount'!$A:$A,$C332&amp;2025,'1.Headcount'!G:G)/12</f>
        <v>0</v>
      </c>
      <c r="G332" s="101">
        <f t="shared" si="407"/>
        <v>0</v>
      </c>
      <c r="H332" s="224">
        <f>SUMIF('3.HR Policy'!$A:$A,$C332&amp;$C$323,'3.HR Policy'!$E:$E)*SUMIF('1.Headcount'!$A:$A,$C332&amp;2025,'1.Headcount'!I:I)/12</f>
        <v>0</v>
      </c>
      <c r="I332" s="101">
        <f t="shared" si="408"/>
        <v>0</v>
      </c>
      <c r="J332" s="224">
        <f>SUMIF('3.HR Policy'!$A:$A,$C332&amp;$C$323,'3.HR Policy'!$E:$E)*SUMIF('1.Headcount'!$A:$A,$C332&amp;2025,'1.Headcount'!K:K)/12</f>
        <v>0</v>
      </c>
      <c r="K332" s="101">
        <f t="shared" si="409"/>
        <v>0</v>
      </c>
      <c r="L332" s="224">
        <f>SUMIF('3.HR Policy'!$A:$A,$C332&amp;$C$323,'3.HR Policy'!$E:$E)*SUMIF('1.Headcount'!$A:$A,$C332&amp;2025,'1.Headcount'!M:M)/12</f>
        <v>0</v>
      </c>
      <c r="M332" s="101">
        <f t="shared" si="410"/>
        <v>0</v>
      </c>
      <c r="N332" s="224">
        <f>SUMIF('3.HR Policy'!$A:$A,$C332&amp;$C$323,'3.HR Policy'!$E:$E)*SUMIF('1.Headcount'!$A:$A,$C332&amp;2025,'1.Headcount'!O:O)/12</f>
        <v>0</v>
      </c>
      <c r="O332" s="101">
        <f t="shared" si="411"/>
        <v>0</v>
      </c>
      <c r="P332" s="224">
        <f>SUMIF('3.HR Policy'!$A:$A,$C332&amp;$C$323,'3.HR Policy'!$E:$E)*SUMIF('1.Headcount'!$A:$A,$C332&amp;2025,'1.Headcount'!Q:Q)/12</f>
        <v>0</v>
      </c>
      <c r="Q332" s="101">
        <f t="shared" si="412"/>
        <v>0</v>
      </c>
      <c r="R332" s="224">
        <f>SUMIF('3.HR Policy'!$A:$A,$C332&amp;$C$323,'3.HR Policy'!$E:$E)*SUMIF('1.Headcount'!$A:$A,$C332&amp;2025,'1.Headcount'!S:S)/12</f>
        <v>0</v>
      </c>
      <c r="S332" s="101">
        <f t="shared" si="413"/>
        <v>0</v>
      </c>
      <c r="T332" s="224">
        <f>SUMIF('3.HR Policy'!$A:$A,$C332&amp;$C$323,'3.HR Policy'!$E:$E)*SUMIF('1.Headcount'!$A:$A,$C332&amp;2025,'1.Headcount'!U:U)/12</f>
        <v>0</v>
      </c>
      <c r="U332" s="101">
        <f t="shared" si="414"/>
        <v>0</v>
      </c>
      <c r="V332" s="224">
        <f>SUMIF('3.HR Policy'!$A:$A,$C332&amp;$C$323,'3.HR Policy'!$E:$E)*SUMIF('1.Headcount'!$A:$A,$C332&amp;2025,'1.Headcount'!W:W)/12</f>
        <v>0</v>
      </c>
      <c r="W332" s="101">
        <f t="shared" si="415"/>
        <v>0</v>
      </c>
      <c r="X332" s="224">
        <f>SUMIF('3.HR Policy'!$A:$A,$C332&amp;$C$323,'3.HR Policy'!$E:$E)*SUMIF('1.Headcount'!$A:$A,$C332&amp;2025,'1.Headcount'!Y:Y)/12</f>
        <v>0</v>
      </c>
      <c r="Y332" s="101">
        <f t="shared" si="416"/>
        <v>0</v>
      </c>
      <c r="Z332" s="224">
        <f>SUMIF('3.HR Policy'!$A:$A,$C332&amp;$C$323,'3.HR Policy'!$E:$E)*SUMIF('1.Headcount'!$A:$A,$C332&amp;2025,'1.Headcount'!AA:AA)/12</f>
        <v>0</v>
      </c>
      <c r="AA332" s="101">
        <f t="shared" si="417"/>
        <v>0</v>
      </c>
      <c r="AB332" s="96">
        <f t="shared" si="443"/>
        <v>0</v>
      </c>
      <c r="AC332" s="101">
        <f t="shared" ref="AC332:AC363" si="447">IFERROR(AB332/AB$32,0)</f>
        <v>0</v>
      </c>
      <c r="AE332" s="95">
        <f>SUMIF('3.HR Policy'!$A:$A,$C332&amp;$C$323,'3.HR Policy'!G:G)*SUMIF($C$16:$C$26,$C332,F$16:F$26)</f>
        <v>0</v>
      </c>
      <c r="AF332" s="101">
        <f t="shared" ref="AF332:AF363" si="448">IFERROR(AE332/AE$32,0)</f>
        <v>0</v>
      </c>
      <c r="AG332" s="95">
        <f>SUMIF('3.HR Policy'!$A:$A,$C332&amp;$C$323,'3.HR Policy'!I:I)*SUMIF($C$16:$C$26,$C332,H$16:H$26)</f>
        <v>200000</v>
      </c>
      <c r="AH332" s="101">
        <f t="shared" ref="AH332:AH363" si="449">IFERROR(AG332/AG$32,0)</f>
        <v>1.2659638035629286E-5</v>
      </c>
      <c r="AI332" s="95">
        <f>SUMIF('3.HR Policy'!$A:$A,$C332&amp;$C$323,'3.HR Policy'!K:K)*SUMIF($C$16:$C$26,$C332,J$16:J$26)</f>
        <v>0</v>
      </c>
      <c r="AJ332" s="101">
        <f t="shared" ref="AJ332:AJ363" si="450">IFERROR(AI332/AI$32,0)</f>
        <v>0</v>
      </c>
      <c r="AK332" s="95">
        <f>SUMIF('3.HR Policy'!$A:$A,$C332&amp;$C$323,'3.HR Policy'!M:M)*SUMIF($C$16:$C$26,$C332,L$16:L$26)</f>
        <v>0</v>
      </c>
      <c r="AL332" s="101">
        <f t="shared" ref="AL332:AL363" si="451">IFERROR(AK332/AK$32,0)</f>
        <v>0</v>
      </c>
    </row>
    <row r="333" spans="2:38" x14ac:dyDescent="0.45">
      <c r="B333" s="139"/>
      <c r="C333" s="105" t="str">
        <f t="shared" si="442"/>
        <v>Manager 5</v>
      </c>
      <c r="D333" s="224">
        <f>SUMIF('3.HR Policy'!$A:$A,$C333&amp;$C$323,'3.HR Policy'!$E:$E)*SUMIF('1.Headcount'!$A:$A,$C333&amp;2025,'1.Headcount'!E:E)/12</f>
        <v>0</v>
      </c>
      <c r="E333" s="101">
        <f t="shared" si="446"/>
        <v>0</v>
      </c>
      <c r="F333" s="224">
        <f>SUMIF('3.HR Policy'!$A:$A,$C333&amp;$C$323,'3.HR Policy'!$E:$E)*SUMIF('1.Headcount'!$A:$A,$C333&amp;2025,'1.Headcount'!G:G)/12</f>
        <v>0</v>
      </c>
      <c r="G333" s="101">
        <f t="shared" si="407"/>
        <v>0</v>
      </c>
      <c r="H333" s="224">
        <f>SUMIF('3.HR Policy'!$A:$A,$C333&amp;$C$323,'3.HR Policy'!$E:$E)*SUMIF('1.Headcount'!$A:$A,$C333&amp;2025,'1.Headcount'!I:I)/12</f>
        <v>0</v>
      </c>
      <c r="I333" s="101">
        <f t="shared" si="408"/>
        <v>0</v>
      </c>
      <c r="J333" s="224">
        <f>SUMIF('3.HR Policy'!$A:$A,$C333&amp;$C$323,'3.HR Policy'!$E:$E)*SUMIF('1.Headcount'!$A:$A,$C333&amp;2025,'1.Headcount'!K:K)/12</f>
        <v>0</v>
      </c>
      <c r="K333" s="101">
        <f t="shared" si="409"/>
        <v>0</v>
      </c>
      <c r="L333" s="224">
        <f>SUMIF('3.HR Policy'!$A:$A,$C333&amp;$C$323,'3.HR Policy'!$E:$E)*SUMIF('1.Headcount'!$A:$A,$C333&amp;2025,'1.Headcount'!M:M)/12</f>
        <v>0</v>
      </c>
      <c r="M333" s="101">
        <f t="shared" si="410"/>
        <v>0</v>
      </c>
      <c r="N333" s="224">
        <f>SUMIF('3.HR Policy'!$A:$A,$C333&amp;$C$323,'3.HR Policy'!$E:$E)*SUMIF('1.Headcount'!$A:$A,$C333&amp;2025,'1.Headcount'!O:O)/12</f>
        <v>16666.666666666668</v>
      </c>
      <c r="O333" s="101">
        <f t="shared" si="411"/>
        <v>2.8239015023155993E-5</v>
      </c>
      <c r="P333" s="224">
        <f>SUMIF('3.HR Policy'!$A:$A,$C333&amp;$C$323,'3.HR Policy'!$E:$E)*SUMIF('1.Headcount'!$A:$A,$C333&amp;2025,'1.Headcount'!Q:Q)/12</f>
        <v>16666.666666666668</v>
      </c>
      <c r="Q333" s="101">
        <f t="shared" si="412"/>
        <v>2.3020257826887664E-5</v>
      </c>
      <c r="R333" s="224">
        <f>SUMIF('3.HR Policy'!$A:$A,$C333&amp;$C$323,'3.HR Policy'!$E:$E)*SUMIF('1.Headcount'!$A:$A,$C333&amp;2025,'1.Headcount'!S:S)/12</f>
        <v>16666.666666666668</v>
      </c>
      <c r="S333" s="101">
        <f t="shared" si="413"/>
        <v>6.666666666666667E-5</v>
      </c>
      <c r="T333" s="224">
        <f>SUMIF('3.HR Policy'!$A:$A,$C333&amp;$C$323,'3.HR Policy'!$E:$E)*SUMIF('1.Headcount'!$A:$A,$C333&amp;2025,'1.Headcount'!U:U)/12</f>
        <v>16666.666666666668</v>
      </c>
      <c r="U333" s="101">
        <f t="shared" si="414"/>
        <v>4.761904761904762E-5</v>
      </c>
      <c r="V333" s="224">
        <f>SUMIF('3.HR Policy'!$A:$A,$C333&amp;$C$323,'3.HR Policy'!$E:$E)*SUMIF('1.Headcount'!$A:$A,$C333&amp;2025,'1.Headcount'!W:W)/12</f>
        <v>16666.666666666668</v>
      </c>
      <c r="W333" s="101">
        <f t="shared" si="415"/>
        <v>7.9365079365079365E-5</v>
      </c>
      <c r="X333" s="224">
        <f>SUMIF('3.HR Policy'!$A:$A,$C333&amp;$C$323,'3.HR Policy'!$E:$E)*SUMIF('1.Headcount'!$A:$A,$C333&amp;2025,'1.Headcount'!Y:Y)/12</f>
        <v>16666.666666666668</v>
      </c>
      <c r="Y333" s="101">
        <f t="shared" si="416"/>
        <v>8.7719298245614042E-5</v>
      </c>
      <c r="Z333" s="224">
        <f>SUMIF('3.HR Policy'!$A:$A,$C333&amp;$C$323,'3.HR Policy'!$E:$E)*SUMIF('1.Headcount'!$A:$A,$C333&amp;2025,'1.Headcount'!AA:AA)/12</f>
        <v>16666.666666666668</v>
      </c>
      <c r="AA333" s="101">
        <f t="shared" si="417"/>
        <v>1.0470327093018386E-5</v>
      </c>
      <c r="AB333" s="96">
        <f t="shared" si="443"/>
        <v>116666.66666666669</v>
      </c>
      <c r="AC333" s="101">
        <f t="shared" si="447"/>
        <v>2.2539927872230813E-5</v>
      </c>
      <c r="AE333" s="95">
        <f>SUMIF('3.HR Policy'!$A:$A,$C333&amp;$C$323,'3.HR Policy'!G:G)*SUMIF($C$16:$C$26,$C333,F$16:F$26)</f>
        <v>400000</v>
      </c>
      <c r="AF333" s="101">
        <f t="shared" si="448"/>
        <v>4.5574696928265424E-5</v>
      </c>
      <c r="AG333" s="95">
        <f>SUMIF('3.HR Policy'!$A:$A,$C333&amp;$C$323,'3.HR Policy'!I:I)*SUMIF($C$16:$C$26,$C333,H$16:H$26)</f>
        <v>200000</v>
      </c>
      <c r="AH333" s="101">
        <f t="shared" si="449"/>
        <v>1.2659638035629286E-5</v>
      </c>
      <c r="AI333" s="95">
        <f>SUMIF('3.HR Policy'!$A:$A,$C333&amp;$C$323,'3.HR Policy'!K:K)*SUMIF($C$16:$C$26,$C333,J$16:J$26)</f>
        <v>200000</v>
      </c>
      <c r="AJ333" s="101">
        <f t="shared" si="450"/>
        <v>8.4397586904195235E-6</v>
      </c>
      <c r="AK333" s="95">
        <f>SUMIF('3.HR Policy'!$A:$A,$C333&amp;$C$323,'3.HR Policy'!M:M)*SUMIF($C$16:$C$26,$C333,L$16:L$26)</f>
        <v>200000</v>
      </c>
      <c r="AL333" s="101">
        <f t="shared" si="451"/>
        <v>6.028399064585374E-6</v>
      </c>
    </row>
    <row r="334" spans="2:38" x14ac:dyDescent="0.45">
      <c r="B334" s="90">
        <v>10</v>
      </c>
      <c r="C334" s="2" t="str">
        <f>C215</f>
        <v>Quà Tết</v>
      </c>
      <c r="D334" s="94">
        <f>SUM(D335:D344)</f>
        <v>0</v>
      </c>
      <c r="E334" s="102">
        <f t="shared" si="446"/>
        <v>0</v>
      </c>
      <c r="F334" s="94">
        <f>SUM(F335:F344)</f>
        <v>0</v>
      </c>
      <c r="G334" s="102">
        <f t="shared" ref="G334:G363" si="452">IFERROR(F334/F$32,0)</f>
        <v>0</v>
      </c>
      <c r="H334" s="94">
        <f>SUM(H335:H344)</f>
        <v>166666.66666666666</v>
      </c>
      <c r="I334" s="102">
        <f t="shared" ref="I334:I363" si="453">IFERROR(H334/H$32,0)</f>
        <v>9.2592592592592585E-4</v>
      </c>
      <c r="J334" s="94">
        <f>SUM(J335:J344)</f>
        <v>166666.66666666666</v>
      </c>
      <c r="K334" s="102">
        <f t="shared" ref="K334:K363" si="454">IFERROR(J334/J$32,0)</f>
        <v>2.4154589371980676E-4</v>
      </c>
      <c r="L334" s="94">
        <f>SUM(L335:L344)</f>
        <v>166666.66666666666</v>
      </c>
      <c r="M334" s="102">
        <f t="shared" ref="M334:M363" si="455">IFERROR(L334/L$32,0)</f>
        <v>4.6296296296296293E-4</v>
      </c>
      <c r="N334" s="94">
        <f>SUM(N335:N344)</f>
        <v>250000</v>
      </c>
      <c r="O334" s="102">
        <f t="shared" ref="O334:O363" si="456">IFERROR(N334/N$32,0)</f>
        <v>4.2358522534733989E-4</v>
      </c>
      <c r="P334" s="94">
        <f>SUM(P335:P344)</f>
        <v>499999.99999999994</v>
      </c>
      <c r="Q334" s="102">
        <f t="shared" ref="Q334:Q363" si="457">IFERROR(P334/P$32,0)</f>
        <v>6.9060773480662981E-4</v>
      </c>
      <c r="R334" s="94">
        <f>SUM(R335:R344)</f>
        <v>499999.99999999994</v>
      </c>
      <c r="S334" s="102">
        <f t="shared" ref="S334:S363" si="458">IFERROR(R334/R$32,0)</f>
        <v>1.9999999999999996E-3</v>
      </c>
      <c r="T334" s="94">
        <f>SUM(T335:T344)</f>
        <v>666666.66666666663</v>
      </c>
      <c r="U334" s="102">
        <f t="shared" ref="U334:U363" si="459">IFERROR(T334/T$32,0)</f>
        <v>1.9047619047619045E-3</v>
      </c>
      <c r="V334" s="94">
        <f>SUM(V335:V344)</f>
        <v>666666.66666666663</v>
      </c>
      <c r="W334" s="102">
        <f t="shared" ref="W334:W363" si="460">IFERROR(V334/V$32,0)</f>
        <v>3.1746031746031746E-3</v>
      </c>
      <c r="X334" s="94">
        <f>SUM(X335:X344)</f>
        <v>666666.66666666663</v>
      </c>
      <c r="Y334" s="102">
        <f t="shared" ref="Y334:Y363" si="461">IFERROR(X334/X$32,0)</f>
        <v>3.508771929824561E-3</v>
      </c>
      <c r="Z334" s="94">
        <f>SUM(Z335:Z344)</f>
        <v>666666.66666666663</v>
      </c>
      <c r="AA334" s="102">
        <f t="shared" ref="AA334:AA363" si="462">IFERROR(Z334/Z$32,0)</f>
        <v>4.188130837207354E-4</v>
      </c>
      <c r="AB334" s="94">
        <f>SUM(AB335:AB344)</f>
        <v>4416666.666666666</v>
      </c>
      <c r="AC334" s="102">
        <f t="shared" si="447"/>
        <v>8.5329726944873767E-4</v>
      </c>
      <c r="AE334" s="94">
        <f>SUM(AE335:AE344)</f>
        <v>9900000</v>
      </c>
      <c r="AF334" s="101">
        <f t="shared" si="448"/>
        <v>1.1279737489745694E-3</v>
      </c>
      <c r="AG334" s="94">
        <f>SUM(AG335:AG344)</f>
        <v>13310000</v>
      </c>
      <c r="AH334" s="101">
        <f t="shared" si="449"/>
        <v>8.4249891127112899E-4</v>
      </c>
      <c r="AI334" s="94">
        <f>SUM(AI335:AI344)</f>
        <v>11979000</v>
      </c>
      <c r="AJ334" s="101">
        <f t="shared" si="450"/>
        <v>5.0549934676267735E-4</v>
      </c>
      <c r="AK334" s="94">
        <f>SUM(AK335:AK344)</f>
        <v>16105100.000000004</v>
      </c>
      <c r="AL334" s="101">
        <f t="shared" si="451"/>
        <v>4.8543984887526966E-4</v>
      </c>
    </row>
    <row r="335" spans="2:38" x14ac:dyDescent="0.45">
      <c r="B335" s="139"/>
      <c r="C335" s="105" t="str">
        <f t="shared" ref="C335:C344" si="463">C324</f>
        <v>Director 1</v>
      </c>
      <c r="D335" s="224">
        <f>SUMIF('3.HR Policy'!$A:$A,$C335&amp;$C$334,'3.HR Policy'!$E:$E)*SUMIF('1.Headcount'!$A:$A,$C335&amp;2025,'1.Headcount'!E:E)/12</f>
        <v>0</v>
      </c>
      <c r="E335" s="101">
        <f t="shared" si="446"/>
        <v>0</v>
      </c>
      <c r="F335" s="224">
        <f>SUMIF('3.HR Policy'!$A:$A,$C335&amp;$C$334,'3.HR Policy'!$E:$E)*SUMIF('1.Headcount'!$A:$A,$C335&amp;2025,'1.Headcount'!G:G)/12</f>
        <v>0</v>
      </c>
      <c r="G335" s="101">
        <f t="shared" si="452"/>
        <v>0</v>
      </c>
      <c r="H335" s="224">
        <f>SUMIF('3.HR Policy'!$A:$A,$C335&amp;$C$334,'3.HR Policy'!$E:$E)*SUMIF('1.Headcount'!$A:$A,$C335&amp;2025,'1.Headcount'!I:I)/12</f>
        <v>0</v>
      </c>
      <c r="I335" s="101">
        <f t="shared" si="453"/>
        <v>0</v>
      </c>
      <c r="J335" s="224">
        <f>SUMIF('3.HR Policy'!$A:$A,$C335&amp;$C$334,'3.HR Policy'!$E:$E)*SUMIF('1.Headcount'!$A:$A,$C335&amp;2025,'1.Headcount'!K:K)/12</f>
        <v>0</v>
      </c>
      <c r="K335" s="101">
        <f t="shared" si="454"/>
        <v>0</v>
      </c>
      <c r="L335" s="224">
        <f>SUMIF('3.HR Policy'!$A:$A,$C335&amp;$C$334,'3.HR Policy'!$E:$E)*SUMIF('1.Headcount'!$A:$A,$C335&amp;2025,'1.Headcount'!M:M)/12</f>
        <v>0</v>
      </c>
      <c r="M335" s="101">
        <f t="shared" si="455"/>
        <v>0</v>
      </c>
      <c r="N335" s="224">
        <f>SUMIF('3.HR Policy'!$A:$A,$C335&amp;$C$334,'3.HR Policy'!$E:$E)*SUMIF('1.Headcount'!$A:$A,$C335&amp;2025,'1.Headcount'!O:O)/12</f>
        <v>0</v>
      </c>
      <c r="O335" s="101">
        <f t="shared" si="456"/>
        <v>0</v>
      </c>
      <c r="P335" s="224">
        <f>SUMIF('3.HR Policy'!$A:$A,$C335&amp;$C$334,'3.HR Policy'!$E:$E)*SUMIF('1.Headcount'!$A:$A,$C335&amp;2025,'1.Headcount'!Q:Q)/12</f>
        <v>0</v>
      </c>
      <c r="Q335" s="101">
        <f t="shared" si="457"/>
        <v>0</v>
      </c>
      <c r="R335" s="224">
        <f>SUMIF('3.HR Policy'!$A:$A,$C335&amp;$C$334,'3.HR Policy'!$E:$E)*SUMIF('1.Headcount'!$A:$A,$C335&amp;2025,'1.Headcount'!S:S)/12</f>
        <v>0</v>
      </c>
      <c r="S335" s="101">
        <f t="shared" si="458"/>
        <v>0</v>
      </c>
      <c r="T335" s="224">
        <f>SUMIF('3.HR Policy'!$A:$A,$C335&amp;$C$334,'3.HR Policy'!$E:$E)*SUMIF('1.Headcount'!$A:$A,$C335&amp;2025,'1.Headcount'!U:U)/12</f>
        <v>0</v>
      </c>
      <c r="U335" s="101">
        <f t="shared" si="459"/>
        <v>0</v>
      </c>
      <c r="V335" s="224">
        <f>SUMIF('3.HR Policy'!$A:$A,$C335&amp;$C$334,'3.HR Policy'!$E:$E)*SUMIF('1.Headcount'!$A:$A,$C335&amp;2025,'1.Headcount'!W:W)/12</f>
        <v>0</v>
      </c>
      <c r="W335" s="101">
        <f t="shared" si="460"/>
        <v>0</v>
      </c>
      <c r="X335" s="224">
        <f>SUMIF('3.HR Policy'!$A:$A,$C335&amp;$C$334,'3.HR Policy'!$E:$E)*SUMIF('1.Headcount'!$A:$A,$C335&amp;2025,'1.Headcount'!Y:Y)/12</f>
        <v>0</v>
      </c>
      <c r="Y335" s="101">
        <f t="shared" si="461"/>
        <v>0</v>
      </c>
      <c r="Z335" s="224">
        <f>SUMIF('3.HR Policy'!$A:$A,$C335&amp;$C$334,'3.HR Policy'!$E:$E)*SUMIF('1.Headcount'!$A:$A,$C335&amp;2025,'1.Headcount'!AA:AA)/12</f>
        <v>0</v>
      </c>
      <c r="AA335" s="101">
        <f t="shared" si="462"/>
        <v>0</v>
      </c>
      <c r="AB335" s="96">
        <f t="shared" ref="AB335:AB344" si="464">D335+F335+H335+J335+L335+N335+P335+R335+T335+V335+X335+Z335</f>
        <v>0</v>
      </c>
      <c r="AC335" s="101">
        <f t="shared" si="447"/>
        <v>0</v>
      </c>
      <c r="AE335" s="95">
        <f>SUMIF('3.HR Policy'!$A:$A,$C335&amp;$C$334,'3.HR Policy'!G:G)*SUMIF($C$16:$C$26,$C335,F$16:F$26)</f>
        <v>3300000</v>
      </c>
      <c r="AF335" s="101">
        <f t="shared" si="448"/>
        <v>3.7599124965818979E-4</v>
      </c>
      <c r="AG335" s="95">
        <f>SUMIF('3.HR Policy'!$A:$A,$C335&amp;$C$334,'3.HR Policy'!I:I)*SUMIF($C$16:$C$26,$C335,H$16:H$26)</f>
        <v>1210000</v>
      </c>
      <c r="AH335" s="101">
        <f t="shared" si="449"/>
        <v>7.6590810115557181E-5</v>
      </c>
      <c r="AI335" s="95">
        <f>SUMIF('3.HR Policy'!$A:$A,$C335&amp;$C$334,'3.HR Policy'!K:K)*SUMIF($C$16:$C$26,$C335,J$16:J$26)</f>
        <v>1331000</v>
      </c>
      <c r="AJ335" s="101">
        <f t="shared" si="450"/>
        <v>5.6166594084741928E-5</v>
      </c>
      <c r="AK335" s="95">
        <f>SUMIF('3.HR Policy'!$A:$A,$C335&amp;$C$334,'3.HR Policy'!M:M)*SUMIF($C$16:$C$26,$C335,L$16:L$26)</f>
        <v>1464100.0000000002</v>
      </c>
      <c r="AL335" s="101">
        <f t="shared" si="451"/>
        <v>4.413089535229724E-5</v>
      </c>
    </row>
    <row r="336" spans="2:38" x14ac:dyDescent="0.45">
      <c r="B336" s="139"/>
      <c r="C336" s="105" t="str">
        <f t="shared" si="463"/>
        <v>Staff 2</v>
      </c>
      <c r="D336" s="224">
        <f>SUMIF('3.HR Policy'!$A:$A,$C336&amp;$C$334,'3.HR Policy'!$E:$E)*SUMIF('1.Headcount'!$A:$A,$C336&amp;2025,'1.Headcount'!E:E)/12</f>
        <v>0</v>
      </c>
      <c r="E336" s="101">
        <f t="shared" si="446"/>
        <v>0</v>
      </c>
      <c r="F336" s="224">
        <f>SUMIF('3.HR Policy'!$A:$A,$C336&amp;$C$334,'3.HR Policy'!$E:$E)*SUMIF('1.Headcount'!$A:$A,$C336&amp;2025,'1.Headcount'!G:G)/12</f>
        <v>0</v>
      </c>
      <c r="G336" s="101">
        <f t="shared" si="452"/>
        <v>0</v>
      </c>
      <c r="H336" s="224">
        <f>SUMIF('3.HR Policy'!$A:$A,$C336&amp;$C$334,'3.HR Policy'!$E:$E)*SUMIF('1.Headcount'!$A:$A,$C336&amp;2025,'1.Headcount'!I:I)/12</f>
        <v>83333.333333333328</v>
      </c>
      <c r="I336" s="101">
        <f t="shared" si="453"/>
        <v>4.6296296296296293E-4</v>
      </c>
      <c r="J336" s="224">
        <f>SUMIF('3.HR Policy'!$A:$A,$C336&amp;$C$334,'3.HR Policy'!$E:$E)*SUMIF('1.Headcount'!$A:$A,$C336&amp;2025,'1.Headcount'!K:K)/12</f>
        <v>83333.333333333328</v>
      </c>
      <c r="K336" s="101">
        <f t="shared" si="454"/>
        <v>1.2077294685990338E-4</v>
      </c>
      <c r="L336" s="224">
        <f>SUMIF('3.HR Policy'!$A:$A,$C336&amp;$C$334,'3.HR Policy'!$E:$E)*SUMIF('1.Headcount'!$A:$A,$C336&amp;2025,'1.Headcount'!M:M)/12</f>
        <v>83333.333333333328</v>
      </c>
      <c r="M336" s="101">
        <f t="shared" si="455"/>
        <v>2.3148148148148146E-4</v>
      </c>
      <c r="N336" s="224">
        <f>SUMIF('3.HR Policy'!$A:$A,$C336&amp;$C$334,'3.HR Policy'!$E:$E)*SUMIF('1.Headcount'!$A:$A,$C336&amp;2025,'1.Headcount'!O:O)/12</f>
        <v>83333.333333333328</v>
      </c>
      <c r="O336" s="101">
        <f t="shared" si="456"/>
        <v>1.4119507511577996E-4</v>
      </c>
      <c r="P336" s="224">
        <f>SUMIF('3.HR Policy'!$A:$A,$C336&amp;$C$334,'3.HR Policy'!$E:$E)*SUMIF('1.Headcount'!$A:$A,$C336&amp;2025,'1.Headcount'!Q:Q)/12</f>
        <v>83333.333333333328</v>
      </c>
      <c r="Q336" s="101">
        <f t="shared" si="457"/>
        <v>1.151012891344383E-4</v>
      </c>
      <c r="R336" s="224">
        <f>SUMIF('3.HR Policy'!$A:$A,$C336&amp;$C$334,'3.HR Policy'!$E:$E)*SUMIF('1.Headcount'!$A:$A,$C336&amp;2025,'1.Headcount'!S:S)/12</f>
        <v>83333.333333333328</v>
      </c>
      <c r="S336" s="101">
        <f t="shared" si="458"/>
        <v>3.3333333333333332E-4</v>
      </c>
      <c r="T336" s="224">
        <f>SUMIF('3.HR Policy'!$A:$A,$C336&amp;$C$334,'3.HR Policy'!$E:$E)*SUMIF('1.Headcount'!$A:$A,$C336&amp;2025,'1.Headcount'!U:U)/12</f>
        <v>83333.333333333328</v>
      </c>
      <c r="U336" s="101">
        <f t="shared" si="459"/>
        <v>2.3809523809523807E-4</v>
      </c>
      <c r="V336" s="224">
        <f>SUMIF('3.HR Policy'!$A:$A,$C336&amp;$C$334,'3.HR Policy'!$E:$E)*SUMIF('1.Headcount'!$A:$A,$C336&amp;2025,'1.Headcount'!W:W)/12</f>
        <v>83333.333333333328</v>
      </c>
      <c r="W336" s="101">
        <f t="shared" si="460"/>
        <v>3.9682539682539683E-4</v>
      </c>
      <c r="X336" s="224">
        <f>SUMIF('3.HR Policy'!$A:$A,$C336&amp;$C$334,'3.HR Policy'!$E:$E)*SUMIF('1.Headcount'!$A:$A,$C336&amp;2025,'1.Headcount'!Y:Y)/12</f>
        <v>83333.333333333328</v>
      </c>
      <c r="Y336" s="101">
        <f t="shared" si="461"/>
        <v>4.3859649122807013E-4</v>
      </c>
      <c r="Z336" s="224">
        <f>SUMIF('3.HR Policy'!$A:$A,$C336&amp;$C$334,'3.HR Policy'!$E:$E)*SUMIF('1.Headcount'!$A:$A,$C336&amp;2025,'1.Headcount'!AA:AA)/12</f>
        <v>83333.333333333328</v>
      </c>
      <c r="AA336" s="101">
        <f t="shared" si="462"/>
        <v>5.2351635465091925E-5</v>
      </c>
      <c r="AB336" s="96">
        <f t="shared" ref="AB336" si="465">D336+F336+H336+J336+L336+N336+P336+R336+T336+V336+X336+Z336</f>
        <v>833333.33333333337</v>
      </c>
      <c r="AC336" s="101">
        <f t="shared" si="447"/>
        <v>1.6099948480164864E-4</v>
      </c>
      <c r="AE336" s="95">
        <f>SUMIF('3.HR Policy'!$A:$A,$C336&amp;$C$334,'3.HR Policy'!G:G)*SUMIF($C$16:$C$26,$C336,F$16:F$26)</f>
        <v>1100000</v>
      </c>
      <c r="AF336" s="101">
        <f t="shared" si="448"/>
        <v>1.2533041655272991E-4</v>
      </c>
      <c r="AG336" s="95">
        <f>SUMIF('3.HR Policy'!$A:$A,$C336&amp;$C$334,'3.HR Policy'!I:I)*SUMIF($C$16:$C$26,$C336,H$16:H$26)</f>
        <v>1210000</v>
      </c>
      <c r="AH336" s="101">
        <f t="shared" si="449"/>
        <v>7.6590810115557181E-5</v>
      </c>
      <c r="AI336" s="95">
        <f>SUMIF('3.HR Policy'!$A:$A,$C336&amp;$C$334,'3.HR Policy'!K:K)*SUMIF($C$16:$C$26,$C336,J$16:J$26)</f>
        <v>1331000</v>
      </c>
      <c r="AJ336" s="101">
        <f t="shared" si="450"/>
        <v>5.6166594084741928E-5</v>
      </c>
      <c r="AK336" s="95">
        <f>SUMIF('3.HR Policy'!$A:$A,$C336&amp;$C$334,'3.HR Policy'!M:M)*SUMIF($C$16:$C$26,$C336,L$16:L$26)</f>
        <v>1464100.0000000002</v>
      </c>
      <c r="AL336" s="101">
        <f t="shared" si="451"/>
        <v>4.413089535229724E-5</v>
      </c>
    </row>
    <row r="337" spans="2:38" x14ac:dyDescent="0.45">
      <c r="B337" s="139"/>
      <c r="C337" s="105" t="str">
        <f t="shared" si="463"/>
        <v>Manager 2</v>
      </c>
      <c r="D337" s="224">
        <f>SUMIF('3.HR Policy'!$A:$A,$C337&amp;$C$334,'3.HR Policy'!$E:$E)*SUMIF('1.Headcount'!$A:$A,$C337&amp;2025,'1.Headcount'!E:E)/12</f>
        <v>0</v>
      </c>
      <c r="E337" s="101">
        <f t="shared" si="446"/>
        <v>0</v>
      </c>
      <c r="F337" s="224">
        <f>SUMIF('3.HR Policy'!$A:$A,$C337&amp;$C$334,'3.HR Policy'!$E:$E)*SUMIF('1.Headcount'!$A:$A,$C337&amp;2025,'1.Headcount'!G:G)/12</f>
        <v>0</v>
      </c>
      <c r="G337" s="101">
        <f t="shared" si="452"/>
        <v>0</v>
      </c>
      <c r="H337" s="224">
        <f>SUMIF('3.HR Policy'!$A:$A,$C337&amp;$C$334,'3.HR Policy'!$E:$E)*SUMIF('1.Headcount'!$A:$A,$C337&amp;2025,'1.Headcount'!I:I)/12</f>
        <v>83333.333333333328</v>
      </c>
      <c r="I337" s="101">
        <f t="shared" si="453"/>
        <v>4.6296296296296293E-4</v>
      </c>
      <c r="J337" s="224">
        <f>SUMIF('3.HR Policy'!$A:$A,$C337&amp;$C$334,'3.HR Policy'!$E:$E)*SUMIF('1.Headcount'!$A:$A,$C337&amp;2025,'1.Headcount'!K:K)/12</f>
        <v>83333.333333333328</v>
      </c>
      <c r="K337" s="101">
        <f t="shared" si="454"/>
        <v>1.2077294685990338E-4</v>
      </c>
      <c r="L337" s="224">
        <f>SUMIF('3.HR Policy'!$A:$A,$C337&amp;$C$334,'3.HR Policy'!$E:$E)*SUMIF('1.Headcount'!$A:$A,$C337&amp;2025,'1.Headcount'!M:M)/12</f>
        <v>83333.333333333328</v>
      </c>
      <c r="M337" s="101">
        <f t="shared" si="455"/>
        <v>2.3148148148148146E-4</v>
      </c>
      <c r="N337" s="224">
        <f>SUMIF('3.HR Policy'!$A:$A,$C337&amp;$C$334,'3.HR Policy'!$E:$E)*SUMIF('1.Headcount'!$A:$A,$C337&amp;2025,'1.Headcount'!O:O)/12</f>
        <v>83333.333333333328</v>
      </c>
      <c r="O337" s="101">
        <f t="shared" si="456"/>
        <v>1.4119507511577996E-4</v>
      </c>
      <c r="P337" s="224">
        <f>SUMIF('3.HR Policy'!$A:$A,$C337&amp;$C$334,'3.HR Policy'!$E:$E)*SUMIF('1.Headcount'!$A:$A,$C337&amp;2025,'1.Headcount'!Q:Q)/12</f>
        <v>0</v>
      </c>
      <c r="Q337" s="101">
        <f t="shared" si="457"/>
        <v>0</v>
      </c>
      <c r="R337" s="224">
        <f>SUMIF('3.HR Policy'!$A:$A,$C337&amp;$C$334,'3.HR Policy'!$E:$E)*SUMIF('1.Headcount'!$A:$A,$C337&amp;2025,'1.Headcount'!S:S)/12</f>
        <v>0</v>
      </c>
      <c r="S337" s="101">
        <f t="shared" si="458"/>
        <v>0</v>
      </c>
      <c r="T337" s="224">
        <f>SUMIF('3.HR Policy'!$A:$A,$C337&amp;$C$334,'3.HR Policy'!$E:$E)*SUMIF('1.Headcount'!$A:$A,$C337&amp;2025,'1.Headcount'!U:U)/12</f>
        <v>0</v>
      </c>
      <c r="U337" s="101">
        <f t="shared" si="459"/>
        <v>0</v>
      </c>
      <c r="V337" s="224">
        <f>SUMIF('3.HR Policy'!$A:$A,$C337&amp;$C$334,'3.HR Policy'!$E:$E)*SUMIF('1.Headcount'!$A:$A,$C337&amp;2025,'1.Headcount'!W:W)/12</f>
        <v>0</v>
      </c>
      <c r="W337" s="101">
        <f t="shared" si="460"/>
        <v>0</v>
      </c>
      <c r="X337" s="224">
        <f>SUMIF('3.HR Policy'!$A:$A,$C337&amp;$C$334,'3.HR Policy'!$E:$E)*SUMIF('1.Headcount'!$A:$A,$C337&amp;2025,'1.Headcount'!Y:Y)/12</f>
        <v>0</v>
      </c>
      <c r="Y337" s="101">
        <f t="shared" si="461"/>
        <v>0</v>
      </c>
      <c r="Z337" s="224">
        <f>SUMIF('3.HR Policy'!$A:$A,$C337&amp;$C$334,'3.HR Policy'!$E:$E)*SUMIF('1.Headcount'!$A:$A,$C337&amp;2025,'1.Headcount'!AA:AA)/12</f>
        <v>0</v>
      </c>
      <c r="AA337" s="101">
        <f t="shared" si="462"/>
        <v>0</v>
      </c>
      <c r="AB337" s="96">
        <f t="shared" ref="AB337" si="466">D337+F337+H337+J337+L337+N337+P337+R337+T337+V337+X337+Z337</f>
        <v>333333.33333333331</v>
      </c>
      <c r="AC337" s="101">
        <f t="shared" si="447"/>
        <v>6.4399793920659444E-5</v>
      </c>
      <c r="AE337" s="95">
        <f>SUMIF('3.HR Policy'!$A:$A,$C337&amp;$C$334,'3.HR Policy'!G:G)*SUMIF($C$16:$C$26,$C337,F$16:F$26)</f>
        <v>0</v>
      </c>
      <c r="AF337" s="101">
        <f t="shared" si="448"/>
        <v>0</v>
      </c>
      <c r="AG337" s="95">
        <f>SUMIF('3.HR Policy'!$A:$A,$C337&amp;$C$334,'3.HR Policy'!I:I)*SUMIF($C$16:$C$26,$C337,H$16:H$26)</f>
        <v>1210000</v>
      </c>
      <c r="AH337" s="101">
        <f t="shared" si="449"/>
        <v>7.6590810115557181E-5</v>
      </c>
      <c r="AI337" s="95">
        <f>SUMIF('3.HR Policy'!$A:$A,$C337&amp;$C$334,'3.HR Policy'!K:K)*SUMIF($C$16:$C$26,$C337,J$16:J$26)</f>
        <v>0</v>
      </c>
      <c r="AJ337" s="101">
        <f t="shared" si="450"/>
        <v>0</v>
      </c>
      <c r="AK337" s="95">
        <f>SUMIF('3.HR Policy'!$A:$A,$C337&amp;$C$334,'3.HR Policy'!M:M)*SUMIF($C$16:$C$26,$C337,L$16:L$26)</f>
        <v>0</v>
      </c>
      <c r="AL337" s="101">
        <f t="shared" si="451"/>
        <v>0</v>
      </c>
    </row>
    <row r="338" spans="2:38" x14ac:dyDescent="0.45">
      <c r="B338" s="139"/>
      <c r="C338" s="105" t="str">
        <f t="shared" si="463"/>
        <v>Staff 6</v>
      </c>
      <c r="D338" s="224">
        <f>SUMIF('3.HR Policy'!$A:$A,$C338&amp;$C$334,'3.HR Policy'!$E:$E)*SUMIF('1.Headcount'!$A:$A,$C338&amp;2025,'1.Headcount'!E:E)/12</f>
        <v>0</v>
      </c>
      <c r="E338" s="101">
        <f t="shared" si="446"/>
        <v>0</v>
      </c>
      <c r="F338" s="224">
        <f>SUMIF('3.HR Policy'!$A:$A,$C338&amp;$C$334,'3.HR Policy'!$E:$E)*SUMIF('1.Headcount'!$A:$A,$C338&amp;2025,'1.Headcount'!G:G)/12</f>
        <v>0</v>
      </c>
      <c r="G338" s="101">
        <f t="shared" si="452"/>
        <v>0</v>
      </c>
      <c r="H338" s="224">
        <f>SUMIF('3.HR Policy'!$A:$A,$C338&amp;$C$334,'3.HR Policy'!$E:$E)*SUMIF('1.Headcount'!$A:$A,$C338&amp;2025,'1.Headcount'!I:I)/12</f>
        <v>0</v>
      </c>
      <c r="I338" s="101">
        <f t="shared" si="453"/>
        <v>0</v>
      </c>
      <c r="J338" s="224">
        <f>SUMIF('3.HR Policy'!$A:$A,$C338&amp;$C$334,'3.HR Policy'!$E:$E)*SUMIF('1.Headcount'!$A:$A,$C338&amp;2025,'1.Headcount'!K:K)/12</f>
        <v>0</v>
      </c>
      <c r="K338" s="101">
        <f t="shared" si="454"/>
        <v>0</v>
      </c>
      <c r="L338" s="224">
        <f>SUMIF('3.HR Policy'!$A:$A,$C338&amp;$C$334,'3.HR Policy'!$E:$E)*SUMIF('1.Headcount'!$A:$A,$C338&amp;2025,'1.Headcount'!M:M)/12</f>
        <v>0</v>
      </c>
      <c r="M338" s="101">
        <f t="shared" si="455"/>
        <v>0</v>
      </c>
      <c r="N338" s="224">
        <f>SUMIF('3.HR Policy'!$A:$A,$C338&amp;$C$334,'3.HR Policy'!$E:$E)*SUMIF('1.Headcount'!$A:$A,$C338&amp;2025,'1.Headcount'!O:O)/12</f>
        <v>0</v>
      </c>
      <c r="O338" s="101">
        <f t="shared" si="456"/>
        <v>0</v>
      </c>
      <c r="P338" s="224">
        <f>SUMIF('3.HR Policy'!$A:$A,$C338&amp;$C$334,'3.HR Policy'!$E:$E)*SUMIF('1.Headcount'!$A:$A,$C338&amp;2025,'1.Headcount'!Q:Q)/12</f>
        <v>0</v>
      </c>
      <c r="Q338" s="101">
        <f t="shared" si="457"/>
        <v>0</v>
      </c>
      <c r="R338" s="224">
        <f>SUMIF('3.HR Policy'!$A:$A,$C338&amp;$C$334,'3.HR Policy'!$E:$E)*SUMIF('1.Headcount'!$A:$A,$C338&amp;2025,'1.Headcount'!S:S)/12</f>
        <v>0</v>
      </c>
      <c r="S338" s="101">
        <f t="shared" si="458"/>
        <v>0</v>
      </c>
      <c r="T338" s="224">
        <f>SUMIF('3.HR Policy'!$A:$A,$C338&amp;$C$334,'3.HR Policy'!$E:$E)*SUMIF('1.Headcount'!$A:$A,$C338&amp;2025,'1.Headcount'!U:U)/12</f>
        <v>0</v>
      </c>
      <c r="U338" s="101">
        <f t="shared" si="459"/>
        <v>0</v>
      </c>
      <c r="V338" s="224">
        <f>SUMIF('3.HR Policy'!$A:$A,$C338&amp;$C$334,'3.HR Policy'!$E:$E)*SUMIF('1.Headcount'!$A:$A,$C338&amp;2025,'1.Headcount'!W:W)/12</f>
        <v>0</v>
      </c>
      <c r="W338" s="101">
        <f t="shared" si="460"/>
        <v>0</v>
      </c>
      <c r="X338" s="224">
        <f>SUMIF('3.HR Policy'!$A:$A,$C338&amp;$C$334,'3.HR Policy'!$E:$E)*SUMIF('1.Headcount'!$A:$A,$C338&amp;2025,'1.Headcount'!Y:Y)/12</f>
        <v>0</v>
      </c>
      <c r="Y338" s="101">
        <f t="shared" si="461"/>
        <v>0</v>
      </c>
      <c r="Z338" s="224">
        <f>SUMIF('3.HR Policy'!$A:$A,$C338&amp;$C$334,'3.HR Policy'!$E:$E)*SUMIF('1.Headcount'!$A:$A,$C338&amp;2025,'1.Headcount'!AA:AA)/12</f>
        <v>0</v>
      </c>
      <c r="AA338" s="101">
        <f t="shared" si="462"/>
        <v>0</v>
      </c>
      <c r="AB338" s="96">
        <f t="shared" si="464"/>
        <v>0</v>
      </c>
      <c r="AC338" s="101">
        <f t="shared" si="447"/>
        <v>0</v>
      </c>
      <c r="AE338" s="95">
        <f>SUMIF('3.HR Policy'!$A:$A,$C338&amp;$C$334,'3.HR Policy'!G:G)*SUMIF($C$16:$C$26,$C338,F$16:F$26)</f>
        <v>0</v>
      </c>
      <c r="AF338" s="101">
        <f t="shared" si="448"/>
        <v>0</v>
      </c>
      <c r="AG338" s="95">
        <f>SUMIF('3.HR Policy'!$A:$A,$C338&amp;$C$334,'3.HR Policy'!I:I)*SUMIF($C$16:$C$26,$C338,H$16:H$26)</f>
        <v>0</v>
      </c>
      <c r="AH338" s="101">
        <f t="shared" si="449"/>
        <v>0</v>
      </c>
      <c r="AI338" s="95">
        <f>SUMIF('3.HR Policy'!$A:$A,$C338&amp;$C$334,'3.HR Policy'!K:K)*SUMIF($C$16:$C$26,$C338,J$16:J$26)</f>
        <v>0</v>
      </c>
      <c r="AJ338" s="101">
        <f t="shared" si="450"/>
        <v>0</v>
      </c>
      <c r="AK338" s="95">
        <f>SUMIF('3.HR Policy'!$A:$A,$C338&amp;$C$334,'3.HR Policy'!M:M)*SUMIF($C$16:$C$26,$C338,L$16:L$26)</f>
        <v>0</v>
      </c>
      <c r="AL338" s="101">
        <f t="shared" si="451"/>
        <v>0</v>
      </c>
    </row>
    <row r="339" spans="2:38" x14ac:dyDescent="0.45">
      <c r="B339" s="139"/>
      <c r="C339" s="105" t="str">
        <f t="shared" si="463"/>
        <v>Manager 3</v>
      </c>
      <c r="D339" s="224">
        <f>SUMIF('3.HR Policy'!$A:$A,$C339&amp;$C$334,'3.HR Policy'!$E:$E)*SUMIF('1.Headcount'!$A:$A,$C339&amp;2025,'1.Headcount'!E:E)/12</f>
        <v>0</v>
      </c>
      <c r="E339" s="101">
        <f t="shared" si="446"/>
        <v>0</v>
      </c>
      <c r="F339" s="224">
        <f>SUMIF('3.HR Policy'!$A:$A,$C339&amp;$C$334,'3.HR Policy'!$E:$E)*SUMIF('1.Headcount'!$A:$A,$C339&amp;2025,'1.Headcount'!G:G)/12</f>
        <v>0</v>
      </c>
      <c r="G339" s="101">
        <f t="shared" si="452"/>
        <v>0</v>
      </c>
      <c r="H339" s="224">
        <f>SUMIF('3.HR Policy'!$A:$A,$C339&amp;$C$334,'3.HR Policy'!$E:$E)*SUMIF('1.Headcount'!$A:$A,$C339&amp;2025,'1.Headcount'!I:I)/12</f>
        <v>0</v>
      </c>
      <c r="I339" s="101">
        <f t="shared" si="453"/>
        <v>0</v>
      </c>
      <c r="J339" s="224">
        <f>SUMIF('3.HR Policy'!$A:$A,$C339&amp;$C$334,'3.HR Policy'!$E:$E)*SUMIF('1.Headcount'!$A:$A,$C339&amp;2025,'1.Headcount'!K:K)/12</f>
        <v>0</v>
      </c>
      <c r="K339" s="101">
        <f t="shared" si="454"/>
        <v>0</v>
      </c>
      <c r="L339" s="224">
        <f>SUMIF('3.HR Policy'!$A:$A,$C339&amp;$C$334,'3.HR Policy'!$E:$E)*SUMIF('1.Headcount'!$A:$A,$C339&amp;2025,'1.Headcount'!M:M)/12</f>
        <v>0</v>
      </c>
      <c r="M339" s="101">
        <f t="shared" si="455"/>
        <v>0</v>
      </c>
      <c r="N339" s="224">
        <f>SUMIF('3.HR Policy'!$A:$A,$C339&amp;$C$334,'3.HR Policy'!$E:$E)*SUMIF('1.Headcount'!$A:$A,$C339&amp;2025,'1.Headcount'!O:O)/12</f>
        <v>0</v>
      </c>
      <c r="O339" s="101">
        <f t="shared" si="456"/>
        <v>0</v>
      </c>
      <c r="P339" s="224">
        <f>SUMIF('3.HR Policy'!$A:$A,$C339&amp;$C$334,'3.HR Policy'!$E:$E)*SUMIF('1.Headcount'!$A:$A,$C339&amp;2025,'1.Headcount'!Q:Q)/12</f>
        <v>0</v>
      </c>
      <c r="Q339" s="101">
        <f t="shared" si="457"/>
        <v>0</v>
      </c>
      <c r="R339" s="224">
        <f>SUMIF('3.HR Policy'!$A:$A,$C339&amp;$C$334,'3.HR Policy'!$E:$E)*SUMIF('1.Headcount'!$A:$A,$C339&amp;2025,'1.Headcount'!S:S)/12</f>
        <v>0</v>
      </c>
      <c r="S339" s="101">
        <f t="shared" si="458"/>
        <v>0</v>
      </c>
      <c r="T339" s="224">
        <f>SUMIF('3.HR Policy'!$A:$A,$C339&amp;$C$334,'3.HR Policy'!$E:$E)*SUMIF('1.Headcount'!$A:$A,$C339&amp;2025,'1.Headcount'!U:U)/12</f>
        <v>0</v>
      </c>
      <c r="U339" s="101">
        <f t="shared" si="459"/>
        <v>0</v>
      </c>
      <c r="V339" s="224">
        <f>SUMIF('3.HR Policy'!$A:$A,$C339&amp;$C$334,'3.HR Policy'!$E:$E)*SUMIF('1.Headcount'!$A:$A,$C339&amp;2025,'1.Headcount'!W:W)/12</f>
        <v>0</v>
      </c>
      <c r="W339" s="101">
        <f t="shared" si="460"/>
        <v>0</v>
      </c>
      <c r="X339" s="224">
        <f>SUMIF('3.HR Policy'!$A:$A,$C339&amp;$C$334,'3.HR Policy'!$E:$E)*SUMIF('1.Headcount'!$A:$A,$C339&amp;2025,'1.Headcount'!Y:Y)/12</f>
        <v>0</v>
      </c>
      <c r="Y339" s="101">
        <f t="shared" si="461"/>
        <v>0</v>
      </c>
      <c r="Z339" s="224">
        <f>SUMIF('3.HR Policy'!$A:$A,$C339&amp;$C$334,'3.HR Policy'!$E:$E)*SUMIF('1.Headcount'!$A:$A,$C339&amp;2025,'1.Headcount'!AA:AA)/12</f>
        <v>0</v>
      </c>
      <c r="AA339" s="101">
        <f t="shared" si="462"/>
        <v>0</v>
      </c>
      <c r="AB339" s="96">
        <f t="shared" ref="AB339:AB342" si="467">D339+F339+H339+J339+L339+N339+P339+R339+T339+V339+X339+Z339</f>
        <v>0</v>
      </c>
      <c r="AC339" s="101">
        <f t="shared" si="447"/>
        <v>0</v>
      </c>
      <c r="AE339" s="95">
        <f>SUMIF('3.HR Policy'!$A:$A,$C339&amp;$C$334,'3.HR Policy'!G:G)*SUMIF($C$16:$C$26,$C339,F$16:F$26)</f>
        <v>1100000</v>
      </c>
      <c r="AF339" s="101">
        <f t="shared" si="448"/>
        <v>1.2533041655272991E-4</v>
      </c>
      <c r="AG339" s="95">
        <f>SUMIF('3.HR Policy'!$A:$A,$C339&amp;$C$334,'3.HR Policy'!I:I)*SUMIF($C$16:$C$26,$C339,H$16:H$26)</f>
        <v>1210000</v>
      </c>
      <c r="AH339" s="101">
        <f t="shared" si="449"/>
        <v>7.6590810115557181E-5</v>
      </c>
      <c r="AI339" s="95">
        <f>SUMIF('3.HR Policy'!$A:$A,$C339&amp;$C$334,'3.HR Policy'!K:K)*SUMIF($C$16:$C$26,$C339,J$16:J$26)</f>
        <v>1331000</v>
      </c>
      <c r="AJ339" s="101">
        <f t="shared" si="450"/>
        <v>5.6166594084741928E-5</v>
      </c>
      <c r="AK339" s="95">
        <f>SUMIF('3.HR Policy'!$A:$A,$C339&amp;$C$334,'3.HR Policy'!M:M)*SUMIF($C$16:$C$26,$C339,L$16:L$26)</f>
        <v>1464100.0000000002</v>
      </c>
      <c r="AL339" s="101">
        <f t="shared" si="451"/>
        <v>4.413089535229724E-5</v>
      </c>
    </row>
    <row r="340" spans="2:38" x14ac:dyDescent="0.45">
      <c r="B340" s="139"/>
      <c r="C340" s="105" t="str">
        <f t="shared" si="463"/>
        <v>Staff 4</v>
      </c>
      <c r="D340" s="224">
        <f>SUMIF('3.HR Policy'!$A:$A,$C340&amp;$C$334,'3.HR Policy'!$E:$E)*SUMIF('1.Headcount'!$A:$A,$C340&amp;2025,'1.Headcount'!E:E)/12</f>
        <v>0</v>
      </c>
      <c r="E340" s="101">
        <f t="shared" si="446"/>
        <v>0</v>
      </c>
      <c r="F340" s="224">
        <f>SUMIF('3.HR Policy'!$A:$A,$C340&amp;$C$334,'3.HR Policy'!$E:$E)*SUMIF('1.Headcount'!$A:$A,$C340&amp;2025,'1.Headcount'!G:G)/12</f>
        <v>0</v>
      </c>
      <c r="G340" s="101">
        <f t="shared" si="452"/>
        <v>0</v>
      </c>
      <c r="H340" s="224">
        <f>SUMIF('3.HR Policy'!$A:$A,$C340&amp;$C$334,'3.HR Policy'!$E:$E)*SUMIF('1.Headcount'!$A:$A,$C340&amp;2025,'1.Headcount'!I:I)/12</f>
        <v>0</v>
      </c>
      <c r="I340" s="101">
        <f t="shared" si="453"/>
        <v>0</v>
      </c>
      <c r="J340" s="224">
        <f>SUMIF('3.HR Policy'!$A:$A,$C340&amp;$C$334,'3.HR Policy'!$E:$E)*SUMIF('1.Headcount'!$A:$A,$C340&amp;2025,'1.Headcount'!K:K)/12</f>
        <v>0</v>
      </c>
      <c r="K340" s="101">
        <f t="shared" si="454"/>
        <v>0</v>
      </c>
      <c r="L340" s="224">
        <f>SUMIF('3.HR Policy'!$A:$A,$C340&amp;$C$334,'3.HR Policy'!$E:$E)*SUMIF('1.Headcount'!$A:$A,$C340&amp;2025,'1.Headcount'!M:M)/12</f>
        <v>0</v>
      </c>
      <c r="M340" s="101">
        <f t="shared" si="455"/>
        <v>0</v>
      </c>
      <c r="N340" s="224">
        <f>SUMIF('3.HR Policy'!$A:$A,$C340&amp;$C$334,'3.HR Policy'!$E:$E)*SUMIF('1.Headcount'!$A:$A,$C340&amp;2025,'1.Headcount'!O:O)/12</f>
        <v>0</v>
      </c>
      <c r="O340" s="101">
        <f t="shared" si="456"/>
        <v>0</v>
      </c>
      <c r="P340" s="224">
        <f>SUMIF('3.HR Policy'!$A:$A,$C340&amp;$C$334,'3.HR Policy'!$E:$E)*SUMIF('1.Headcount'!$A:$A,$C340&amp;2025,'1.Headcount'!Q:Q)/12</f>
        <v>0</v>
      </c>
      <c r="Q340" s="101">
        <f t="shared" si="457"/>
        <v>0</v>
      </c>
      <c r="R340" s="224">
        <f>SUMIF('3.HR Policy'!$A:$A,$C340&amp;$C$334,'3.HR Policy'!$E:$E)*SUMIF('1.Headcount'!$A:$A,$C340&amp;2025,'1.Headcount'!S:S)/12</f>
        <v>0</v>
      </c>
      <c r="S340" s="101">
        <f t="shared" si="458"/>
        <v>0</v>
      </c>
      <c r="T340" s="224">
        <f>SUMIF('3.HR Policy'!$A:$A,$C340&amp;$C$334,'3.HR Policy'!$E:$E)*SUMIF('1.Headcount'!$A:$A,$C340&amp;2025,'1.Headcount'!U:U)/12</f>
        <v>166666.66666666666</v>
      </c>
      <c r="U340" s="101">
        <f t="shared" si="459"/>
        <v>4.7619047619047614E-4</v>
      </c>
      <c r="V340" s="224">
        <f>SUMIF('3.HR Policy'!$A:$A,$C340&amp;$C$334,'3.HR Policy'!$E:$E)*SUMIF('1.Headcount'!$A:$A,$C340&amp;2025,'1.Headcount'!W:W)/12</f>
        <v>166666.66666666666</v>
      </c>
      <c r="W340" s="101">
        <f t="shared" si="460"/>
        <v>7.9365079365079365E-4</v>
      </c>
      <c r="X340" s="224">
        <f>SUMIF('3.HR Policy'!$A:$A,$C340&amp;$C$334,'3.HR Policy'!$E:$E)*SUMIF('1.Headcount'!$A:$A,$C340&amp;2025,'1.Headcount'!Y:Y)/12</f>
        <v>166666.66666666666</v>
      </c>
      <c r="Y340" s="101">
        <f t="shared" si="461"/>
        <v>8.7719298245614026E-4</v>
      </c>
      <c r="Z340" s="224">
        <f>SUMIF('3.HR Policy'!$A:$A,$C340&amp;$C$334,'3.HR Policy'!$E:$E)*SUMIF('1.Headcount'!$A:$A,$C340&amp;2025,'1.Headcount'!AA:AA)/12</f>
        <v>166666.66666666666</v>
      </c>
      <c r="AA340" s="101">
        <f t="shared" si="462"/>
        <v>1.0470327093018385E-4</v>
      </c>
      <c r="AB340" s="96">
        <f t="shared" si="467"/>
        <v>666666.66666666663</v>
      </c>
      <c r="AC340" s="101">
        <f t="shared" si="447"/>
        <v>1.2879958784131889E-4</v>
      </c>
      <c r="AE340" s="95">
        <f>SUMIF('3.HR Policy'!$A:$A,$C340&amp;$C$334,'3.HR Policy'!G:G)*SUMIF($C$16:$C$26,$C340,F$16:F$26)</f>
        <v>2200000</v>
      </c>
      <c r="AF340" s="101">
        <f t="shared" si="448"/>
        <v>2.5066083310545982E-4</v>
      </c>
      <c r="AG340" s="95">
        <f>SUMIF('3.HR Policy'!$A:$A,$C340&amp;$C$334,'3.HR Policy'!I:I)*SUMIF($C$16:$C$26,$C340,H$16:H$26)</f>
        <v>0</v>
      </c>
      <c r="AH340" s="101">
        <f t="shared" si="449"/>
        <v>0</v>
      </c>
      <c r="AI340" s="95">
        <f>SUMIF('3.HR Policy'!$A:$A,$C340&amp;$C$334,'3.HR Policy'!K:K)*SUMIF($C$16:$C$26,$C340,J$16:J$26)</f>
        <v>0</v>
      </c>
      <c r="AJ340" s="101">
        <f t="shared" si="450"/>
        <v>0</v>
      </c>
      <c r="AK340" s="95">
        <f>SUMIF('3.HR Policy'!$A:$A,$C340&amp;$C$334,'3.HR Policy'!M:M)*SUMIF($C$16:$C$26,$C340,L$16:L$26)</f>
        <v>2928200.0000000005</v>
      </c>
      <c r="AL340" s="101">
        <f t="shared" si="451"/>
        <v>8.8261790704594479E-5</v>
      </c>
    </row>
    <row r="341" spans="2:38" x14ac:dyDescent="0.45">
      <c r="B341" s="139"/>
      <c r="C341" s="105" t="str">
        <f t="shared" si="463"/>
        <v>Manager 4</v>
      </c>
      <c r="D341" s="224">
        <f>SUMIF('3.HR Policy'!$A:$A,$C341&amp;$C$334,'3.HR Policy'!$E:$E)*SUMIF('1.Headcount'!$A:$A,$C341&amp;2025,'1.Headcount'!E:E)/12</f>
        <v>0</v>
      </c>
      <c r="E341" s="101">
        <f t="shared" si="446"/>
        <v>0</v>
      </c>
      <c r="F341" s="224">
        <f>SUMIF('3.HR Policy'!$A:$A,$C341&amp;$C$334,'3.HR Policy'!$E:$E)*SUMIF('1.Headcount'!$A:$A,$C341&amp;2025,'1.Headcount'!G:G)/12</f>
        <v>0</v>
      </c>
      <c r="G341" s="101">
        <f t="shared" si="452"/>
        <v>0</v>
      </c>
      <c r="H341" s="224">
        <f>SUMIF('3.HR Policy'!$A:$A,$C341&amp;$C$334,'3.HR Policy'!$E:$E)*SUMIF('1.Headcount'!$A:$A,$C341&amp;2025,'1.Headcount'!I:I)/12</f>
        <v>0</v>
      </c>
      <c r="I341" s="101">
        <f t="shared" si="453"/>
        <v>0</v>
      </c>
      <c r="J341" s="224">
        <f>SUMIF('3.HR Policy'!$A:$A,$C341&amp;$C$334,'3.HR Policy'!$E:$E)*SUMIF('1.Headcount'!$A:$A,$C341&amp;2025,'1.Headcount'!K:K)/12</f>
        <v>0</v>
      </c>
      <c r="K341" s="101">
        <f t="shared" si="454"/>
        <v>0</v>
      </c>
      <c r="L341" s="224">
        <f>SUMIF('3.HR Policy'!$A:$A,$C341&amp;$C$334,'3.HR Policy'!$E:$E)*SUMIF('1.Headcount'!$A:$A,$C341&amp;2025,'1.Headcount'!M:M)/12</f>
        <v>0</v>
      </c>
      <c r="M341" s="101">
        <f t="shared" si="455"/>
        <v>0</v>
      </c>
      <c r="N341" s="224">
        <f>SUMIF('3.HR Policy'!$A:$A,$C341&amp;$C$334,'3.HR Policy'!$E:$E)*SUMIF('1.Headcount'!$A:$A,$C341&amp;2025,'1.Headcount'!O:O)/12</f>
        <v>0</v>
      </c>
      <c r="O341" s="101">
        <f t="shared" si="456"/>
        <v>0</v>
      </c>
      <c r="P341" s="224">
        <f>SUMIF('3.HR Policy'!$A:$A,$C341&amp;$C$334,'3.HR Policy'!$E:$E)*SUMIF('1.Headcount'!$A:$A,$C341&amp;2025,'1.Headcount'!Q:Q)/12</f>
        <v>0</v>
      </c>
      <c r="Q341" s="101">
        <f t="shared" si="457"/>
        <v>0</v>
      </c>
      <c r="R341" s="224">
        <f>SUMIF('3.HR Policy'!$A:$A,$C341&amp;$C$334,'3.HR Policy'!$E:$E)*SUMIF('1.Headcount'!$A:$A,$C341&amp;2025,'1.Headcount'!S:S)/12</f>
        <v>0</v>
      </c>
      <c r="S341" s="101">
        <f t="shared" si="458"/>
        <v>0</v>
      </c>
      <c r="T341" s="224">
        <f>SUMIF('3.HR Policy'!$A:$A,$C341&amp;$C$334,'3.HR Policy'!$E:$E)*SUMIF('1.Headcount'!$A:$A,$C341&amp;2025,'1.Headcount'!U:U)/12</f>
        <v>0</v>
      </c>
      <c r="U341" s="101">
        <f t="shared" si="459"/>
        <v>0</v>
      </c>
      <c r="V341" s="224">
        <f>SUMIF('3.HR Policy'!$A:$A,$C341&amp;$C$334,'3.HR Policy'!$E:$E)*SUMIF('1.Headcount'!$A:$A,$C341&amp;2025,'1.Headcount'!W:W)/12</f>
        <v>0</v>
      </c>
      <c r="W341" s="101">
        <f t="shared" si="460"/>
        <v>0</v>
      </c>
      <c r="X341" s="224">
        <f>SUMIF('3.HR Policy'!$A:$A,$C341&amp;$C$334,'3.HR Policy'!$E:$E)*SUMIF('1.Headcount'!$A:$A,$C341&amp;2025,'1.Headcount'!Y:Y)/12</f>
        <v>0</v>
      </c>
      <c r="Y341" s="101">
        <f t="shared" si="461"/>
        <v>0</v>
      </c>
      <c r="Z341" s="224">
        <f>SUMIF('3.HR Policy'!$A:$A,$C341&amp;$C$334,'3.HR Policy'!$E:$E)*SUMIF('1.Headcount'!$A:$A,$C341&amp;2025,'1.Headcount'!AA:AA)/12</f>
        <v>0</v>
      </c>
      <c r="AA341" s="101">
        <f t="shared" si="462"/>
        <v>0</v>
      </c>
      <c r="AB341" s="96">
        <f t="shared" si="467"/>
        <v>0</v>
      </c>
      <c r="AC341" s="101">
        <f t="shared" si="447"/>
        <v>0</v>
      </c>
      <c r="AE341" s="95">
        <f>SUMIF('3.HR Policy'!$A:$A,$C341&amp;$C$334,'3.HR Policy'!G:G)*SUMIF($C$16:$C$26,$C341,F$16:F$26)</f>
        <v>0</v>
      </c>
      <c r="AF341" s="101">
        <f t="shared" si="448"/>
        <v>0</v>
      </c>
      <c r="AG341" s="95">
        <f>SUMIF('3.HR Policy'!$A:$A,$C341&amp;$C$334,'3.HR Policy'!I:I)*SUMIF($C$16:$C$26,$C341,H$16:H$26)</f>
        <v>1210000</v>
      </c>
      <c r="AH341" s="101">
        <f t="shared" si="449"/>
        <v>7.6590810115557181E-5</v>
      </c>
      <c r="AI341" s="95">
        <f>SUMIF('3.HR Policy'!$A:$A,$C341&amp;$C$334,'3.HR Policy'!K:K)*SUMIF($C$16:$C$26,$C341,J$16:J$26)</f>
        <v>1331000</v>
      </c>
      <c r="AJ341" s="101">
        <f t="shared" si="450"/>
        <v>5.6166594084741928E-5</v>
      </c>
      <c r="AK341" s="95">
        <f>SUMIF('3.HR Policy'!$A:$A,$C341&amp;$C$334,'3.HR Policy'!M:M)*SUMIF($C$16:$C$26,$C341,L$16:L$26)</f>
        <v>1464100.0000000002</v>
      </c>
      <c r="AL341" s="101">
        <f t="shared" si="451"/>
        <v>4.413089535229724E-5</v>
      </c>
    </row>
    <row r="342" spans="2:38" x14ac:dyDescent="0.45">
      <c r="B342" s="139"/>
      <c r="C342" s="105" t="str">
        <f t="shared" si="463"/>
        <v>Staff 5</v>
      </c>
      <c r="D342" s="224">
        <f>SUMIF('3.HR Policy'!$A:$A,$C342&amp;$C$334,'3.HR Policy'!$E:$E)*SUMIF('1.Headcount'!$A:$A,$C342&amp;2025,'1.Headcount'!E:E)/12</f>
        <v>0</v>
      </c>
      <c r="E342" s="101">
        <f t="shared" si="446"/>
        <v>0</v>
      </c>
      <c r="F342" s="224">
        <f>SUMIF('3.HR Policy'!$A:$A,$C342&amp;$C$334,'3.HR Policy'!$E:$E)*SUMIF('1.Headcount'!$A:$A,$C342&amp;2025,'1.Headcount'!G:G)/12</f>
        <v>0</v>
      </c>
      <c r="G342" s="101">
        <f t="shared" si="452"/>
        <v>0</v>
      </c>
      <c r="H342" s="224">
        <f>SUMIF('3.HR Policy'!$A:$A,$C342&amp;$C$334,'3.HR Policy'!$E:$E)*SUMIF('1.Headcount'!$A:$A,$C342&amp;2025,'1.Headcount'!I:I)/12</f>
        <v>0</v>
      </c>
      <c r="I342" s="101">
        <f t="shared" si="453"/>
        <v>0</v>
      </c>
      <c r="J342" s="224">
        <f>SUMIF('3.HR Policy'!$A:$A,$C342&amp;$C$334,'3.HR Policy'!$E:$E)*SUMIF('1.Headcount'!$A:$A,$C342&amp;2025,'1.Headcount'!K:K)/12</f>
        <v>0</v>
      </c>
      <c r="K342" s="101">
        <f t="shared" si="454"/>
        <v>0</v>
      </c>
      <c r="L342" s="224">
        <f>SUMIF('3.HR Policy'!$A:$A,$C342&amp;$C$334,'3.HR Policy'!$E:$E)*SUMIF('1.Headcount'!$A:$A,$C342&amp;2025,'1.Headcount'!M:M)/12</f>
        <v>0</v>
      </c>
      <c r="M342" s="101">
        <f t="shared" si="455"/>
        <v>0</v>
      </c>
      <c r="N342" s="224">
        <f>SUMIF('3.HR Policy'!$A:$A,$C342&amp;$C$334,'3.HR Policy'!$E:$E)*SUMIF('1.Headcount'!$A:$A,$C342&amp;2025,'1.Headcount'!O:O)/12</f>
        <v>0</v>
      </c>
      <c r="O342" s="101">
        <f t="shared" si="456"/>
        <v>0</v>
      </c>
      <c r="P342" s="224">
        <f>SUMIF('3.HR Policy'!$A:$A,$C342&amp;$C$334,'3.HR Policy'!$E:$E)*SUMIF('1.Headcount'!$A:$A,$C342&amp;2025,'1.Headcount'!Q:Q)/12</f>
        <v>333333.33333333331</v>
      </c>
      <c r="Q342" s="101">
        <f t="shared" si="457"/>
        <v>4.6040515653775319E-4</v>
      </c>
      <c r="R342" s="224">
        <f>SUMIF('3.HR Policy'!$A:$A,$C342&amp;$C$334,'3.HR Policy'!$E:$E)*SUMIF('1.Headcount'!$A:$A,$C342&amp;2025,'1.Headcount'!S:S)/12</f>
        <v>333333.33333333331</v>
      </c>
      <c r="S342" s="101">
        <f t="shared" si="458"/>
        <v>1.3333333333333333E-3</v>
      </c>
      <c r="T342" s="224">
        <f>SUMIF('3.HR Policy'!$A:$A,$C342&amp;$C$334,'3.HR Policy'!$E:$E)*SUMIF('1.Headcount'!$A:$A,$C342&amp;2025,'1.Headcount'!U:U)/12</f>
        <v>333333.33333333331</v>
      </c>
      <c r="U342" s="101">
        <f t="shared" si="459"/>
        <v>9.5238095238095227E-4</v>
      </c>
      <c r="V342" s="224">
        <f>SUMIF('3.HR Policy'!$A:$A,$C342&amp;$C$334,'3.HR Policy'!$E:$E)*SUMIF('1.Headcount'!$A:$A,$C342&amp;2025,'1.Headcount'!W:W)/12</f>
        <v>333333.33333333331</v>
      </c>
      <c r="W342" s="101">
        <f t="shared" si="460"/>
        <v>1.5873015873015873E-3</v>
      </c>
      <c r="X342" s="224">
        <f>SUMIF('3.HR Policy'!$A:$A,$C342&amp;$C$334,'3.HR Policy'!$E:$E)*SUMIF('1.Headcount'!$A:$A,$C342&amp;2025,'1.Headcount'!Y:Y)/12</f>
        <v>333333.33333333331</v>
      </c>
      <c r="Y342" s="101">
        <f t="shared" si="461"/>
        <v>1.7543859649122805E-3</v>
      </c>
      <c r="Z342" s="224">
        <f>SUMIF('3.HR Policy'!$A:$A,$C342&amp;$C$334,'3.HR Policy'!$E:$E)*SUMIF('1.Headcount'!$A:$A,$C342&amp;2025,'1.Headcount'!AA:AA)/12</f>
        <v>333333.33333333331</v>
      </c>
      <c r="AA342" s="101">
        <f t="shared" si="462"/>
        <v>2.094065418603677E-4</v>
      </c>
      <c r="AB342" s="96">
        <f t="shared" si="467"/>
        <v>1999999.9999999998</v>
      </c>
      <c r="AC342" s="101">
        <f t="shared" si="447"/>
        <v>3.8639876352395666E-4</v>
      </c>
      <c r="AE342" s="95">
        <f>SUMIF('3.HR Policy'!$A:$A,$C342&amp;$C$334,'3.HR Policy'!G:G)*SUMIF($C$16:$C$26,$C342,F$16:F$26)</f>
        <v>0</v>
      </c>
      <c r="AF342" s="101">
        <f t="shared" si="448"/>
        <v>0</v>
      </c>
      <c r="AG342" s="95">
        <f>SUMIF('3.HR Policy'!$A:$A,$C342&amp;$C$334,'3.HR Policy'!I:I)*SUMIF($C$16:$C$26,$C342,H$16:H$26)</f>
        <v>4840000</v>
      </c>
      <c r="AH342" s="101">
        <f t="shared" si="449"/>
        <v>3.0636324046222872E-4</v>
      </c>
      <c r="AI342" s="95">
        <f>SUMIF('3.HR Policy'!$A:$A,$C342&amp;$C$334,'3.HR Policy'!K:K)*SUMIF($C$16:$C$26,$C342,J$16:J$26)</f>
        <v>5324000</v>
      </c>
      <c r="AJ342" s="101">
        <f t="shared" si="450"/>
        <v>2.2466637633896771E-4</v>
      </c>
      <c r="AK342" s="95">
        <f>SUMIF('3.HR Policy'!$A:$A,$C342&amp;$C$334,'3.HR Policy'!M:M)*SUMIF($C$16:$C$26,$C342,L$16:L$26)</f>
        <v>5856400.0000000009</v>
      </c>
      <c r="AL342" s="101">
        <f t="shared" si="451"/>
        <v>1.7652358140918896E-4</v>
      </c>
    </row>
    <row r="343" spans="2:38" x14ac:dyDescent="0.45">
      <c r="B343" s="139"/>
      <c r="C343" s="105" t="str">
        <f t="shared" si="463"/>
        <v>Staff 3</v>
      </c>
      <c r="D343" s="224">
        <f>SUMIF('3.HR Policy'!$A:$A,$C343&amp;$C$334,'3.HR Policy'!$E:$E)*SUMIF('1.Headcount'!$A:$A,$C343&amp;2025,'1.Headcount'!E:E)/12</f>
        <v>0</v>
      </c>
      <c r="E343" s="101">
        <f t="shared" si="446"/>
        <v>0</v>
      </c>
      <c r="F343" s="224">
        <f>SUMIF('3.HR Policy'!$A:$A,$C343&amp;$C$334,'3.HR Policy'!$E:$E)*SUMIF('1.Headcount'!$A:$A,$C343&amp;2025,'1.Headcount'!G:G)/12</f>
        <v>0</v>
      </c>
      <c r="G343" s="101">
        <f t="shared" si="452"/>
        <v>0</v>
      </c>
      <c r="H343" s="224">
        <f>SUMIF('3.HR Policy'!$A:$A,$C343&amp;$C$334,'3.HR Policy'!$E:$E)*SUMIF('1.Headcount'!$A:$A,$C343&amp;2025,'1.Headcount'!I:I)/12</f>
        <v>0</v>
      </c>
      <c r="I343" s="101">
        <f t="shared" si="453"/>
        <v>0</v>
      </c>
      <c r="J343" s="224">
        <f>SUMIF('3.HR Policy'!$A:$A,$C343&amp;$C$334,'3.HR Policy'!$E:$E)*SUMIF('1.Headcount'!$A:$A,$C343&amp;2025,'1.Headcount'!K:K)/12</f>
        <v>0</v>
      </c>
      <c r="K343" s="101">
        <f t="shared" si="454"/>
        <v>0</v>
      </c>
      <c r="L343" s="224">
        <f>SUMIF('3.HR Policy'!$A:$A,$C343&amp;$C$334,'3.HR Policy'!$E:$E)*SUMIF('1.Headcount'!$A:$A,$C343&amp;2025,'1.Headcount'!M:M)/12</f>
        <v>0</v>
      </c>
      <c r="M343" s="101">
        <f t="shared" si="455"/>
        <v>0</v>
      </c>
      <c r="N343" s="224">
        <f>SUMIF('3.HR Policy'!$A:$A,$C343&amp;$C$334,'3.HR Policy'!$E:$E)*SUMIF('1.Headcount'!$A:$A,$C343&amp;2025,'1.Headcount'!O:O)/12</f>
        <v>0</v>
      </c>
      <c r="O343" s="101">
        <f t="shared" si="456"/>
        <v>0</v>
      </c>
      <c r="P343" s="224">
        <f>SUMIF('3.HR Policy'!$A:$A,$C343&amp;$C$334,'3.HR Policy'!$E:$E)*SUMIF('1.Headcount'!$A:$A,$C343&amp;2025,'1.Headcount'!Q:Q)/12</f>
        <v>0</v>
      </c>
      <c r="Q343" s="101">
        <f t="shared" si="457"/>
        <v>0</v>
      </c>
      <c r="R343" s="224">
        <f>SUMIF('3.HR Policy'!$A:$A,$C343&amp;$C$334,'3.HR Policy'!$E:$E)*SUMIF('1.Headcount'!$A:$A,$C343&amp;2025,'1.Headcount'!S:S)/12</f>
        <v>0</v>
      </c>
      <c r="S343" s="101">
        <f t="shared" si="458"/>
        <v>0</v>
      </c>
      <c r="T343" s="224">
        <f>SUMIF('3.HR Policy'!$A:$A,$C343&amp;$C$334,'3.HR Policy'!$E:$E)*SUMIF('1.Headcount'!$A:$A,$C343&amp;2025,'1.Headcount'!U:U)/12</f>
        <v>0</v>
      </c>
      <c r="U343" s="101">
        <f t="shared" si="459"/>
        <v>0</v>
      </c>
      <c r="V343" s="224">
        <f>SUMIF('3.HR Policy'!$A:$A,$C343&amp;$C$334,'3.HR Policy'!$E:$E)*SUMIF('1.Headcount'!$A:$A,$C343&amp;2025,'1.Headcount'!W:W)/12</f>
        <v>0</v>
      </c>
      <c r="W343" s="101">
        <f t="shared" si="460"/>
        <v>0</v>
      </c>
      <c r="X343" s="224">
        <f>SUMIF('3.HR Policy'!$A:$A,$C343&amp;$C$334,'3.HR Policy'!$E:$E)*SUMIF('1.Headcount'!$A:$A,$C343&amp;2025,'1.Headcount'!Y:Y)/12</f>
        <v>0</v>
      </c>
      <c r="Y343" s="101">
        <f t="shared" si="461"/>
        <v>0</v>
      </c>
      <c r="Z343" s="224">
        <f>SUMIF('3.HR Policy'!$A:$A,$C343&amp;$C$334,'3.HR Policy'!$E:$E)*SUMIF('1.Headcount'!$A:$A,$C343&amp;2025,'1.Headcount'!AA:AA)/12</f>
        <v>0</v>
      </c>
      <c r="AA343" s="101">
        <f t="shared" si="462"/>
        <v>0</v>
      </c>
      <c r="AB343" s="96">
        <f t="shared" si="464"/>
        <v>0</v>
      </c>
      <c r="AC343" s="101">
        <f t="shared" si="447"/>
        <v>0</v>
      </c>
      <c r="AE343" s="95">
        <f>SUMIF('3.HR Policy'!$A:$A,$C343&amp;$C$334,'3.HR Policy'!G:G)*SUMIF($C$16:$C$26,$C343,F$16:F$26)</f>
        <v>0</v>
      </c>
      <c r="AF343" s="101">
        <f t="shared" si="448"/>
        <v>0</v>
      </c>
      <c r="AG343" s="95">
        <f>SUMIF('3.HR Policy'!$A:$A,$C343&amp;$C$334,'3.HR Policy'!I:I)*SUMIF($C$16:$C$26,$C343,H$16:H$26)</f>
        <v>1210000</v>
      </c>
      <c r="AH343" s="101">
        <f t="shared" si="449"/>
        <v>7.6590810115557181E-5</v>
      </c>
      <c r="AI343" s="95">
        <f>SUMIF('3.HR Policy'!$A:$A,$C343&amp;$C$334,'3.HR Policy'!K:K)*SUMIF($C$16:$C$26,$C343,J$16:J$26)</f>
        <v>0</v>
      </c>
      <c r="AJ343" s="101">
        <f t="shared" si="450"/>
        <v>0</v>
      </c>
      <c r="AK343" s="95">
        <f>SUMIF('3.HR Policy'!$A:$A,$C343&amp;$C$334,'3.HR Policy'!M:M)*SUMIF($C$16:$C$26,$C343,L$16:L$26)</f>
        <v>0</v>
      </c>
      <c r="AL343" s="101">
        <f t="shared" si="451"/>
        <v>0</v>
      </c>
    </row>
    <row r="344" spans="2:38" x14ac:dyDescent="0.45">
      <c r="B344" s="139"/>
      <c r="C344" s="105" t="str">
        <f t="shared" si="463"/>
        <v>Manager 5</v>
      </c>
      <c r="D344" s="224">
        <f>SUMIF('3.HR Policy'!$A:$A,$C344&amp;$C$334,'3.HR Policy'!$E:$E)*SUMIF('1.Headcount'!$A:$A,$C344&amp;2025,'1.Headcount'!E:E)/12</f>
        <v>0</v>
      </c>
      <c r="E344" s="101">
        <f t="shared" si="446"/>
        <v>0</v>
      </c>
      <c r="F344" s="224">
        <f>SUMIF('3.HR Policy'!$A:$A,$C344&amp;$C$334,'3.HR Policy'!$E:$E)*SUMIF('1.Headcount'!$A:$A,$C344&amp;2025,'1.Headcount'!G:G)/12</f>
        <v>0</v>
      </c>
      <c r="G344" s="101">
        <f t="shared" si="452"/>
        <v>0</v>
      </c>
      <c r="H344" s="224">
        <f>SUMIF('3.HR Policy'!$A:$A,$C344&amp;$C$334,'3.HR Policy'!$E:$E)*SUMIF('1.Headcount'!$A:$A,$C344&amp;2025,'1.Headcount'!I:I)/12</f>
        <v>0</v>
      </c>
      <c r="I344" s="101">
        <f t="shared" si="453"/>
        <v>0</v>
      </c>
      <c r="J344" s="224">
        <f>SUMIF('3.HR Policy'!$A:$A,$C344&amp;$C$334,'3.HR Policy'!$E:$E)*SUMIF('1.Headcount'!$A:$A,$C344&amp;2025,'1.Headcount'!K:K)/12</f>
        <v>0</v>
      </c>
      <c r="K344" s="101">
        <f t="shared" si="454"/>
        <v>0</v>
      </c>
      <c r="L344" s="224">
        <f>SUMIF('3.HR Policy'!$A:$A,$C344&amp;$C$334,'3.HR Policy'!$E:$E)*SUMIF('1.Headcount'!$A:$A,$C344&amp;2025,'1.Headcount'!M:M)/12</f>
        <v>0</v>
      </c>
      <c r="M344" s="101">
        <f t="shared" si="455"/>
        <v>0</v>
      </c>
      <c r="N344" s="224">
        <f>SUMIF('3.HR Policy'!$A:$A,$C344&amp;$C$334,'3.HR Policy'!$E:$E)*SUMIF('1.Headcount'!$A:$A,$C344&amp;2025,'1.Headcount'!O:O)/12</f>
        <v>83333.333333333328</v>
      </c>
      <c r="O344" s="101">
        <f t="shared" si="456"/>
        <v>1.4119507511577996E-4</v>
      </c>
      <c r="P344" s="224">
        <f>SUMIF('3.HR Policy'!$A:$A,$C344&amp;$C$334,'3.HR Policy'!$E:$E)*SUMIF('1.Headcount'!$A:$A,$C344&amp;2025,'1.Headcount'!Q:Q)/12</f>
        <v>83333.333333333328</v>
      </c>
      <c r="Q344" s="101">
        <f t="shared" si="457"/>
        <v>1.151012891344383E-4</v>
      </c>
      <c r="R344" s="224">
        <f>SUMIF('3.HR Policy'!$A:$A,$C344&amp;$C$334,'3.HR Policy'!$E:$E)*SUMIF('1.Headcount'!$A:$A,$C344&amp;2025,'1.Headcount'!S:S)/12</f>
        <v>83333.333333333328</v>
      </c>
      <c r="S344" s="101">
        <f t="shared" si="458"/>
        <v>3.3333333333333332E-4</v>
      </c>
      <c r="T344" s="224">
        <f>SUMIF('3.HR Policy'!$A:$A,$C344&amp;$C$334,'3.HR Policy'!$E:$E)*SUMIF('1.Headcount'!$A:$A,$C344&amp;2025,'1.Headcount'!U:U)/12</f>
        <v>83333.333333333328</v>
      </c>
      <c r="U344" s="101">
        <f t="shared" si="459"/>
        <v>2.3809523809523807E-4</v>
      </c>
      <c r="V344" s="224">
        <f>SUMIF('3.HR Policy'!$A:$A,$C344&amp;$C$334,'3.HR Policy'!$E:$E)*SUMIF('1.Headcount'!$A:$A,$C344&amp;2025,'1.Headcount'!W:W)/12</f>
        <v>83333.333333333328</v>
      </c>
      <c r="W344" s="101">
        <f t="shared" si="460"/>
        <v>3.9682539682539683E-4</v>
      </c>
      <c r="X344" s="224">
        <f>SUMIF('3.HR Policy'!$A:$A,$C344&amp;$C$334,'3.HR Policy'!$E:$E)*SUMIF('1.Headcount'!$A:$A,$C344&amp;2025,'1.Headcount'!Y:Y)/12</f>
        <v>83333.333333333328</v>
      </c>
      <c r="Y344" s="101">
        <f t="shared" si="461"/>
        <v>4.3859649122807013E-4</v>
      </c>
      <c r="Z344" s="224">
        <f>SUMIF('3.HR Policy'!$A:$A,$C344&amp;$C$334,'3.HR Policy'!$E:$E)*SUMIF('1.Headcount'!$A:$A,$C344&amp;2025,'1.Headcount'!AA:AA)/12</f>
        <v>83333.333333333328</v>
      </c>
      <c r="AA344" s="101">
        <f t="shared" si="462"/>
        <v>5.2351635465091925E-5</v>
      </c>
      <c r="AB344" s="96">
        <f t="shared" si="464"/>
        <v>583333.33333333326</v>
      </c>
      <c r="AC344" s="101">
        <f t="shared" si="447"/>
        <v>1.1269963936115403E-4</v>
      </c>
      <c r="AE344" s="95">
        <f>SUMIF('3.HR Policy'!$A:$A,$C344&amp;$C$334,'3.HR Policy'!G:G)*SUMIF($C$16:$C$26,$C344,F$16:F$26)</f>
        <v>2200000</v>
      </c>
      <c r="AF344" s="101">
        <f t="shared" si="448"/>
        <v>2.5066083310545982E-4</v>
      </c>
      <c r="AG344" s="95">
        <f>SUMIF('3.HR Policy'!$A:$A,$C344&amp;$C$334,'3.HR Policy'!I:I)*SUMIF($C$16:$C$26,$C344,H$16:H$26)</f>
        <v>1210000</v>
      </c>
      <c r="AH344" s="101">
        <f t="shared" si="449"/>
        <v>7.6590810115557181E-5</v>
      </c>
      <c r="AI344" s="95">
        <f>SUMIF('3.HR Policy'!$A:$A,$C344&amp;$C$334,'3.HR Policy'!K:K)*SUMIF($C$16:$C$26,$C344,J$16:J$26)</f>
        <v>1331000</v>
      </c>
      <c r="AJ344" s="101">
        <f t="shared" si="450"/>
        <v>5.6166594084741928E-5</v>
      </c>
      <c r="AK344" s="95">
        <f>SUMIF('3.HR Policy'!$A:$A,$C344&amp;$C$334,'3.HR Policy'!M:M)*SUMIF($C$16:$C$26,$C344,L$16:L$26)</f>
        <v>1464100.0000000002</v>
      </c>
      <c r="AL344" s="101">
        <f t="shared" si="451"/>
        <v>4.413089535229724E-5</v>
      </c>
    </row>
    <row r="345" spans="2:38" x14ac:dyDescent="0.45">
      <c r="B345" s="90">
        <v>11</v>
      </c>
      <c r="C345" s="2" t="str">
        <f>C220</f>
        <v>Year End Party</v>
      </c>
      <c r="D345" s="94">
        <f>SUM(D346:D355)</f>
        <v>0</v>
      </c>
      <c r="E345" s="102">
        <f t="shared" si="446"/>
        <v>0</v>
      </c>
      <c r="F345" s="94">
        <f>SUM(F346:F355)</f>
        <v>0</v>
      </c>
      <c r="G345" s="102">
        <f t="shared" si="452"/>
        <v>0</v>
      </c>
      <c r="H345" s="94">
        <f>SUM(H346:H355)</f>
        <v>83333.333333333328</v>
      </c>
      <c r="I345" s="102">
        <f t="shared" si="453"/>
        <v>4.6296296296296293E-4</v>
      </c>
      <c r="J345" s="94">
        <f>SUM(J346:J355)</f>
        <v>83333.333333333328</v>
      </c>
      <c r="K345" s="102">
        <f t="shared" si="454"/>
        <v>1.2077294685990338E-4</v>
      </c>
      <c r="L345" s="94">
        <f>SUM(L346:L355)</f>
        <v>83333.333333333328</v>
      </c>
      <c r="M345" s="102">
        <f t="shared" si="455"/>
        <v>2.3148148148148146E-4</v>
      </c>
      <c r="N345" s="94">
        <f>SUM(N346:N355)</f>
        <v>125000</v>
      </c>
      <c r="O345" s="102">
        <f t="shared" si="456"/>
        <v>2.1179261267366994E-4</v>
      </c>
      <c r="P345" s="94">
        <f>SUM(P346:P355)</f>
        <v>249999.99999999997</v>
      </c>
      <c r="Q345" s="102">
        <f t="shared" si="457"/>
        <v>3.453038674033149E-4</v>
      </c>
      <c r="R345" s="94">
        <f>SUM(R346:R355)</f>
        <v>249999.99999999997</v>
      </c>
      <c r="S345" s="102">
        <f t="shared" si="458"/>
        <v>9.999999999999998E-4</v>
      </c>
      <c r="T345" s="94">
        <f>SUM(T346:T355)</f>
        <v>333333.33333333331</v>
      </c>
      <c r="U345" s="102">
        <f t="shared" si="459"/>
        <v>9.5238095238095227E-4</v>
      </c>
      <c r="V345" s="94">
        <f>SUM(V346:V355)</f>
        <v>333333.33333333331</v>
      </c>
      <c r="W345" s="102">
        <f t="shared" si="460"/>
        <v>1.5873015873015873E-3</v>
      </c>
      <c r="X345" s="94">
        <f>SUM(X346:X355)</f>
        <v>333333.33333333331</v>
      </c>
      <c r="Y345" s="102">
        <f t="shared" si="461"/>
        <v>1.7543859649122805E-3</v>
      </c>
      <c r="Z345" s="94">
        <f>SUM(Z346:Z355)</f>
        <v>333333.33333333331</v>
      </c>
      <c r="AA345" s="102">
        <f t="shared" si="462"/>
        <v>2.094065418603677E-4</v>
      </c>
      <c r="AB345" s="94">
        <f>SUM(AB346:AB355)</f>
        <v>2208333.333333333</v>
      </c>
      <c r="AC345" s="102">
        <f t="shared" si="447"/>
        <v>4.2664863472436883E-4</v>
      </c>
      <c r="AE345" s="94">
        <f>SUM(AE346:AE355)</f>
        <v>4950000</v>
      </c>
      <c r="AF345" s="101">
        <f t="shared" si="448"/>
        <v>5.6398687448728471E-4</v>
      </c>
      <c r="AG345" s="94">
        <f>SUM(AG346:AG355)</f>
        <v>6655000</v>
      </c>
      <c r="AH345" s="101">
        <f t="shared" si="449"/>
        <v>4.2124945563556449E-4</v>
      </c>
      <c r="AI345" s="94">
        <f>SUM(AI346:AI355)</f>
        <v>5989500</v>
      </c>
      <c r="AJ345" s="101">
        <f t="shared" si="450"/>
        <v>2.5274967338133867E-4</v>
      </c>
      <c r="AK345" s="94">
        <f>SUM(AK346:AK355)</f>
        <v>8052550.0000000019</v>
      </c>
      <c r="AL345" s="101">
        <f t="shared" si="451"/>
        <v>2.4271992443763483E-4</v>
      </c>
    </row>
    <row r="346" spans="2:38" x14ac:dyDescent="0.45">
      <c r="B346" s="139"/>
      <c r="C346" s="105" t="str">
        <f t="shared" ref="C346:C355" si="468">C335</f>
        <v>Director 1</v>
      </c>
      <c r="D346" s="224">
        <f>SUMIF('3.HR Policy'!$A:$A,$C346&amp;$C$345,'3.HR Policy'!$E:$E)*SUMIF('1.Headcount'!$A:$A,$C346&amp;2025,'1.Headcount'!E:E)/12</f>
        <v>0</v>
      </c>
      <c r="E346" s="101">
        <f t="shared" si="446"/>
        <v>0</v>
      </c>
      <c r="F346" s="224">
        <f>SUMIF('3.HR Policy'!$A:$A,$C346&amp;$C$345,'3.HR Policy'!$E:$E)*SUMIF('1.Headcount'!$A:$A,$C346&amp;2025,'1.Headcount'!G:G)/12</f>
        <v>0</v>
      </c>
      <c r="G346" s="101">
        <f t="shared" si="452"/>
        <v>0</v>
      </c>
      <c r="H346" s="224">
        <f>SUMIF('3.HR Policy'!$A:$A,$C346&amp;$C$345,'3.HR Policy'!$E:$E)*SUMIF('1.Headcount'!$A:$A,$C346&amp;2025,'1.Headcount'!I:I)/12</f>
        <v>0</v>
      </c>
      <c r="I346" s="101">
        <f t="shared" si="453"/>
        <v>0</v>
      </c>
      <c r="J346" s="224">
        <f>SUMIF('3.HR Policy'!$A:$A,$C346&amp;$C$345,'3.HR Policy'!$E:$E)*SUMIF('1.Headcount'!$A:$A,$C346&amp;2025,'1.Headcount'!K:K)/12</f>
        <v>0</v>
      </c>
      <c r="K346" s="101">
        <f t="shared" si="454"/>
        <v>0</v>
      </c>
      <c r="L346" s="224">
        <f>SUMIF('3.HR Policy'!$A:$A,$C346&amp;$C$345,'3.HR Policy'!$E:$E)*SUMIF('1.Headcount'!$A:$A,$C346&amp;2025,'1.Headcount'!M:M)/12</f>
        <v>0</v>
      </c>
      <c r="M346" s="101">
        <f t="shared" si="455"/>
        <v>0</v>
      </c>
      <c r="N346" s="224">
        <f>SUMIF('3.HR Policy'!$A:$A,$C346&amp;$C$345,'3.HR Policy'!$E:$E)*SUMIF('1.Headcount'!$A:$A,$C346&amp;2025,'1.Headcount'!O:O)/12</f>
        <v>0</v>
      </c>
      <c r="O346" s="101">
        <f t="shared" si="456"/>
        <v>0</v>
      </c>
      <c r="P346" s="224">
        <f>SUMIF('3.HR Policy'!$A:$A,$C346&amp;$C$345,'3.HR Policy'!$E:$E)*SUMIF('1.Headcount'!$A:$A,$C346&amp;2025,'1.Headcount'!Q:Q)/12</f>
        <v>0</v>
      </c>
      <c r="Q346" s="101">
        <f t="shared" si="457"/>
        <v>0</v>
      </c>
      <c r="R346" s="224">
        <f>SUMIF('3.HR Policy'!$A:$A,$C346&amp;$C$345,'3.HR Policy'!$E:$E)*SUMIF('1.Headcount'!$A:$A,$C346&amp;2025,'1.Headcount'!S:S)/12</f>
        <v>0</v>
      </c>
      <c r="S346" s="101">
        <f t="shared" si="458"/>
        <v>0</v>
      </c>
      <c r="T346" s="224">
        <f>SUMIF('3.HR Policy'!$A:$A,$C346&amp;$C$345,'3.HR Policy'!$E:$E)*SUMIF('1.Headcount'!$A:$A,$C346&amp;2025,'1.Headcount'!U:U)/12</f>
        <v>0</v>
      </c>
      <c r="U346" s="101">
        <f t="shared" si="459"/>
        <v>0</v>
      </c>
      <c r="V346" s="224">
        <f>SUMIF('3.HR Policy'!$A:$A,$C346&amp;$C$345,'3.HR Policy'!$E:$E)*SUMIF('1.Headcount'!$A:$A,$C346&amp;2025,'1.Headcount'!W:W)/12</f>
        <v>0</v>
      </c>
      <c r="W346" s="101">
        <f t="shared" si="460"/>
        <v>0</v>
      </c>
      <c r="X346" s="224">
        <f>SUMIF('3.HR Policy'!$A:$A,$C346&amp;$C$345,'3.HR Policy'!$E:$E)*SUMIF('1.Headcount'!$A:$A,$C346&amp;2025,'1.Headcount'!Y:Y)/12</f>
        <v>0</v>
      </c>
      <c r="Y346" s="101">
        <f t="shared" si="461"/>
        <v>0</v>
      </c>
      <c r="Z346" s="224">
        <f>SUMIF('3.HR Policy'!$A:$A,$C346&amp;$C$345,'3.HR Policy'!$E:$E)*SUMIF('1.Headcount'!$A:$A,$C346&amp;2025,'1.Headcount'!AA:AA)/12</f>
        <v>0</v>
      </c>
      <c r="AA346" s="101">
        <f t="shared" si="462"/>
        <v>0</v>
      </c>
      <c r="AB346" s="96">
        <f t="shared" ref="AB346:AB355" si="469">D346+F346+H346+J346+L346+N346+P346+R346+T346+V346+X346+Z346</f>
        <v>0</v>
      </c>
      <c r="AC346" s="101">
        <f t="shared" si="447"/>
        <v>0</v>
      </c>
      <c r="AE346" s="95">
        <f>SUMIF('3.HR Policy'!$A:$A,$C346&amp;$C$345,'3.HR Policy'!G:G)*SUMIF($C$16:$C$26,$C346,F$16:F$26)</f>
        <v>1650000</v>
      </c>
      <c r="AF346" s="101">
        <f t="shared" si="448"/>
        <v>1.879956248290949E-4</v>
      </c>
      <c r="AG346" s="95">
        <f>SUMIF('3.HR Policy'!$A:$A,$C346&amp;$C$345,'3.HR Policy'!I:I)*SUMIF($C$16:$C$26,$C346,H$16:H$26)</f>
        <v>605000</v>
      </c>
      <c r="AH346" s="101">
        <f t="shared" si="449"/>
        <v>3.829540505777859E-5</v>
      </c>
      <c r="AI346" s="95">
        <f>SUMIF('3.HR Policy'!$A:$A,$C346&amp;$C$345,'3.HR Policy'!K:K)*SUMIF($C$16:$C$26,$C346,J$16:J$26)</f>
        <v>665500</v>
      </c>
      <c r="AJ346" s="101">
        <f t="shared" si="450"/>
        <v>2.8083297042370964E-5</v>
      </c>
      <c r="AK346" s="95">
        <f>SUMIF('3.HR Policy'!$A:$A,$C346&amp;$C$345,'3.HR Policy'!M:M)*SUMIF($C$16:$C$26,$C346,L$16:L$26)</f>
        <v>732050.00000000012</v>
      </c>
      <c r="AL346" s="101">
        <f t="shared" si="451"/>
        <v>2.206544767614862E-5</v>
      </c>
    </row>
    <row r="347" spans="2:38" x14ac:dyDescent="0.45">
      <c r="B347" s="139"/>
      <c r="C347" s="105" t="str">
        <f t="shared" si="468"/>
        <v>Staff 2</v>
      </c>
      <c r="D347" s="224">
        <f>SUMIF('3.HR Policy'!$A:$A,$C347&amp;$C$345,'3.HR Policy'!$E:$E)*SUMIF('1.Headcount'!$A:$A,$C347&amp;2025,'1.Headcount'!E:E)/12</f>
        <v>0</v>
      </c>
      <c r="E347" s="101">
        <f t="shared" si="446"/>
        <v>0</v>
      </c>
      <c r="F347" s="224">
        <f>SUMIF('3.HR Policy'!$A:$A,$C347&amp;$C$345,'3.HR Policy'!$E:$E)*SUMIF('1.Headcount'!$A:$A,$C347&amp;2025,'1.Headcount'!G:G)/12</f>
        <v>0</v>
      </c>
      <c r="G347" s="101">
        <f t="shared" si="452"/>
        <v>0</v>
      </c>
      <c r="H347" s="224">
        <f>SUMIF('3.HR Policy'!$A:$A,$C347&amp;$C$345,'3.HR Policy'!$E:$E)*SUMIF('1.Headcount'!$A:$A,$C347&amp;2025,'1.Headcount'!I:I)/12</f>
        <v>41666.666666666664</v>
      </c>
      <c r="I347" s="101">
        <f t="shared" si="453"/>
        <v>2.3148148148148146E-4</v>
      </c>
      <c r="J347" s="224">
        <f>SUMIF('3.HR Policy'!$A:$A,$C347&amp;$C$345,'3.HR Policy'!$E:$E)*SUMIF('1.Headcount'!$A:$A,$C347&amp;2025,'1.Headcount'!K:K)/12</f>
        <v>41666.666666666664</v>
      </c>
      <c r="K347" s="101">
        <f t="shared" si="454"/>
        <v>6.0386473429951689E-5</v>
      </c>
      <c r="L347" s="224">
        <f>SUMIF('3.HR Policy'!$A:$A,$C347&amp;$C$345,'3.HR Policy'!$E:$E)*SUMIF('1.Headcount'!$A:$A,$C347&amp;2025,'1.Headcount'!M:M)/12</f>
        <v>41666.666666666664</v>
      </c>
      <c r="M347" s="101">
        <f t="shared" si="455"/>
        <v>1.1574074074074073E-4</v>
      </c>
      <c r="N347" s="224">
        <f>SUMIF('3.HR Policy'!$A:$A,$C347&amp;$C$345,'3.HR Policy'!$E:$E)*SUMIF('1.Headcount'!$A:$A,$C347&amp;2025,'1.Headcount'!O:O)/12</f>
        <v>41666.666666666664</v>
      </c>
      <c r="O347" s="101">
        <f t="shared" si="456"/>
        <v>7.0597537557889981E-5</v>
      </c>
      <c r="P347" s="224">
        <f>SUMIF('3.HR Policy'!$A:$A,$C347&amp;$C$345,'3.HR Policy'!$E:$E)*SUMIF('1.Headcount'!$A:$A,$C347&amp;2025,'1.Headcount'!Q:Q)/12</f>
        <v>41666.666666666664</v>
      </c>
      <c r="Q347" s="101">
        <f t="shared" si="457"/>
        <v>5.7550644567219148E-5</v>
      </c>
      <c r="R347" s="224">
        <f>SUMIF('3.HR Policy'!$A:$A,$C347&amp;$C$345,'3.HR Policy'!$E:$E)*SUMIF('1.Headcount'!$A:$A,$C347&amp;2025,'1.Headcount'!S:S)/12</f>
        <v>41666.666666666664</v>
      </c>
      <c r="S347" s="101">
        <f t="shared" si="458"/>
        <v>1.6666666666666666E-4</v>
      </c>
      <c r="T347" s="224">
        <f>SUMIF('3.HR Policy'!$A:$A,$C347&amp;$C$345,'3.HR Policy'!$E:$E)*SUMIF('1.Headcount'!$A:$A,$C347&amp;2025,'1.Headcount'!U:U)/12</f>
        <v>41666.666666666664</v>
      </c>
      <c r="U347" s="101">
        <f t="shared" si="459"/>
        <v>1.1904761904761903E-4</v>
      </c>
      <c r="V347" s="224">
        <f>SUMIF('3.HR Policy'!$A:$A,$C347&amp;$C$345,'3.HR Policy'!$E:$E)*SUMIF('1.Headcount'!$A:$A,$C347&amp;2025,'1.Headcount'!W:W)/12</f>
        <v>41666.666666666664</v>
      </c>
      <c r="W347" s="101">
        <f t="shared" si="460"/>
        <v>1.9841269841269841E-4</v>
      </c>
      <c r="X347" s="224">
        <f>SUMIF('3.HR Policy'!$A:$A,$C347&amp;$C$345,'3.HR Policy'!$E:$E)*SUMIF('1.Headcount'!$A:$A,$C347&amp;2025,'1.Headcount'!Y:Y)/12</f>
        <v>41666.666666666664</v>
      </c>
      <c r="Y347" s="101">
        <f t="shared" si="461"/>
        <v>2.1929824561403506E-4</v>
      </c>
      <c r="Z347" s="224">
        <f>SUMIF('3.HR Policy'!$A:$A,$C347&amp;$C$345,'3.HR Policy'!$E:$E)*SUMIF('1.Headcount'!$A:$A,$C347&amp;2025,'1.Headcount'!AA:AA)/12</f>
        <v>41666.666666666664</v>
      </c>
      <c r="AA347" s="101">
        <f t="shared" si="462"/>
        <v>2.6175817732545962E-5</v>
      </c>
      <c r="AB347" s="96">
        <f t="shared" ref="AB347" si="470">D347+F347+H347+J347+L347+N347+P347+R347+T347+V347+X347+Z347</f>
        <v>416666.66666666669</v>
      </c>
      <c r="AC347" s="101">
        <f t="shared" si="447"/>
        <v>8.0499742400824318E-5</v>
      </c>
      <c r="AE347" s="95">
        <f>SUMIF('3.HR Policy'!$A:$A,$C347&amp;$C$345,'3.HR Policy'!G:G)*SUMIF($C$16:$C$26,$C347,F$16:F$26)</f>
        <v>550000</v>
      </c>
      <c r="AF347" s="101">
        <f t="shared" si="448"/>
        <v>6.2665208276364956E-5</v>
      </c>
      <c r="AG347" s="95">
        <f>SUMIF('3.HR Policy'!$A:$A,$C347&amp;$C$345,'3.HR Policy'!I:I)*SUMIF($C$16:$C$26,$C347,H$16:H$26)</f>
        <v>605000</v>
      </c>
      <c r="AH347" s="101">
        <f t="shared" si="449"/>
        <v>3.829540505777859E-5</v>
      </c>
      <c r="AI347" s="95">
        <f>SUMIF('3.HR Policy'!$A:$A,$C347&amp;$C$345,'3.HR Policy'!K:K)*SUMIF($C$16:$C$26,$C347,J$16:J$26)</f>
        <v>665500</v>
      </c>
      <c r="AJ347" s="101">
        <f t="shared" si="450"/>
        <v>2.8083297042370964E-5</v>
      </c>
      <c r="AK347" s="95">
        <f>SUMIF('3.HR Policy'!$A:$A,$C347&amp;$C$345,'3.HR Policy'!M:M)*SUMIF($C$16:$C$26,$C347,L$16:L$26)</f>
        <v>732050.00000000012</v>
      </c>
      <c r="AL347" s="101">
        <f t="shared" si="451"/>
        <v>2.206544767614862E-5</v>
      </c>
    </row>
    <row r="348" spans="2:38" x14ac:dyDescent="0.45">
      <c r="B348" s="139"/>
      <c r="C348" s="105" t="str">
        <f t="shared" si="468"/>
        <v>Manager 2</v>
      </c>
      <c r="D348" s="224">
        <f>SUMIF('3.HR Policy'!$A:$A,$C348&amp;$C$345,'3.HR Policy'!$E:$E)*SUMIF('1.Headcount'!$A:$A,$C348&amp;2025,'1.Headcount'!E:E)/12</f>
        <v>0</v>
      </c>
      <c r="E348" s="101">
        <f t="shared" si="446"/>
        <v>0</v>
      </c>
      <c r="F348" s="224">
        <f>SUMIF('3.HR Policy'!$A:$A,$C348&amp;$C$345,'3.HR Policy'!$E:$E)*SUMIF('1.Headcount'!$A:$A,$C348&amp;2025,'1.Headcount'!G:G)/12</f>
        <v>0</v>
      </c>
      <c r="G348" s="101">
        <f t="shared" si="452"/>
        <v>0</v>
      </c>
      <c r="H348" s="224">
        <f>SUMIF('3.HR Policy'!$A:$A,$C348&amp;$C$345,'3.HR Policy'!$E:$E)*SUMIF('1.Headcount'!$A:$A,$C348&amp;2025,'1.Headcount'!I:I)/12</f>
        <v>41666.666666666664</v>
      </c>
      <c r="I348" s="101">
        <f t="shared" si="453"/>
        <v>2.3148148148148146E-4</v>
      </c>
      <c r="J348" s="224">
        <f>SUMIF('3.HR Policy'!$A:$A,$C348&amp;$C$345,'3.HR Policy'!$E:$E)*SUMIF('1.Headcount'!$A:$A,$C348&amp;2025,'1.Headcount'!K:K)/12</f>
        <v>41666.666666666664</v>
      </c>
      <c r="K348" s="101">
        <f t="shared" si="454"/>
        <v>6.0386473429951689E-5</v>
      </c>
      <c r="L348" s="224">
        <f>SUMIF('3.HR Policy'!$A:$A,$C348&amp;$C$345,'3.HR Policy'!$E:$E)*SUMIF('1.Headcount'!$A:$A,$C348&amp;2025,'1.Headcount'!M:M)/12</f>
        <v>41666.666666666664</v>
      </c>
      <c r="M348" s="101">
        <f t="shared" si="455"/>
        <v>1.1574074074074073E-4</v>
      </c>
      <c r="N348" s="224">
        <f>SUMIF('3.HR Policy'!$A:$A,$C348&amp;$C$345,'3.HR Policy'!$E:$E)*SUMIF('1.Headcount'!$A:$A,$C348&amp;2025,'1.Headcount'!O:O)/12</f>
        <v>41666.666666666664</v>
      </c>
      <c r="O348" s="101">
        <f t="shared" si="456"/>
        <v>7.0597537557889981E-5</v>
      </c>
      <c r="P348" s="224">
        <f>SUMIF('3.HR Policy'!$A:$A,$C348&amp;$C$345,'3.HR Policy'!$E:$E)*SUMIF('1.Headcount'!$A:$A,$C348&amp;2025,'1.Headcount'!Q:Q)/12</f>
        <v>0</v>
      </c>
      <c r="Q348" s="101">
        <f t="shared" si="457"/>
        <v>0</v>
      </c>
      <c r="R348" s="224">
        <f>SUMIF('3.HR Policy'!$A:$A,$C348&amp;$C$345,'3.HR Policy'!$E:$E)*SUMIF('1.Headcount'!$A:$A,$C348&amp;2025,'1.Headcount'!S:S)/12</f>
        <v>0</v>
      </c>
      <c r="S348" s="101">
        <f t="shared" si="458"/>
        <v>0</v>
      </c>
      <c r="T348" s="224">
        <f>SUMIF('3.HR Policy'!$A:$A,$C348&amp;$C$345,'3.HR Policy'!$E:$E)*SUMIF('1.Headcount'!$A:$A,$C348&amp;2025,'1.Headcount'!U:U)/12</f>
        <v>0</v>
      </c>
      <c r="U348" s="101">
        <f t="shared" si="459"/>
        <v>0</v>
      </c>
      <c r="V348" s="224">
        <f>SUMIF('3.HR Policy'!$A:$A,$C348&amp;$C$345,'3.HR Policy'!$E:$E)*SUMIF('1.Headcount'!$A:$A,$C348&amp;2025,'1.Headcount'!W:W)/12</f>
        <v>0</v>
      </c>
      <c r="W348" s="101">
        <f t="shared" si="460"/>
        <v>0</v>
      </c>
      <c r="X348" s="224">
        <f>SUMIF('3.HR Policy'!$A:$A,$C348&amp;$C$345,'3.HR Policy'!$E:$E)*SUMIF('1.Headcount'!$A:$A,$C348&amp;2025,'1.Headcount'!Y:Y)/12</f>
        <v>0</v>
      </c>
      <c r="Y348" s="101">
        <f t="shared" si="461"/>
        <v>0</v>
      </c>
      <c r="Z348" s="224">
        <f>SUMIF('3.HR Policy'!$A:$A,$C348&amp;$C$345,'3.HR Policy'!$E:$E)*SUMIF('1.Headcount'!$A:$A,$C348&amp;2025,'1.Headcount'!AA:AA)/12</f>
        <v>0</v>
      </c>
      <c r="AA348" s="101">
        <f t="shared" si="462"/>
        <v>0</v>
      </c>
      <c r="AB348" s="96">
        <f t="shared" ref="AB348" si="471">D348+F348+H348+J348+L348+N348+P348+R348+T348+V348+X348+Z348</f>
        <v>166666.66666666666</v>
      </c>
      <c r="AC348" s="101">
        <f t="shared" si="447"/>
        <v>3.2199896960329722E-5</v>
      </c>
      <c r="AE348" s="95">
        <f>SUMIF('3.HR Policy'!$A:$A,$C348&amp;$C$345,'3.HR Policy'!G:G)*SUMIF($C$16:$C$26,$C348,F$16:F$26)</f>
        <v>0</v>
      </c>
      <c r="AF348" s="101">
        <f t="shared" si="448"/>
        <v>0</v>
      </c>
      <c r="AG348" s="95">
        <f>SUMIF('3.HR Policy'!$A:$A,$C348&amp;$C$345,'3.HR Policy'!I:I)*SUMIF($C$16:$C$26,$C348,H$16:H$26)</f>
        <v>605000</v>
      </c>
      <c r="AH348" s="101">
        <f t="shared" si="449"/>
        <v>3.829540505777859E-5</v>
      </c>
      <c r="AI348" s="95">
        <f>SUMIF('3.HR Policy'!$A:$A,$C348&amp;$C$345,'3.HR Policy'!K:K)*SUMIF($C$16:$C$26,$C348,J$16:J$26)</f>
        <v>0</v>
      </c>
      <c r="AJ348" s="101">
        <f t="shared" si="450"/>
        <v>0</v>
      </c>
      <c r="AK348" s="95">
        <f>SUMIF('3.HR Policy'!$A:$A,$C348&amp;$C$345,'3.HR Policy'!M:M)*SUMIF($C$16:$C$26,$C348,L$16:L$26)</f>
        <v>0</v>
      </c>
      <c r="AL348" s="101">
        <f t="shared" si="451"/>
        <v>0</v>
      </c>
    </row>
    <row r="349" spans="2:38" x14ac:dyDescent="0.45">
      <c r="B349" s="139"/>
      <c r="C349" s="105" t="str">
        <f t="shared" si="468"/>
        <v>Staff 6</v>
      </c>
      <c r="D349" s="224">
        <f>SUMIF('3.HR Policy'!$A:$A,$C349&amp;$C$345,'3.HR Policy'!$E:$E)*SUMIF('1.Headcount'!$A:$A,$C349&amp;2025,'1.Headcount'!E:E)/12</f>
        <v>0</v>
      </c>
      <c r="E349" s="101">
        <f t="shared" si="446"/>
        <v>0</v>
      </c>
      <c r="F349" s="224">
        <f>SUMIF('3.HR Policy'!$A:$A,$C349&amp;$C$345,'3.HR Policy'!$E:$E)*SUMIF('1.Headcount'!$A:$A,$C349&amp;2025,'1.Headcount'!G:G)/12</f>
        <v>0</v>
      </c>
      <c r="G349" s="101">
        <f t="shared" si="452"/>
        <v>0</v>
      </c>
      <c r="H349" s="224">
        <f>SUMIF('3.HR Policy'!$A:$A,$C349&amp;$C$345,'3.HR Policy'!$E:$E)*SUMIF('1.Headcount'!$A:$A,$C349&amp;2025,'1.Headcount'!I:I)/12</f>
        <v>0</v>
      </c>
      <c r="I349" s="101">
        <f t="shared" si="453"/>
        <v>0</v>
      </c>
      <c r="J349" s="224">
        <f>SUMIF('3.HR Policy'!$A:$A,$C349&amp;$C$345,'3.HR Policy'!$E:$E)*SUMIF('1.Headcount'!$A:$A,$C349&amp;2025,'1.Headcount'!K:K)/12</f>
        <v>0</v>
      </c>
      <c r="K349" s="101">
        <f t="shared" si="454"/>
        <v>0</v>
      </c>
      <c r="L349" s="224">
        <f>SUMIF('3.HR Policy'!$A:$A,$C349&amp;$C$345,'3.HR Policy'!$E:$E)*SUMIF('1.Headcount'!$A:$A,$C349&amp;2025,'1.Headcount'!M:M)/12</f>
        <v>0</v>
      </c>
      <c r="M349" s="101">
        <f t="shared" si="455"/>
        <v>0</v>
      </c>
      <c r="N349" s="224">
        <f>SUMIF('3.HR Policy'!$A:$A,$C349&amp;$C$345,'3.HR Policy'!$E:$E)*SUMIF('1.Headcount'!$A:$A,$C349&amp;2025,'1.Headcount'!O:O)/12</f>
        <v>0</v>
      </c>
      <c r="O349" s="101">
        <f t="shared" si="456"/>
        <v>0</v>
      </c>
      <c r="P349" s="224">
        <f>SUMIF('3.HR Policy'!$A:$A,$C349&amp;$C$345,'3.HR Policy'!$E:$E)*SUMIF('1.Headcount'!$A:$A,$C349&amp;2025,'1.Headcount'!Q:Q)/12</f>
        <v>0</v>
      </c>
      <c r="Q349" s="101">
        <f t="shared" si="457"/>
        <v>0</v>
      </c>
      <c r="R349" s="224">
        <f>SUMIF('3.HR Policy'!$A:$A,$C349&amp;$C$345,'3.HR Policy'!$E:$E)*SUMIF('1.Headcount'!$A:$A,$C349&amp;2025,'1.Headcount'!S:S)/12</f>
        <v>0</v>
      </c>
      <c r="S349" s="101">
        <f t="shared" si="458"/>
        <v>0</v>
      </c>
      <c r="T349" s="224">
        <f>SUMIF('3.HR Policy'!$A:$A,$C349&amp;$C$345,'3.HR Policy'!$E:$E)*SUMIF('1.Headcount'!$A:$A,$C349&amp;2025,'1.Headcount'!U:U)/12</f>
        <v>0</v>
      </c>
      <c r="U349" s="101">
        <f t="shared" si="459"/>
        <v>0</v>
      </c>
      <c r="V349" s="224">
        <f>SUMIF('3.HR Policy'!$A:$A,$C349&amp;$C$345,'3.HR Policy'!$E:$E)*SUMIF('1.Headcount'!$A:$A,$C349&amp;2025,'1.Headcount'!W:W)/12</f>
        <v>0</v>
      </c>
      <c r="W349" s="101">
        <f t="shared" si="460"/>
        <v>0</v>
      </c>
      <c r="X349" s="224">
        <f>SUMIF('3.HR Policy'!$A:$A,$C349&amp;$C$345,'3.HR Policy'!$E:$E)*SUMIF('1.Headcount'!$A:$A,$C349&amp;2025,'1.Headcount'!Y:Y)/12</f>
        <v>0</v>
      </c>
      <c r="Y349" s="101">
        <f t="shared" si="461"/>
        <v>0</v>
      </c>
      <c r="Z349" s="224">
        <f>SUMIF('3.HR Policy'!$A:$A,$C349&amp;$C$345,'3.HR Policy'!$E:$E)*SUMIF('1.Headcount'!$A:$A,$C349&amp;2025,'1.Headcount'!AA:AA)/12</f>
        <v>0</v>
      </c>
      <c r="AA349" s="101">
        <f t="shared" si="462"/>
        <v>0</v>
      </c>
      <c r="AB349" s="96">
        <f t="shared" si="469"/>
        <v>0</v>
      </c>
      <c r="AC349" s="101">
        <f t="shared" si="447"/>
        <v>0</v>
      </c>
      <c r="AE349" s="95">
        <f>SUMIF('3.HR Policy'!$A:$A,$C349&amp;$C$345,'3.HR Policy'!G:G)*SUMIF($C$16:$C$26,$C349,F$16:F$26)</f>
        <v>0</v>
      </c>
      <c r="AF349" s="101">
        <f t="shared" si="448"/>
        <v>0</v>
      </c>
      <c r="AG349" s="95">
        <f>SUMIF('3.HR Policy'!$A:$A,$C349&amp;$C$345,'3.HR Policy'!I:I)*SUMIF($C$16:$C$26,$C349,H$16:H$26)</f>
        <v>0</v>
      </c>
      <c r="AH349" s="101">
        <f t="shared" si="449"/>
        <v>0</v>
      </c>
      <c r="AI349" s="95">
        <f>SUMIF('3.HR Policy'!$A:$A,$C349&amp;$C$345,'3.HR Policy'!K:K)*SUMIF($C$16:$C$26,$C349,J$16:J$26)</f>
        <v>0</v>
      </c>
      <c r="AJ349" s="101">
        <f t="shared" si="450"/>
        <v>0</v>
      </c>
      <c r="AK349" s="95">
        <f>SUMIF('3.HR Policy'!$A:$A,$C349&amp;$C$345,'3.HR Policy'!M:M)*SUMIF($C$16:$C$26,$C349,L$16:L$26)</f>
        <v>0</v>
      </c>
      <c r="AL349" s="101">
        <f t="shared" si="451"/>
        <v>0</v>
      </c>
    </row>
    <row r="350" spans="2:38" x14ac:dyDescent="0.45">
      <c r="B350" s="139"/>
      <c r="C350" s="105" t="str">
        <f t="shared" si="468"/>
        <v>Manager 3</v>
      </c>
      <c r="D350" s="224">
        <f>SUMIF('3.HR Policy'!$A:$A,$C350&amp;$C$345,'3.HR Policy'!$E:$E)*SUMIF('1.Headcount'!$A:$A,$C350&amp;2025,'1.Headcount'!E:E)/12</f>
        <v>0</v>
      </c>
      <c r="E350" s="101">
        <f t="shared" si="446"/>
        <v>0</v>
      </c>
      <c r="F350" s="224">
        <f>SUMIF('3.HR Policy'!$A:$A,$C350&amp;$C$345,'3.HR Policy'!$E:$E)*SUMIF('1.Headcount'!$A:$A,$C350&amp;2025,'1.Headcount'!G:G)/12</f>
        <v>0</v>
      </c>
      <c r="G350" s="101">
        <f t="shared" si="452"/>
        <v>0</v>
      </c>
      <c r="H350" s="224">
        <f>SUMIF('3.HR Policy'!$A:$A,$C350&amp;$C$345,'3.HR Policy'!$E:$E)*SUMIF('1.Headcount'!$A:$A,$C350&amp;2025,'1.Headcount'!I:I)/12</f>
        <v>0</v>
      </c>
      <c r="I350" s="101">
        <f t="shared" si="453"/>
        <v>0</v>
      </c>
      <c r="J350" s="224">
        <f>SUMIF('3.HR Policy'!$A:$A,$C350&amp;$C$345,'3.HR Policy'!$E:$E)*SUMIF('1.Headcount'!$A:$A,$C350&amp;2025,'1.Headcount'!K:K)/12</f>
        <v>0</v>
      </c>
      <c r="K350" s="101">
        <f t="shared" si="454"/>
        <v>0</v>
      </c>
      <c r="L350" s="224">
        <f>SUMIF('3.HR Policy'!$A:$A,$C350&amp;$C$345,'3.HR Policy'!$E:$E)*SUMIF('1.Headcount'!$A:$A,$C350&amp;2025,'1.Headcount'!M:M)/12</f>
        <v>0</v>
      </c>
      <c r="M350" s="101">
        <f t="shared" si="455"/>
        <v>0</v>
      </c>
      <c r="N350" s="224">
        <f>SUMIF('3.HR Policy'!$A:$A,$C350&amp;$C$345,'3.HR Policy'!$E:$E)*SUMIF('1.Headcount'!$A:$A,$C350&amp;2025,'1.Headcount'!O:O)/12</f>
        <v>0</v>
      </c>
      <c r="O350" s="101">
        <f t="shared" si="456"/>
        <v>0</v>
      </c>
      <c r="P350" s="224">
        <f>SUMIF('3.HR Policy'!$A:$A,$C350&amp;$C$345,'3.HR Policy'!$E:$E)*SUMIF('1.Headcount'!$A:$A,$C350&amp;2025,'1.Headcount'!Q:Q)/12</f>
        <v>0</v>
      </c>
      <c r="Q350" s="101">
        <f t="shared" si="457"/>
        <v>0</v>
      </c>
      <c r="R350" s="224">
        <f>SUMIF('3.HR Policy'!$A:$A,$C350&amp;$C$345,'3.HR Policy'!$E:$E)*SUMIF('1.Headcount'!$A:$A,$C350&amp;2025,'1.Headcount'!S:S)/12</f>
        <v>0</v>
      </c>
      <c r="S350" s="101">
        <f t="shared" si="458"/>
        <v>0</v>
      </c>
      <c r="T350" s="224">
        <f>SUMIF('3.HR Policy'!$A:$A,$C350&amp;$C$345,'3.HR Policy'!$E:$E)*SUMIF('1.Headcount'!$A:$A,$C350&amp;2025,'1.Headcount'!U:U)/12</f>
        <v>0</v>
      </c>
      <c r="U350" s="101">
        <f t="shared" si="459"/>
        <v>0</v>
      </c>
      <c r="V350" s="224">
        <f>SUMIF('3.HR Policy'!$A:$A,$C350&amp;$C$345,'3.HR Policy'!$E:$E)*SUMIF('1.Headcount'!$A:$A,$C350&amp;2025,'1.Headcount'!W:W)/12</f>
        <v>0</v>
      </c>
      <c r="W350" s="101">
        <f t="shared" si="460"/>
        <v>0</v>
      </c>
      <c r="X350" s="224">
        <f>SUMIF('3.HR Policy'!$A:$A,$C350&amp;$C$345,'3.HR Policy'!$E:$E)*SUMIF('1.Headcount'!$A:$A,$C350&amp;2025,'1.Headcount'!Y:Y)/12</f>
        <v>0</v>
      </c>
      <c r="Y350" s="101">
        <f t="shared" si="461"/>
        <v>0</v>
      </c>
      <c r="Z350" s="224">
        <f>SUMIF('3.HR Policy'!$A:$A,$C350&amp;$C$345,'3.HR Policy'!$E:$E)*SUMIF('1.Headcount'!$A:$A,$C350&amp;2025,'1.Headcount'!AA:AA)/12</f>
        <v>0</v>
      </c>
      <c r="AA350" s="101">
        <f t="shared" si="462"/>
        <v>0</v>
      </c>
      <c r="AB350" s="96">
        <f t="shared" ref="AB350:AB353" si="472">D350+F350+H350+J350+L350+N350+P350+R350+T350+V350+X350+Z350</f>
        <v>0</v>
      </c>
      <c r="AC350" s="101">
        <f t="shared" si="447"/>
        <v>0</v>
      </c>
      <c r="AE350" s="95">
        <f>SUMIF('3.HR Policy'!$A:$A,$C350&amp;$C$345,'3.HR Policy'!G:G)*SUMIF($C$16:$C$26,$C350,F$16:F$26)</f>
        <v>550000</v>
      </c>
      <c r="AF350" s="101">
        <f t="shared" si="448"/>
        <v>6.2665208276364956E-5</v>
      </c>
      <c r="AG350" s="95">
        <f>SUMIF('3.HR Policy'!$A:$A,$C350&amp;$C$345,'3.HR Policy'!I:I)*SUMIF($C$16:$C$26,$C350,H$16:H$26)</f>
        <v>605000</v>
      </c>
      <c r="AH350" s="101">
        <f t="shared" si="449"/>
        <v>3.829540505777859E-5</v>
      </c>
      <c r="AI350" s="95">
        <f>SUMIF('3.HR Policy'!$A:$A,$C350&amp;$C$345,'3.HR Policy'!K:K)*SUMIF($C$16:$C$26,$C350,J$16:J$26)</f>
        <v>665500</v>
      </c>
      <c r="AJ350" s="101">
        <f t="shared" si="450"/>
        <v>2.8083297042370964E-5</v>
      </c>
      <c r="AK350" s="95">
        <f>SUMIF('3.HR Policy'!$A:$A,$C350&amp;$C$345,'3.HR Policy'!M:M)*SUMIF($C$16:$C$26,$C350,L$16:L$26)</f>
        <v>732050.00000000012</v>
      </c>
      <c r="AL350" s="101">
        <f t="shared" si="451"/>
        <v>2.206544767614862E-5</v>
      </c>
    </row>
    <row r="351" spans="2:38" x14ac:dyDescent="0.45">
      <c r="B351" s="139"/>
      <c r="C351" s="105" t="str">
        <f t="shared" si="468"/>
        <v>Staff 4</v>
      </c>
      <c r="D351" s="224">
        <f>SUMIF('3.HR Policy'!$A:$A,$C351&amp;$C$345,'3.HR Policy'!$E:$E)*SUMIF('1.Headcount'!$A:$A,$C351&amp;2025,'1.Headcount'!E:E)/12</f>
        <v>0</v>
      </c>
      <c r="E351" s="101">
        <f t="shared" si="446"/>
        <v>0</v>
      </c>
      <c r="F351" s="224">
        <f>SUMIF('3.HR Policy'!$A:$A,$C351&amp;$C$345,'3.HR Policy'!$E:$E)*SUMIF('1.Headcount'!$A:$A,$C351&amp;2025,'1.Headcount'!G:G)/12</f>
        <v>0</v>
      </c>
      <c r="G351" s="101">
        <f t="shared" si="452"/>
        <v>0</v>
      </c>
      <c r="H351" s="224">
        <f>SUMIF('3.HR Policy'!$A:$A,$C351&amp;$C$345,'3.HR Policy'!$E:$E)*SUMIF('1.Headcount'!$A:$A,$C351&amp;2025,'1.Headcount'!I:I)/12</f>
        <v>0</v>
      </c>
      <c r="I351" s="101">
        <f t="shared" si="453"/>
        <v>0</v>
      </c>
      <c r="J351" s="224">
        <f>SUMIF('3.HR Policy'!$A:$A,$C351&amp;$C$345,'3.HR Policy'!$E:$E)*SUMIF('1.Headcount'!$A:$A,$C351&amp;2025,'1.Headcount'!K:K)/12</f>
        <v>0</v>
      </c>
      <c r="K351" s="101">
        <f t="shared" si="454"/>
        <v>0</v>
      </c>
      <c r="L351" s="224">
        <f>SUMIF('3.HR Policy'!$A:$A,$C351&amp;$C$345,'3.HR Policy'!$E:$E)*SUMIF('1.Headcount'!$A:$A,$C351&amp;2025,'1.Headcount'!M:M)/12</f>
        <v>0</v>
      </c>
      <c r="M351" s="101">
        <f t="shared" si="455"/>
        <v>0</v>
      </c>
      <c r="N351" s="224">
        <f>SUMIF('3.HR Policy'!$A:$A,$C351&amp;$C$345,'3.HR Policy'!$E:$E)*SUMIF('1.Headcount'!$A:$A,$C351&amp;2025,'1.Headcount'!O:O)/12</f>
        <v>0</v>
      </c>
      <c r="O351" s="101">
        <f t="shared" si="456"/>
        <v>0</v>
      </c>
      <c r="P351" s="224">
        <f>SUMIF('3.HR Policy'!$A:$A,$C351&amp;$C$345,'3.HR Policy'!$E:$E)*SUMIF('1.Headcount'!$A:$A,$C351&amp;2025,'1.Headcount'!Q:Q)/12</f>
        <v>0</v>
      </c>
      <c r="Q351" s="101">
        <f t="shared" si="457"/>
        <v>0</v>
      </c>
      <c r="R351" s="224">
        <f>SUMIF('3.HR Policy'!$A:$A,$C351&amp;$C$345,'3.HR Policy'!$E:$E)*SUMIF('1.Headcount'!$A:$A,$C351&amp;2025,'1.Headcount'!S:S)/12</f>
        <v>0</v>
      </c>
      <c r="S351" s="101">
        <f t="shared" si="458"/>
        <v>0</v>
      </c>
      <c r="T351" s="224">
        <f>SUMIF('3.HR Policy'!$A:$A,$C351&amp;$C$345,'3.HR Policy'!$E:$E)*SUMIF('1.Headcount'!$A:$A,$C351&amp;2025,'1.Headcount'!U:U)/12</f>
        <v>83333.333333333328</v>
      </c>
      <c r="U351" s="101">
        <f t="shared" si="459"/>
        <v>2.3809523809523807E-4</v>
      </c>
      <c r="V351" s="224">
        <f>SUMIF('3.HR Policy'!$A:$A,$C351&amp;$C$345,'3.HR Policy'!$E:$E)*SUMIF('1.Headcount'!$A:$A,$C351&amp;2025,'1.Headcount'!W:W)/12</f>
        <v>83333.333333333328</v>
      </c>
      <c r="W351" s="101">
        <f t="shared" si="460"/>
        <v>3.9682539682539683E-4</v>
      </c>
      <c r="X351" s="224">
        <f>SUMIF('3.HR Policy'!$A:$A,$C351&amp;$C$345,'3.HR Policy'!$E:$E)*SUMIF('1.Headcount'!$A:$A,$C351&amp;2025,'1.Headcount'!Y:Y)/12</f>
        <v>83333.333333333328</v>
      </c>
      <c r="Y351" s="101">
        <f t="shared" si="461"/>
        <v>4.3859649122807013E-4</v>
      </c>
      <c r="Z351" s="224">
        <f>SUMIF('3.HR Policy'!$A:$A,$C351&amp;$C$345,'3.HR Policy'!$E:$E)*SUMIF('1.Headcount'!$A:$A,$C351&amp;2025,'1.Headcount'!AA:AA)/12</f>
        <v>83333.333333333328</v>
      </c>
      <c r="AA351" s="101">
        <f t="shared" si="462"/>
        <v>5.2351635465091925E-5</v>
      </c>
      <c r="AB351" s="96">
        <f t="shared" si="472"/>
        <v>333333.33333333331</v>
      </c>
      <c r="AC351" s="101">
        <f t="shared" si="447"/>
        <v>6.4399793920659444E-5</v>
      </c>
      <c r="AE351" s="95">
        <f>SUMIF('3.HR Policy'!$A:$A,$C351&amp;$C$345,'3.HR Policy'!G:G)*SUMIF($C$16:$C$26,$C351,F$16:F$26)</f>
        <v>1100000</v>
      </c>
      <c r="AF351" s="101">
        <f t="shared" si="448"/>
        <v>1.2533041655272991E-4</v>
      </c>
      <c r="AG351" s="95">
        <f>SUMIF('3.HR Policy'!$A:$A,$C351&amp;$C$345,'3.HR Policy'!I:I)*SUMIF($C$16:$C$26,$C351,H$16:H$26)</f>
        <v>0</v>
      </c>
      <c r="AH351" s="101">
        <f t="shared" si="449"/>
        <v>0</v>
      </c>
      <c r="AI351" s="95">
        <f>SUMIF('3.HR Policy'!$A:$A,$C351&amp;$C$345,'3.HR Policy'!K:K)*SUMIF($C$16:$C$26,$C351,J$16:J$26)</f>
        <v>0</v>
      </c>
      <c r="AJ351" s="101">
        <f t="shared" si="450"/>
        <v>0</v>
      </c>
      <c r="AK351" s="95">
        <f>SUMIF('3.HR Policy'!$A:$A,$C351&amp;$C$345,'3.HR Policy'!M:M)*SUMIF($C$16:$C$26,$C351,L$16:L$26)</f>
        <v>1464100.0000000002</v>
      </c>
      <c r="AL351" s="101">
        <f t="shared" si="451"/>
        <v>4.413089535229724E-5</v>
      </c>
    </row>
    <row r="352" spans="2:38" x14ac:dyDescent="0.45">
      <c r="B352" s="139"/>
      <c r="C352" s="105" t="str">
        <f t="shared" si="468"/>
        <v>Manager 4</v>
      </c>
      <c r="D352" s="224">
        <f>SUMIF('3.HR Policy'!$A:$A,$C352&amp;$C$345,'3.HR Policy'!$E:$E)*SUMIF('1.Headcount'!$A:$A,$C352&amp;2025,'1.Headcount'!E:E)/12</f>
        <v>0</v>
      </c>
      <c r="E352" s="101">
        <f t="shared" si="446"/>
        <v>0</v>
      </c>
      <c r="F352" s="224">
        <f>SUMIF('3.HR Policy'!$A:$A,$C352&amp;$C$345,'3.HR Policy'!$E:$E)*SUMIF('1.Headcount'!$A:$A,$C352&amp;2025,'1.Headcount'!G:G)/12</f>
        <v>0</v>
      </c>
      <c r="G352" s="101">
        <f t="shared" si="452"/>
        <v>0</v>
      </c>
      <c r="H352" s="224">
        <f>SUMIF('3.HR Policy'!$A:$A,$C352&amp;$C$345,'3.HR Policy'!$E:$E)*SUMIF('1.Headcount'!$A:$A,$C352&amp;2025,'1.Headcount'!I:I)/12</f>
        <v>0</v>
      </c>
      <c r="I352" s="101">
        <f t="shared" si="453"/>
        <v>0</v>
      </c>
      <c r="J352" s="224">
        <f>SUMIF('3.HR Policy'!$A:$A,$C352&amp;$C$345,'3.HR Policy'!$E:$E)*SUMIF('1.Headcount'!$A:$A,$C352&amp;2025,'1.Headcount'!K:K)/12</f>
        <v>0</v>
      </c>
      <c r="K352" s="101">
        <f t="shared" si="454"/>
        <v>0</v>
      </c>
      <c r="L352" s="224">
        <f>SUMIF('3.HR Policy'!$A:$A,$C352&amp;$C$345,'3.HR Policy'!$E:$E)*SUMIF('1.Headcount'!$A:$A,$C352&amp;2025,'1.Headcount'!M:M)/12</f>
        <v>0</v>
      </c>
      <c r="M352" s="101">
        <f t="shared" si="455"/>
        <v>0</v>
      </c>
      <c r="N352" s="224">
        <f>SUMIF('3.HR Policy'!$A:$A,$C352&amp;$C$345,'3.HR Policy'!$E:$E)*SUMIF('1.Headcount'!$A:$A,$C352&amp;2025,'1.Headcount'!O:O)/12</f>
        <v>0</v>
      </c>
      <c r="O352" s="101">
        <f t="shared" si="456"/>
        <v>0</v>
      </c>
      <c r="P352" s="224">
        <f>SUMIF('3.HR Policy'!$A:$A,$C352&amp;$C$345,'3.HR Policy'!$E:$E)*SUMIF('1.Headcount'!$A:$A,$C352&amp;2025,'1.Headcount'!Q:Q)/12</f>
        <v>0</v>
      </c>
      <c r="Q352" s="101">
        <f t="shared" si="457"/>
        <v>0</v>
      </c>
      <c r="R352" s="224">
        <f>SUMIF('3.HR Policy'!$A:$A,$C352&amp;$C$345,'3.HR Policy'!$E:$E)*SUMIF('1.Headcount'!$A:$A,$C352&amp;2025,'1.Headcount'!S:S)/12</f>
        <v>0</v>
      </c>
      <c r="S352" s="101">
        <f t="shared" si="458"/>
        <v>0</v>
      </c>
      <c r="T352" s="224">
        <f>SUMIF('3.HR Policy'!$A:$A,$C352&amp;$C$345,'3.HR Policy'!$E:$E)*SUMIF('1.Headcount'!$A:$A,$C352&amp;2025,'1.Headcount'!U:U)/12</f>
        <v>0</v>
      </c>
      <c r="U352" s="101">
        <f t="shared" si="459"/>
        <v>0</v>
      </c>
      <c r="V352" s="224">
        <f>SUMIF('3.HR Policy'!$A:$A,$C352&amp;$C$345,'3.HR Policy'!$E:$E)*SUMIF('1.Headcount'!$A:$A,$C352&amp;2025,'1.Headcount'!W:W)/12</f>
        <v>0</v>
      </c>
      <c r="W352" s="101">
        <f t="shared" si="460"/>
        <v>0</v>
      </c>
      <c r="X352" s="224">
        <f>SUMIF('3.HR Policy'!$A:$A,$C352&amp;$C$345,'3.HR Policy'!$E:$E)*SUMIF('1.Headcount'!$A:$A,$C352&amp;2025,'1.Headcount'!Y:Y)/12</f>
        <v>0</v>
      </c>
      <c r="Y352" s="101">
        <f t="shared" si="461"/>
        <v>0</v>
      </c>
      <c r="Z352" s="224">
        <f>SUMIF('3.HR Policy'!$A:$A,$C352&amp;$C$345,'3.HR Policy'!$E:$E)*SUMIF('1.Headcount'!$A:$A,$C352&amp;2025,'1.Headcount'!AA:AA)/12</f>
        <v>0</v>
      </c>
      <c r="AA352" s="101">
        <f t="shared" si="462"/>
        <v>0</v>
      </c>
      <c r="AB352" s="96">
        <f t="shared" si="472"/>
        <v>0</v>
      </c>
      <c r="AC352" s="101">
        <f t="shared" si="447"/>
        <v>0</v>
      </c>
      <c r="AE352" s="95">
        <f>SUMIF('3.HR Policy'!$A:$A,$C352&amp;$C$345,'3.HR Policy'!G:G)*SUMIF($C$16:$C$26,$C352,F$16:F$26)</f>
        <v>0</v>
      </c>
      <c r="AF352" s="101">
        <f t="shared" si="448"/>
        <v>0</v>
      </c>
      <c r="AG352" s="95">
        <f>SUMIF('3.HR Policy'!$A:$A,$C352&amp;$C$345,'3.HR Policy'!I:I)*SUMIF($C$16:$C$26,$C352,H$16:H$26)</f>
        <v>605000</v>
      </c>
      <c r="AH352" s="101">
        <f t="shared" si="449"/>
        <v>3.829540505777859E-5</v>
      </c>
      <c r="AI352" s="95">
        <f>SUMIF('3.HR Policy'!$A:$A,$C352&amp;$C$345,'3.HR Policy'!K:K)*SUMIF($C$16:$C$26,$C352,J$16:J$26)</f>
        <v>665500</v>
      </c>
      <c r="AJ352" s="101">
        <f t="shared" si="450"/>
        <v>2.8083297042370964E-5</v>
      </c>
      <c r="AK352" s="95">
        <f>SUMIF('3.HR Policy'!$A:$A,$C352&amp;$C$345,'3.HR Policy'!M:M)*SUMIF($C$16:$C$26,$C352,L$16:L$26)</f>
        <v>732050.00000000012</v>
      </c>
      <c r="AL352" s="101">
        <f t="shared" si="451"/>
        <v>2.206544767614862E-5</v>
      </c>
    </row>
    <row r="353" spans="2:38" x14ac:dyDescent="0.45">
      <c r="B353" s="139"/>
      <c r="C353" s="105" t="str">
        <f t="shared" si="468"/>
        <v>Staff 5</v>
      </c>
      <c r="D353" s="224">
        <f>SUMIF('3.HR Policy'!$A:$A,$C353&amp;$C$345,'3.HR Policy'!$E:$E)*SUMIF('1.Headcount'!$A:$A,$C353&amp;2025,'1.Headcount'!E:E)/12</f>
        <v>0</v>
      </c>
      <c r="E353" s="101">
        <f t="shared" si="446"/>
        <v>0</v>
      </c>
      <c r="F353" s="224">
        <f>SUMIF('3.HR Policy'!$A:$A,$C353&amp;$C$345,'3.HR Policy'!$E:$E)*SUMIF('1.Headcount'!$A:$A,$C353&amp;2025,'1.Headcount'!G:G)/12</f>
        <v>0</v>
      </c>
      <c r="G353" s="101">
        <f t="shared" si="452"/>
        <v>0</v>
      </c>
      <c r="H353" s="224">
        <f>SUMIF('3.HR Policy'!$A:$A,$C353&amp;$C$345,'3.HR Policy'!$E:$E)*SUMIF('1.Headcount'!$A:$A,$C353&amp;2025,'1.Headcount'!I:I)/12</f>
        <v>0</v>
      </c>
      <c r="I353" s="101">
        <f t="shared" si="453"/>
        <v>0</v>
      </c>
      <c r="J353" s="224">
        <f>SUMIF('3.HR Policy'!$A:$A,$C353&amp;$C$345,'3.HR Policy'!$E:$E)*SUMIF('1.Headcount'!$A:$A,$C353&amp;2025,'1.Headcount'!K:K)/12</f>
        <v>0</v>
      </c>
      <c r="K353" s="101">
        <f t="shared" si="454"/>
        <v>0</v>
      </c>
      <c r="L353" s="224">
        <f>SUMIF('3.HR Policy'!$A:$A,$C353&amp;$C$345,'3.HR Policy'!$E:$E)*SUMIF('1.Headcount'!$A:$A,$C353&amp;2025,'1.Headcount'!M:M)/12</f>
        <v>0</v>
      </c>
      <c r="M353" s="101">
        <f t="shared" si="455"/>
        <v>0</v>
      </c>
      <c r="N353" s="224">
        <f>SUMIF('3.HR Policy'!$A:$A,$C353&amp;$C$345,'3.HR Policy'!$E:$E)*SUMIF('1.Headcount'!$A:$A,$C353&amp;2025,'1.Headcount'!O:O)/12</f>
        <v>0</v>
      </c>
      <c r="O353" s="101">
        <f t="shared" si="456"/>
        <v>0</v>
      </c>
      <c r="P353" s="224">
        <f>SUMIF('3.HR Policy'!$A:$A,$C353&amp;$C$345,'3.HR Policy'!$E:$E)*SUMIF('1.Headcount'!$A:$A,$C353&amp;2025,'1.Headcount'!Q:Q)/12</f>
        <v>166666.66666666666</v>
      </c>
      <c r="Q353" s="101">
        <f t="shared" si="457"/>
        <v>2.3020257826887659E-4</v>
      </c>
      <c r="R353" s="224">
        <f>SUMIF('3.HR Policy'!$A:$A,$C353&amp;$C$345,'3.HR Policy'!$E:$E)*SUMIF('1.Headcount'!$A:$A,$C353&amp;2025,'1.Headcount'!S:S)/12</f>
        <v>166666.66666666666</v>
      </c>
      <c r="S353" s="101">
        <f t="shared" si="458"/>
        <v>6.6666666666666664E-4</v>
      </c>
      <c r="T353" s="224">
        <f>SUMIF('3.HR Policy'!$A:$A,$C353&amp;$C$345,'3.HR Policy'!$E:$E)*SUMIF('1.Headcount'!$A:$A,$C353&amp;2025,'1.Headcount'!U:U)/12</f>
        <v>166666.66666666666</v>
      </c>
      <c r="U353" s="101">
        <f t="shared" si="459"/>
        <v>4.7619047619047614E-4</v>
      </c>
      <c r="V353" s="224">
        <f>SUMIF('3.HR Policy'!$A:$A,$C353&amp;$C$345,'3.HR Policy'!$E:$E)*SUMIF('1.Headcount'!$A:$A,$C353&amp;2025,'1.Headcount'!W:W)/12</f>
        <v>166666.66666666666</v>
      </c>
      <c r="W353" s="101">
        <f t="shared" si="460"/>
        <v>7.9365079365079365E-4</v>
      </c>
      <c r="X353" s="224">
        <f>SUMIF('3.HR Policy'!$A:$A,$C353&amp;$C$345,'3.HR Policy'!$E:$E)*SUMIF('1.Headcount'!$A:$A,$C353&amp;2025,'1.Headcount'!Y:Y)/12</f>
        <v>166666.66666666666</v>
      </c>
      <c r="Y353" s="101">
        <f t="shared" si="461"/>
        <v>8.7719298245614026E-4</v>
      </c>
      <c r="Z353" s="224">
        <f>SUMIF('3.HR Policy'!$A:$A,$C353&amp;$C$345,'3.HR Policy'!$E:$E)*SUMIF('1.Headcount'!$A:$A,$C353&amp;2025,'1.Headcount'!AA:AA)/12</f>
        <v>166666.66666666666</v>
      </c>
      <c r="AA353" s="101">
        <f t="shared" si="462"/>
        <v>1.0470327093018385E-4</v>
      </c>
      <c r="AB353" s="96">
        <f t="shared" si="472"/>
        <v>999999.99999999988</v>
      </c>
      <c r="AC353" s="101">
        <f t="shared" si="447"/>
        <v>1.9319938176197833E-4</v>
      </c>
      <c r="AE353" s="95">
        <f>SUMIF('3.HR Policy'!$A:$A,$C353&amp;$C$345,'3.HR Policy'!G:G)*SUMIF($C$16:$C$26,$C353,F$16:F$26)</f>
        <v>0</v>
      </c>
      <c r="AF353" s="101">
        <f t="shared" si="448"/>
        <v>0</v>
      </c>
      <c r="AG353" s="95">
        <f>SUMIF('3.HR Policy'!$A:$A,$C353&amp;$C$345,'3.HR Policy'!I:I)*SUMIF($C$16:$C$26,$C353,H$16:H$26)</f>
        <v>2420000</v>
      </c>
      <c r="AH353" s="101">
        <f t="shared" si="449"/>
        <v>1.5318162023111436E-4</v>
      </c>
      <c r="AI353" s="95">
        <f>SUMIF('3.HR Policy'!$A:$A,$C353&amp;$C$345,'3.HR Policy'!K:K)*SUMIF($C$16:$C$26,$C353,J$16:J$26)</f>
        <v>2662000</v>
      </c>
      <c r="AJ353" s="101">
        <f t="shared" si="450"/>
        <v>1.1233318816948386E-4</v>
      </c>
      <c r="AK353" s="95">
        <f>SUMIF('3.HR Policy'!$A:$A,$C353&amp;$C$345,'3.HR Policy'!M:M)*SUMIF($C$16:$C$26,$C353,L$16:L$26)</f>
        <v>2928200.0000000005</v>
      </c>
      <c r="AL353" s="101">
        <f t="shared" si="451"/>
        <v>8.8261790704594479E-5</v>
      </c>
    </row>
    <row r="354" spans="2:38" x14ac:dyDescent="0.45">
      <c r="B354" s="139"/>
      <c r="C354" s="105" t="str">
        <f t="shared" si="468"/>
        <v>Staff 3</v>
      </c>
      <c r="D354" s="224">
        <f>SUMIF('3.HR Policy'!$A:$A,$C354&amp;$C$345,'3.HR Policy'!$E:$E)*SUMIF('1.Headcount'!$A:$A,$C354&amp;2025,'1.Headcount'!E:E)/12</f>
        <v>0</v>
      </c>
      <c r="E354" s="101">
        <f t="shared" si="446"/>
        <v>0</v>
      </c>
      <c r="F354" s="224">
        <f>SUMIF('3.HR Policy'!$A:$A,$C354&amp;$C$345,'3.HR Policy'!$E:$E)*SUMIF('1.Headcount'!$A:$A,$C354&amp;2025,'1.Headcount'!G:G)/12</f>
        <v>0</v>
      </c>
      <c r="G354" s="101">
        <f t="shared" si="452"/>
        <v>0</v>
      </c>
      <c r="H354" s="224">
        <f>SUMIF('3.HR Policy'!$A:$A,$C354&amp;$C$345,'3.HR Policy'!$E:$E)*SUMIF('1.Headcount'!$A:$A,$C354&amp;2025,'1.Headcount'!I:I)/12</f>
        <v>0</v>
      </c>
      <c r="I354" s="101">
        <f t="shared" si="453"/>
        <v>0</v>
      </c>
      <c r="J354" s="224">
        <f>SUMIF('3.HR Policy'!$A:$A,$C354&amp;$C$345,'3.HR Policy'!$E:$E)*SUMIF('1.Headcount'!$A:$A,$C354&amp;2025,'1.Headcount'!K:K)/12</f>
        <v>0</v>
      </c>
      <c r="K354" s="101">
        <f t="shared" si="454"/>
        <v>0</v>
      </c>
      <c r="L354" s="224">
        <f>SUMIF('3.HR Policy'!$A:$A,$C354&amp;$C$345,'3.HR Policy'!$E:$E)*SUMIF('1.Headcount'!$A:$A,$C354&amp;2025,'1.Headcount'!M:M)/12</f>
        <v>0</v>
      </c>
      <c r="M354" s="101">
        <f t="shared" si="455"/>
        <v>0</v>
      </c>
      <c r="N354" s="224">
        <f>SUMIF('3.HR Policy'!$A:$A,$C354&amp;$C$345,'3.HR Policy'!$E:$E)*SUMIF('1.Headcount'!$A:$A,$C354&amp;2025,'1.Headcount'!O:O)/12</f>
        <v>0</v>
      </c>
      <c r="O354" s="101">
        <f t="shared" si="456"/>
        <v>0</v>
      </c>
      <c r="P354" s="224">
        <f>SUMIF('3.HR Policy'!$A:$A,$C354&amp;$C$345,'3.HR Policy'!$E:$E)*SUMIF('1.Headcount'!$A:$A,$C354&amp;2025,'1.Headcount'!Q:Q)/12</f>
        <v>0</v>
      </c>
      <c r="Q354" s="101">
        <f t="shared" si="457"/>
        <v>0</v>
      </c>
      <c r="R354" s="224">
        <f>SUMIF('3.HR Policy'!$A:$A,$C354&amp;$C$345,'3.HR Policy'!$E:$E)*SUMIF('1.Headcount'!$A:$A,$C354&amp;2025,'1.Headcount'!S:S)/12</f>
        <v>0</v>
      </c>
      <c r="S354" s="101">
        <f t="shared" si="458"/>
        <v>0</v>
      </c>
      <c r="T354" s="224">
        <f>SUMIF('3.HR Policy'!$A:$A,$C354&amp;$C$345,'3.HR Policy'!$E:$E)*SUMIF('1.Headcount'!$A:$A,$C354&amp;2025,'1.Headcount'!U:U)/12</f>
        <v>0</v>
      </c>
      <c r="U354" s="101">
        <f t="shared" si="459"/>
        <v>0</v>
      </c>
      <c r="V354" s="224">
        <f>SUMIF('3.HR Policy'!$A:$A,$C354&amp;$C$345,'3.HR Policy'!$E:$E)*SUMIF('1.Headcount'!$A:$A,$C354&amp;2025,'1.Headcount'!W:W)/12</f>
        <v>0</v>
      </c>
      <c r="W354" s="101">
        <f t="shared" si="460"/>
        <v>0</v>
      </c>
      <c r="X354" s="224">
        <f>SUMIF('3.HR Policy'!$A:$A,$C354&amp;$C$345,'3.HR Policy'!$E:$E)*SUMIF('1.Headcount'!$A:$A,$C354&amp;2025,'1.Headcount'!Y:Y)/12</f>
        <v>0</v>
      </c>
      <c r="Y354" s="101">
        <f t="shared" si="461"/>
        <v>0</v>
      </c>
      <c r="Z354" s="224">
        <f>SUMIF('3.HR Policy'!$A:$A,$C354&amp;$C$345,'3.HR Policy'!$E:$E)*SUMIF('1.Headcount'!$A:$A,$C354&amp;2025,'1.Headcount'!AA:AA)/12</f>
        <v>0</v>
      </c>
      <c r="AA354" s="101">
        <f t="shared" si="462"/>
        <v>0</v>
      </c>
      <c r="AB354" s="96">
        <f t="shared" si="469"/>
        <v>0</v>
      </c>
      <c r="AC354" s="101">
        <f t="shared" si="447"/>
        <v>0</v>
      </c>
      <c r="AE354" s="95">
        <f>SUMIF('3.HR Policy'!$A:$A,$C354&amp;$C$345,'3.HR Policy'!G:G)*SUMIF($C$16:$C$26,$C354,F$16:F$26)</f>
        <v>0</v>
      </c>
      <c r="AF354" s="101">
        <f t="shared" si="448"/>
        <v>0</v>
      </c>
      <c r="AG354" s="95">
        <f>SUMIF('3.HR Policy'!$A:$A,$C354&amp;$C$345,'3.HR Policy'!I:I)*SUMIF($C$16:$C$26,$C354,H$16:H$26)</f>
        <v>605000</v>
      </c>
      <c r="AH354" s="101">
        <f t="shared" si="449"/>
        <v>3.829540505777859E-5</v>
      </c>
      <c r="AI354" s="95">
        <f>SUMIF('3.HR Policy'!$A:$A,$C354&amp;$C$345,'3.HR Policy'!K:K)*SUMIF($C$16:$C$26,$C354,J$16:J$26)</f>
        <v>0</v>
      </c>
      <c r="AJ354" s="101">
        <f t="shared" si="450"/>
        <v>0</v>
      </c>
      <c r="AK354" s="95">
        <f>SUMIF('3.HR Policy'!$A:$A,$C354&amp;$C$345,'3.HR Policy'!M:M)*SUMIF($C$16:$C$26,$C354,L$16:L$26)</f>
        <v>0</v>
      </c>
      <c r="AL354" s="101">
        <f t="shared" si="451"/>
        <v>0</v>
      </c>
    </row>
    <row r="355" spans="2:38" x14ac:dyDescent="0.45">
      <c r="B355" s="139"/>
      <c r="C355" s="105" t="str">
        <f t="shared" si="468"/>
        <v>Manager 5</v>
      </c>
      <c r="D355" s="224">
        <f>SUMIF('3.HR Policy'!$A:$A,$C355&amp;$C$345,'3.HR Policy'!$E:$E)*SUMIF('1.Headcount'!$A:$A,$C355&amp;2025,'1.Headcount'!E:E)/12</f>
        <v>0</v>
      </c>
      <c r="E355" s="101">
        <f t="shared" si="446"/>
        <v>0</v>
      </c>
      <c r="F355" s="224">
        <f>SUMIF('3.HR Policy'!$A:$A,$C355&amp;$C$345,'3.HR Policy'!$E:$E)*SUMIF('1.Headcount'!$A:$A,$C355&amp;2025,'1.Headcount'!G:G)/12</f>
        <v>0</v>
      </c>
      <c r="G355" s="101">
        <f t="shared" si="452"/>
        <v>0</v>
      </c>
      <c r="H355" s="224">
        <f>SUMIF('3.HR Policy'!$A:$A,$C355&amp;$C$345,'3.HR Policy'!$E:$E)*SUMIF('1.Headcount'!$A:$A,$C355&amp;2025,'1.Headcount'!I:I)/12</f>
        <v>0</v>
      </c>
      <c r="I355" s="101">
        <f t="shared" si="453"/>
        <v>0</v>
      </c>
      <c r="J355" s="224">
        <f>SUMIF('3.HR Policy'!$A:$A,$C355&amp;$C$345,'3.HR Policy'!$E:$E)*SUMIF('1.Headcount'!$A:$A,$C355&amp;2025,'1.Headcount'!K:K)/12</f>
        <v>0</v>
      </c>
      <c r="K355" s="101">
        <f t="shared" si="454"/>
        <v>0</v>
      </c>
      <c r="L355" s="224">
        <f>SUMIF('3.HR Policy'!$A:$A,$C355&amp;$C$345,'3.HR Policy'!$E:$E)*SUMIF('1.Headcount'!$A:$A,$C355&amp;2025,'1.Headcount'!M:M)/12</f>
        <v>0</v>
      </c>
      <c r="M355" s="101">
        <f t="shared" si="455"/>
        <v>0</v>
      </c>
      <c r="N355" s="224">
        <f>SUMIF('3.HR Policy'!$A:$A,$C355&amp;$C$345,'3.HR Policy'!$E:$E)*SUMIF('1.Headcount'!$A:$A,$C355&amp;2025,'1.Headcount'!O:O)/12</f>
        <v>41666.666666666664</v>
      </c>
      <c r="O355" s="101">
        <f t="shared" si="456"/>
        <v>7.0597537557889981E-5</v>
      </c>
      <c r="P355" s="224">
        <f>SUMIF('3.HR Policy'!$A:$A,$C355&amp;$C$345,'3.HR Policy'!$E:$E)*SUMIF('1.Headcount'!$A:$A,$C355&amp;2025,'1.Headcount'!Q:Q)/12</f>
        <v>41666.666666666664</v>
      </c>
      <c r="Q355" s="101">
        <f t="shared" si="457"/>
        <v>5.7550644567219148E-5</v>
      </c>
      <c r="R355" s="224">
        <f>SUMIF('3.HR Policy'!$A:$A,$C355&amp;$C$345,'3.HR Policy'!$E:$E)*SUMIF('1.Headcount'!$A:$A,$C355&amp;2025,'1.Headcount'!S:S)/12</f>
        <v>41666.666666666664</v>
      </c>
      <c r="S355" s="101">
        <f t="shared" si="458"/>
        <v>1.6666666666666666E-4</v>
      </c>
      <c r="T355" s="224">
        <f>SUMIF('3.HR Policy'!$A:$A,$C355&amp;$C$345,'3.HR Policy'!$E:$E)*SUMIF('1.Headcount'!$A:$A,$C355&amp;2025,'1.Headcount'!U:U)/12</f>
        <v>41666.666666666664</v>
      </c>
      <c r="U355" s="101">
        <f t="shared" si="459"/>
        <v>1.1904761904761903E-4</v>
      </c>
      <c r="V355" s="224">
        <f>SUMIF('3.HR Policy'!$A:$A,$C355&amp;$C$345,'3.HR Policy'!$E:$E)*SUMIF('1.Headcount'!$A:$A,$C355&amp;2025,'1.Headcount'!W:W)/12</f>
        <v>41666.666666666664</v>
      </c>
      <c r="W355" s="101">
        <f t="shared" si="460"/>
        <v>1.9841269841269841E-4</v>
      </c>
      <c r="X355" s="224">
        <f>SUMIF('3.HR Policy'!$A:$A,$C355&amp;$C$345,'3.HR Policy'!$E:$E)*SUMIF('1.Headcount'!$A:$A,$C355&amp;2025,'1.Headcount'!Y:Y)/12</f>
        <v>41666.666666666664</v>
      </c>
      <c r="Y355" s="101">
        <f t="shared" si="461"/>
        <v>2.1929824561403506E-4</v>
      </c>
      <c r="Z355" s="224">
        <f>SUMIF('3.HR Policy'!$A:$A,$C355&amp;$C$345,'3.HR Policy'!$E:$E)*SUMIF('1.Headcount'!$A:$A,$C355&amp;2025,'1.Headcount'!AA:AA)/12</f>
        <v>41666.666666666664</v>
      </c>
      <c r="AA355" s="101">
        <f t="shared" si="462"/>
        <v>2.6175817732545962E-5</v>
      </c>
      <c r="AB355" s="96">
        <f t="shared" si="469"/>
        <v>291666.66666666663</v>
      </c>
      <c r="AC355" s="101">
        <f t="shared" si="447"/>
        <v>5.6349819680577013E-5</v>
      </c>
      <c r="AE355" s="95">
        <f>SUMIF('3.HR Policy'!$A:$A,$C355&amp;$C$345,'3.HR Policy'!G:G)*SUMIF($C$16:$C$26,$C355,F$16:F$26)</f>
        <v>1100000</v>
      </c>
      <c r="AF355" s="101">
        <f t="shared" si="448"/>
        <v>1.2533041655272991E-4</v>
      </c>
      <c r="AG355" s="95">
        <f>SUMIF('3.HR Policy'!$A:$A,$C355&amp;$C$345,'3.HR Policy'!I:I)*SUMIF($C$16:$C$26,$C355,H$16:H$26)</f>
        <v>605000</v>
      </c>
      <c r="AH355" s="101">
        <f t="shared" si="449"/>
        <v>3.829540505777859E-5</v>
      </c>
      <c r="AI355" s="95">
        <f>SUMIF('3.HR Policy'!$A:$A,$C355&amp;$C$345,'3.HR Policy'!K:K)*SUMIF($C$16:$C$26,$C355,J$16:J$26)</f>
        <v>665500</v>
      </c>
      <c r="AJ355" s="101">
        <f t="shared" si="450"/>
        <v>2.8083297042370964E-5</v>
      </c>
      <c r="AK355" s="95">
        <f>SUMIF('3.HR Policy'!$A:$A,$C355&amp;$C$345,'3.HR Policy'!M:M)*SUMIF($C$16:$C$26,$C355,L$16:L$26)</f>
        <v>732050.00000000012</v>
      </c>
      <c r="AL355" s="101">
        <f t="shared" si="451"/>
        <v>2.206544767614862E-5</v>
      </c>
    </row>
    <row r="356" spans="2:38" x14ac:dyDescent="0.45">
      <c r="B356" s="90">
        <v>12</v>
      </c>
      <c r="C356" s="2" t="str">
        <f>C225</f>
        <v>Team Building</v>
      </c>
      <c r="D356" s="94">
        <f>SUM(D357:D366)</f>
        <v>0</v>
      </c>
      <c r="E356" s="102">
        <f t="shared" si="446"/>
        <v>0</v>
      </c>
      <c r="F356" s="94">
        <f>SUM(F357:F366)</f>
        <v>0</v>
      </c>
      <c r="G356" s="102">
        <f t="shared" si="452"/>
        <v>0</v>
      </c>
      <c r="H356" s="94">
        <f>SUM(H357:H366)</f>
        <v>200000</v>
      </c>
      <c r="I356" s="102">
        <f t="shared" si="453"/>
        <v>1.1111111111111111E-3</v>
      </c>
      <c r="J356" s="94">
        <f>SUM(J357:J366)</f>
        <v>200000</v>
      </c>
      <c r="K356" s="102">
        <f t="shared" si="454"/>
        <v>2.8985507246376811E-4</v>
      </c>
      <c r="L356" s="94">
        <f>SUM(L357:L366)</f>
        <v>200000</v>
      </c>
      <c r="M356" s="102">
        <f t="shared" si="455"/>
        <v>5.5555555555555556E-4</v>
      </c>
      <c r="N356" s="94">
        <f>SUM(N357:N366)</f>
        <v>300000</v>
      </c>
      <c r="O356" s="102">
        <f t="shared" si="456"/>
        <v>5.0830227041680784E-4</v>
      </c>
      <c r="P356" s="94">
        <f>SUM(P357:P366)</f>
        <v>600000</v>
      </c>
      <c r="Q356" s="102">
        <f t="shared" si="457"/>
        <v>8.2872928176795581E-4</v>
      </c>
      <c r="R356" s="94">
        <f>SUM(R357:R366)</f>
        <v>600000</v>
      </c>
      <c r="S356" s="102">
        <f t="shared" si="458"/>
        <v>2.3999999999999998E-3</v>
      </c>
      <c r="T356" s="94">
        <f>SUM(T357:T366)</f>
        <v>800000</v>
      </c>
      <c r="U356" s="102">
        <f t="shared" si="459"/>
        <v>2.2857142857142859E-3</v>
      </c>
      <c r="V356" s="94">
        <f>SUM(V357:V366)</f>
        <v>800000</v>
      </c>
      <c r="W356" s="102">
        <f t="shared" si="460"/>
        <v>3.8095238095238095E-3</v>
      </c>
      <c r="X356" s="94">
        <f>SUM(X357:X366)</f>
        <v>800000</v>
      </c>
      <c r="Y356" s="102">
        <f t="shared" si="461"/>
        <v>4.2105263157894736E-3</v>
      </c>
      <c r="Z356" s="94">
        <f>SUM(Z357:Z366)</f>
        <v>800000</v>
      </c>
      <c r="AA356" s="102">
        <f t="shared" si="462"/>
        <v>5.025757004648825E-4</v>
      </c>
      <c r="AB356" s="94">
        <f>SUM(AB357:AB366)</f>
        <v>5300000</v>
      </c>
      <c r="AC356" s="102">
        <f t="shared" si="447"/>
        <v>1.0239567233384854E-3</v>
      </c>
      <c r="AE356" s="94">
        <f>SUM(AE357:AE366)</f>
        <v>11880000</v>
      </c>
      <c r="AF356" s="101">
        <f t="shared" si="448"/>
        <v>1.3535684987694833E-3</v>
      </c>
      <c r="AG356" s="94">
        <f>SUM(AG357:AG366)</f>
        <v>15972000.000000002</v>
      </c>
      <c r="AH356" s="101">
        <f t="shared" si="449"/>
        <v>1.0109986935253549E-3</v>
      </c>
      <c r="AI356" s="94">
        <f>SUM(AI357:AI366)</f>
        <v>14374800.000000004</v>
      </c>
      <c r="AJ356" s="101">
        <f t="shared" si="450"/>
        <v>6.0659921611521295E-4</v>
      </c>
      <c r="AK356" s="94">
        <f>SUM(AK357:AK366)</f>
        <v>19326120.000000007</v>
      </c>
      <c r="AL356" s="101">
        <f t="shared" si="451"/>
        <v>5.8252781865032364E-4</v>
      </c>
    </row>
    <row r="357" spans="2:38" x14ac:dyDescent="0.45">
      <c r="B357" s="139"/>
      <c r="C357" s="105" t="str">
        <f t="shared" ref="C357:C366" si="473">C346</f>
        <v>Director 1</v>
      </c>
      <c r="D357" s="224">
        <f>SUMIF('3.HR Policy'!$A:$A,$C357&amp;$C$356,'3.HR Policy'!$E:$E)*SUMIF('1.Headcount'!$A:$A,$C357&amp;2025,'1.Headcount'!E:E)/12</f>
        <v>0</v>
      </c>
      <c r="E357" s="101">
        <f t="shared" si="446"/>
        <v>0</v>
      </c>
      <c r="F357" s="224">
        <f>SUMIF('3.HR Policy'!$A:$A,$C357&amp;$C$356,'3.HR Policy'!$E:$E)*SUMIF('1.Headcount'!$A:$A,$C357&amp;2025,'1.Headcount'!G:G)/12</f>
        <v>0</v>
      </c>
      <c r="G357" s="101">
        <f t="shared" si="452"/>
        <v>0</v>
      </c>
      <c r="H357" s="224">
        <f>SUMIF('3.HR Policy'!$A:$A,$C357&amp;$C$356,'3.HR Policy'!$E:$E)*SUMIF('1.Headcount'!$A:$A,$C357&amp;2025,'1.Headcount'!I:I)/12</f>
        <v>0</v>
      </c>
      <c r="I357" s="101">
        <f t="shared" si="453"/>
        <v>0</v>
      </c>
      <c r="J357" s="224">
        <f>SUMIF('3.HR Policy'!$A:$A,$C357&amp;$C$356,'3.HR Policy'!$E:$E)*SUMIF('1.Headcount'!$A:$A,$C357&amp;2025,'1.Headcount'!K:K)/12</f>
        <v>0</v>
      </c>
      <c r="K357" s="101">
        <f t="shared" si="454"/>
        <v>0</v>
      </c>
      <c r="L357" s="224">
        <f>SUMIF('3.HR Policy'!$A:$A,$C357&amp;$C$356,'3.HR Policy'!$E:$E)*SUMIF('1.Headcount'!$A:$A,$C357&amp;2025,'1.Headcount'!M:M)/12</f>
        <v>0</v>
      </c>
      <c r="M357" s="101">
        <f t="shared" si="455"/>
        <v>0</v>
      </c>
      <c r="N357" s="224">
        <f>SUMIF('3.HR Policy'!$A:$A,$C357&amp;$C$356,'3.HR Policy'!$E:$E)*SUMIF('1.Headcount'!$A:$A,$C357&amp;2025,'1.Headcount'!O:O)/12</f>
        <v>0</v>
      </c>
      <c r="O357" s="101">
        <f t="shared" si="456"/>
        <v>0</v>
      </c>
      <c r="P357" s="224">
        <f>SUMIF('3.HR Policy'!$A:$A,$C357&amp;$C$356,'3.HR Policy'!$E:$E)*SUMIF('1.Headcount'!$A:$A,$C357&amp;2025,'1.Headcount'!Q:Q)/12</f>
        <v>0</v>
      </c>
      <c r="Q357" s="101">
        <f t="shared" si="457"/>
        <v>0</v>
      </c>
      <c r="R357" s="224">
        <f>SUMIF('3.HR Policy'!$A:$A,$C357&amp;$C$356,'3.HR Policy'!$E:$E)*SUMIF('1.Headcount'!$A:$A,$C357&amp;2025,'1.Headcount'!S:S)/12</f>
        <v>0</v>
      </c>
      <c r="S357" s="101">
        <f t="shared" si="458"/>
        <v>0</v>
      </c>
      <c r="T357" s="224">
        <f>SUMIF('3.HR Policy'!$A:$A,$C357&amp;$C$356,'3.HR Policy'!$E:$E)*SUMIF('1.Headcount'!$A:$A,$C357&amp;2025,'1.Headcount'!U:U)/12</f>
        <v>0</v>
      </c>
      <c r="U357" s="101">
        <f t="shared" si="459"/>
        <v>0</v>
      </c>
      <c r="V357" s="224">
        <f>SUMIF('3.HR Policy'!$A:$A,$C357&amp;$C$356,'3.HR Policy'!$E:$E)*SUMIF('1.Headcount'!$A:$A,$C357&amp;2025,'1.Headcount'!W:W)/12</f>
        <v>0</v>
      </c>
      <c r="W357" s="101">
        <f t="shared" si="460"/>
        <v>0</v>
      </c>
      <c r="X357" s="224">
        <f>SUMIF('3.HR Policy'!$A:$A,$C357&amp;$C$356,'3.HR Policy'!$E:$E)*SUMIF('1.Headcount'!$A:$A,$C357&amp;2025,'1.Headcount'!Y:Y)/12</f>
        <v>0</v>
      </c>
      <c r="Y357" s="101">
        <f t="shared" si="461"/>
        <v>0</v>
      </c>
      <c r="Z357" s="224">
        <f>SUMIF('3.HR Policy'!$A:$A,$C357&amp;$C$356,'3.HR Policy'!$E:$E)*SUMIF('1.Headcount'!$A:$A,$C357&amp;2025,'1.Headcount'!AA:AA)/12</f>
        <v>0</v>
      </c>
      <c r="AA357" s="101">
        <f t="shared" si="462"/>
        <v>0</v>
      </c>
      <c r="AB357" s="96">
        <f t="shared" ref="AB357:AB367" si="474">D357+F357+H357+J357+L357+N357+P357+R357+T357+V357+X357+Z357</f>
        <v>0</v>
      </c>
      <c r="AC357" s="101">
        <f t="shared" si="447"/>
        <v>0</v>
      </c>
      <c r="AE357" s="95">
        <f>SUMIF('3.HR Policy'!$A:$A,$C357&amp;$C$356,'3.HR Policy'!G:G)*SUMIF($C$16:$C$26,$C357,F$16:F$26)</f>
        <v>3960000</v>
      </c>
      <c r="AF357" s="101">
        <f t="shared" si="448"/>
        <v>4.5118949958982774E-4</v>
      </c>
      <c r="AG357" s="95">
        <f>SUMIF('3.HR Policy'!$A:$A,$C357&amp;$C$356,'3.HR Policy'!I:I)*SUMIF($C$16:$C$26,$C357,H$16:H$26)</f>
        <v>1452000.0000000002</v>
      </c>
      <c r="AH357" s="101">
        <f t="shared" si="449"/>
        <v>9.1908972138668625E-5</v>
      </c>
      <c r="AI357" s="95">
        <f>SUMIF('3.HR Policy'!$A:$A,$C357&amp;$C$356,'3.HR Policy'!K:K)*SUMIF($C$16:$C$26,$C357,J$16:J$26)</f>
        <v>1597200.0000000005</v>
      </c>
      <c r="AJ357" s="101">
        <f t="shared" si="450"/>
        <v>6.7399912901690341E-5</v>
      </c>
      <c r="AK357" s="95">
        <f>SUMIF('3.HR Policy'!$A:$A,$C357&amp;$C$356,'3.HR Policy'!M:M)*SUMIF($C$16:$C$26,$C357,L$16:L$26)</f>
        <v>1756920.0000000007</v>
      </c>
      <c r="AL357" s="101">
        <f t="shared" si="451"/>
        <v>5.2957074422756696E-5</v>
      </c>
    </row>
    <row r="358" spans="2:38" x14ac:dyDescent="0.45">
      <c r="B358" s="139"/>
      <c r="C358" s="105" t="str">
        <f t="shared" si="473"/>
        <v>Staff 2</v>
      </c>
      <c r="D358" s="224">
        <f>SUMIF('3.HR Policy'!$A:$A,$C358&amp;$C$356,'3.HR Policy'!$E:$E)*SUMIF('1.Headcount'!$A:$A,$C358&amp;2025,'1.Headcount'!E:E)/12</f>
        <v>0</v>
      </c>
      <c r="E358" s="101">
        <f t="shared" si="446"/>
        <v>0</v>
      </c>
      <c r="F358" s="224">
        <f>SUMIF('3.HR Policy'!$A:$A,$C358&amp;$C$356,'3.HR Policy'!$E:$E)*SUMIF('1.Headcount'!$A:$A,$C358&amp;2025,'1.Headcount'!G:G)/12</f>
        <v>0</v>
      </c>
      <c r="G358" s="101">
        <f t="shared" si="452"/>
        <v>0</v>
      </c>
      <c r="H358" s="224">
        <f>SUMIF('3.HR Policy'!$A:$A,$C358&amp;$C$356,'3.HR Policy'!$E:$E)*SUMIF('1.Headcount'!$A:$A,$C358&amp;2025,'1.Headcount'!I:I)/12</f>
        <v>100000</v>
      </c>
      <c r="I358" s="101">
        <f t="shared" si="453"/>
        <v>5.5555555555555556E-4</v>
      </c>
      <c r="J358" s="224">
        <f>SUMIF('3.HR Policy'!$A:$A,$C358&amp;$C$356,'3.HR Policy'!$E:$E)*SUMIF('1.Headcount'!$A:$A,$C358&amp;2025,'1.Headcount'!K:K)/12</f>
        <v>100000</v>
      </c>
      <c r="K358" s="101">
        <f t="shared" si="454"/>
        <v>1.4492753623188405E-4</v>
      </c>
      <c r="L358" s="224">
        <f>SUMIF('3.HR Policy'!$A:$A,$C358&amp;$C$356,'3.HR Policy'!$E:$E)*SUMIF('1.Headcount'!$A:$A,$C358&amp;2025,'1.Headcount'!M:M)/12</f>
        <v>100000</v>
      </c>
      <c r="M358" s="101">
        <f t="shared" si="455"/>
        <v>2.7777777777777778E-4</v>
      </c>
      <c r="N358" s="224">
        <f>SUMIF('3.HR Policy'!$A:$A,$C358&amp;$C$356,'3.HR Policy'!$E:$E)*SUMIF('1.Headcount'!$A:$A,$C358&amp;2025,'1.Headcount'!O:O)/12</f>
        <v>100000</v>
      </c>
      <c r="O358" s="101">
        <f t="shared" si="456"/>
        <v>1.6943409013893597E-4</v>
      </c>
      <c r="P358" s="224">
        <f>SUMIF('3.HR Policy'!$A:$A,$C358&amp;$C$356,'3.HR Policy'!$E:$E)*SUMIF('1.Headcount'!$A:$A,$C358&amp;2025,'1.Headcount'!Q:Q)/12</f>
        <v>100000</v>
      </c>
      <c r="Q358" s="101">
        <f t="shared" si="457"/>
        <v>1.3812154696132598E-4</v>
      </c>
      <c r="R358" s="224">
        <f>SUMIF('3.HR Policy'!$A:$A,$C358&amp;$C$356,'3.HR Policy'!$E:$E)*SUMIF('1.Headcount'!$A:$A,$C358&amp;2025,'1.Headcount'!S:S)/12</f>
        <v>100000</v>
      </c>
      <c r="S358" s="101">
        <f t="shared" si="458"/>
        <v>4.0000000000000002E-4</v>
      </c>
      <c r="T358" s="224">
        <f>SUMIF('3.HR Policy'!$A:$A,$C358&amp;$C$356,'3.HR Policy'!$E:$E)*SUMIF('1.Headcount'!$A:$A,$C358&amp;2025,'1.Headcount'!U:U)/12</f>
        <v>100000</v>
      </c>
      <c r="U358" s="101">
        <f t="shared" si="459"/>
        <v>2.8571428571428574E-4</v>
      </c>
      <c r="V358" s="224">
        <f>SUMIF('3.HR Policy'!$A:$A,$C358&amp;$C$356,'3.HR Policy'!$E:$E)*SUMIF('1.Headcount'!$A:$A,$C358&amp;2025,'1.Headcount'!W:W)/12</f>
        <v>100000</v>
      </c>
      <c r="W358" s="101">
        <f t="shared" si="460"/>
        <v>4.7619047619047619E-4</v>
      </c>
      <c r="X358" s="224">
        <f>SUMIF('3.HR Policy'!$A:$A,$C358&amp;$C$356,'3.HR Policy'!$E:$E)*SUMIF('1.Headcount'!$A:$A,$C358&amp;2025,'1.Headcount'!Y:Y)/12</f>
        <v>100000</v>
      </c>
      <c r="Y358" s="101">
        <f t="shared" si="461"/>
        <v>5.263157894736842E-4</v>
      </c>
      <c r="Z358" s="224">
        <f>SUMIF('3.HR Policy'!$A:$A,$C358&amp;$C$356,'3.HR Policy'!$E:$E)*SUMIF('1.Headcount'!$A:$A,$C358&amp;2025,'1.Headcount'!AA:AA)/12</f>
        <v>100000</v>
      </c>
      <c r="AA358" s="101">
        <f t="shared" si="462"/>
        <v>6.2821962558110312E-5</v>
      </c>
      <c r="AB358" s="96">
        <f t="shared" ref="AB358:AB359" si="475">D358+F358+H358+J358+L358+N358+P358+R358+T358+V358+X358+Z358</f>
        <v>1000000</v>
      </c>
      <c r="AC358" s="101">
        <f t="shared" si="447"/>
        <v>1.9319938176197836E-4</v>
      </c>
      <c r="AE358" s="95">
        <f>SUMIF('3.HR Policy'!$A:$A,$C358&amp;$C$356,'3.HR Policy'!G:G)*SUMIF($C$16:$C$26,$C358,F$16:F$26)</f>
        <v>1320000</v>
      </c>
      <c r="AF358" s="101">
        <f t="shared" si="448"/>
        <v>1.5039649986327592E-4</v>
      </c>
      <c r="AG358" s="95">
        <f>SUMIF('3.HR Policy'!$A:$A,$C358&amp;$C$356,'3.HR Policy'!I:I)*SUMIF($C$16:$C$26,$C358,H$16:H$26)</f>
        <v>1452000.0000000002</v>
      </c>
      <c r="AH358" s="101">
        <f t="shared" si="449"/>
        <v>9.1908972138668625E-5</v>
      </c>
      <c r="AI358" s="95">
        <f>SUMIF('3.HR Policy'!$A:$A,$C358&amp;$C$356,'3.HR Policy'!K:K)*SUMIF($C$16:$C$26,$C358,J$16:J$26)</f>
        <v>1597200.0000000005</v>
      </c>
      <c r="AJ358" s="101">
        <f t="shared" si="450"/>
        <v>6.7399912901690341E-5</v>
      </c>
      <c r="AK358" s="95">
        <f>SUMIF('3.HR Policy'!$A:$A,$C358&amp;$C$356,'3.HR Policy'!M:M)*SUMIF($C$16:$C$26,$C358,L$16:L$26)</f>
        <v>1756920.0000000007</v>
      </c>
      <c r="AL358" s="101">
        <f t="shared" si="451"/>
        <v>5.2957074422756696E-5</v>
      </c>
    </row>
    <row r="359" spans="2:38" x14ac:dyDescent="0.45">
      <c r="B359" s="139"/>
      <c r="C359" s="105" t="str">
        <f t="shared" si="473"/>
        <v>Manager 2</v>
      </c>
      <c r="D359" s="224">
        <f>SUMIF('3.HR Policy'!$A:$A,$C359&amp;$C$356,'3.HR Policy'!$E:$E)*SUMIF('1.Headcount'!$A:$A,$C359&amp;2025,'1.Headcount'!E:E)/12</f>
        <v>0</v>
      </c>
      <c r="E359" s="101">
        <f t="shared" si="446"/>
        <v>0</v>
      </c>
      <c r="F359" s="224">
        <f>SUMIF('3.HR Policy'!$A:$A,$C359&amp;$C$356,'3.HR Policy'!$E:$E)*SUMIF('1.Headcount'!$A:$A,$C359&amp;2025,'1.Headcount'!G:G)/12</f>
        <v>0</v>
      </c>
      <c r="G359" s="101">
        <f t="shared" si="452"/>
        <v>0</v>
      </c>
      <c r="H359" s="224">
        <f>SUMIF('3.HR Policy'!$A:$A,$C359&amp;$C$356,'3.HR Policy'!$E:$E)*SUMIF('1.Headcount'!$A:$A,$C359&amp;2025,'1.Headcount'!I:I)/12</f>
        <v>100000</v>
      </c>
      <c r="I359" s="101">
        <f t="shared" si="453"/>
        <v>5.5555555555555556E-4</v>
      </c>
      <c r="J359" s="224">
        <f>SUMIF('3.HR Policy'!$A:$A,$C359&amp;$C$356,'3.HR Policy'!$E:$E)*SUMIF('1.Headcount'!$A:$A,$C359&amp;2025,'1.Headcount'!K:K)/12</f>
        <v>100000</v>
      </c>
      <c r="K359" s="101">
        <f t="shared" si="454"/>
        <v>1.4492753623188405E-4</v>
      </c>
      <c r="L359" s="224">
        <f>SUMIF('3.HR Policy'!$A:$A,$C359&amp;$C$356,'3.HR Policy'!$E:$E)*SUMIF('1.Headcount'!$A:$A,$C359&amp;2025,'1.Headcount'!M:M)/12</f>
        <v>100000</v>
      </c>
      <c r="M359" s="101">
        <f t="shared" si="455"/>
        <v>2.7777777777777778E-4</v>
      </c>
      <c r="N359" s="224">
        <f>SUMIF('3.HR Policy'!$A:$A,$C359&amp;$C$356,'3.HR Policy'!$E:$E)*SUMIF('1.Headcount'!$A:$A,$C359&amp;2025,'1.Headcount'!O:O)/12</f>
        <v>100000</v>
      </c>
      <c r="O359" s="101">
        <f t="shared" si="456"/>
        <v>1.6943409013893597E-4</v>
      </c>
      <c r="P359" s="224">
        <f>SUMIF('3.HR Policy'!$A:$A,$C359&amp;$C$356,'3.HR Policy'!$E:$E)*SUMIF('1.Headcount'!$A:$A,$C359&amp;2025,'1.Headcount'!Q:Q)/12</f>
        <v>0</v>
      </c>
      <c r="Q359" s="101">
        <f t="shared" si="457"/>
        <v>0</v>
      </c>
      <c r="R359" s="224">
        <f>SUMIF('3.HR Policy'!$A:$A,$C359&amp;$C$356,'3.HR Policy'!$E:$E)*SUMIF('1.Headcount'!$A:$A,$C359&amp;2025,'1.Headcount'!S:S)/12</f>
        <v>0</v>
      </c>
      <c r="S359" s="101">
        <f t="shared" si="458"/>
        <v>0</v>
      </c>
      <c r="T359" s="224">
        <f>SUMIF('3.HR Policy'!$A:$A,$C359&amp;$C$356,'3.HR Policy'!$E:$E)*SUMIF('1.Headcount'!$A:$A,$C359&amp;2025,'1.Headcount'!U:U)/12</f>
        <v>0</v>
      </c>
      <c r="U359" s="101">
        <f t="shared" si="459"/>
        <v>0</v>
      </c>
      <c r="V359" s="224">
        <f>SUMIF('3.HR Policy'!$A:$A,$C359&amp;$C$356,'3.HR Policy'!$E:$E)*SUMIF('1.Headcount'!$A:$A,$C359&amp;2025,'1.Headcount'!W:W)/12</f>
        <v>0</v>
      </c>
      <c r="W359" s="101">
        <f t="shared" si="460"/>
        <v>0</v>
      </c>
      <c r="X359" s="224">
        <f>SUMIF('3.HR Policy'!$A:$A,$C359&amp;$C$356,'3.HR Policy'!$E:$E)*SUMIF('1.Headcount'!$A:$A,$C359&amp;2025,'1.Headcount'!Y:Y)/12</f>
        <v>0</v>
      </c>
      <c r="Y359" s="101">
        <f t="shared" si="461"/>
        <v>0</v>
      </c>
      <c r="Z359" s="224">
        <f>SUMIF('3.HR Policy'!$A:$A,$C359&amp;$C$356,'3.HR Policy'!$E:$E)*SUMIF('1.Headcount'!$A:$A,$C359&amp;2025,'1.Headcount'!AA:AA)/12</f>
        <v>0</v>
      </c>
      <c r="AA359" s="101">
        <f t="shared" si="462"/>
        <v>0</v>
      </c>
      <c r="AB359" s="96">
        <f t="shared" si="475"/>
        <v>400000</v>
      </c>
      <c r="AC359" s="101">
        <f t="shared" si="447"/>
        <v>7.7279752704791348E-5</v>
      </c>
      <c r="AE359" s="95">
        <f>SUMIF('3.HR Policy'!$A:$A,$C359&amp;$C$356,'3.HR Policy'!G:G)*SUMIF($C$16:$C$26,$C359,F$16:F$26)</f>
        <v>0</v>
      </c>
      <c r="AF359" s="101">
        <f t="shared" si="448"/>
        <v>0</v>
      </c>
      <c r="AG359" s="95">
        <f>SUMIF('3.HR Policy'!$A:$A,$C359&amp;$C$356,'3.HR Policy'!I:I)*SUMIF($C$16:$C$26,$C359,H$16:H$26)</f>
        <v>1452000.0000000002</v>
      </c>
      <c r="AH359" s="101">
        <f t="shared" si="449"/>
        <v>9.1908972138668625E-5</v>
      </c>
      <c r="AI359" s="95">
        <f>SUMIF('3.HR Policy'!$A:$A,$C359&amp;$C$356,'3.HR Policy'!K:K)*SUMIF($C$16:$C$26,$C359,J$16:J$26)</f>
        <v>0</v>
      </c>
      <c r="AJ359" s="101">
        <f t="shared" si="450"/>
        <v>0</v>
      </c>
      <c r="AK359" s="95">
        <f>SUMIF('3.HR Policy'!$A:$A,$C359&amp;$C$356,'3.HR Policy'!M:M)*SUMIF($C$16:$C$26,$C359,L$16:L$26)</f>
        <v>0</v>
      </c>
      <c r="AL359" s="101">
        <f t="shared" si="451"/>
        <v>0</v>
      </c>
    </row>
    <row r="360" spans="2:38" x14ac:dyDescent="0.45">
      <c r="B360" s="139"/>
      <c r="C360" s="105" t="str">
        <f t="shared" si="473"/>
        <v>Staff 6</v>
      </c>
      <c r="D360" s="224">
        <f>SUMIF('3.HR Policy'!$A:$A,$C360&amp;$C$356,'3.HR Policy'!$E:$E)*SUMIF('1.Headcount'!$A:$A,$C360&amp;2025,'1.Headcount'!E:E)/12</f>
        <v>0</v>
      </c>
      <c r="E360" s="101">
        <f t="shared" si="446"/>
        <v>0</v>
      </c>
      <c r="F360" s="224">
        <f>SUMIF('3.HR Policy'!$A:$A,$C360&amp;$C$356,'3.HR Policy'!$E:$E)*SUMIF('1.Headcount'!$A:$A,$C360&amp;2025,'1.Headcount'!G:G)/12</f>
        <v>0</v>
      </c>
      <c r="G360" s="101">
        <f t="shared" si="452"/>
        <v>0</v>
      </c>
      <c r="H360" s="224">
        <f>SUMIF('3.HR Policy'!$A:$A,$C360&amp;$C$356,'3.HR Policy'!$E:$E)*SUMIF('1.Headcount'!$A:$A,$C360&amp;2025,'1.Headcount'!I:I)/12</f>
        <v>0</v>
      </c>
      <c r="I360" s="101">
        <f t="shared" si="453"/>
        <v>0</v>
      </c>
      <c r="J360" s="224">
        <f>SUMIF('3.HR Policy'!$A:$A,$C360&amp;$C$356,'3.HR Policy'!$E:$E)*SUMIF('1.Headcount'!$A:$A,$C360&amp;2025,'1.Headcount'!K:K)/12</f>
        <v>0</v>
      </c>
      <c r="K360" s="101">
        <f t="shared" si="454"/>
        <v>0</v>
      </c>
      <c r="L360" s="224">
        <f>SUMIF('3.HR Policy'!$A:$A,$C360&amp;$C$356,'3.HR Policy'!$E:$E)*SUMIF('1.Headcount'!$A:$A,$C360&amp;2025,'1.Headcount'!M:M)/12</f>
        <v>0</v>
      </c>
      <c r="M360" s="101">
        <f t="shared" si="455"/>
        <v>0</v>
      </c>
      <c r="N360" s="224">
        <f>SUMIF('3.HR Policy'!$A:$A,$C360&amp;$C$356,'3.HR Policy'!$E:$E)*SUMIF('1.Headcount'!$A:$A,$C360&amp;2025,'1.Headcount'!O:O)/12</f>
        <v>0</v>
      </c>
      <c r="O360" s="101">
        <f t="shared" si="456"/>
        <v>0</v>
      </c>
      <c r="P360" s="224">
        <f>SUMIF('3.HR Policy'!$A:$A,$C360&amp;$C$356,'3.HR Policy'!$E:$E)*SUMIF('1.Headcount'!$A:$A,$C360&amp;2025,'1.Headcount'!Q:Q)/12</f>
        <v>0</v>
      </c>
      <c r="Q360" s="101">
        <f t="shared" si="457"/>
        <v>0</v>
      </c>
      <c r="R360" s="224">
        <f>SUMIF('3.HR Policy'!$A:$A,$C360&amp;$C$356,'3.HR Policy'!$E:$E)*SUMIF('1.Headcount'!$A:$A,$C360&amp;2025,'1.Headcount'!S:S)/12</f>
        <v>0</v>
      </c>
      <c r="S360" s="101">
        <f t="shared" si="458"/>
        <v>0</v>
      </c>
      <c r="T360" s="224">
        <f>SUMIF('3.HR Policy'!$A:$A,$C360&amp;$C$356,'3.HR Policy'!$E:$E)*SUMIF('1.Headcount'!$A:$A,$C360&amp;2025,'1.Headcount'!U:U)/12</f>
        <v>0</v>
      </c>
      <c r="U360" s="101">
        <f t="shared" si="459"/>
        <v>0</v>
      </c>
      <c r="V360" s="224">
        <f>SUMIF('3.HR Policy'!$A:$A,$C360&amp;$C$356,'3.HR Policy'!$E:$E)*SUMIF('1.Headcount'!$A:$A,$C360&amp;2025,'1.Headcount'!W:W)/12</f>
        <v>0</v>
      </c>
      <c r="W360" s="101">
        <f t="shared" si="460"/>
        <v>0</v>
      </c>
      <c r="X360" s="224">
        <f>SUMIF('3.HR Policy'!$A:$A,$C360&amp;$C$356,'3.HR Policy'!$E:$E)*SUMIF('1.Headcount'!$A:$A,$C360&amp;2025,'1.Headcount'!Y:Y)/12</f>
        <v>0</v>
      </c>
      <c r="Y360" s="101">
        <f t="shared" si="461"/>
        <v>0</v>
      </c>
      <c r="Z360" s="224">
        <f>SUMIF('3.HR Policy'!$A:$A,$C360&amp;$C$356,'3.HR Policy'!$E:$E)*SUMIF('1.Headcount'!$A:$A,$C360&amp;2025,'1.Headcount'!AA:AA)/12</f>
        <v>0</v>
      </c>
      <c r="AA360" s="101">
        <f t="shared" si="462"/>
        <v>0</v>
      </c>
      <c r="AB360" s="96">
        <f t="shared" si="474"/>
        <v>0</v>
      </c>
      <c r="AC360" s="101">
        <f t="shared" si="447"/>
        <v>0</v>
      </c>
      <c r="AE360" s="95">
        <f>SUMIF('3.HR Policy'!$A:$A,$C360&amp;$C$356,'3.HR Policy'!G:G)*SUMIF($C$16:$C$26,$C360,F$16:F$26)</f>
        <v>0</v>
      </c>
      <c r="AF360" s="101">
        <f t="shared" si="448"/>
        <v>0</v>
      </c>
      <c r="AG360" s="95">
        <f>SUMIF('3.HR Policy'!$A:$A,$C360&amp;$C$356,'3.HR Policy'!I:I)*SUMIF($C$16:$C$26,$C360,H$16:H$26)</f>
        <v>0</v>
      </c>
      <c r="AH360" s="101">
        <f t="shared" si="449"/>
        <v>0</v>
      </c>
      <c r="AI360" s="95">
        <f>SUMIF('3.HR Policy'!$A:$A,$C360&amp;$C$356,'3.HR Policy'!K:K)*SUMIF($C$16:$C$26,$C360,J$16:J$26)</f>
        <v>0</v>
      </c>
      <c r="AJ360" s="101">
        <f t="shared" si="450"/>
        <v>0</v>
      </c>
      <c r="AK360" s="95">
        <f>SUMIF('3.HR Policy'!$A:$A,$C360&amp;$C$356,'3.HR Policy'!M:M)*SUMIF($C$16:$C$26,$C360,L$16:L$26)</f>
        <v>0</v>
      </c>
      <c r="AL360" s="101">
        <f t="shared" si="451"/>
        <v>0</v>
      </c>
    </row>
    <row r="361" spans="2:38" x14ac:dyDescent="0.45">
      <c r="B361" s="139"/>
      <c r="C361" s="105" t="str">
        <f t="shared" si="473"/>
        <v>Manager 3</v>
      </c>
      <c r="D361" s="224">
        <f>SUMIF('3.HR Policy'!$A:$A,$C361&amp;$C$356,'3.HR Policy'!$E:$E)*SUMIF('1.Headcount'!$A:$A,$C361&amp;2025,'1.Headcount'!E:E)/12</f>
        <v>0</v>
      </c>
      <c r="E361" s="101">
        <f t="shared" si="446"/>
        <v>0</v>
      </c>
      <c r="F361" s="224">
        <f>SUMIF('3.HR Policy'!$A:$A,$C361&amp;$C$356,'3.HR Policy'!$E:$E)*SUMIF('1.Headcount'!$A:$A,$C361&amp;2025,'1.Headcount'!G:G)/12</f>
        <v>0</v>
      </c>
      <c r="G361" s="101">
        <f t="shared" si="452"/>
        <v>0</v>
      </c>
      <c r="H361" s="224">
        <f>SUMIF('3.HR Policy'!$A:$A,$C361&amp;$C$356,'3.HR Policy'!$E:$E)*SUMIF('1.Headcount'!$A:$A,$C361&amp;2025,'1.Headcount'!I:I)/12</f>
        <v>0</v>
      </c>
      <c r="I361" s="101">
        <f t="shared" si="453"/>
        <v>0</v>
      </c>
      <c r="J361" s="224">
        <f>SUMIF('3.HR Policy'!$A:$A,$C361&amp;$C$356,'3.HR Policy'!$E:$E)*SUMIF('1.Headcount'!$A:$A,$C361&amp;2025,'1.Headcount'!K:K)/12</f>
        <v>0</v>
      </c>
      <c r="K361" s="101">
        <f t="shared" si="454"/>
        <v>0</v>
      </c>
      <c r="L361" s="224">
        <f>SUMIF('3.HR Policy'!$A:$A,$C361&amp;$C$356,'3.HR Policy'!$E:$E)*SUMIF('1.Headcount'!$A:$A,$C361&amp;2025,'1.Headcount'!M:M)/12</f>
        <v>0</v>
      </c>
      <c r="M361" s="101">
        <f t="shared" si="455"/>
        <v>0</v>
      </c>
      <c r="N361" s="224">
        <f>SUMIF('3.HR Policy'!$A:$A,$C361&amp;$C$356,'3.HR Policy'!$E:$E)*SUMIF('1.Headcount'!$A:$A,$C361&amp;2025,'1.Headcount'!O:O)/12</f>
        <v>0</v>
      </c>
      <c r="O361" s="101">
        <f t="shared" si="456"/>
        <v>0</v>
      </c>
      <c r="P361" s="224">
        <f>SUMIF('3.HR Policy'!$A:$A,$C361&amp;$C$356,'3.HR Policy'!$E:$E)*SUMIF('1.Headcount'!$A:$A,$C361&amp;2025,'1.Headcount'!Q:Q)/12</f>
        <v>0</v>
      </c>
      <c r="Q361" s="101">
        <f t="shared" si="457"/>
        <v>0</v>
      </c>
      <c r="R361" s="224">
        <f>SUMIF('3.HR Policy'!$A:$A,$C361&amp;$C$356,'3.HR Policy'!$E:$E)*SUMIF('1.Headcount'!$A:$A,$C361&amp;2025,'1.Headcount'!S:S)/12</f>
        <v>0</v>
      </c>
      <c r="S361" s="101">
        <f t="shared" si="458"/>
        <v>0</v>
      </c>
      <c r="T361" s="224">
        <f>SUMIF('3.HR Policy'!$A:$A,$C361&amp;$C$356,'3.HR Policy'!$E:$E)*SUMIF('1.Headcount'!$A:$A,$C361&amp;2025,'1.Headcount'!U:U)/12</f>
        <v>0</v>
      </c>
      <c r="U361" s="101">
        <f t="shared" si="459"/>
        <v>0</v>
      </c>
      <c r="V361" s="224">
        <f>SUMIF('3.HR Policy'!$A:$A,$C361&amp;$C$356,'3.HR Policy'!$E:$E)*SUMIF('1.Headcount'!$A:$A,$C361&amp;2025,'1.Headcount'!W:W)/12</f>
        <v>0</v>
      </c>
      <c r="W361" s="101">
        <f t="shared" si="460"/>
        <v>0</v>
      </c>
      <c r="X361" s="224">
        <f>SUMIF('3.HR Policy'!$A:$A,$C361&amp;$C$356,'3.HR Policy'!$E:$E)*SUMIF('1.Headcount'!$A:$A,$C361&amp;2025,'1.Headcount'!Y:Y)/12</f>
        <v>0</v>
      </c>
      <c r="Y361" s="101">
        <f t="shared" si="461"/>
        <v>0</v>
      </c>
      <c r="Z361" s="224">
        <f>SUMIF('3.HR Policy'!$A:$A,$C361&amp;$C$356,'3.HR Policy'!$E:$E)*SUMIF('1.Headcount'!$A:$A,$C361&amp;2025,'1.Headcount'!AA:AA)/12</f>
        <v>0</v>
      </c>
      <c r="AA361" s="101">
        <f t="shared" si="462"/>
        <v>0</v>
      </c>
      <c r="AB361" s="96">
        <f t="shared" ref="AB361:AB364" si="476">D361+F361+H361+J361+L361+N361+P361+R361+T361+V361+X361+Z361</f>
        <v>0</v>
      </c>
      <c r="AC361" s="101">
        <f t="shared" si="447"/>
        <v>0</v>
      </c>
      <c r="AE361" s="95">
        <f>SUMIF('3.HR Policy'!$A:$A,$C361&amp;$C$356,'3.HR Policy'!G:G)*SUMIF($C$16:$C$26,$C361,F$16:F$26)</f>
        <v>1320000</v>
      </c>
      <c r="AF361" s="101">
        <f t="shared" si="448"/>
        <v>1.5039649986327592E-4</v>
      </c>
      <c r="AG361" s="95">
        <f>SUMIF('3.HR Policy'!$A:$A,$C361&amp;$C$356,'3.HR Policy'!I:I)*SUMIF($C$16:$C$26,$C361,H$16:H$26)</f>
        <v>1452000.0000000002</v>
      </c>
      <c r="AH361" s="101">
        <f t="shared" si="449"/>
        <v>9.1908972138668625E-5</v>
      </c>
      <c r="AI361" s="95">
        <f>SUMIF('3.HR Policy'!$A:$A,$C361&amp;$C$356,'3.HR Policy'!K:K)*SUMIF($C$16:$C$26,$C361,J$16:J$26)</f>
        <v>1597200.0000000005</v>
      </c>
      <c r="AJ361" s="101">
        <f t="shared" si="450"/>
        <v>6.7399912901690341E-5</v>
      </c>
      <c r="AK361" s="95">
        <f>SUMIF('3.HR Policy'!$A:$A,$C361&amp;$C$356,'3.HR Policy'!M:M)*SUMIF($C$16:$C$26,$C361,L$16:L$26)</f>
        <v>1756920.0000000007</v>
      </c>
      <c r="AL361" s="101">
        <f t="shared" si="451"/>
        <v>5.2957074422756696E-5</v>
      </c>
    </row>
    <row r="362" spans="2:38" x14ac:dyDescent="0.45">
      <c r="B362" s="139"/>
      <c r="C362" s="105" t="str">
        <f t="shared" si="473"/>
        <v>Staff 4</v>
      </c>
      <c r="D362" s="224">
        <f>SUMIF('3.HR Policy'!$A:$A,$C362&amp;$C$356,'3.HR Policy'!$E:$E)*SUMIF('1.Headcount'!$A:$A,$C362&amp;2025,'1.Headcount'!E:E)/12</f>
        <v>0</v>
      </c>
      <c r="E362" s="101">
        <f t="shared" si="446"/>
        <v>0</v>
      </c>
      <c r="F362" s="224">
        <f>SUMIF('3.HR Policy'!$A:$A,$C362&amp;$C$356,'3.HR Policy'!$E:$E)*SUMIF('1.Headcount'!$A:$A,$C362&amp;2025,'1.Headcount'!G:G)/12</f>
        <v>0</v>
      </c>
      <c r="G362" s="101">
        <f t="shared" si="452"/>
        <v>0</v>
      </c>
      <c r="H362" s="224">
        <f>SUMIF('3.HR Policy'!$A:$A,$C362&amp;$C$356,'3.HR Policy'!$E:$E)*SUMIF('1.Headcount'!$A:$A,$C362&amp;2025,'1.Headcount'!I:I)/12</f>
        <v>0</v>
      </c>
      <c r="I362" s="101">
        <f t="shared" si="453"/>
        <v>0</v>
      </c>
      <c r="J362" s="224">
        <f>SUMIF('3.HR Policy'!$A:$A,$C362&amp;$C$356,'3.HR Policy'!$E:$E)*SUMIF('1.Headcount'!$A:$A,$C362&amp;2025,'1.Headcount'!K:K)/12</f>
        <v>0</v>
      </c>
      <c r="K362" s="101">
        <f t="shared" si="454"/>
        <v>0</v>
      </c>
      <c r="L362" s="224">
        <f>SUMIF('3.HR Policy'!$A:$A,$C362&amp;$C$356,'3.HR Policy'!$E:$E)*SUMIF('1.Headcount'!$A:$A,$C362&amp;2025,'1.Headcount'!M:M)/12</f>
        <v>0</v>
      </c>
      <c r="M362" s="101">
        <f t="shared" si="455"/>
        <v>0</v>
      </c>
      <c r="N362" s="224">
        <f>SUMIF('3.HR Policy'!$A:$A,$C362&amp;$C$356,'3.HR Policy'!$E:$E)*SUMIF('1.Headcount'!$A:$A,$C362&amp;2025,'1.Headcount'!O:O)/12</f>
        <v>0</v>
      </c>
      <c r="O362" s="101">
        <f t="shared" si="456"/>
        <v>0</v>
      </c>
      <c r="P362" s="224">
        <f>SUMIF('3.HR Policy'!$A:$A,$C362&amp;$C$356,'3.HR Policy'!$E:$E)*SUMIF('1.Headcount'!$A:$A,$C362&amp;2025,'1.Headcount'!Q:Q)/12</f>
        <v>0</v>
      </c>
      <c r="Q362" s="101">
        <f t="shared" si="457"/>
        <v>0</v>
      </c>
      <c r="R362" s="224">
        <f>SUMIF('3.HR Policy'!$A:$A,$C362&amp;$C$356,'3.HR Policy'!$E:$E)*SUMIF('1.Headcount'!$A:$A,$C362&amp;2025,'1.Headcount'!S:S)/12</f>
        <v>0</v>
      </c>
      <c r="S362" s="101">
        <f t="shared" si="458"/>
        <v>0</v>
      </c>
      <c r="T362" s="224">
        <f>SUMIF('3.HR Policy'!$A:$A,$C362&amp;$C$356,'3.HR Policy'!$E:$E)*SUMIF('1.Headcount'!$A:$A,$C362&amp;2025,'1.Headcount'!U:U)/12</f>
        <v>200000</v>
      </c>
      <c r="U362" s="101">
        <f t="shared" si="459"/>
        <v>5.7142857142857147E-4</v>
      </c>
      <c r="V362" s="224">
        <f>SUMIF('3.HR Policy'!$A:$A,$C362&amp;$C$356,'3.HR Policy'!$E:$E)*SUMIF('1.Headcount'!$A:$A,$C362&amp;2025,'1.Headcount'!W:W)/12</f>
        <v>200000</v>
      </c>
      <c r="W362" s="101">
        <f t="shared" si="460"/>
        <v>9.5238095238095238E-4</v>
      </c>
      <c r="X362" s="224">
        <f>SUMIF('3.HR Policy'!$A:$A,$C362&amp;$C$356,'3.HR Policy'!$E:$E)*SUMIF('1.Headcount'!$A:$A,$C362&amp;2025,'1.Headcount'!Y:Y)/12</f>
        <v>200000</v>
      </c>
      <c r="Y362" s="101">
        <f t="shared" si="461"/>
        <v>1.0526315789473684E-3</v>
      </c>
      <c r="Z362" s="224">
        <f>SUMIF('3.HR Policy'!$A:$A,$C362&amp;$C$356,'3.HR Policy'!$E:$E)*SUMIF('1.Headcount'!$A:$A,$C362&amp;2025,'1.Headcount'!AA:AA)/12</f>
        <v>200000</v>
      </c>
      <c r="AA362" s="101">
        <f t="shared" si="462"/>
        <v>1.2564392511622062E-4</v>
      </c>
      <c r="AB362" s="96">
        <f t="shared" si="476"/>
        <v>800000</v>
      </c>
      <c r="AC362" s="101">
        <f t="shared" si="447"/>
        <v>1.545595054095827E-4</v>
      </c>
      <c r="AE362" s="95">
        <f>SUMIF('3.HR Policy'!$A:$A,$C362&amp;$C$356,'3.HR Policy'!G:G)*SUMIF($C$16:$C$26,$C362,F$16:F$26)</f>
        <v>2640000</v>
      </c>
      <c r="AF362" s="101">
        <f t="shared" si="448"/>
        <v>3.0079299972655184E-4</v>
      </c>
      <c r="AG362" s="95">
        <f>SUMIF('3.HR Policy'!$A:$A,$C362&amp;$C$356,'3.HR Policy'!I:I)*SUMIF($C$16:$C$26,$C362,H$16:H$26)</f>
        <v>0</v>
      </c>
      <c r="AH362" s="101">
        <f t="shared" si="449"/>
        <v>0</v>
      </c>
      <c r="AI362" s="95">
        <f>SUMIF('3.HR Policy'!$A:$A,$C362&amp;$C$356,'3.HR Policy'!K:K)*SUMIF($C$16:$C$26,$C362,J$16:J$26)</f>
        <v>0</v>
      </c>
      <c r="AJ362" s="101">
        <f t="shared" si="450"/>
        <v>0</v>
      </c>
      <c r="AK362" s="95">
        <f>SUMIF('3.HR Policy'!$A:$A,$C362&amp;$C$356,'3.HR Policy'!M:M)*SUMIF($C$16:$C$26,$C362,L$16:L$26)</f>
        <v>3513840.0000000014</v>
      </c>
      <c r="AL362" s="101">
        <f t="shared" si="451"/>
        <v>1.0591414884551339E-4</v>
      </c>
    </row>
    <row r="363" spans="2:38" x14ac:dyDescent="0.45">
      <c r="B363" s="139"/>
      <c r="C363" s="105" t="str">
        <f t="shared" si="473"/>
        <v>Manager 4</v>
      </c>
      <c r="D363" s="224">
        <f>SUMIF('3.HR Policy'!$A:$A,$C363&amp;$C$356,'3.HR Policy'!$E:$E)*SUMIF('1.Headcount'!$A:$A,$C363&amp;2025,'1.Headcount'!E:E)/12</f>
        <v>0</v>
      </c>
      <c r="E363" s="101">
        <f t="shared" si="446"/>
        <v>0</v>
      </c>
      <c r="F363" s="224">
        <f>SUMIF('3.HR Policy'!$A:$A,$C363&amp;$C$356,'3.HR Policy'!$E:$E)*SUMIF('1.Headcount'!$A:$A,$C363&amp;2025,'1.Headcount'!G:G)/12</f>
        <v>0</v>
      </c>
      <c r="G363" s="101">
        <f t="shared" si="452"/>
        <v>0</v>
      </c>
      <c r="H363" s="224">
        <f>SUMIF('3.HR Policy'!$A:$A,$C363&amp;$C$356,'3.HR Policy'!$E:$E)*SUMIF('1.Headcount'!$A:$A,$C363&amp;2025,'1.Headcount'!I:I)/12</f>
        <v>0</v>
      </c>
      <c r="I363" s="101">
        <f t="shared" si="453"/>
        <v>0</v>
      </c>
      <c r="J363" s="224">
        <f>SUMIF('3.HR Policy'!$A:$A,$C363&amp;$C$356,'3.HR Policy'!$E:$E)*SUMIF('1.Headcount'!$A:$A,$C363&amp;2025,'1.Headcount'!K:K)/12</f>
        <v>0</v>
      </c>
      <c r="K363" s="101">
        <f t="shared" si="454"/>
        <v>0</v>
      </c>
      <c r="L363" s="224">
        <f>SUMIF('3.HR Policy'!$A:$A,$C363&amp;$C$356,'3.HR Policy'!$E:$E)*SUMIF('1.Headcount'!$A:$A,$C363&amp;2025,'1.Headcount'!M:M)/12</f>
        <v>0</v>
      </c>
      <c r="M363" s="101">
        <f t="shared" si="455"/>
        <v>0</v>
      </c>
      <c r="N363" s="224">
        <f>SUMIF('3.HR Policy'!$A:$A,$C363&amp;$C$356,'3.HR Policy'!$E:$E)*SUMIF('1.Headcount'!$A:$A,$C363&amp;2025,'1.Headcount'!O:O)/12</f>
        <v>0</v>
      </c>
      <c r="O363" s="101">
        <f t="shared" si="456"/>
        <v>0</v>
      </c>
      <c r="P363" s="224">
        <f>SUMIF('3.HR Policy'!$A:$A,$C363&amp;$C$356,'3.HR Policy'!$E:$E)*SUMIF('1.Headcount'!$A:$A,$C363&amp;2025,'1.Headcount'!Q:Q)/12</f>
        <v>0</v>
      </c>
      <c r="Q363" s="101">
        <f t="shared" si="457"/>
        <v>0</v>
      </c>
      <c r="R363" s="224">
        <f>SUMIF('3.HR Policy'!$A:$A,$C363&amp;$C$356,'3.HR Policy'!$E:$E)*SUMIF('1.Headcount'!$A:$A,$C363&amp;2025,'1.Headcount'!S:S)/12</f>
        <v>0</v>
      </c>
      <c r="S363" s="101">
        <f t="shared" si="458"/>
        <v>0</v>
      </c>
      <c r="T363" s="224">
        <f>SUMIF('3.HR Policy'!$A:$A,$C363&amp;$C$356,'3.HR Policy'!$E:$E)*SUMIF('1.Headcount'!$A:$A,$C363&amp;2025,'1.Headcount'!U:U)/12</f>
        <v>0</v>
      </c>
      <c r="U363" s="101">
        <f t="shared" si="459"/>
        <v>0</v>
      </c>
      <c r="V363" s="224">
        <f>SUMIF('3.HR Policy'!$A:$A,$C363&amp;$C$356,'3.HR Policy'!$E:$E)*SUMIF('1.Headcount'!$A:$A,$C363&amp;2025,'1.Headcount'!W:W)/12</f>
        <v>0</v>
      </c>
      <c r="W363" s="101">
        <f t="shared" si="460"/>
        <v>0</v>
      </c>
      <c r="X363" s="224">
        <f>SUMIF('3.HR Policy'!$A:$A,$C363&amp;$C$356,'3.HR Policy'!$E:$E)*SUMIF('1.Headcount'!$A:$A,$C363&amp;2025,'1.Headcount'!Y:Y)/12</f>
        <v>0</v>
      </c>
      <c r="Y363" s="101">
        <f t="shared" si="461"/>
        <v>0</v>
      </c>
      <c r="Z363" s="224">
        <f>SUMIF('3.HR Policy'!$A:$A,$C363&amp;$C$356,'3.HR Policy'!$E:$E)*SUMIF('1.Headcount'!$A:$A,$C363&amp;2025,'1.Headcount'!AA:AA)/12</f>
        <v>0</v>
      </c>
      <c r="AA363" s="101">
        <f t="shared" si="462"/>
        <v>0</v>
      </c>
      <c r="AB363" s="96">
        <f t="shared" si="476"/>
        <v>0</v>
      </c>
      <c r="AC363" s="101">
        <f t="shared" si="447"/>
        <v>0</v>
      </c>
      <c r="AE363" s="95">
        <f>SUMIF('3.HR Policy'!$A:$A,$C363&amp;$C$356,'3.HR Policy'!G:G)*SUMIF($C$16:$C$26,$C363,F$16:F$26)</f>
        <v>0</v>
      </c>
      <c r="AF363" s="101">
        <f t="shared" si="448"/>
        <v>0</v>
      </c>
      <c r="AG363" s="95">
        <f>SUMIF('3.HR Policy'!$A:$A,$C363&amp;$C$356,'3.HR Policy'!I:I)*SUMIF($C$16:$C$26,$C363,H$16:H$26)</f>
        <v>1452000.0000000002</v>
      </c>
      <c r="AH363" s="101">
        <f t="shared" si="449"/>
        <v>9.1908972138668625E-5</v>
      </c>
      <c r="AI363" s="95">
        <f>SUMIF('3.HR Policy'!$A:$A,$C363&amp;$C$356,'3.HR Policy'!K:K)*SUMIF($C$16:$C$26,$C363,J$16:J$26)</f>
        <v>1597200.0000000005</v>
      </c>
      <c r="AJ363" s="101">
        <f t="shared" si="450"/>
        <v>6.7399912901690341E-5</v>
      </c>
      <c r="AK363" s="95">
        <f>SUMIF('3.HR Policy'!$A:$A,$C363&amp;$C$356,'3.HR Policy'!M:M)*SUMIF($C$16:$C$26,$C363,L$16:L$26)</f>
        <v>1756920.0000000007</v>
      </c>
      <c r="AL363" s="101">
        <f t="shared" si="451"/>
        <v>5.2957074422756696E-5</v>
      </c>
    </row>
    <row r="364" spans="2:38" x14ac:dyDescent="0.45">
      <c r="B364" s="139"/>
      <c r="C364" s="105" t="str">
        <f t="shared" si="473"/>
        <v>Staff 5</v>
      </c>
      <c r="D364" s="224">
        <f>SUMIF('3.HR Policy'!$A:$A,$C364&amp;$C$356,'3.HR Policy'!$E:$E)*SUMIF('1.Headcount'!$A:$A,$C364&amp;2025,'1.Headcount'!E:E)/12</f>
        <v>0</v>
      </c>
      <c r="E364" s="101">
        <f t="shared" ref="E364:E366" si="477">IFERROR(D364/D$32,0)</f>
        <v>0</v>
      </c>
      <c r="F364" s="224">
        <f>SUMIF('3.HR Policy'!$A:$A,$C364&amp;$C$356,'3.HR Policy'!$E:$E)*SUMIF('1.Headcount'!$A:$A,$C364&amp;2025,'1.Headcount'!G:G)/12</f>
        <v>0</v>
      </c>
      <c r="G364" s="101">
        <f t="shared" ref="G364:G366" si="478">IFERROR(F364/F$32,0)</f>
        <v>0</v>
      </c>
      <c r="H364" s="224">
        <f>SUMIF('3.HR Policy'!$A:$A,$C364&amp;$C$356,'3.HR Policy'!$E:$E)*SUMIF('1.Headcount'!$A:$A,$C364&amp;2025,'1.Headcount'!I:I)/12</f>
        <v>0</v>
      </c>
      <c r="I364" s="101">
        <f t="shared" ref="I364:I366" si="479">IFERROR(H364/H$32,0)</f>
        <v>0</v>
      </c>
      <c r="J364" s="224">
        <f>SUMIF('3.HR Policy'!$A:$A,$C364&amp;$C$356,'3.HR Policy'!$E:$E)*SUMIF('1.Headcount'!$A:$A,$C364&amp;2025,'1.Headcount'!K:K)/12</f>
        <v>0</v>
      </c>
      <c r="K364" s="101">
        <f t="shared" ref="K364:K366" si="480">IFERROR(J364/J$32,0)</f>
        <v>0</v>
      </c>
      <c r="L364" s="224">
        <f>SUMIF('3.HR Policy'!$A:$A,$C364&amp;$C$356,'3.HR Policy'!$E:$E)*SUMIF('1.Headcount'!$A:$A,$C364&amp;2025,'1.Headcount'!M:M)/12</f>
        <v>0</v>
      </c>
      <c r="M364" s="101">
        <f t="shared" ref="M364:M366" si="481">IFERROR(L364/L$32,0)</f>
        <v>0</v>
      </c>
      <c r="N364" s="224">
        <f>SUMIF('3.HR Policy'!$A:$A,$C364&amp;$C$356,'3.HR Policy'!$E:$E)*SUMIF('1.Headcount'!$A:$A,$C364&amp;2025,'1.Headcount'!O:O)/12</f>
        <v>0</v>
      </c>
      <c r="O364" s="101">
        <f t="shared" ref="O364:O366" si="482">IFERROR(N364/N$32,0)</f>
        <v>0</v>
      </c>
      <c r="P364" s="224">
        <f>SUMIF('3.HR Policy'!$A:$A,$C364&amp;$C$356,'3.HR Policy'!$E:$E)*SUMIF('1.Headcount'!$A:$A,$C364&amp;2025,'1.Headcount'!Q:Q)/12</f>
        <v>400000</v>
      </c>
      <c r="Q364" s="101">
        <f t="shared" ref="Q364:Q366" si="483">IFERROR(P364/P$32,0)</f>
        <v>5.5248618784530391E-4</v>
      </c>
      <c r="R364" s="224">
        <f>SUMIF('3.HR Policy'!$A:$A,$C364&amp;$C$356,'3.HR Policy'!$E:$E)*SUMIF('1.Headcount'!$A:$A,$C364&amp;2025,'1.Headcount'!S:S)/12</f>
        <v>400000</v>
      </c>
      <c r="S364" s="101">
        <f t="shared" ref="S364:S366" si="484">IFERROR(R364/R$32,0)</f>
        <v>1.6000000000000001E-3</v>
      </c>
      <c r="T364" s="224">
        <f>SUMIF('3.HR Policy'!$A:$A,$C364&amp;$C$356,'3.HR Policy'!$E:$E)*SUMIF('1.Headcount'!$A:$A,$C364&amp;2025,'1.Headcount'!U:U)/12</f>
        <v>400000</v>
      </c>
      <c r="U364" s="101">
        <f t="shared" ref="U364:U366" si="485">IFERROR(T364/T$32,0)</f>
        <v>1.1428571428571429E-3</v>
      </c>
      <c r="V364" s="224">
        <f>SUMIF('3.HR Policy'!$A:$A,$C364&amp;$C$356,'3.HR Policy'!$E:$E)*SUMIF('1.Headcount'!$A:$A,$C364&amp;2025,'1.Headcount'!W:W)/12</f>
        <v>400000</v>
      </c>
      <c r="W364" s="101">
        <f t="shared" ref="W364:W366" si="486">IFERROR(V364/V$32,0)</f>
        <v>1.9047619047619048E-3</v>
      </c>
      <c r="X364" s="224">
        <f>SUMIF('3.HR Policy'!$A:$A,$C364&amp;$C$356,'3.HR Policy'!$E:$E)*SUMIF('1.Headcount'!$A:$A,$C364&amp;2025,'1.Headcount'!Y:Y)/12</f>
        <v>400000</v>
      </c>
      <c r="Y364" s="101">
        <f t="shared" ref="Y364:Y366" si="487">IFERROR(X364/X$32,0)</f>
        <v>2.1052631578947368E-3</v>
      </c>
      <c r="Z364" s="224">
        <f>SUMIF('3.HR Policy'!$A:$A,$C364&amp;$C$356,'3.HR Policy'!$E:$E)*SUMIF('1.Headcount'!$A:$A,$C364&amp;2025,'1.Headcount'!AA:AA)/12</f>
        <v>400000</v>
      </c>
      <c r="AA364" s="101">
        <f t="shared" ref="AA364:AA366" si="488">IFERROR(Z364/Z$32,0)</f>
        <v>2.5128785023244125E-4</v>
      </c>
      <c r="AB364" s="96">
        <f t="shared" si="476"/>
        <v>2400000</v>
      </c>
      <c r="AC364" s="101">
        <f t="shared" ref="AC364:AC366" si="489">IFERROR(AB364/AB$32,0)</f>
        <v>4.6367851622874809E-4</v>
      </c>
      <c r="AE364" s="95">
        <f>SUMIF('3.HR Policy'!$A:$A,$C364&amp;$C$356,'3.HR Policy'!G:G)*SUMIF($C$16:$C$26,$C364,F$16:F$26)</f>
        <v>0</v>
      </c>
      <c r="AF364" s="101">
        <f t="shared" ref="AF364:AF366" si="490">IFERROR(AE364/AE$32,0)</f>
        <v>0</v>
      </c>
      <c r="AG364" s="95">
        <f>SUMIF('3.HR Policy'!$A:$A,$C364&amp;$C$356,'3.HR Policy'!I:I)*SUMIF($C$16:$C$26,$C364,H$16:H$26)</f>
        <v>5808000.0000000009</v>
      </c>
      <c r="AH364" s="101">
        <f t="shared" ref="AH364:AH366" si="491">IFERROR(AG364/AG$32,0)</f>
        <v>3.676358885546745E-4</v>
      </c>
      <c r="AI364" s="95">
        <f>SUMIF('3.HR Policy'!$A:$A,$C364&amp;$C$356,'3.HR Policy'!K:K)*SUMIF($C$16:$C$26,$C364,J$16:J$26)</f>
        <v>6388800.0000000019</v>
      </c>
      <c r="AJ364" s="101">
        <f t="shared" ref="AJ364:AJ366" si="492">IFERROR(AI364/AI$32,0)</f>
        <v>2.6959965160676136E-4</v>
      </c>
      <c r="AK364" s="95">
        <f>SUMIF('3.HR Policy'!$A:$A,$C364&amp;$C$356,'3.HR Policy'!M:M)*SUMIF($C$16:$C$26,$C364,L$16:L$26)</f>
        <v>7027680.0000000028</v>
      </c>
      <c r="AL364" s="101">
        <f t="shared" ref="AL364:AL366" si="493">IFERROR(AK364/AK$32,0)</f>
        <v>2.1182829769102678E-4</v>
      </c>
    </row>
    <row r="365" spans="2:38" x14ac:dyDescent="0.45">
      <c r="B365" s="139"/>
      <c r="C365" s="105" t="str">
        <f t="shared" si="473"/>
        <v>Staff 3</v>
      </c>
      <c r="D365" s="224">
        <f>SUMIF('3.HR Policy'!$A:$A,$C365&amp;$C$356,'3.HR Policy'!$E:$E)*SUMIF('1.Headcount'!$A:$A,$C365&amp;2025,'1.Headcount'!E:E)/12</f>
        <v>0</v>
      </c>
      <c r="E365" s="101">
        <f t="shared" si="477"/>
        <v>0</v>
      </c>
      <c r="F365" s="224">
        <f>SUMIF('3.HR Policy'!$A:$A,$C365&amp;$C$356,'3.HR Policy'!$E:$E)*SUMIF('1.Headcount'!$A:$A,$C365&amp;2025,'1.Headcount'!G:G)/12</f>
        <v>0</v>
      </c>
      <c r="G365" s="101">
        <f t="shared" si="478"/>
        <v>0</v>
      </c>
      <c r="H365" s="224">
        <f>SUMIF('3.HR Policy'!$A:$A,$C365&amp;$C$356,'3.HR Policy'!$E:$E)*SUMIF('1.Headcount'!$A:$A,$C365&amp;2025,'1.Headcount'!I:I)/12</f>
        <v>0</v>
      </c>
      <c r="I365" s="101">
        <f t="shared" si="479"/>
        <v>0</v>
      </c>
      <c r="J365" s="224">
        <f>SUMIF('3.HR Policy'!$A:$A,$C365&amp;$C$356,'3.HR Policy'!$E:$E)*SUMIF('1.Headcount'!$A:$A,$C365&amp;2025,'1.Headcount'!K:K)/12</f>
        <v>0</v>
      </c>
      <c r="K365" s="101">
        <f t="shared" si="480"/>
        <v>0</v>
      </c>
      <c r="L365" s="224">
        <f>SUMIF('3.HR Policy'!$A:$A,$C365&amp;$C$356,'3.HR Policy'!$E:$E)*SUMIF('1.Headcount'!$A:$A,$C365&amp;2025,'1.Headcount'!M:M)/12</f>
        <v>0</v>
      </c>
      <c r="M365" s="101">
        <f t="shared" si="481"/>
        <v>0</v>
      </c>
      <c r="N365" s="224">
        <f>SUMIF('3.HR Policy'!$A:$A,$C365&amp;$C$356,'3.HR Policy'!$E:$E)*SUMIF('1.Headcount'!$A:$A,$C365&amp;2025,'1.Headcount'!O:O)/12</f>
        <v>0</v>
      </c>
      <c r="O365" s="101">
        <f t="shared" si="482"/>
        <v>0</v>
      </c>
      <c r="P365" s="224">
        <f>SUMIF('3.HR Policy'!$A:$A,$C365&amp;$C$356,'3.HR Policy'!$E:$E)*SUMIF('1.Headcount'!$A:$A,$C365&amp;2025,'1.Headcount'!Q:Q)/12</f>
        <v>0</v>
      </c>
      <c r="Q365" s="101">
        <f t="shared" si="483"/>
        <v>0</v>
      </c>
      <c r="R365" s="224">
        <f>SUMIF('3.HR Policy'!$A:$A,$C365&amp;$C$356,'3.HR Policy'!$E:$E)*SUMIF('1.Headcount'!$A:$A,$C365&amp;2025,'1.Headcount'!S:S)/12</f>
        <v>0</v>
      </c>
      <c r="S365" s="101">
        <f t="shared" si="484"/>
        <v>0</v>
      </c>
      <c r="T365" s="224">
        <f>SUMIF('3.HR Policy'!$A:$A,$C365&amp;$C$356,'3.HR Policy'!$E:$E)*SUMIF('1.Headcount'!$A:$A,$C365&amp;2025,'1.Headcount'!U:U)/12</f>
        <v>0</v>
      </c>
      <c r="U365" s="101">
        <f t="shared" si="485"/>
        <v>0</v>
      </c>
      <c r="V365" s="224">
        <f>SUMIF('3.HR Policy'!$A:$A,$C365&amp;$C$356,'3.HR Policy'!$E:$E)*SUMIF('1.Headcount'!$A:$A,$C365&amp;2025,'1.Headcount'!W:W)/12</f>
        <v>0</v>
      </c>
      <c r="W365" s="101">
        <f t="shared" si="486"/>
        <v>0</v>
      </c>
      <c r="X365" s="224">
        <f>SUMIF('3.HR Policy'!$A:$A,$C365&amp;$C$356,'3.HR Policy'!$E:$E)*SUMIF('1.Headcount'!$A:$A,$C365&amp;2025,'1.Headcount'!Y:Y)/12</f>
        <v>0</v>
      </c>
      <c r="Y365" s="101">
        <f t="shared" si="487"/>
        <v>0</v>
      </c>
      <c r="Z365" s="224">
        <f>SUMIF('3.HR Policy'!$A:$A,$C365&amp;$C$356,'3.HR Policy'!$E:$E)*SUMIF('1.Headcount'!$A:$A,$C365&amp;2025,'1.Headcount'!AA:AA)/12</f>
        <v>0</v>
      </c>
      <c r="AA365" s="101">
        <f t="shared" si="488"/>
        <v>0</v>
      </c>
      <c r="AB365" s="96">
        <f t="shared" si="474"/>
        <v>0</v>
      </c>
      <c r="AC365" s="101">
        <f t="shared" si="489"/>
        <v>0</v>
      </c>
      <c r="AE365" s="95">
        <f>SUMIF('3.HR Policy'!$A:$A,$C365&amp;$C$356,'3.HR Policy'!G:G)*SUMIF($C$16:$C$26,$C365,F$16:F$26)</f>
        <v>0</v>
      </c>
      <c r="AF365" s="101">
        <f t="shared" si="490"/>
        <v>0</v>
      </c>
      <c r="AG365" s="95">
        <f>SUMIF('3.HR Policy'!$A:$A,$C365&amp;$C$356,'3.HR Policy'!I:I)*SUMIF($C$16:$C$26,$C365,H$16:H$26)</f>
        <v>1452000.0000000002</v>
      </c>
      <c r="AH365" s="101">
        <f t="shared" si="491"/>
        <v>9.1908972138668625E-5</v>
      </c>
      <c r="AI365" s="95">
        <f>SUMIF('3.HR Policy'!$A:$A,$C365&amp;$C$356,'3.HR Policy'!K:K)*SUMIF($C$16:$C$26,$C365,J$16:J$26)</f>
        <v>0</v>
      </c>
      <c r="AJ365" s="101">
        <f t="shared" si="492"/>
        <v>0</v>
      </c>
      <c r="AK365" s="95">
        <f>SUMIF('3.HR Policy'!$A:$A,$C365&amp;$C$356,'3.HR Policy'!M:M)*SUMIF($C$16:$C$26,$C365,L$16:L$26)</f>
        <v>0</v>
      </c>
      <c r="AL365" s="101">
        <f t="shared" si="493"/>
        <v>0</v>
      </c>
    </row>
    <row r="366" spans="2:38" x14ac:dyDescent="0.45">
      <c r="B366" s="139"/>
      <c r="C366" s="105" t="str">
        <f t="shared" si="473"/>
        <v>Manager 5</v>
      </c>
      <c r="D366" s="224">
        <f>SUMIF('3.HR Policy'!$A:$A,$C366&amp;$C$356,'3.HR Policy'!$E:$E)*SUMIF('1.Headcount'!$A:$A,$C366&amp;2025,'1.Headcount'!E:E)/12</f>
        <v>0</v>
      </c>
      <c r="E366" s="101">
        <f t="shared" si="477"/>
        <v>0</v>
      </c>
      <c r="F366" s="224">
        <f>SUMIF('3.HR Policy'!$A:$A,$C366&amp;$C$356,'3.HR Policy'!$E:$E)*SUMIF('1.Headcount'!$A:$A,$C366&amp;2025,'1.Headcount'!G:G)/12</f>
        <v>0</v>
      </c>
      <c r="G366" s="101">
        <f t="shared" si="478"/>
        <v>0</v>
      </c>
      <c r="H366" s="224">
        <f>SUMIF('3.HR Policy'!$A:$A,$C366&amp;$C$356,'3.HR Policy'!$E:$E)*SUMIF('1.Headcount'!$A:$A,$C366&amp;2025,'1.Headcount'!I:I)/12</f>
        <v>0</v>
      </c>
      <c r="I366" s="101">
        <f t="shared" si="479"/>
        <v>0</v>
      </c>
      <c r="J366" s="224">
        <f>SUMIF('3.HR Policy'!$A:$A,$C366&amp;$C$356,'3.HR Policy'!$E:$E)*SUMIF('1.Headcount'!$A:$A,$C366&amp;2025,'1.Headcount'!K:K)/12</f>
        <v>0</v>
      </c>
      <c r="K366" s="101">
        <f t="shared" si="480"/>
        <v>0</v>
      </c>
      <c r="L366" s="224">
        <f>SUMIF('3.HR Policy'!$A:$A,$C366&amp;$C$356,'3.HR Policy'!$E:$E)*SUMIF('1.Headcount'!$A:$A,$C366&amp;2025,'1.Headcount'!M:M)/12</f>
        <v>0</v>
      </c>
      <c r="M366" s="101">
        <f t="shared" si="481"/>
        <v>0</v>
      </c>
      <c r="N366" s="224">
        <f>SUMIF('3.HR Policy'!$A:$A,$C366&amp;$C$356,'3.HR Policy'!$E:$E)*SUMIF('1.Headcount'!$A:$A,$C366&amp;2025,'1.Headcount'!O:O)/12</f>
        <v>100000</v>
      </c>
      <c r="O366" s="101">
        <f t="shared" si="482"/>
        <v>1.6943409013893597E-4</v>
      </c>
      <c r="P366" s="224">
        <f>SUMIF('3.HR Policy'!$A:$A,$C366&amp;$C$356,'3.HR Policy'!$E:$E)*SUMIF('1.Headcount'!$A:$A,$C366&amp;2025,'1.Headcount'!Q:Q)/12</f>
        <v>100000</v>
      </c>
      <c r="Q366" s="101">
        <f t="shared" si="483"/>
        <v>1.3812154696132598E-4</v>
      </c>
      <c r="R366" s="224">
        <f>SUMIF('3.HR Policy'!$A:$A,$C366&amp;$C$356,'3.HR Policy'!$E:$E)*SUMIF('1.Headcount'!$A:$A,$C366&amp;2025,'1.Headcount'!S:S)/12</f>
        <v>100000</v>
      </c>
      <c r="S366" s="101">
        <f t="shared" si="484"/>
        <v>4.0000000000000002E-4</v>
      </c>
      <c r="T366" s="224">
        <f>SUMIF('3.HR Policy'!$A:$A,$C366&amp;$C$356,'3.HR Policy'!$E:$E)*SUMIF('1.Headcount'!$A:$A,$C366&amp;2025,'1.Headcount'!U:U)/12</f>
        <v>100000</v>
      </c>
      <c r="U366" s="101">
        <f t="shared" si="485"/>
        <v>2.8571428571428574E-4</v>
      </c>
      <c r="V366" s="224">
        <f>SUMIF('3.HR Policy'!$A:$A,$C366&amp;$C$356,'3.HR Policy'!$E:$E)*SUMIF('1.Headcount'!$A:$A,$C366&amp;2025,'1.Headcount'!W:W)/12</f>
        <v>100000</v>
      </c>
      <c r="W366" s="101">
        <f t="shared" si="486"/>
        <v>4.7619047619047619E-4</v>
      </c>
      <c r="X366" s="224">
        <f>SUMIF('3.HR Policy'!$A:$A,$C366&amp;$C$356,'3.HR Policy'!$E:$E)*SUMIF('1.Headcount'!$A:$A,$C366&amp;2025,'1.Headcount'!Y:Y)/12</f>
        <v>100000</v>
      </c>
      <c r="Y366" s="101">
        <f t="shared" si="487"/>
        <v>5.263157894736842E-4</v>
      </c>
      <c r="Z366" s="224">
        <f>SUMIF('3.HR Policy'!$A:$A,$C366&amp;$C$356,'3.HR Policy'!$E:$E)*SUMIF('1.Headcount'!$A:$A,$C366&amp;2025,'1.Headcount'!AA:AA)/12</f>
        <v>100000</v>
      </c>
      <c r="AA366" s="101">
        <f t="shared" si="488"/>
        <v>6.2821962558110312E-5</v>
      </c>
      <c r="AB366" s="96">
        <f t="shared" si="474"/>
        <v>700000</v>
      </c>
      <c r="AC366" s="101">
        <f t="shared" si="489"/>
        <v>1.3523956723338485E-4</v>
      </c>
      <c r="AE366" s="95">
        <f>SUMIF('3.HR Policy'!$A:$A,$C366&amp;$C$356,'3.HR Policy'!G:G)*SUMIF($C$16:$C$26,$C366,F$16:F$26)</f>
        <v>2640000</v>
      </c>
      <c r="AF366" s="101">
        <f t="shared" si="490"/>
        <v>3.0079299972655184E-4</v>
      </c>
      <c r="AG366" s="95">
        <f>SUMIF('3.HR Policy'!$A:$A,$C366&amp;$C$356,'3.HR Policy'!I:I)*SUMIF($C$16:$C$26,$C366,H$16:H$26)</f>
        <v>1452000.0000000002</v>
      </c>
      <c r="AH366" s="101">
        <f t="shared" si="491"/>
        <v>9.1908972138668625E-5</v>
      </c>
      <c r="AI366" s="95">
        <f>SUMIF('3.HR Policy'!$A:$A,$C366&amp;$C$356,'3.HR Policy'!K:K)*SUMIF($C$16:$C$26,$C366,J$16:J$26)</f>
        <v>1597200.0000000005</v>
      </c>
      <c r="AJ366" s="101">
        <f t="shared" si="492"/>
        <v>6.7399912901690341E-5</v>
      </c>
      <c r="AK366" s="95">
        <f>SUMIF('3.HR Policy'!$A:$A,$C366&amp;$C$356,'3.HR Policy'!M:M)*SUMIF($C$16:$C$26,$C366,L$16:L$26)</f>
        <v>1756920.0000000007</v>
      </c>
      <c r="AL366" s="101">
        <f t="shared" si="493"/>
        <v>5.2957074422756696E-5</v>
      </c>
    </row>
    <row r="367" spans="2:38" x14ac:dyDescent="0.45">
      <c r="B367" s="89">
        <v>13</v>
      </c>
      <c r="C367" s="92" t="str">
        <f>C230</f>
        <v>Chi phí đào tạo</v>
      </c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>
        <f t="shared" si="474"/>
        <v>0</v>
      </c>
      <c r="AC367" s="89"/>
      <c r="AE367" s="89"/>
      <c r="AF367" s="89"/>
      <c r="AG367" s="89"/>
      <c r="AH367" s="89"/>
      <c r="AI367" s="89"/>
      <c r="AJ367" s="89"/>
      <c r="AK367" s="89"/>
      <c r="AL367" s="89"/>
    </row>
    <row r="368" spans="2:38" x14ac:dyDescent="0.45">
      <c r="B368" s="89">
        <v>14</v>
      </c>
      <c r="C368" s="2" t="str">
        <f>C231</f>
        <v>Công cụ làm việc ( Máy tính, bàn ghế làm việc)</v>
      </c>
      <c r="D368" s="194">
        <f>SUM(D369:D378)</f>
        <v>0</v>
      </c>
      <c r="E368" s="195">
        <f t="shared" ref="E368:E378" si="494">IFERROR(D368/D$32,0)</f>
        <v>0</v>
      </c>
      <c r="F368" s="194">
        <f>SUM(F369:F378)</f>
        <v>0</v>
      </c>
      <c r="G368" s="195">
        <f t="shared" ref="G368:G378" si="495">IFERROR(F368/F$32,0)</f>
        <v>0</v>
      </c>
      <c r="H368" s="194">
        <f>SUM(H369:H378)</f>
        <v>583333.33333333337</v>
      </c>
      <c r="I368" s="195">
        <f t="shared" ref="I368:I378" si="496">IFERROR(H368/H$32,0)</f>
        <v>3.2407407407407411E-3</v>
      </c>
      <c r="J368" s="194">
        <f>SUM(J369:J378)</f>
        <v>583333.33333333337</v>
      </c>
      <c r="K368" s="195">
        <f t="shared" ref="K368:K378" si="497">IFERROR(J368/J$32,0)</f>
        <v>8.4541062801932372E-4</v>
      </c>
      <c r="L368" s="194">
        <f>SUM(L369:L378)</f>
        <v>583333.33333333337</v>
      </c>
      <c r="M368" s="195">
        <f t="shared" ref="M368:M378" si="498">IFERROR(L368/L$32,0)</f>
        <v>1.6203703703703705E-3</v>
      </c>
      <c r="N368" s="194">
        <f>SUM(N369:N378)</f>
        <v>875000</v>
      </c>
      <c r="O368" s="195">
        <f t="shared" ref="O368:O378" si="499">IFERROR(N368/N$32,0)</f>
        <v>1.4825482887156896E-3</v>
      </c>
      <c r="P368" s="194">
        <f>SUM(P369:P378)</f>
        <v>1750000.0000000002</v>
      </c>
      <c r="Q368" s="195">
        <f t="shared" ref="Q368:Q378" si="500">IFERROR(P368/P$32,0)</f>
        <v>2.4171270718232048E-3</v>
      </c>
      <c r="R368" s="194">
        <f>SUM(R369:R378)</f>
        <v>1750000.0000000002</v>
      </c>
      <c r="S368" s="195">
        <f t="shared" ref="S368:S378" si="501">IFERROR(R368/R$32,0)</f>
        <v>7.000000000000001E-3</v>
      </c>
      <c r="T368" s="194">
        <f>SUM(T369:T378)</f>
        <v>2333333.3333333335</v>
      </c>
      <c r="U368" s="195">
        <f t="shared" ref="U368:U378" si="502">IFERROR(T368/T$32,0)</f>
        <v>6.6666666666666671E-3</v>
      </c>
      <c r="V368" s="194">
        <f>SUM(V369:V378)</f>
        <v>2333333.3333333335</v>
      </c>
      <c r="W368" s="195">
        <f t="shared" ref="W368:W378" si="503">IFERROR(V368/V$32,0)</f>
        <v>1.1111111111111112E-2</v>
      </c>
      <c r="X368" s="194">
        <f>SUM(X369:X378)</f>
        <v>2333333.3333333335</v>
      </c>
      <c r="Y368" s="195">
        <f t="shared" ref="Y368:Y378" si="504">IFERROR(X368/X$32,0)</f>
        <v>1.2280701754385965E-2</v>
      </c>
      <c r="Z368" s="194">
        <f>SUM(Z369:Z378)</f>
        <v>2333333.3333333335</v>
      </c>
      <c r="AA368" s="195">
        <f t="shared" ref="AA368:AA378" si="505">IFERROR(Z368/Z$32,0)</f>
        <v>1.4658457930225742E-3</v>
      </c>
      <c r="AB368" s="194">
        <f>SUM(AB369:AB378)</f>
        <v>15458333.333333336</v>
      </c>
      <c r="AC368" s="195">
        <f t="shared" ref="AC368:AC378" si="506">IFERROR(AB368/AB$32,0)</f>
        <v>2.9865404430705826E-3</v>
      </c>
      <c r="AE368" s="194">
        <f>SUM(AE369:AE378)</f>
        <v>31500000</v>
      </c>
      <c r="AF368" s="195">
        <f t="shared" ref="AF368:AF378" si="507">IFERROR(AE368/AE$32,0)</f>
        <v>3.5890073831009025E-3</v>
      </c>
      <c r="AG368" s="194">
        <f>SUM(AG369:AG378)</f>
        <v>38500000</v>
      </c>
      <c r="AH368" s="195">
        <f t="shared" ref="AH368:AH378" si="508">IFERROR(AG368/AG$32,0)</f>
        <v>2.4369803218586374E-3</v>
      </c>
      <c r="AI368" s="194">
        <f>SUM(AI369:AI378)</f>
        <v>31500000</v>
      </c>
      <c r="AJ368" s="195">
        <f t="shared" ref="AJ368:AJ378" si="509">IFERROR(AI368/AI$32,0)</f>
        <v>1.3292619937410749E-3</v>
      </c>
      <c r="AK368" s="194">
        <f>SUM(AK369:AK378)</f>
        <v>38500000</v>
      </c>
      <c r="AL368" s="195">
        <f t="shared" ref="AL368:AL378" si="510">IFERROR(AK368/AK$32,0)</f>
        <v>1.1604668199326844E-3</v>
      </c>
    </row>
    <row r="369" spans="2:38" x14ac:dyDescent="0.45">
      <c r="B369" s="139"/>
      <c r="C369" s="223" t="str">
        <f t="shared" ref="C369:C378" si="511">C357</f>
        <v>Director 1</v>
      </c>
      <c r="D369" s="224">
        <f>SUMIF('3.HR Policy'!$A:$A,$C369&amp;$C$368,'3.HR Policy'!$E:$E)*SUMIF('1.Headcount'!$A:$A,$C369&amp;2025,'1.Headcount'!E:E)/12</f>
        <v>0</v>
      </c>
      <c r="E369" s="101">
        <f t="shared" si="494"/>
        <v>0</v>
      </c>
      <c r="F369" s="224">
        <f>SUMIF('3.HR Policy'!$A:$A,$C369&amp;$C$368,'3.HR Policy'!$E:$E)*SUMIF('1.Headcount'!$A:$A,$C369&amp;2025,'1.Headcount'!G:G)/12</f>
        <v>0</v>
      </c>
      <c r="G369" s="101">
        <f t="shared" si="495"/>
        <v>0</v>
      </c>
      <c r="H369" s="224">
        <f>SUMIF('3.HR Policy'!$A:$A,$C369&amp;$C$368,'3.HR Policy'!$E:$E)*SUMIF('1.Headcount'!$A:$A,$C369&amp;2025,'1.Headcount'!I:I)/12</f>
        <v>0</v>
      </c>
      <c r="I369" s="101">
        <f t="shared" si="496"/>
        <v>0</v>
      </c>
      <c r="J369" s="224">
        <f>SUMIF('3.HR Policy'!$A:$A,$C369&amp;$C$368,'3.HR Policy'!$E:$E)*SUMIF('1.Headcount'!$A:$A,$C369&amp;2025,'1.Headcount'!K:K)/12</f>
        <v>0</v>
      </c>
      <c r="K369" s="101">
        <f t="shared" si="497"/>
        <v>0</v>
      </c>
      <c r="L369" s="224">
        <f>SUMIF('3.HR Policy'!$A:$A,$C369&amp;$C$368,'3.HR Policy'!$E:$E)*SUMIF('1.Headcount'!$A:$A,$C369&amp;2025,'1.Headcount'!M:M)/12</f>
        <v>0</v>
      </c>
      <c r="M369" s="101">
        <f t="shared" si="498"/>
        <v>0</v>
      </c>
      <c r="N369" s="224">
        <f>SUMIF('3.HR Policy'!$A:$A,$C369&amp;$C$368,'3.HR Policy'!$E:$E)*SUMIF('1.Headcount'!$A:$A,$C369&amp;2025,'1.Headcount'!O:O)/12</f>
        <v>0</v>
      </c>
      <c r="O369" s="101">
        <f t="shared" si="499"/>
        <v>0</v>
      </c>
      <c r="P369" s="224">
        <f>SUMIF('3.HR Policy'!$A:$A,$C369&amp;$C$368,'3.HR Policy'!$E:$E)*SUMIF('1.Headcount'!$A:$A,$C369&amp;2025,'1.Headcount'!Q:Q)/12</f>
        <v>0</v>
      </c>
      <c r="Q369" s="101">
        <f t="shared" si="500"/>
        <v>0</v>
      </c>
      <c r="R369" s="224">
        <f>SUMIF('3.HR Policy'!$A:$A,$C369&amp;$C$368,'3.HR Policy'!$E:$E)*SUMIF('1.Headcount'!$A:$A,$C369&amp;2025,'1.Headcount'!S:S)/12</f>
        <v>0</v>
      </c>
      <c r="S369" s="101">
        <f t="shared" si="501"/>
        <v>0</v>
      </c>
      <c r="T369" s="224">
        <f>SUMIF('3.HR Policy'!$A:$A,$C369&amp;$C$368,'3.HR Policy'!$E:$E)*SUMIF('1.Headcount'!$A:$A,$C369&amp;2025,'1.Headcount'!U:U)/12</f>
        <v>0</v>
      </c>
      <c r="U369" s="101">
        <f t="shared" si="502"/>
        <v>0</v>
      </c>
      <c r="V369" s="224">
        <f>SUMIF('3.HR Policy'!$A:$A,$C369&amp;$C$368,'3.HR Policy'!$E:$E)*SUMIF('1.Headcount'!$A:$A,$C369&amp;2025,'1.Headcount'!W:W)/12</f>
        <v>0</v>
      </c>
      <c r="W369" s="101">
        <f t="shared" si="503"/>
        <v>0</v>
      </c>
      <c r="X369" s="224">
        <f>SUMIF('3.HR Policy'!$A:$A,$C369&amp;$C$368,'3.HR Policy'!$E:$E)*SUMIF('1.Headcount'!$A:$A,$C369&amp;2025,'1.Headcount'!Y:Y)/12</f>
        <v>0</v>
      </c>
      <c r="Y369" s="101">
        <f t="shared" si="504"/>
        <v>0</v>
      </c>
      <c r="Z369" s="224">
        <f>SUMIF('3.HR Policy'!$A:$A,$C369&amp;$C$368,'3.HR Policy'!$E:$E)*SUMIF('1.Headcount'!$A:$A,$C369&amp;2025,'1.Headcount'!AA:AA)/12</f>
        <v>0</v>
      </c>
      <c r="AA369" s="101">
        <f t="shared" si="505"/>
        <v>0</v>
      </c>
      <c r="AB369" s="96">
        <f t="shared" ref="AB369:AB378" si="512">D369+F369+H369+J369+L369+N369+P369+R369+T369+V369+X369+Z369</f>
        <v>0</v>
      </c>
      <c r="AC369" s="101">
        <f t="shared" si="506"/>
        <v>0</v>
      </c>
      <c r="AE369" s="95">
        <f>SUMIF('3.HR Policy'!$A:$A,$C369&amp;$C$368,'3.HR Policy'!G:G)*SUMIF($C$16:$C$26,$C369,F$16:F$26)</f>
        <v>10500000</v>
      </c>
      <c r="AF369" s="101">
        <f t="shared" si="507"/>
        <v>1.1963357943669674E-3</v>
      </c>
      <c r="AG369" s="95">
        <f>SUMIF('3.HR Policy'!$A:$A,$C369&amp;$C$368,'3.HR Policy'!I:I)*SUMIF($C$16:$C$26,$C369,H$16:H$26)</f>
        <v>3500000</v>
      </c>
      <c r="AH369" s="101">
        <f t="shared" si="508"/>
        <v>2.2154366562351249E-4</v>
      </c>
      <c r="AI369" s="95">
        <f>SUMIF('3.HR Policy'!$A:$A,$C369&amp;$C$368,'3.HR Policy'!K:K)*SUMIF($C$16:$C$26,$C369,J$16:J$26)</f>
        <v>3500000</v>
      </c>
      <c r="AJ369" s="101">
        <f t="shared" si="509"/>
        <v>1.4769577708234166E-4</v>
      </c>
      <c r="AK369" s="95">
        <f>SUMIF('3.HR Policy'!$A:$A,$C369&amp;$C$368,'3.HR Policy'!M:M)*SUMIF($C$16:$C$26,$C369,L$16:L$26)</f>
        <v>3500000</v>
      </c>
      <c r="AL369" s="101">
        <f t="shared" si="510"/>
        <v>1.0549698363024405E-4</v>
      </c>
    </row>
    <row r="370" spans="2:38" x14ac:dyDescent="0.45">
      <c r="B370" s="139"/>
      <c r="C370" s="223" t="str">
        <f t="shared" si="511"/>
        <v>Staff 2</v>
      </c>
      <c r="D370" s="224">
        <f>SUMIF('3.HR Policy'!$A:$A,$C370&amp;$C$368,'3.HR Policy'!$E:$E)*SUMIF('1.Headcount'!$A:$A,$C370&amp;2025,'1.Headcount'!E:E)/12</f>
        <v>0</v>
      </c>
      <c r="E370" s="101">
        <f t="shared" si="494"/>
        <v>0</v>
      </c>
      <c r="F370" s="224">
        <f>SUMIF('3.HR Policy'!$A:$A,$C370&amp;$C$368,'3.HR Policy'!$E:$E)*SUMIF('1.Headcount'!$A:$A,$C370&amp;2025,'1.Headcount'!G:G)/12</f>
        <v>0</v>
      </c>
      <c r="G370" s="101">
        <f t="shared" si="495"/>
        <v>0</v>
      </c>
      <c r="H370" s="224">
        <f>SUMIF('3.HR Policy'!$A:$A,$C370&amp;$C$368,'3.HR Policy'!$E:$E)*SUMIF('1.Headcount'!$A:$A,$C370&amp;2025,'1.Headcount'!I:I)/12</f>
        <v>291666.66666666669</v>
      </c>
      <c r="I370" s="101">
        <f t="shared" si="496"/>
        <v>1.6203703703703705E-3</v>
      </c>
      <c r="J370" s="224">
        <f>SUMIF('3.HR Policy'!$A:$A,$C370&amp;$C$368,'3.HR Policy'!$E:$E)*SUMIF('1.Headcount'!$A:$A,$C370&amp;2025,'1.Headcount'!K:K)/12</f>
        <v>291666.66666666669</v>
      </c>
      <c r="K370" s="101">
        <f t="shared" si="497"/>
        <v>4.2270531400966186E-4</v>
      </c>
      <c r="L370" s="224">
        <f>SUMIF('3.HR Policy'!$A:$A,$C370&amp;$C$368,'3.HR Policy'!$E:$E)*SUMIF('1.Headcount'!$A:$A,$C370&amp;2025,'1.Headcount'!M:M)/12</f>
        <v>291666.66666666669</v>
      </c>
      <c r="M370" s="101">
        <f t="shared" si="498"/>
        <v>8.1018518518518527E-4</v>
      </c>
      <c r="N370" s="224">
        <f>SUMIF('3.HR Policy'!$A:$A,$C370&amp;$C$368,'3.HR Policy'!$E:$E)*SUMIF('1.Headcount'!$A:$A,$C370&amp;2025,'1.Headcount'!O:O)/12</f>
        <v>291666.66666666669</v>
      </c>
      <c r="O370" s="101">
        <f t="shared" si="499"/>
        <v>4.9418276290522989E-4</v>
      </c>
      <c r="P370" s="224">
        <f>SUMIF('3.HR Policy'!$A:$A,$C370&amp;$C$368,'3.HR Policy'!$E:$E)*SUMIF('1.Headcount'!$A:$A,$C370&amp;2025,'1.Headcount'!Q:Q)/12</f>
        <v>291666.66666666669</v>
      </c>
      <c r="Q370" s="101">
        <f t="shared" si="500"/>
        <v>4.0285451197053407E-4</v>
      </c>
      <c r="R370" s="224">
        <f>SUMIF('3.HR Policy'!$A:$A,$C370&amp;$C$368,'3.HR Policy'!$E:$E)*SUMIF('1.Headcount'!$A:$A,$C370&amp;2025,'1.Headcount'!S:S)/12</f>
        <v>291666.66666666669</v>
      </c>
      <c r="S370" s="101">
        <f t="shared" si="501"/>
        <v>1.1666666666666668E-3</v>
      </c>
      <c r="T370" s="224">
        <f>SUMIF('3.HR Policy'!$A:$A,$C370&amp;$C$368,'3.HR Policy'!$E:$E)*SUMIF('1.Headcount'!$A:$A,$C370&amp;2025,'1.Headcount'!U:U)/12</f>
        <v>291666.66666666669</v>
      </c>
      <c r="U370" s="101">
        <f t="shared" si="502"/>
        <v>8.3333333333333339E-4</v>
      </c>
      <c r="V370" s="224">
        <f>SUMIF('3.HR Policy'!$A:$A,$C370&amp;$C$368,'3.HR Policy'!$E:$E)*SUMIF('1.Headcount'!$A:$A,$C370&amp;2025,'1.Headcount'!W:W)/12</f>
        <v>291666.66666666669</v>
      </c>
      <c r="W370" s="101">
        <f t="shared" si="503"/>
        <v>1.3888888888888889E-3</v>
      </c>
      <c r="X370" s="224">
        <f>SUMIF('3.HR Policy'!$A:$A,$C370&amp;$C$368,'3.HR Policy'!$E:$E)*SUMIF('1.Headcount'!$A:$A,$C370&amp;2025,'1.Headcount'!Y:Y)/12</f>
        <v>291666.66666666669</v>
      </c>
      <c r="Y370" s="101">
        <f t="shared" si="504"/>
        <v>1.5350877192982456E-3</v>
      </c>
      <c r="Z370" s="224">
        <f>SUMIF('3.HR Policy'!$A:$A,$C370&amp;$C$368,'3.HR Policy'!$E:$E)*SUMIF('1.Headcount'!$A:$A,$C370&amp;2025,'1.Headcount'!AA:AA)/12</f>
        <v>291666.66666666669</v>
      </c>
      <c r="AA370" s="101">
        <f t="shared" si="505"/>
        <v>1.8323072412782177E-4</v>
      </c>
      <c r="AB370" s="96">
        <f t="shared" ref="AB370" si="513">D370+F370+H370+J370+L370+N370+P370+R370+T370+V370+X370+Z370</f>
        <v>2916666.6666666665</v>
      </c>
      <c r="AC370" s="101">
        <f t="shared" si="506"/>
        <v>5.634981968057702E-4</v>
      </c>
      <c r="AE370" s="95">
        <f>SUMIF('3.HR Policy'!$A:$A,$C370&amp;$C$368,'3.HR Policy'!G:G)*SUMIF($C$16:$C$26,$C370,F$16:F$26)</f>
        <v>3500000</v>
      </c>
      <c r="AF370" s="101">
        <f t="shared" si="507"/>
        <v>3.9877859812232247E-4</v>
      </c>
      <c r="AG370" s="95">
        <f>SUMIF('3.HR Policy'!$A:$A,$C370&amp;$C$368,'3.HR Policy'!I:I)*SUMIF($C$16:$C$26,$C370,H$16:H$26)</f>
        <v>3500000</v>
      </c>
      <c r="AH370" s="101">
        <f t="shared" si="508"/>
        <v>2.2154366562351249E-4</v>
      </c>
      <c r="AI370" s="95">
        <f>SUMIF('3.HR Policy'!$A:$A,$C370&amp;$C$368,'3.HR Policy'!K:K)*SUMIF($C$16:$C$26,$C370,J$16:J$26)</f>
        <v>3500000</v>
      </c>
      <c r="AJ370" s="101">
        <f t="shared" si="509"/>
        <v>1.4769577708234166E-4</v>
      </c>
      <c r="AK370" s="95">
        <f>SUMIF('3.HR Policy'!$A:$A,$C370&amp;$C$368,'3.HR Policy'!M:M)*SUMIF($C$16:$C$26,$C370,L$16:L$26)</f>
        <v>3500000</v>
      </c>
      <c r="AL370" s="101">
        <f t="shared" si="510"/>
        <v>1.0549698363024405E-4</v>
      </c>
    </row>
    <row r="371" spans="2:38" x14ac:dyDescent="0.45">
      <c r="B371" s="139"/>
      <c r="C371" s="223" t="str">
        <f t="shared" si="511"/>
        <v>Manager 2</v>
      </c>
      <c r="D371" s="224">
        <f>SUMIF('3.HR Policy'!$A:$A,$C371&amp;$C$368,'3.HR Policy'!$E:$E)*SUMIF('1.Headcount'!$A:$A,$C371&amp;2025,'1.Headcount'!E:E)/12</f>
        <v>0</v>
      </c>
      <c r="E371" s="101">
        <f t="shared" si="494"/>
        <v>0</v>
      </c>
      <c r="F371" s="224">
        <f>SUMIF('3.HR Policy'!$A:$A,$C371&amp;$C$368,'3.HR Policy'!$E:$E)*SUMIF('1.Headcount'!$A:$A,$C371&amp;2025,'1.Headcount'!G:G)/12</f>
        <v>0</v>
      </c>
      <c r="G371" s="101">
        <f t="shared" si="495"/>
        <v>0</v>
      </c>
      <c r="H371" s="224">
        <f>SUMIF('3.HR Policy'!$A:$A,$C371&amp;$C$368,'3.HR Policy'!$E:$E)*SUMIF('1.Headcount'!$A:$A,$C371&amp;2025,'1.Headcount'!I:I)/12</f>
        <v>291666.66666666669</v>
      </c>
      <c r="I371" s="101">
        <f t="shared" si="496"/>
        <v>1.6203703703703705E-3</v>
      </c>
      <c r="J371" s="224">
        <f>SUMIF('3.HR Policy'!$A:$A,$C371&amp;$C$368,'3.HR Policy'!$E:$E)*SUMIF('1.Headcount'!$A:$A,$C371&amp;2025,'1.Headcount'!K:K)/12</f>
        <v>291666.66666666669</v>
      </c>
      <c r="K371" s="101">
        <f t="shared" si="497"/>
        <v>4.2270531400966186E-4</v>
      </c>
      <c r="L371" s="224">
        <f>SUMIF('3.HR Policy'!$A:$A,$C371&amp;$C$368,'3.HR Policy'!$E:$E)*SUMIF('1.Headcount'!$A:$A,$C371&amp;2025,'1.Headcount'!M:M)/12</f>
        <v>291666.66666666669</v>
      </c>
      <c r="M371" s="101">
        <f t="shared" si="498"/>
        <v>8.1018518518518527E-4</v>
      </c>
      <c r="N371" s="224">
        <f>SUMIF('3.HR Policy'!$A:$A,$C371&amp;$C$368,'3.HR Policy'!$E:$E)*SUMIF('1.Headcount'!$A:$A,$C371&amp;2025,'1.Headcount'!O:O)/12</f>
        <v>291666.66666666669</v>
      </c>
      <c r="O371" s="101">
        <f t="shared" si="499"/>
        <v>4.9418276290522989E-4</v>
      </c>
      <c r="P371" s="224">
        <f>SUMIF('3.HR Policy'!$A:$A,$C371&amp;$C$368,'3.HR Policy'!$E:$E)*SUMIF('1.Headcount'!$A:$A,$C371&amp;2025,'1.Headcount'!Q:Q)/12</f>
        <v>0</v>
      </c>
      <c r="Q371" s="101">
        <f t="shared" si="500"/>
        <v>0</v>
      </c>
      <c r="R371" s="224">
        <f>SUMIF('3.HR Policy'!$A:$A,$C371&amp;$C$368,'3.HR Policy'!$E:$E)*SUMIF('1.Headcount'!$A:$A,$C371&amp;2025,'1.Headcount'!S:S)/12</f>
        <v>0</v>
      </c>
      <c r="S371" s="101">
        <f t="shared" si="501"/>
        <v>0</v>
      </c>
      <c r="T371" s="224">
        <f>SUMIF('3.HR Policy'!$A:$A,$C371&amp;$C$368,'3.HR Policy'!$E:$E)*SUMIF('1.Headcount'!$A:$A,$C371&amp;2025,'1.Headcount'!U:U)/12</f>
        <v>0</v>
      </c>
      <c r="U371" s="101">
        <f t="shared" si="502"/>
        <v>0</v>
      </c>
      <c r="V371" s="224">
        <f>SUMIF('3.HR Policy'!$A:$A,$C371&amp;$C$368,'3.HR Policy'!$E:$E)*SUMIF('1.Headcount'!$A:$A,$C371&amp;2025,'1.Headcount'!W:W)/12</f>
        <v>0</v>
      </c>
      <c r="W371" s="101">
        <f t="shared" si="503"/>
        <v>0</v>
      </c>
      <c r="X371" s="224">
        <f>SUMIF('3.HR Policy'!$A:$A,$C371&amp;$C$368,'3.HR Policy'!$E:$E)*SUMIF('1.Headcount'!$A:$A,$C371&amp;2025,'1.Headcount'!Y:Y)/12</f>
        <v>0</v>
      </c>
      <c r="Y371" s="101">
        <f t="shared" si="504"/>
        <v>0</v>
      </c>
      <c r="Z371" s="224">
        <f>SUMIF('3.HR Policy'!$A:$A,$C371&amp;$C$368,'3.HR Policy'!$E:$E)*SUMIF('1.Headcount'!$A:$A,$C371&amp;2025,'1.Headcount'!AA:AA)/12</f>
        <v>0</v>
      </c>
      <c r="AA371" s="101">
        <f t="shared" si="505"/>
        <v>0</v>
      </c>
      <c r="AB371" s="96">
        <f t="shared" ref="AB371" si="514">D371+F371+H371+J371+L371+N371+P371+R371+T371+V371+X371+Z371</f>
        <v>1166666.6666666667</v>
      </c>
      <c r="AC371" s="101">
        <f t="shared" si="506"/>
        <v>2.2539927872230811E-4</v>
      </c>
      <c r="AE371" s="95">
        <f>SUMIF('3.HR Policy'!$A:$A,$C371&amp;$C$368,'3.HR Policy'!G:G)*SUMIF($C$16:$C$26,$C371,F$16:F$26)</f>
        <v>0</v>
      </c>
      <c r="AF371" s="101">
        <f t="shared" si="507"/>
        <v>0</v>
      </c>
      <c r="AG371" s="95">
        <f>SUMIF('3.HR Policy'!$A:$A,$C371&amp;$C$368,'3.HR Policy'!I:I)*SUMIF($C$16:$C$26,$C371,H$16:H$26)</f>
        <v>3500000</v>
      </c>
      <c r="AH371" s="101">
        <f t="shared" si="508"/>
        <v>2.2154366562351249E-4</v>
      </c>
      <c r="AI371" s="95">
        <f>SUMIF('3.HR Policy'!$A:$A,$C371&amp;$C$368,'3.HR Policy'!K:K)*SUMIF($C$16:$C$26,$C371,J$16:J$26)</f>
        <v>0</v>
      </c>
      <c r="AJ371" s="101">
        <f t="shared" si="509"/>
        <v>0</v>
      </c>
      <c r="AK371" s="95">
        <f>SUMIF('3.HR Policy'!$A:$A,$C371&amp;$C$368,'3.HR Policy'!M:M)*SUMIF($C$16:$C$26,$C371,L$16:L$26)</f>
        <v>0</v>
      </c>
      <c r="AL371" s="101">
        <f t="shared" si="510"/>
        <v>0</v>
      </c>
    </row>
    <row r="372" spans="2:38" x14ac:dyDescent="0.45">
      <c r="B372" s="139"/>
      <c r="C372" s="223" t="str">
        <f t="shared" si="511"/>
        <v>Staff 6</v>
      </c>
      <c r="D372" s="224">
        <f>SUMIF('3.HR Policy'!$A:$A,$C372&amp;$C$368,'3.HR Policy'!$E:$E)*SUMIF('1.Headcount'!$A:$A,$C372&amp;2025,'1.Headcount'!E:E)/12</f>
        <v>0</v>
      </c>
      <c r="E372" s="101">
        <f t="shared" si="494"/>
        <v>0</v>
      </c>
      <c r="F372" s="224">
        <f>SUMIF('3.HR Policy'!$A:$A,$C372&amp;$C$368,'3.HR Policy'!$E:$E)*SUMIF('1.Headcount'!$A:$A,$C372&amp;2025,'1.Headcount'!G:G)/12</f>
        <v>0</v>
      </c>
      <c r="G372" s="101">
        <f t="shared" si="495"/>
        <v>0</v>
      </c>
      <c r="H372" s="224">
        <f>SUMIF('3.HR Policy'!$A:$A,$C372&amp;$C$368,'3.HR Policy'!$E:$E)*SUMIF('1.Headcount'!$A:$A,$C372&amp;2025,'1.Headcount'!I:I)/12</f>
        <v>0</v>
      </c>
      <c r="I372" s="101">
        <f t="shared" si="496"/>
        <v>0</v>
      </c>
      <c r="J372" s="224">
        <f>SUMIF('3.HR Policy'!$A:$A,$C372&amp;$C$368,'3.HR Policy'!$E:$E)*SUMIF('1.Headcount'!$A:$A,$C372&amp;2025,'1.Headcount'!K:K)/12</f>
        <v>0</v>
      </c>
      <c r="K372" s="101">
        <f t="shared" si="497"/>
        <v>0</v>
      </c>
      <c r="L372" s="224">
        <f>SUMIF('3.HR Policy'!$A:$A,$C372&amp;$C$368,'3.HR Policy'!$E:$E)*SUMIF('1.Headcount'!$A:$A,$C372&amp;2025,'1.Headcount'!M:M)/12</f>
        <v>0</v>
      </c>
      <c r="M372" s="101">
        <f t="shared" si="498"/>
        <v>0</v>
      </c>
      <c r="N372" s="224">
        <f>SUMIF('3.HR Policy'!$A:$A,$C372&amp;$C$368,'3.HR Policy'!$E:$E)*SUMIF('1.Headcount'!$A:$A,$C372&amp;2025,'1.Headcount'!O:O)/12</f>
        <v>0</v>
      </c>
      <c r="O372" s="101">
        <f t="shared" si="499"/>
        <v>0</v>
      </c>
      <c r="P372" s="224">
        <f>SUMIF('3.HR Policy'!$A:$A,$C372&amp;$C$368,'3.HR Policy'!$E:$E)*SUMIF('1.Headcount'!$A:$A,$C372&amp;2025,'1.Headcount'!Q:Q)/12</f>
        <v>0</v>
      </c>
      <c r="Q372" s="101">
        <f t="shared" si="500"/>
        <v>0</v>
      </c>
      <c r="R372" s="224">
        <f>SUMIF('3.HR Policy'!$A:$A,$C372&amp;$C$368,'3.HR Policy'!$E:$E)*SUMIF('1.Headcount'!$A:$A,$C372&amp;2025,'1.Headcount'!S:S)/12</f>
        <v>0</v>
      </c>
      <c r="S372" s="101">
        <f t="shared" si="501"/>
        <v>0</v>
      </c>
      <c r="T372" s="224">
        <f>SUMIF('3.HR Policy'!$A:$A,$C372&amp;$C$368,'3.HR Policy'!$E:$E)*SUMIF('1.Headcount'!$A:$A,$C372&amp;2025,'1.Headcount'!U:U)/12</f>
        <v>0</v>
      </c>
      <c r="U372" s="101">
        <f t="shared" si="502"/>
        <v>0</v>
      </c>
      <c r="V372" s="224">
        <f>SUMIF('3.HR Policy'!$A:$A,$C372&amp;$C$368,'3.HR Policy'!$E:$E)*SUMIF('1.Headcount'!$A:$A,$C372&amp;2025,'1.Headcount'!W:W)/12</f>
        <v>0</v>
      </c>
      <c r="W372" s="101">
        <f t="shared" si="503"/>
        <v>0</v>
      </c>
      <c r="X372" s="224">
        <f>SUMIF('3.HR Policy'!$A:$A,$C372&amp;$C$368,'3.HR Policy'!$E:$E)*SUMIF('1.Headcount'!$A:$A,$C372&amp;2025,'1.Headcount'!Y:Y)/12</f>
        <v>0</v>
      </c>
      <c r="Y372" s="101">
        <f t="shared" si="504"/>
        <v>0</v>
      </c>
      <c r="Z372" s="224">
        <f>SUMIF('3.HR Policy'!$A:$A,$C372&amp;$C$368,'3.HR Policy'!$E:$E)*SUMIF('1.Headcount'!$A:$A,$C372&amp;2025,'1.Headcount'!AA:AA)/12</f>
        <v>0</v>
      </c>
      <c r="AA372" s="101">
        <f t="shared" si="505"/>
        <v>0</v>
      </c>
      <c r="AB372" s="96">
        <f t="shared" si="512"/>
        <v>0</v>
      </c>
      <c r="AC372" s="101">
        <f t="shared" si="506"/>
        <v>0</v>
      </c>
      <c r="AE372" s="95">
        <f>SUMIF('3.HR Policy'!$A:$A,$C372&amp;$C$368,'3.HR Policy'!G:G)*SUMIF($C$16:$C$26,$C372,F$16:F$26)</f>
        <v>0</v>
      </c>
      <c r="AF372" s="101">
        <f t="shared" si="507"/>
        <v>0</v>
      </c>
      <c r="AG372" s="95">
        <f>SUMIF('3.HR Policy'!$A:$A,$C372&amp;$C$368,'3.HR Policy'!I:I)*SUMIF($C$16:$C$26,$C372,H$16:H$26)</f>
        <v>0</v>
      </c>
      <c r="AH372" s="101">
        <f t="shared" si="508"/>
        <v>0</v>
      </c>
      <c r="AI372" s="95">
        <f>SUMIF('3.HR Policy'!$A:$A,$C372&amp;$C$368,'3.HR Policy'!K:K)*SUMIF($C$16:$C$26,$C372,J$16:J$26)</f>
        <v>0</v>
      </c>
      <c r="AJ372" s="101">
        <f t="shared" si="509"/>
        <v>0</v>
      </c>
      <c r="AK372" s="95">
        <f>SUMIF('3.HR Policy'!$A:$A,$C372&amp;$C$368,'3.HR Policy'!M:M)*SUMIF($C$16:$C$26,$C372,L$16:L$26)</f>
        <v>0</v>
      </c>
      <c r="AL372" s="101">
        <f t="shared" si="510"/>
        <v>0</v>
      </c>
    </row>
    <row r="373" spans="2:38" x14ac:dyDescent="0.45">
      <c r="B373" s="139"/>
      <c r="C373" s="223" t="str">
        <f t="shared" si="511"/>
        <v>Manager 3</v>
      </c>
      <c r="D373" s="224">
        <f>SUMIF('3.HR Policy'!$A:$A,$C373&amp;$C$368,'3.HR Policy'!$E:$E)*SUMIF('1.Headcount'!$A:$A,$C373&amp;2025,'1.Headcount'!E:E)/12</f>
        <v>0</v>
      </c>
      <c r="E373" s="101">
        <f t="shared" si="494"/>
        <v>0</v>
      </c>
      <c r="F373" s="224">
        <f>SUMIF('3.HR Policy'!$A:$A,$C373&amp;$C$368,'3.HR Policy'!$E:$E)*SUMIF('1.Headcount'!$A:$A,$C373&amp;2025,'1.Headcount'!G:G)/12</f>
        <v>0</v>
      </c>
      <c r="G373" s="101">
        <f t="shared" si="495"/>
        <v>0</v>
      </c>
      <c r="H373" s="224">
        <f>SUMIF('3.HR Policy'!$A:$A,$C373&amp;$C$368,'3.HR Policy'!$E:$E)*SUMIF('1.Headcount'!$A:$A,$C373&amp;2025,'1.Headcount'!I:I)/12</f>
        <v>0</v>
      </c>
      <c r="I373" s="101">
        <f t="shared" si="496"/>
        <v>0</v>
      </c>
      <c r="J373" s="224">
        <f>SUMIF('3.HR Policy'!$A:$A,$C373&amp;$C$368,'3.HR Policy'!$E:$E)*SUMIF('1.Headcount'!$A:$A,$C373&amp;2025,'1.Headcount'!K:K)/12</f>
        <v>0</v>
      </c>
      <c r="K373" s="101">
        <f t="shared" si="497"/>
        <v>0</v>
      </c>
      <c r="L373" s="224">
        <f>SUMIF('3.HR Policy'!$A:$A,$C373&amp;$C$368,'3.HR Policy'!$E:$E)*SUMIF('1.Headcount'!$A:$A,$C373&amp;2025,'1.Headcount'!M:M)/12</f>
        <v>0</v>
      </c>
      <c r="M373" s="101">
        <f t="shared" si="498"/>
        <v>0</v>
      </c>
      <c r="N373" s="224">
        <f>SUMIF('3.HR Policy'!$A:$A,$C373&amp;$C$368,'3.HR Policy'!$E:$E)*SUMIF('1.Headcount'!$A:$A,$C373&amp;2025,'1.Headcount'!O:O)/12</f>
        <v>0</v>
      </c>
      <c r="O373" s="101">
        <f t="shared" si="499"/>
        <v>0</v>
      </c>
      <c r="P373" s="224">
        <f>SUMIF('3.HR Policy'!$A:$A,$C373&amp;$C$368,'3.HR Policy'!$E:$E)*SUMIF('1.Headcount'!$A:$A,$C373&amp;2025,'1.Headcount'!Q:Q)/12</f>
        <v>0</v>
      </c>
      <c r="Q373" s="101">
        <f t="shared" si="500"/>
        <v>0</v>
      </c>
      <c r="R373" s="224">
        <f>SUMIF('3.HR Policy'!$A:$A,$C373&amp;$C$368,'3.HR Policy'!$E:$E)*SUMIF('1.Headcount'!$A:$A,$C373&amp;2025,'1.Headcount'!S:S)/12</f>
        <v>0</v>
      </c>
      <c r="S373" s="101">
        <f t="shared" si="501"/>
        <v>0</v>
      </c>
      <c r="T373" s="224">
        <f>SUMIF('3.HR Policy'!$A:$A,$C373&amp;$C$368,'3.HR Policy'!$E:$E)*SUMIF('1.Headcount'!$A:$A,$C373&amp;2025,'1.Headcount'!U:U)/12</f>
        <v>0</v>
      </c>
      <c r="U373" s="101">
        <f t="shared" si="502"/>
        <v>0</v>
      </c>
      <c r="V373" s="224">
        <f>SUMIF('3.HR Policy'!$A:$A,$C373&amp;$C$368,'3.HR Policy'!$E:$E)*SUMIF('1.Headcount'!$A:$A,$C373&amp;2025,'1.Headcount'!W:W)/12</f>
        <v>0</v>
      </c>
      <c r="W373" s="101">
        <f t="shared" si="503"/>
        <v>0</v>
      </c>
      <c r="X373" s="224">
        <f>SUMIF('3.HR Policy'!$A:$A,$C373&amp;$C$368,'3.HR Policy'!$E:$E)*SUMIF('1.Headcount'!$A:$A,$C373&amp;2025,'1.Headcount'!Y:Y)/12</f>
        <v>0</v>
      </c>
      <c r="Y373" s="101">
        <f t="shared" si="504"/>
        <v>0</v>
      </c>
      <c r="Z373" s="224">
        <f>SUMIF('3.HR Policy'!$A:$A,$C373&amp;$C$368,'3.HR Policy'!$E:$E)*SUMIF('1.Headcount'!$A:$A,$C373&amp;2025,'1.Headcount'!AA:AA)/12</f>
        <v>0</v>
      </c>
      <c r="AA373" s="101">
        <f t="shared" si="505"/>
        <v>0</v>
      </c>
      <c r="AB373" s="96">
        <f t="shared" ref="AB373:AB376" si="515">D373+F373+H373+J373+L373+N373+P373+R373+T373+V373+X373+Z373</f>
        <v>0</v>
      </c>
      <c r="AC373" s="101">
        <f t="shared" si="506"/>
        <v>0</v>
      </c>
      <c r="AE373" s="95">
        <f>SUMIF('3.HR Policy'!$A:$A,$C373&amp;$C$368,'3.HR Policy'!G:G)*SUMIF($C$16:$C$26,$C373,F$16:F$26)</f>
        <v>3500000</v>
      </c>
      <c r="AF373" s="101">
        <f t="shared" si="507"/>
        <v>3.9877859812232247E-4</v>
      </c>
      <c r="AG373" s="95">
        <f>SUMIF('3.HR Policy'!$A:$A,$C373&amp;$C$368,'3.HR Policy'!I:I)*SUMIF($C$16:$C$26,$C373,H$16:H$26)</f>
        <v>3500000</v>
      </c>
      <c r="AH373" s="101">
        <f t="shared" si="508"/>
        <v>2.2154366562351249E-4</v>
      </c>
      <c r="AI373" s="95">
        <f>SUMIF('3.HR Policy'!$A:$A,$C373&amp;$C$368,'3.HR Policy'!K:K)*SUMIF($C$16:$C$26,$C373,J$16:J$26)</f>
        <v>3500000</v>
      </c>
      <c r="AJ373" s="101">
        <f t="shared" si="509"/>
        <v>1.4769577708234166E-4</v>
      </c>
      <c r="AK373" s="95">
        <f>SUMIF('3.HR Policy'!$A:$A,$C373&amp;$C$368,'3.HR Policy'!M:M)*SUMIF($C$16:$C$26,$C373,L$16:L$26)</f>
        <v>3500000</v>
      </c>
      <c r="AL373" s="101">
        <f t="shared" si="510"/>
        <v>1.0549698363024405E-4</v>
      </c>
    </row>
    <row r="374" spans="2:38" x14ac:dyDescent="0.45">
      <c r="B374" s="139"/>
      <c r="C374" s="223" t="str">
        <f t="shared" si="511"/>
        <v>Staff 4</v>
      </c>
      <c r="D374" s="224">
        <f>SUMIF('3.HR Policy'!$A:$A,$C374&amp;$C$368,'3.HR Policy'!$E:$E)*SUMIF('1.Headcount'!$A:$A,$C374&amp;2025,'1.Headcount'!E:E)/12</f>
        <v>0</v>
      </c>
      <c r="E374" s="101">
        <f t="shared" si="494"/>
        <v>0</v>
      </c>
      <c r="F374" s="224">
        <f>SUMIF('3.HR Policy'!$A:$A,$C374&amp;$C$368,'3.HR Policy'!$E:$E)*SUMIF('1.Headcount'!$A:$A,$C374&amp;2025,'1.Headcount'!G:G)/12</f>
        <v>0</v>
      </c>
      <c r="G374" s="101">
        <f t="shared" si="495"/>
        <v>0</v>
      </c>
      <c r="H374" s="224">
        <f>SUMIF('3.HR Policy'!$A:$A,$C374&amp;$C$368,'3.HR Policy'!$E:$E)*SUMIF('1.Headcount'!$A:$A,$C374&amp;2025,'1.Headcount'!I:I)/12</f>
        <v>0</v>
      </c>
      <c r="I374" s="101">
        <f t="shared" si="496"/>
        <v>0</v>
      </c>
      <c r="J374" s="224">
        <f>SUMIF('3.HR Policy'!$A:$A,$C374&amp;$C$368,'3.HR Policy'!$E:$E)*SUMIF('1.Headcount'!$A:$A,$C374&amp;2025,'1.Headcount'!K:K)/12</f>
        <v>0</v>
      </c>
      <c r="K374" s="101">
        <f t="shared" si="497"/>
        <v>0</v>
      </c>
      <c r="L374" s="224">
        <f>SUMIF('3.HR Policy'!$A:$A,$C374&amp;$C$368,'3.HR Policy'!$E:$E)*SUMIF('1.Headcount'!$A:$A,$C374&amp;2025,'1.Headcount'!M:M)/12</f>
        <v>0</v>
      </c>
      <c r="M374" s="101">
        <f t="shared" si="498"/>
        <v>0</v>
      </c>
      <c r="N374" s="224">
        <f>SUMIF('3.HR Policy'!$A:$A,$C374&amp;$C$368,'3.HR Policy'!$E:$E)*SUMIF('1.Headcount'!$A:$A,$C374&amp;2025,'1.Headcount'!O:O)/12</f>
        <v>0</v>
      </c>
      <c r="O374" s="101">
        <f t="shared" si="499"/>
        <v>0</v>
      </c>
      <c r="P374" s="224">
        <f>SUMIF('3.HR Policy'!$A:$A,$C374&amp;$C$368,'3.HR Policy'!$E:$E)*SUMIF('1.Headcount'!$A:$A,$C374&amp;2025,'1.Headcount'!Q:Q)/12</f>
        <v>0</v>
      </c>
      <c r="Q374" s="101">
        <f t="shared" si="500"/>
        <v>0</v>
      </c>
      <c r="R374" s="224">
        <f>SUMIF('3.HR Policy'!$A:$A,$C374&amp;$C$368,'3.HR Policy'!$E:$E)*SUMIF('1.Headcount'!$A:$A,$C374&amp;2025,'1.Headcount'!S:S)/12</f>
        <v>0</v>
      </c>
      <c r="S374" s="101">
        <f t="shared" si="501"/>
        <v>0</v>
      </c>
      <c r="T374" s="224">
        <f>SUMIF('3.HR Policy'!$A:$A,$C374&amp;$C$368,'3.HR Policy'!$E:$E)*SUMIF('1.Headcount'!$A:$A,$C374&amp;2025,'1.Headcount'!U:U)/12</f>
        <v>583333.33333333337</v>
      </c>
      <c r="U374" s="101">
        <f t="shared" si="502"/>
        <v>1.6666666666666668E-3</v>
      </c>
      <c r="V374" s="224">
        <f>SUMIF('3.HR Policy'!$A:$A,$C374&amp;$C$368,'3.HR Policy'!$E:$E)*SUMIF('1.Headcount'!$A:$A,$C374&amp;2025,'1.Headcount'!W:W)/12</f>
        <v>583333.33333333337</v>
      </c>
      <c r="W374" s="101">
        <f t="shared" si="503"/>
        <v>2.7777777777777779E-3</v>
      </c>
      <c r="X374" s="224">
        <f>SUMIF('3.HR Policy'!$A:$A,$C374&amp;$C$368,'3.HR Policy'!$E:$E)*SUMIF('1.Headcount'!$A:$A,$C374&amp;2025,'1.Headcount'!Y:Y)/12</f>
        <v>583333.33333333337</v>
      </c>
      <c r="Y374" s="101">
        <f t="shared" si="504"/>
        <v>3.0701754385964912E-3</v>
      </c>
      <c r="Z374" s="224">
        <f>SUMIF('3.HR Policy'!$A:$A,$C374&amp;$C$368,'3.HR Policy'!$E:$E)*SUMIF('1.Headcount'!$A:$A,$C374&amp;2025,'1.Headcount'!AA:AA)/12</f>
        <v>583333.33333333337</v>
      </c>
      <c r="AA374" s="101">
        <f t="shared" si="505"/>
        <v>3.6646144825564354E-4</v>
      </c>
      <c r="AB374" s="96">
        <f t="shared" si="515"/>
        <v>2333333.3333333335</v>
      </c>
      <c r="AC374" s="101">
        <f t="shared" si="506"/>
        <v>4.5079855744461621E-4</v>
      </c>
      <c r="AE374" s="95">
        <f>SUMIF('3.HR Policy'!$A:$A,$C374&amp;$C$368,'3.HR Policy'!G:G)*SUMIF($C$16:$C$26,$C374,F$16:F$26)</f>
        <v>7000000</v>
      </c>
      <c r="AF374" s="101">
        <f t="shared" si="507"/>
        <v>7.9755719624464495E-4</v>
      </c>
      <c r="AG374" s="95">
        <f>SUMIF('3.HR Policy'!$A:$A,$C374&amp;$C$368,'3.HR Policy'!I:I)*SUMIF($C$16:$C$26,$C374,H$16:H$26)</f>
        <v>0</v>
      </c>
      <c r="AH374" s="101">
        <f t="shared" si="508"/>
        <v>0</v>
      </c>
      <c r="AI374" s="95">
        <f>SUMIF('3.HR Policy'!$A:$A,$C374&amp;$C$368,'3.HR Policy'!K:K)*SUMIF($C$16:$C$26,$C374,J$16:J$26)</f>
        <v>0</v>
      </c>
      <c r="AJ374" s="101">
        <f t="shared" si="509"/>
        <v>0</v>
      </c>
      <c r="AK374" s="95">
        <f>SUMIF('3.HR Policy'!$A:$A,$C374&amp;$C$368,'3.HR Policy'!M:M)*SUMIF($C$16:$C$26,$C374,L$16:L$26)</f>
        <v>7000000</v>
      </c>
      <c r="AL374" s="101">
        <f t="shared" si="510"/>
        <v>2.109939672604881E-4</v>
      </c>
    </row>
    <row r="375" spans="2:38" x14ac:dyDescent="0.45">
      <c r="B375" s="139"/>
      <c r="C375" s="223" t="str">
        <f t="shared" si="511"/>
        <v>Manager 4</v>
      </c>
      <c r="D375" s="224">
        <f>SUMIF('3.HR Policy'!$A:$A,$C375&amp;$C$368,'3.HR Policy'!$E:$E)*SUMIF('1.Headcount'!$A:$A,$C375&amp;2025,'1.Headcount'!E:E)/12</f>
        <v>0</v>
      </c>
      <c r="E375" s="101">
        <f t="shared" si="494"/>
        <v>0</v>
      </c>
      <c r="F375" s="224">
        <f>SUMIF('3.HR Policy'!$A:$A,$C375&amp;$C$368,'3.HR Policy'!$E:$E)*SUMIF('1.Headcount'!$A:$A,$C375&amp;2025,'1.Headcount'!G:G)/12</f>
        <v>0</v>
      </c>
      <c r="G375" s="101">
        <f t="shared" si="495"/>
        <v>0</v>
      </c>
      <c r="H375" s="224">
        <f>SUMIF('3.HR Policy'!$A:$A,$C375&amp;$C$368,'3.HR Policy'!$E:$E)*SUMIF('1.Headcount'!$A:$A,$C375&amp;2025,'1.Headcount'!I:I)/12</f>
        <v>0</v>
      </c>
      <c r="I375" s="101">
        <f t="shared" si="496"/>
        <v>0</v>
      </c>
      <c r="J375" s="224">
        <f>SUMIF('3.HR Policy'!$A:$A,$C375&amp;$C$368,'3.HR Policy'!$E:$E)*SUMIF('1.Headcount'!$A:$A,$C375&amp;2025,'1.Headcount'!K:K)/12</f>
        <v>0</v>
      </c>
      <c r="K375" s="101">
        <f t="shared" si="497"/>
        <v>0</v>
      </c>
      <c r="L375" s="224">
        <f>SUMIF('3.HR Policy'!$A:$A,$C375&amp;$C$368,'3.HR Policy'!$E:$E)*SUMIF('1.Headcount'!$A:$A,$C375&amp;2025,'1.Headcount'!M:M)/12</f>
        <v>0</v>
      </c>
      <c r="M375" s="101">
        <f t="shared" si="498"/>
        <v>0</v>
      </c>
      <c r="N375" s="224">
        <f>SUMIF('3.HR Policy'!$A:$A,$C375&amp;$C$368,'3.HR Policy'!$E:$E)*SUMIF('1.Headcount'!$A:$A,$C375&amp;2025,'1.Headcount'!O:O)/12</f>
        <v>0</v>
      </c>
      <c r="O375" s="101">
        <f t="shared" si="499"/>
        <v>0</v>
      </c>
      <c r="P375" s="224">
        <f>SUMIF('3.HR Policy'!$A:$A,$C375&amp;$C$368,'3.HR Policy'!$E:$E)*SUMIF('1.Headcount'!$A:$A,$C375&amp;2025,'1.Headcount'!Q:Q)/12</f>
        <v>0</v>
      </c>
      <c r="Q375" s="101">
        <f t="shared" si="500"/>
        <v>0</v>
      </c>
      <c r="R375" s="224">
        <f>SUMIF('3.HR Policy'!$A:$A,$C375&amp;$C$368,'3.HR Policy'!$E:$E)*SUMIF('1.Headcount'!$A:$A,$C375&amp;2025,'1.Headcount'!S:S)/12</f>
        <v>0</v>
      </c>
      <c r="S375" s="101">
        <f t="shared" si="501"/>
        <v>0</v>
      </c>
      <c r="T375" s="224">
        <f>SUMIF('3.HR Policy'!$A:$A,$C375&amp;$C$368,'3.HR Policy'!$E:$E)*SUMIF('1.Headcount'!$A:$A,$C375&amp;2025,'1.Headcount'!U:U)/12</f>
        <v>0</v>
      </c>
      <c r="U375" s="101">
        <f t="shared" si="502"/>
        <v>0</v>
      </c>
      <c r="V375" s="224">
        <f>SUMIF('3.HR Policy'!$A:$A,$C375&amp;$C$368,'3.HR Policy'!$E:$E)*SUMIF('1.Headcount'!$A:$A,$C375&amp;2025,'1.Headcount'!W:W)/12</f>
        <v>0</v>
      </c>
      <c r="W375" s="101">
        <f t="shared" si="503"/>
        <v>0</v>
      </c>
      <c r="X375" s="224">
        <f>SUMIF('3.HR Policy'!$A:$A,$C375&amp;$C$368,'3.HR Policy'!$E:$E)*SUMIF('1.Headcount'!$A:$A,$C375&amp;2025,'1.Headcount'!Y:Y)/12</f>
        <v>0</v>
      </c>
      <c r="Y375" s="101">
        <f t="shared" si="504"/>
        <v>0</v>
      </c>
      <c r="Z375" s="224">
        <f>SUMIF('3.HR Policy'!$A:$A,$C375&amp;$C$368,'3.HR Policy'!$E:$E)*SUMIF('1.Headcount'!$A:$A,$C375&amp;2025,'1.Headcount'!AA:AA)/12</f>
        <v>0</v>
      </c>
      <c r="AA375" s="101">
        <f t="shared" si="505"/>
        <v>0</v>
      </c>
      <c r="AB375" s="96">
        <f t="shared" si="515"/>
        <v>0</v>
      </c>
      <c r="AC375" s="101">
        <f t="shared" si="506"/>
        <v>0</v>
      </c>
      <c r="AE375" s="95">
        <f>SUMIF('3.HR Policy'!$A:$A,$C375&amp;$C$368,'3.HR Policy'!G:G)*SUMIF($C$16:$C$26,$C375,F$16:F$26)</f>
        <v>0</v>
      </c>
      <c r="AF375" s="101">
        <f t="shared" si="507"/>
        <v>0</v>
      </c>
      <c r="AG375" s="95">
        <f>SUMIF('3.HR Policy'!$A:$A,$C375&amp;$C$368,'3.HR Policy'!I:I)*SUMIF($C$16:$C$26,$C375,H$16:H$26)</f>
        <v>3500000</v>
      </c>
      <c r="AH375" s="101">
        <f t="shared" si="508"/>
        <v>2.2154366562351249E-4</v>
      </c>
      <c r="AI375" s="95">
        <f>SUMIF('3.HR Policy'!$A:$A,$C375&amp;$C$368,'3.HR Policy'!K:K)*SUMIF($C$16:$C$26,$C375,J$16:J$26)</f>
        <v>3500000</v>
      </c>
      <c r="AJ375" s="101">
        <f t="shared" si="509"/>
        <v>1.4769577708234166E-4</v>
      </c>
      <c r="AK375" s="95">
        <f>SUMIF('3.HR Policy'!$A:$A,$C375&amp;$C$368,'3.HR Policy'!M:M)*SUMIF($C$16:$C$26,$C375,L$16:L$26)</f>
        <v>3500000</v>
      </c>
      <c r="AL375" s="101">
        <f t="shared" si="510"/>
        <v>1.0549698363024405E-4</v>
      </c>
    </row>
    <row r="376" spans="2:38" x14ac:dyDescent="0.45">
      <c r="B376" s="139"/>
      <c r="C376" s="223" t="str">
        <f t="shared" si="511"/>
        <v>Staff 5</v>
      </c>
      <c r="D376" s="224">
        <f>SUMIF('3.HR Policy'!$A:$A,$C376&amp;$C$368,'3.HR Policy'!$E:$E)*SUMIF('1.Headcount'!$A:$A,$C376&amp;2025,'1.Headcount'!E:E)/12</f>
        <v>0</v>
      </c>
      <c r="E376" s="101">
        <f t="shared" si="494"/>
        <v>0</v>
      </c>
      <c r="F376" s="224">
        <f>SUMIF('3.HR Policy'!$A:$A,$C376&amp;$C$368,'3.HR Policy'!$E:$E)*SUMIF('1.Headcount'!$A:$A,$C376&amp;2025,'1.Headcount'!G:G)/12</f>
        <v>0</v>
      </c>
      <c r="G376" s="101">
        <f t="shared" si="495"/>
        <v>0</v>
      </c>
      <c r="H376" s="224">
        <f>SUMIF('3.HR Policy'!$A:$A,$C376&amp;$C$368,'3.HR Policy'!$E:$E)*SUMIF('1.Headcount'!$A:$A,$C376&amp;2025,'1.Headcount'!I:I)/12</f>
        <v>0</v>
      </c>
      <c r="I376" s="101">
        <f t="shared" si="496"/>
        <v>0</v>
      </c>
      <c r="J376" s="224">
        <f>SUMIF('3.HR Policy'!$A:$A,$C376&amp;$C$368,'3.HR Policy'!$E:$E)*SUMIF('1.Headcount'!$A:$A,$C376&amp;2025,'1.Headcount'!K:K)/12</f>
        <v>0</v>
      </c>
      <c r="K376" s="101">
        <f t="shared" si="497"/>
        <v>0</v>
      </c>
      <c r="L376" s="224">
        <f>SUMIF('3.HR Policy'!$A:$A,$C376&amp;$C$368,'3.HR Policy'!$E:$E)*SUMIF('1.Headcount'!$A:$A,$C376&amp;2025,'1.Headcount'!M:M)/12</f>
        <v>0</v>
      </c>
      <c r="M376" s="101">
        <f t="shared" si="498"/>
        <v>0</v>
      </c>
      <c r="N376" s="224">
        <f>SUMIF('3.HR Policy'!$A:$A,$C376&amp;$C$368,'3.HR Policy'!$E:$E)*SUMIF('1.Headcount'!$A:$A,$C376&amp;2025,'1.Headcount'!O:O)/12</f>
        <v>0</v>
      </c>
      <c r="O376" s="101">
        <f t="shared" si="499"/>
        <v>0</v>
      </c>
      <c r="P376" s="224">
        <f>SUMIF('3.HR Policy'!$A:$A,$C376&amp;$C$368,'3.HR Policy'!$E:$E)*SUMIF('1.Headcount'!$A:$A,$C376&amp;2025,'1.Headcount'!Q:Q)/12</f>
        <v>1166666.6666666667</v>
      </c>
      <c r="Q376" s="101">
        <f t="shared" si="500"/>
        <v>1.6114180478821363E-3</v>
      </c>
      <c r="R376" s="224">
        <f>SUMIF('3.HR Policy'!$A:$A,$C376&amp;$C$368,'3.HR Policy'!$E:$E)*SUMIF('1.Headcount'!$A:$A,$C376&amp;2025,'1.Headcount'!S:S)/12</f>
        <v>1166666.6666666667</v>
      </c>
      <c r="S376" s="101">
        <f t="shared" si="501"/>
        <v>4.6666666666666671E-3</v>
      </c>
      <c r="T376" s="224">
        <f>SUMIF('3.HR Policy'!$A:$A,$C376&amp;$C$368,'3.HR Policy'!$E:$E)*SUMIF('1.Headcount'!$A:$A,$C376&amp;2025,'1.Headcount'!U:U)/12</f>
        <v>1166666.6666666667</v>
      </c>
      <c r="U376" s="101">
        <f t="shared" si="502"/>
        <v>3.3333333333333335E-3</v>
      </c>
      <c r="V376" s="224">
        <f>SUMIF('3.HR Policy'!$A:$A,$C376&amp;$C$368,'3.HR Policy'!$E:$E)*SUMIF('1.Headcount'!$A:$A,$C376&amp;2025,'1.Headcount'!W:W)/12</f>
        <v>1166666.6666666667</v>
      </c>
      <c r="W376" s="101">
        <f t="shared" si="503"/>
        <v>5.5555555555555558E-3</v>
      </c>
      <c r="X376" s="224">
        <f>SUMIF('3.HR Policy'!$A:$A,$C376&amp;$C$368,'3.HR Policy'!$E:$E)*SUMIF('1.Headcount'!$A:$A,$C376&amp;2025,'1.Headcount'!Y:Y)/12</f>
        <v>1166666.6666666667</v>
      </c>
      <c r="Y376" s="101">
        <f t="shared" si="504"/>
        <v>6.1403508771929825E-3</v>
      </c>
      <c r="Z376" s="224">
        <f>SUMIF('3.HR Policy'!$A:$A,$C376&amp;$C$368,'3.HR Policy'!$E:$E)*SUMIF('1.Headcount'!$A:$A,$C376&amp;2025,'1.Headcount'!AA:AA)/12</f>
        <v>1166666.6666666667</v>
      </c>
      <c r="AA376" s="101">
        <f t="shared" si="505"/>
        <v>7.3292289651128708E-4</v>
      </c>
      <c r="AB376" s="96">
        <f t="shared" si="515"/>
        <v>7000000.0000000009</v>
      </c>
      <c r="AC376" s="101">
        <f t="shared" si="506"/>
        <v>1.3523956723338487E-3</v>
      </c>
      <c r="AE376" s="95">
        <f>SUMIF('3.HR Policy'!$A:$A,$C376&amp;$C$368,'3.HR Policy'!G:G)*SUMIF($C$16:$C$26,$C376,F$16:F$26)</f>
        <v>0</v>
      </c>
      <c r="AF376" s="101">
        <f t="shared" si="507"/>
        <v>0</v>
      </c>
      <c r="AG376" s="95">
        <f>SUMIF('3.HR Policy'!$A:$A,$C376&amp;$C$368,'3.HR Policy'!I:I)*SUMIF($C$16:$C$26,$C376,H$16:H$26)</f>
        <v>14000000</v>
      </c>
      <c r="AH376" s="101">
        <f t="shared" si="508"/>
        <v>8.8617466249404995E-4</v>
      </c>
      <c r="AI376" s="95">
        <f>SUMIF('3.HR Policy'!$A:$A,$C376&amp;$C$368,'3.HR Policy'!K:K)*SUMIF($C$16:$C$26,$C376,J$16:J$26)</f>
        <v>14000000</v>
      </c>
      <c r="AJ376" s="101">
        <f t="shared" si="509"/>
        <v>5.9078310832936663E-4</v>
      </c>
      <c r="AK376" s="95">
        <f>SUMIF('3.HR Policy'!$A:$A,$C376&amp;$C$368,'3.HR Policy'!M:M)*SUMIF($C$16:$C$26,$C376,L$16:L$26)</f>
        <v>14000000</v>
      </c>
      <c r="AL376" s="101">
        <f t="shared" si="510"/>
        <v>4.219879345209762E-4</v>
      </c>
    </row>
    <row r="377" spans="2:38" x14ac:dyDescent="0.45">
      <c r="B377" s="139"/>
      <c r="C377" s="223" t="str">
        <f t="shared" si="511"/>
        <v>Staff 3</v>
      </c>
      <c r="D377" s="224">
        <f>SUMIF('3.HR Policy'!$A:$A,$C377&amp;$C$368,'3.HR Policy'!$E:$E)*SUMIF('1.Headcount'!$A:$A,$C377&amp;2025,'1.Headcount'!E:E)/12</f>
        <v>0</v>
      </c>
      <c r="E377" s="101">
        <f t="shared" si="494"/>
        <v>0</v>
      </c>
      <c r="F377" s="224">
        <f>SUMIF('3.HR Policy'!$A:$A,$C377&amp;$C$368,'3.HR Policy'!$E:$E)*SUMIF('1.Headcount'!$A:$A,$C377&amp;2025,'1.Headcount'!G:G)/12</f>
        <v>0</v>
      </c>
      <c r="G377" s="101">
        <f t="shared" si="495"/>
        <v>0</v>
      </c>
      <c r="H377" s="224">
        <f>SUMIF('3.HR Policy'!$A:$A,$C377&amp;$C$368,'3.HR Policy'!$E:$E)*SUMIF('1.Headcount'!$A:$A,$C377&amp;2025,'1.Headcount'!I:I)/12</f>
        <v>0</v>
      </c>
      <c r="I377" s="101">
        <f t="shared" si="496"/>
        <v>0</v>
      </c>
      <c r="J377" s="224">
        <f>SUMIF('3.HR Policy'!$A:$A,$C377&amp;$C$368,'3.HR Policy'!$E:$E)*SUMIF('1.Headcount'!$A:$A,$C377&amp;2025,'1.Headcount'!K:K)/12</f>
        <v>0</v>
      </c>
      <c r="K377" s="101">
        <f t="shared" si="497"/>
        <v>0</v>
      </c>
      <c r="L377" s="224">
        <f>SUMIF('3.HR Policy'!$A:$A,$C377&amp;$C$368,'3.HR Policy'!$E:$E)*SUMIF('1.Headcount'!$A:$A,$C377&amp;2025,'1.Headcount'!M:M)/12</f>
        <v>0</v>
      </c>
      <c r="M377" s="101">
        <f t="shared" si="498"/>
        <v>0</v>
      </c>
      <c r="N377" s="224">
        <f>SUMIF('3.HR Policy'!$A:$A,$C377&amp;$C$368,'3.HR Policy'!$E:$E)*SUMIF('1.Headcount'!$A:$A,$C377&amp;2025,'1.Headcount'!O:O)/12</f>
        <v>0</v>
      </c>
      <c r="O377" s="101">
        <f t="shared" si="499"/>
        <v>0</v>
      </c>
      <c r="P377" s="224">
        <f>SUMIF('3.HR Policy'!$A:$A,$C377&amp;$C$368,'3.HR Policy'!$E:$E)*SUMIF('1.Headcount'!$A:$A,$C377&amp;2025,'1.Headcount'!Q:Q)/12</f>
        <v>0</v>
      </c>
      <c r="Q377" s="101">
        <f t="shared" si="500"/>
        <v>0</v>
      </c>
      <c r="R377" s="224">
        <f>SUMIF('3.HR Policy'!$A:$A,$C377&amp;$C$368,'3.HR Policy'!$E:$E)*SUMIF('1.Headcount'!$A:$A,$C377&amp;2025,'1.Headcount'!S:S)/12</f>
        <v>0</v>
      </c>
      <c r="S377" s="101">
        <f t="shared" si="501"/>
        <v>0</v>
      </c>
      <c r="T377" s="224">
        <f>SUMIF('3.HR Policy'!$A:$A,$C377&amp;$C$368,'3.HR Policy'!$E:$E)*SUMIF('1.Headcount'!$A:$A,$C377&amp;2025,'1.Headcount'!U:U)/12</f>
        <v>0</v>
      </c>
      <c r="U377" s="101">
        <f t="shared" si="502"/>
        <v>0</v>
      </c>
      <c r="V377" s="224">
        <f>SUMIF('3.HR Policy'!$A:$A,$C377&amp;$C$368,'3.HR Policy'!$E:$E)*SUMIF('1.Headcount'!$A:$A,$C377&amp;2025,'1.Headcount'!W:W)/12</f>
        <v>0</v>
      </c>
      <c r="W377" s="101">
        <f t="shared" si="503"/>
        <v>0</v>
      </c>
      <c r="X377" s="224">
        <f>SUMIF('3.HR Policy'!$A:$A,$C377&amp;$C$368,'3.HR Policy'!$E:$E)*SUMIF('1.Headcount'!$A:$A,$C377&amp;2025,'1.Headcount'!Y:Y)/12</f>
        <v>0</v>
      </c>
      <c r="Y377" s="101">
        <f t="shared" si="504"/>
        <v>0</v>
      </c>
      <c r="Z377" s="224">
        <f>SUMIF('3.HR Policy'!$A:$A,$C377&amp;$C$368,'3.HR Policy'!$E:$E)*SUMIF('1.Headcount'!$A:$A,$C377&amp;2025,'1.Headcount'!AA:AA)/12</f>
        <v>0</v>
      </c>
      <c r="AA377" s="101">
        <f t="shared" si="505"/>
        <v>0</v>
      </c>
      <c r="AB377" s="96">
        <f t="shared" si="512"/>
        <v>0</v>
      </c>
      <c r="AC377" s="101">
        <f t="shared" si="506"/>
        <v>0</v>
      </c>
      <c r="AE377" s="95">
        <f>SUMIF('3.HR Policy'!$A:$A,$C377&amp;$C$368,'3.HR Policy'!G:G)*SUMIF($C$16:$C$26,$C377,F$16:F$26)</f>
        <v>0</v>
      </c>
      <c r="AF377" s="101">
        <f t="shared" si="507"/>
        <v>0</v>
      </c>
      <c r="AG377" s="95">
        <f>SUMIF('3.HR Policy'!$A:$A,$C377&amp;$C$368,'3.HR Policy'!I:I)*SUMIF($C$16:$C$26,$C377,H$16:H$26)</f>
        <v>3500000</v>
      </c>
      <c r="AH377" s="101">
        <f t="shared" si="508"/>
        <v>2.2154366562351249E-4</v>
      </c>
      <c r="AI377" s="95">
        <f>SUMIF('3.HR Policy'!$A:$A,$C377&amp;$C$368,'3.HR Policy'!K:K)*SUMIF($C$16:$C$26,$C377,J$16:J$26)</f>
        <v>0</v>
      </c>
      <c r="AJ377" s="101">
        <f t="shared" si="509"/>
        <v>0</v>
      </c>
      <c r="AK377" s="95">
        <f>SUMIF('3.HR Policy'!$A:$A,$C377&amp;$C$368,'3.HR Policy'!M:M)*SUMIF($C$16:$C$26,$C377,L$16:L$26)</f>
        <v>0</v>
      </c>
      <c r="AL377" s="101">
        <f t="shared" si="510"/>
        <v>0</v>
      </c>
    </row>
    <row r="378" spans="2:38" x14ac:dyDescent="0.45">
      <c r="B378" s="139"/>
      <c r="C378" s="223" t="str">
        <f t="shared" si="511"/>
        <v>Manager 5</v>
      </c>
      <c r="D378" s="224">
        <f>SUMIF('3.HR Policy'!$A:$A,$C378&amp;$C$368,'3.HR Policy'!$E:$E)*SUMIF('1.Headcount'!$A:$A,$C378&amp;2025,'1.Headcount'!E:E)/12</f>
        <v>0</v>
      </c>
      <c r="E378" s="101">
        <f t="shared" si="494"/>
        <v>0</v>
      </c>
      <c r="F378" s="224">
        <f>SUMIF('3.HR Policy'!$A:$A,$C378&amp;$C$368,'3.HR Policy'!$E:$E)*SUMIF('1.Headcount'!$A:$A,$C378&amp;2025,'1.Headcount'!G:G)/12</f>
        <v>0</v>
      </c>
      <c r="G378" s="101">
        <f t="shared" si="495"/>
        <v>0</v>
      </c>
      <c r="H378" s="224">
        <f>SUMIF('3.HR Policy'!$A:$A,$C378&amp;$C$368,'3.HR Policy'!$E:$E)*SUMIF('1.Headcount'!$A:$A,$C378&amp;2025,'1.Headcount'!I:I)/12</f>
        <v>0</v>
      </c>
      <c r="I378" s="101">
        <f t="shared" si="496"/>
        <v>0</v>
      </c>
      <c r="J378" s="224">
        <f>SUMIF('3.HR Policy'!$A:$A,$C378&amp;$C$368,'3.HR Policy'!$E:$E)*SUMIF('1.Headcount'!$A:$A,$C378&amp;2025,'1.Headcount'!K:K)/12</f>
        <v>0</v>
      </c>
      <c r="K378" s="101">
        <f t="shared" si="497"/>
        <v>0</v>
      </c>
      <c r="L378" s="224">
        <f>SUMIF('3.HR Policy'!$A:$A,$C378&amp;$C$368,'3.HR Policy'!$E:$E)*SUMIF('1.Headcount'!$A:$A,$C378&amp;2025,'1.Headcount'!M:M)/12</f>
        <v>0</v>
      </c>
      <c r="M378" s="101">
        <f t="shared" si="498"/>
        <v>0</v>
      </c>
      <c r="N378" s="224">
        <f>SUMIF('3.HR Policy'!$A:$A,$C378&amp;$C$368,'3.HR Policy'!$E:$E)*SUMIF('1.Headcount'!$A:$A,$C378&amp;2025,'1.Headcount'!O:O)/12</f>
        <v>291666.66666666669</v>
      </c>
      <c r="O378" s="101">
        <f t="shared" si="499"/>
        <v>4.9418276290522989E-4</v>
      </c>
      <c r="P378" s="224">
        <f>SUMIF('3.HR Policy'!$A:$A,$C378&amp;$C$368,'3.HR Policy'!$E:$E)*SUMIF('1.Headcount'!$A:$A,$C378&amp;2025,'1.Headcount'!Q:Q)/12</f>
        <v>291666.66666666669</v>
      </c>
      <c r="Q378" s="101">
        <f t="shared" si="500"/>
        <v>4.0285451197053407E-4</v>
      </c>
      <c r="R378" s="224">
        <f>SUMIF('3.HR Policy'!$A:$A,$C378&amp;$C$368,'3.HR Policy'!$E:$E)*SUMIF('1.Headcount'!$A:$A,$C378&amp;2025,'1.Headcount'!S:S)/12</f>
        <v>291666.66666666669</v>
      </c>
      <c r="S378" s="101">
        <f t="shared" si="501"/>
        <v>1.1666666666666668E-3</v>
      </c>
      <c r="T378" s="224">
        <f>SUMIF('3.HR Policy'!$A:$A,$C378&amp;$C$368,'3.HR Policy'!$E:$E)*SUMIF('1.Headcount'!$A:$A,$C378&amp;2025,'1.Headcount'!U:U)/12</f>
        <v>291666.66666666669</v>
      </c>
      <c r="U378" s="101">
        <f t="shared" si="502"/>
        <v>8.3333333333333339E-4</v>
      </c>
      <c r="V378" s="224">
        <f>SUMIF('3.HR Policy'!$A:$A,$C378&amp;$C$368,'3.HR Policy'!$E:$E)*SUMIF('1.Headcount'!$A:$A,$C378&amp;2025,'1.Headcount'!W:W)/12</f>
        <v>291666.66666666669</v>
      </c>
      <c r="W378" s="101">
        <f t="shared" si="503"/>
        <v>1.3888888888888889E-3</v>
      </c>
      <c r="X378" s="224">
        <f>SUMIF('3.HR Policy'!$A:$A,$C378&amp;$C$368,'3.HR Policy'!$E:$E)*SUMIF('1.Headcount'!$A:$A,$C378&amp;2025,'1.Headcount'!Y:Y)/12</f>
        <v>291666.66666666669</v>
      </c>
      <c r="Y378" s="101">
        <f t="shared" si="504"/>
        <v>1.5350877192982456E-3</v>
      </c>
      <c r="Z378" s="224">
        <f>SUMIF('3.HR Policy'!$A:$A,$C378&amp;$C$368,'3.HR Policy'!$E:$E)*SUMIF('1.Headcount'!$A:$A,$C378&amp;2025,'1.Headcount'!AA:AA)/12</f>
        <v>291666.66666666669</v>
      </c>
      <c r="AA378" s="101">
        <f t="shared" si="505"/>
        <v>1.8323072412782177E-4</v>
      </c>
      <c r="AB378" s="96">
        <f t="shared" si="512"/>
        <v>2041666.666666667</v>
      </c>
      <c r="AC378" s="101">
        <f t="shared" si="506"/>
        <v>3.9444873776403919E-4</v>
      </c>
      <c r="AE378" s="95">
        <f>SUMIF('3.HR Policy'!$A:$A,$C378&amp;$C$368,'3.HR Policy'!G:G)*SUMIF($C$16:$C$26,$C378,F$16:F$26)</f>
        <v>7000000</v>
      </c>
      <c r="AF378" s="101">
        <f t="shared" si="507"/>
        <v>7.9755719624464495E-4</v>
      </c>
      <c r="AG378" s="95">
        <f>SUMIF('3.HR Policy'!$A:$A,$C378&amp;$C$368,'3.HR Policy'!I:I)*SUMIF($C$16:$C$26,$C378,H$16:H$26)</f>
        <v>3500000</v>
      </c>
      <c r="AH378" s="101">
        <f t="shared" si="508"/>
        <v>2.2154366562351249E-4</v>
      </c>
      <c r="AI378" s="95">
        <f>SUMIF('3.HR Policy'!$A:$A,$C378&amp;$C$368,'3.HR Policy'!K:K)*SUMIF($C$16:$C$26,$C378,J$16:J$26)</f>
        <v>3500000</v>
      </c>
      <c r="AJ378" s="101">
        <f t="shared" si="509"/>
        <v>1.4769577708234166E-4</v>
      </c>
      <c r="AK378" s="95">
        <f>SUMIF('3.HR Policy'!$A:$A,$C378&amp;$C$368,'3.HR Policy'!M:M)*SUMIF($C$16:$C$26,$C378,L$16:L$26)</f>
        <v>3500000</v>
      </c>
      <c r="AL378" s="101">
        <f t="shared" si="510"/>
        <v>1.0549698363024405E-4</v>
      </c>
    </row>
    <row r="379" spans="2:38" x14ac:dyDescent="0.45">
      <c r="B379" s="139"/>
      <c r="C379" s="105"/>
      <c r="D379" s="95"/>
      <c r="E379" s="101"/>
      <c r="F379" s="95"/>
      <c r="G379" s="101"/>
      <c r="H379" s="95"/>
      <c r="I379" s="101"/>
      <c r="J379" s="95"/>
      <c r="K379" s="101"/>
      <c r="L379" s="95"/>
      <c r="M379" s="101"/>
      <c r="N379" s="95"/>
      <c r="O379" s="101"/>
      <c r="P379" s="95"/>
      <c r="Q379" s="101"/>
      <c r="R379" s="95"/>
      <c r="S379" s="101"/>
      <c r="T379" s="95"/>
      <c r="U379" s="101"/>
      <c r="V379" s="95"/>
      <c r="W379" s="101"/>
      <c r="X379" s="95"/>
      <c r="Y379" s="101"/>
      <c r="Z379" s="95"/>
      <c r="AA379" s="101"/>
      <c r="AB379" s="96"/>
      <c r="AC379" s="101"/>
      <c r="AE379" s="95"/>
      <c r="AF379" s="101"/>
      <c r="AG379" s="95"/>
      <c r="AH379" s="101"/>
      <c r="AI379" s="95"/>
      <c r="AJ379" s="101"/>
      <c r="AK379" s="95"/>
      <c r="AL379" s="101"/>
    </row>
    <row r="383" spans="2:38" ht="22.05" customHeight="1" x14ac:dyDescent="0.45">
      <c r="B383" s="88">
        <v>1</v>
      </c>
      <c r="C383" s="235" t="s">
        <v>85</v>
      </c>
      <c r="D383" s="196">
        <f>SUMIF($C$34:$C$379,$C383,D$34:D$379)</f>
        <v>28000000</v>
      </c>
      <c r="E383" s="197">
        <f>IFERROR(D383/D$32,0)</f>
        <v>0</v>
      </c>
      <c r="F383" s="196">
        <f>SUMIF($C$34:$C$379,$C383,F$34:F$379)</f>
        <v>28000000</v>
      </c>
      <c r="G383" s="197">
        <f>IFERROR(F383/F$32,0)</f>
        <v>0.7</v>
      </c>
      <c r="H383" s="196">
        <f>SUMIF($C$34:$C$379,$C383,H$34:H$379)</f>
        <v>92000000</v>
      </c>
      <c r="I383" s="197">
        <f>IFERROR(H383/H$32,0)</f>
        <v>0.51111111111111107</v>
      </c>
      <c r="J383" s="196">
        <f>SUMIF($C$34:$C$379,$C383,J$34:J$379)</f>
        <v>117200000</v>
      </c>
      <c r="K383" s="197">
        <f>IFERROR(J383/J$32,0)</f>
        <v>0.1698550724637681</v>
      </c>
      <c r="L383" s="196">
        <f>SUMIF($C$34:$C$379,$C383,L$34:L$379)</f>
        <v>117200000</v>
      </c>
      <c r="M383" s="197">
        <f>IFERROR(L383/L$32,0)</f>
        <v>0.32555555555555554</v>
      </c>
      <c r="N383" s="196">
        <f>SUMIF($C$34:$C$379,$C383,N$34:N$379)</f>
        <v>124200000</v>
      </c>
      <c r="O383" s="197">
        <f>IFERROR(N383/N$32,0)</f>
        <v>0.21043713995255844</v>
      </c>
      <c r="P383" s="196">
        <f>SUMIF($C$34:$C$379,$C383,P$34:P$379)</f>
        <v>137300000</v>
      </c>
      <c r="Q383" s="197">
        <f>IFERROR(P383/P$32,0)</f>
        <v>0.18964088397790055</v>
      </c>
      <c r="R383" s="196">
        <f>SUMIF($C$34:$C$379,$C383,R$34:R$379)</f>
        <v>137300000</v>
      </c>
      <c r="S383" s="197">
        <f>IFERROR(R383/R$32,0)</f>
        <v>0.54920000000000002</v>
      </c>
      <c r="T383" s="196">
        <f>SUMIF($C$34:$C$379,$C383,T$34:T$379)</f>
        <v>124100000</v>
      </c>
      <c r="U383" s="197">
        <f>IFERROR(T383/T$32,0)</f>
        <v>0.35457142857142859</v>
      </c>
      <c r="V383" s="196">
        <f>SUMIF($C$34:$C$379,$C383,V$34:V$379)</f>
        <v>124100000</v>
      </c>
      <c r="W383" s="197">
        <f>IFERROR(V383/V$32,0)</f>
        <v>0.59095238095238101</v>
      </c>
      <c r="X383" s="196">
        <f>SUMIF($C$34:$C$379,$C383,X$34:X$379)</f>
        <v>124100000</v>
      </c>
      <c r="Y383" s="197">
        <f>IFERROR(X383/X$32,0)</f>
        <v>0.65315789473684216</v>
      </c>
      <c r="Z383" s="196">
        <f>SUMIF($C$34:$C$379,$C383,Z$34:Z$379)</f>
        <v>124100000</v>
      </c>
      <c r="AA383" s="197">
        <f>IFERROR(Z383/Z$32,0)</f>
        <v>7.7962055534614896E-2</v>
      </c>
      <c r="AB383" s="196">
        <f>SUMIF($C$34:$C$379,$C383,AB$34:AB$379)</f>
        <v>1277600000</v>
      </c>
      <c r="AC383" s="198">
        <f>IFERROR(AB383/AB$32,0)</f>
        <v>0.24683153013910356</v>
      </c>
      <c r="AE383" s="196">
        <f>SUMIF($C$34:$C$379,$C383,AE$34:AE$379)</f>
        <v>2363280000</v>
      </c>
      <c r="AF383" s="100">
        <f>IFERROR(AE383/AE$32,0)</f>
        <v>0.26926442439157777</v>
      </c>
      <c r="AG383" s="196">
        <f>SUMIF($C$34:$C$379,$C383,AG$34:AG$379)</f>
        <v>2434614000</v>
      </c>
      <c r="AH383" s="100">
        <f>IFERROR(AG383/AG$32,0)</f>
        <v>0.1541066599823778</v>
      </c>
      <c r="AI383" s="196">
        <f>SUMIF($C$34:$C$379,$C383,AI$34:AI$379)</f>
        <v>2288787600.0000005</v>
      </c>
      <c r="AJ383" s="100">
        <f>IFERROR(AI383/AI$32,0)</f>
        <v>9.6584075188122245E-2</v>
      </c>
      <c r="AK383" s="196">
        <f>SUMIF($C$34:$C$379,$C383,AK$34:AK$379)</f>
        <v>3171240600.000001</v>
      </c>
      <c r="AL383" s="100">
        <f>IFERROR(AK383/AK$32,0)</f>
        <v>9.5587519333075827E-2</v>
      </c>
    </row>
    <row r="384" spans="2:38" ht="22.05" customHeight="1" x14ac:dyDescent="0.45">
      <c r="B384" s="90">
        <v>2</v>
      </c>
      <c r="C384" s="2" t="s">
        <v>79</v>
      </c>
      <c r="D384" s="196">
        <f t="shared" ref="D384:D397" si="516">SUMIF($C$34:$C$379,$C384,D$34:D$379)</f>
        <v>-18475066.888888888</v>
      </c>
      <c r="E384" s="197">
        <f t="shared" ref="E384:E397" si="517">IFERROR(D384/D$32,0)</f>
        <v>0</v>
      </c>
      <c r="F384" s="196">
        <f t="shared" ref="F384:F397" si="518">SUMIF($C$34:$C$379,$C384,F$34:F$379)</f>
        <v>-1150414.6477760607</v>
      </c>
      <c r="G384" s="197">
        <f t="shared" ref="G384:G397" si="519">IFERROR(F384/F$32,0)</f>
        <v>-2.8760366194401518E-2</v>
      </c>
      <c r="H384" s="196">
        <f t="shared" ref="H384:H397" si="520">SUMIF($C$34:$C$379,$C384,H$34:H$379)</f>
        <v>38937630.862785503</v>
      </c>
      <c r="I384" s="197">
        <f t="shared" ref="I384:I397" si="521">IFERROR(H384/H$32,0)</f>
        <v>0.21632017145991947</v>
      </c>
      <c r="J384" s="196">
        <f t="shared" ref="J384:J397" si="522">SUMIF($C$34:$C$379,$C384,J$34:J$379)</f>
        <v>259826946.93697405</v>
      </c>
      <c r="K384" s="197">
        <f t="shared" ref="K384:K397" si="523">IFERROR(J384/J$32,0)</f>
        <v>0.37656079266228121</v>
      </c>
      <c r="L384" s="196">
        <f t="shared" ref="L384:L397" si="524">SUMIF($C$34:$C$379,$C384,L$34:L$379)</f>
        <v>116898565.94779322</v>
      </c>
      <c r="M384" s="197">
        <f t="shared" ref="M384:M397" si="525">IFERROR(L384/L$32,0)</f>
        <v>0.32471823874387007</v>
      </c>
      <c r="N384" s="196">
        <f t="shared" ref="N384:N397" si="526">SUMIF($C$34:$C$379,$C384,N$34:N$379)</f>
        <v>216601939.59539753</v>
      </c>
      <c r="O384" s="197">
        <f t="shared" ref="O384:O397" si="527">IFERROR(N384/N$32,0)</f>
        <v>0.36699752557674947</v>
      </c>
      <c r="P384" s="196">
        <f t="shared" ref="P384:P397" si="528">SUMIF($C$34:$C$379,$C384,P$34:P$379)</f>
        <v>284827020.00858659</v>
      </c>
      <c r="Q384" s="197">
        <f t="shared" ref="Q384:Q397" si="529">IFERROR(P384/P$32,0)</f>
        <v>0.39340748619970523</v>
      </c>
      <c r="R384" s="196">
        <f t="shared" ref="R384:R397" si="530">SUMIF($C$34:$C$379,$C384,R$34:R$379)</f>
        <v>79529890.951399624</v>
      </c>
      <c r="S384" s="197">
        <f t="shared" ref="S384:S397" si="531">IFERROR(R384/R$32,0)</f>
        <v>0.31811956380559847</v>
      </c>
      <c r="T384" s="196">
        <f t="shared" ref="T384:T397" si="532">SUMIF($C$34:$C$379,$C384,T$34:T$379)</f>
        <v>122841521.55418169</v>
      </c>
      <c r="U384" s="197">
        <f t="shared" ref="U384:U397" si="533">IFERROR(T384/T$32,0)</f>
        <v>0.35097577586909057</v>
      </c>
      <c r="V384" s="196">
        <f t="shared" ref="V384:V397" si="534">SUMIF($C$34:$C$379,$C384,V$34:V$379)</f>
        <v>62205238.710286796</v>
      </c>
      <c r="W384" s="197">
        <f t="shared" ref="W384:W397" si="535">IFERROR(V384/V$32,0)</f>
        <v>0.29621542242993715</v>
      </c>
      <c r="X384" s="196">
        <f t="shared" ref="X384:X397" si="536">SUMIF($C$34:$C$379,$C384,X$34:X$379)</f>
        <v>53542912.589730382</v>
      </c>
      <c r="Y384" s="197">
        <f t="shared" ref="Y384:Y397" si="537">IFERROR(X384/X$32,0)</f>
        <v>0.28180480310384409</v>
      </c>
      <c r="Z384" s="196">
        <f t="shared" ref="Z384:Z397" si="538">SUMIF($C$34:$C$379,$C384,Z$34:Z$379)</f>
        <v>660685350.37952936</v>
      </c>
      <c r="AA384" s="197">
        <f t="shared" ref="AA384:AA397" si="539">IFERROR(Z384/Z$32,0)</f>
        <v>0.41505550344234787</v>
      </c>
      <c r="AB384" s="196">
        <f t="shared" ref="AB384:AB397" si="540">SUMIF($C$34:$C$379,$C384,AB$34:AB$379)</f>
        <v>1879671536</v>
      </c>
      <c r="AC384" s="198">
        <f t="shared" ref="AC384:AC397" si="541">IFERROR(AB384/AB$32,0)</f>
        <v>0.36315137867078823</v>
      </c>
      <c r="AE384" s="196">
        <f t="shared" ref="AE384:AE397" si="542">SUMIF($C$34:$C$379,$C384,AE$34:AE$379)</f>
        <v>3588239274.7449765</v>
      </c>
      <c r="AF384" s="100">
        <f t="shared" ref="AF384:AF397" si="543">IFERROR(AE384/AE$32,0)</f>
        <v>0.40883229363150309</v>
      </c>
      <c r="AG384" s="196">
        <f t="shared" ref="AG384:AG397" si="544">SUMIF($C$34:$C$379,$C384,AG$34:AG$379)</f>
        <v>6842475350.5409584</v>
      </c>
      <c r="AH384" s="100">
        <f t="shared" ref="AH384:AH397" si="545">IFERROR(AG384/AG$32,0)</f>
        <v>0.4331163060278207</v>
      </c>
      <c r="AI384" s="196">
        <f t="shared" ref="AI384:AI397" si="546">SUMIF($C$34:$C$379,$C384,AI$34:AI$379)</f>
        <v>10173539561.411438</v>
      </c>
      <c r="AJ384" s="100">
        <f t="shared" ref="AJ384:AJ397" si="547">IFERROR(AI384/AI$32,0)</f>
        <v>0.42931109462874506</v>
      </c>
      <c r="AK384" s="196">
        <f t="shared" ref="AK384:AK397" si="548">SUMIF($C$34:$C$379,$C384,AK$34:AK$379)</f>
        <v>14273496325.296011</v>
      </c>
      <c r="AL384" s="100">
        <f t="shared" ref="AL384:AL397" si="549">IFERROR(AK384/AK$32,0)</f>
        <v>0.4302316594788862</v>
      </c>
    </row>
    <row r="385" spans="2:38" ht="22.05" customHeight="1" x14ac:dyDescent="0.45">
      <c r="B385" s="89">
        <v>2</v>
      </c>
      <c r="C385" s="2" t="s">
        <v>218</v>
      </c>
      <c r="D385" s="196">
        <f t="shared" si="516"/>
        <v>7615832</v>
      </c>
      <c r="E385" s="197">
        <f t="shared" si="517"/>
        <v>0</v>
      </c>
      <c r="F385" s="196">
        <f t="shared" si="518"/>
        <v>7615832</v>
      </c>
      <c r="G385" s="197">
        <f t="shared" si="519"/>
        <v>0.1903958</v>
      </c>
      <c r="H385" s="196">
        <f t="shared" si="520"/>
        <v>17407616</v>
      </c>
      <c r="I385" s="197">
        <f t="shared" si="521"/>
        <v>9.6708977777777774E-2</v>
      </c>
      <c r="J385" s="196">
        <f t="shared" si="522"/>
        <v>19583568</v>
      </c>
      <c r="K385" s="197">
        <f t="shared" si="523"/>
        <v>2.8381982608695653E-2</v>
      </c>
      <c r="L385" s="196">
        <f t="shared" si="524"/>
        <v>19583568</v>
      </c>
      <c r="M385" s="197">
        <f t="shared" si="525"/>
        <v>5.4398799999999997E-2</v>
      </c>
      <c r="N385" s="196">
        <f t="shared" si="526"/>
        <v>20671544</v>
      </c>
      <c r="O385" s="197">
        <f t="shared" si="527"/>
        <v>3.5024642494069808E-2</v>
      </c>
      <c r="P385" s="196">
        <f t="shared" si="528"/>
        <v>21759520</v>
      </c>
      <c r="Q385" s="197">
        <f t="shared" si="529"/>
        <v>3.0054585635359118E-2</v>
      </c>
      <c r="R385" s="196">
        <f t="shared" si="530"/>
        <v>21759520</v>
      </c>
      <c r="S385" s="197">
        <f t="shared" si="531"/>
        <v>8.7038080000000004E-2</v>
      </c>
      <c r="T385" s="196">
        <f t="shared" si="532"/>
        <v>21759520</v>
      </c>
      <c r="U385" s="197">
        <f t="shared" si="533"/>
        <v>6.2170057142857144E-2</v>
      </c>
      <c r="V385" s="196">
        <f t="shared" si="534"/>
        <v>21759520</v>
      </c>
      <c r="W385" s="197">
        <f t="shared" si="535"/>
        <v>0.10361676190476191</v>
      </c>
      <c r="X385" s="196">
        <f t="shared" si="536"/>
        <v>21759520</v>
      </c>
      <c r="Y385" s="197">
        <f t="shared" si="537"/>
        <v>0.1145237894736842</v>
      </c>
      <c r="Z385" s="196">
        <f t="shared" si="538"/>
        <v>21759520</v>
      </c>
      <c r="AA385" s="197">
        <f t="shared" si="539"/>
        <v>1.3669757507224526E-2</v>
      </c>
      <c r="AB385" s="196">
        <f t="shared" si="540"/>
        <v>223035080</v>
      </c>
      <c r="AC385" s="198">
        <f t="shared" si="541"/>
        <v>4.3090239567233388E-2</v>
      </c>
      <c r="AE385" s="196">
        <f t="shared" si="542"/>
        <v>326392800</v>
      </c>
      <c r="AF385" s="100">
        <f t="shared" si="543"/>
        <v>3.7188132348919878E-2</v>
      </c>
      <c r="AG385" s="196">
        <f t="shared" si="544"/>
        <v>341080476</v>
      </c>
      <c r="AH385" s="100">
        <f t="shared" si="545"/>
        <v>2.1589776835900708E-2</v>
      </c>
      <c r="AI385" s="196">
        <f t="shared" si="546"/>
        <v>335694994.80000007</v>
      </c>
      <c r="AJ385" s="100">
        <f t="shared" si="547"/>
        <v>1.4165923748468187E-2</v>
      </c>
      <c r="AK385" s="196">
        <f t="shared" si="548"/>
        <v>456150257.64000005</v>
      </c>
      <c r="AL385" s="100">
        <f t="shared" si="549"/>
        <v>1.3749278932336769E-2</v>
      </c>
    </row>
    <row r="386" spans="2:38" ht="22.05" customHeight="1" x14ac:dyDescent="0.45">
      <c r="B386" s="89">
        <v>3</v>
      </c>
      <c r="C386" s="92" t="s">
        <v>73</v>
      </c>
      <c r="D386" s="196">
        <f t="shared" si="516"/>
        <v>0</v>
      </c>
      <c r="E386" s="197">
        <f t="shared" si="517"/>
        <v>0</v>
      </c>
      <c r="F386" s="196">
        <f t="shared" si="518"/>
        <v>0</v>
      </c>
      <c r="G386" s="197">
        <f t="shared" si="519"/>
        <v>0</v>
      </c>
      <c r="H386" s="196">
        <f t="shared" si="520"/>
        <v>0</v>
      </c>
      <c r="I386" s="197">
        <f t="shared" si="521"/>
        <v>0</v>
      </c>
      <c r="J386" s="196">
        <f t="shared" si="522"/>
        <v>0</v>
      </c>
      <c r="K386" s="197">
        <f t="shared" si="523"/>
        <v>0</v>
      </c>
      <c r="L386" s="196">
        <f t="shared" si="524"/>
        <v>0</v>
      </c>
      <c r="M386" s="197">
        <f t="shared" si="525"/>
        <v>0</v>
      </c>
      <c r="N386" s="196">
        <f t="shared" si="526"/>
        <v>0</v>
      </c>
      <c r="O386" s="197">
        <f t="shared" si="527"/>
        <v>0</v>
      </c>
      <c r="P386" s="196">
        <f t="shared" si="528"/>
        <v>0</v>
      </c>
      <c r="Q386" s="197">
        <f t="shared" si="529"/>
        <v>0</v>
      </c>
      <c r="R386" s="196">
        <f t="shared" si="530"/>
        <v>0</v>
      </c>
      <c r="S386" s="197">
        <f t="shared" si="531"/>
        <v>0</v>
      </c>
      <c r="T386" s="196">
        <f t="shared" si="532"/>
        <v>0</v>
      </c>
      <c r="U386" s="197">
        <f t="shared" si="533"/>
        <v>0</v>
      </c>
      <c r="V386" s="196">
        <f t="shared" si="534"/>
        <v>0</v>
      </c>
      <c r="W386" s="197">
        <f t="shared" si="535"/>
        <v>0</v>
      </c>
      <c r="X386" s="196">
        <f t="shared" si="536"/>
        <v>0</v>
      </c>
      <c r="Y386" s="197">
        <f t="shared" si="537"/>
        <v>0</v>
      </c>
      <c r="Z386" s="196">
        <f t="shared" si="538"/>
        <v>0</v>
      </c>
      <c r="AA386" s="197">
        <f t="shared" si="539"/>
        <v>0</v>
      </c>
      <c r="AB386" s="196">
        <f t="shared" si="540"/>
        <v>0</v>
      </c>
      <c r="AC386" s="198">
        <f t="shared" si="541"/>
        <v>0</v>
      </c>
      <c r="AE386" s="196">
        <f t="shared" si="542"/>
        <v>0</v>
      </c>
      <c r="AF386" s="100">
        <f t="shared" si="543"/>
        <v>0</v>
      </c>
      <c r="AG386" s="196">
        <f t="shared" si="544"/>
        <v>0</v>
      </c>
      <c r="AH386" s="100">
        <f t="shared" si="545"/>
        <v>0</v>
      </c>
      <c r="AI386" s="196">
        <f t="shared" si="546"/>
        <v>0</v>
      </c>
      <c r="AJ386" s="100">
        <f t="shared" si="547"/>
        <v>0</v>
      </c>
      <c r="AK386" s="196">
        <f t="shared" si="548"/>
        <v>0</v>
      </c>
      <c r="AL386" s="100">
        <f t="shared" si="549"/>
        <v>0</v>
      </c>
    </row>
    <row r="387" spans="2:38" ht="22.05" customHeight="1" x14ac:dyDescent="0.45">
      <c r="B387" s="89">
        <v>4</v>
      </c>
      <c r="C387" s="92" t="s">
        <v>5</v>
      </c>
      <c r="D387" s="196">
        <f t="shared" si="516"/>
        <v>14344444.444444444</v>
      </c>
      <c r="E387" s="197">
        <f t="shared" si="517"/>
        <v>0</v>
      </c>
      <c r="F387" s="196">
        <f t="shared" si="518"/>
        <v>14344444.444444444</v>
      </c>
      <c r="G387" s="197">
        <f t="shared" si="519"/>
        <v>0.3586111111111111</v>
      </c>
      <c r="H387" s="196">
        <f t="shared" si="520"/>
        <v>32636111.111111112</v>
      </c>
      <c r="I387" s="197">
        <f t="shared" si="521"/>
        <v>0.18131172839506174</v>
      </c>
      <c r="J387" s="196">
        <f t="shared" si="522"/>
        <v>39636111.111111112</v>
      </c>
      <c r="K387" s="197">
        <f t="shared" si="523"/>
        <v>5.7443639291465377E-2</v>
      </c>
      <c r="L387" s="196">
        <f t="shared" si="524"/>
        <v>39636111.111111112</v>
      </c>
      <c r="M387" s="197">
        <f t="shared" si="525"/>
        <v>0.11010030864197531</v>
      </c>
      <c r="N387" s="196">
        <f t="shared" si="526"/>
        <v>41552777.777777776</v>
      </c>
      <c r="O387" s="197">
        <f t="shared" si="527"/>
        <v>7.0404570955231741E-2</v>
      </c>
      <c r="P387" s="196">
        <f t="shared" si="528"/>
        <v>43802777.777777776</v>
      </c>
      <c r="Q387" s="197">
        <f t="shared" si="529"/>
        <v>6.0501074278698587E-2</v>
      </c>
      <c r="R387" s="196">
        <f t="shared" si="530"/>
        <v>43802777.777777776</v>
      </c>
      <c r="S387" s="197">
        <f t="shared" si="531"/>
        <v>0.1752111111111111</v>
      </c>
      <c r="T387" s="196">
        <f t="shared" si="532"/>
        <v>40802777.777777776</v>
      </c>
      <c r="U387" s="197">
        <f t="shared" si="533"/>
        <v>0.11657936507936507</v>
      </c>
      <c r="V387" s="196">
        <f t="shared" si="534"/>
        <v>40802777.777777776</v>
      </c>
      <c r="W387" s="197">
        <f t="shared" si="535"/>
        <v>0.1942989417989418</v>
      </c>
      <c r="X387" s="196">
        <f t="shared" si="536"/>
        <v>40802777.777777776</v>
      </c>
      <c r="Y387" s="197">
        <f t="shared" si="537"/>
        <v>0.21475146198830408</v>
      </c>
      <c r="Z387" s="196">
        <f t="shared" si="538"/>
        <v>40802777.777777776</v>
      </c>
      <c r="AA387" s="197">
        <f t="shared" si="539"/>
        <v>2.5633105778224512E-2</v>
      </c>
      <c r="AB387" s="196">
        <f t="shared" si="540"/>
        <v>432966666.66666663</v>
      </c>
      <c r="AC387" s="198">
        <f t="shared" si="541"/>
        <v>8.3648892323544555E-2</v>
      </c>
      <c r="AE387" s="196">
        <f t="shared" si="542"/>
        <v>726220000</v>
      </c>
      <c r="AF387" s="100">
        <f t="shared" si="543"/>
        <v>8.2743141008112295E-2</v>
      </c>
      <c r="AG387" s="196">
        <f t="shared" si="544"/>
        <v>720126000</v>
      </c>
      <c r="AH387" s="100">
        <f t="shared" si="545"/>
        <v>4.5582672500227871E-2</v>
      </c>
      <c r="AI387" s="196">
        <f t="shared" si="546"/>
        <v>742277500.00000012</v>
      </c>
      <c r="AJ387" s="100">
        <f t="shared" si="547"/>
        <v>3.1323214906639398E-2</v>
      </c>
      <c r="AK387" s="196">
        <f t="shared" si="548"/>
        <v>1039388150.0000002</v>
      </c>
      <c r="AL387" s="100">
        <f t="shared" si="549"/>
        <v>3.1329232756005618E-2</v>
      </c>
    </row>
    <row r="388" spans="2:38" ht="22.05" customHeight="1" x14ac:dyDescent="0.45">
      <c r="B388" s="89">
        <v>8</v>
      </c>
      <c r="C388" s="2" t="s">
        <v>46</v>
      </c>
      <c r="D388" s="196">
        <f t="shared" si="516"/>
        <v>17500000</v>
      </c>
      <c r="E388" s="197">
        <f t="shared" si="517"/>
        <v>0</v>
      </c>
      <c r="F388" s="196">
        <f t="shared" si="518"/>
        <v>17500000</v>
      </c>
      <c r="G388" s="197">
        <f t="shared" si="519"/>
        <v>0.4375</v>
      </c>
      <c r="H388" s="196">
        <f t="shared" si="520"/>
        <v>45000000</v>
      </c>
      <c r="I388" s="197">
        <f t="shared" si="521"/>
        <v>0.25</v>
      </c>
      <c r="J388" s="196">
        <f t="shared" si="522"/>
        <v>50000000</v>
      </c>
      <c r="K388" s="197">
        <f t="shared" si="523"/>
        <v>7.2463768115942032E-2</v>
      </c>
      <c r="L388" s="196">
        <f t="shared" si="524"/>
        <v>50000000</v>
      </c>
      <c r="M388" s="197">
        <f t="shared" si="525"/>
        <v>0.1388888888888889</v>
      </c>
      <c r="N388" s="196">
        <f t="shared" si="526"/>
        <v>52500000</v>
      </c>
      <c r="O388" s="197">
        <f t="shared" si="527"/>
        <v>8.8952897322941371E-2</v>
      </c>
      <c r="P388" s="196">
        <f t="shared" si="528"/>
        <v>55000000</v>
      </c>
      <c r="Q388" s="197">
        <f t="shared" si="529"/>
        <v>7.5966850828729282E-2</v>
      </c>
      <c r="R388" s="196">
        <f t="shared" si="530"/>
        <v>55000000</v>
      </c>
      <c r="S388" s="197">
        <f t="shared" si="531"/>
        <v>0.22</v>
      </c>
      <c r="T388" s="196">
        <f t="shared" si="532"/>
        <v>55000000</v>
      </c>
      <c r="U388" s="197">
        <f t="shared" si="533"/>
        <v>0.15714285714285714</v>
      </c>
      <c r="V388" s="196">
        <f t="shared" si="534"/>
        <v>55000000</v>
      </c>
      <c r="W388" s="197">
        <f t="shared" si="535"/>
        <v>0.26190476190476192</v>
      </c>
      <c r="X388" s="196">
        <f t="shared" si="536"/>
        <v>55000000</v>
      </c>
      <c r="Y388" s="197">
        <f t="shared" si="537"/>
        <v>0.28947368421052633</v>
      </c>
      <c r="Z388" s="196">
        <f t="shared" si="538"/>
        <v>55000000</v>
      </c>
      <c r="AA388" s="197">
        <f t="shared" si="539"/>
        <v>3.4552079406960673E-2</v>
      </c>
      <c r="AB388" s="196">
        <f t="shared" si="540"/>
        <v>562500000</v>
      </c>
      <c r="AC388" s="198">
        <f t="shared" si="541"/>
        <v>0.10867465224111283</v>
      </c>
      <c r="AE388" s="196">
        <f t="shared" si="542"/>
        <v>630000000</v>
      </c>
      <c r="AF388" s="100">
        <f t="shared" si="543"/>
        <v>7.1780147662018054E-2</v>
      </c>
      <c r="AG388" s="196">
        <f t="shared" si="544"/>
        <v>600000000</v>
      </c>
      <c r="AH388" s="100">
        <f t="shared" si="545"/>
        <v>3.7978914106887855E-2</v>
      </c>
      <c r="AI388" s="196">
        <f t="shared" si="546"/>
        <v>540000000</v>
      </c>
      <c r="AJ388" s="100">
        <f t="shared" si="547"/>
        <v>2.2787348464132714E-2</v>
      </c>
      <c r="AK388" s="196">
        <f t="shared" si="548"/>
        <v>660000000</v>
      </c>
      <c r="AL388" s="100">
        <f t="shared" si="549"/>
        <v>1.9893716913131736E-2</v>
      </c>
    </row>
    <row r="389" spans="2:38" ht="22.05" customHeight="1" x14ac:dyDescent="0.45">
      <c r="B389" s="89">
        <v>9</v>
      </c>
      <c r="C389" s="92" t="s">
        <v>104</v>
      </c>
      <c r="D389" s="196">
        <f t="shared" si="516"/>
        <v>350000</v>
      </c>
      <c r="E389" s="197">
        <f t="shared" si="517"/>
        <v>0</v>
      </c>
      <c r="F389" s="196">
        <f t="shared" si="518"/>
        <v>350000</v>
      </c>
      <c r="G389" s="197">
        <f t="shared" si="519"/>
        <v>8.7500000000000008E-3</v>
      </c>
      <c r="H389" s="196">
        <f t="shared" si="520"/>
        <v>800000</v>
      </c>
      <c r="I389" s="197">
        <f t="shared" si="521"/>
        <v>4.4444444444444444E-3</v>
      </c>
      <c r="J389" s="196">
        <f t="shared" si="522"/>
        <v>900000</v>
      </c>
      <c r="K389" s="197">
        <f t="shared" si="523"/>
        <v>1.3043478260869566E-3</v>
      </c>
      <c r="L389" s="196">
        <f t="shared" si="524"/>
        <v>900000</v>
      </c>
      <c r="M389" s="197">
        <f t="shared" si="525"/>
        <v>2.5000000000000001E-3</v>
      </c>
      <c r="N389" s="196">
        <f t="shared" si="526"/>
        <v>950000</v>
      </c>
      <c r="O389" s="197">
        <f t="shared" si="527"/>
        <v>1.6096238563198916E-3</v>
      </c>
      <c r="P389" s="196">
        <f t="shared" si="528"/>
        <v>1000000</v>
      </c>
      <c r="Q389" s="197">
        <f t="shared" si="529"/>
        <v>1.3812154696132596E-3</v>
      </c>
      <c r="R389" s="196">
        <f t="shared" si="530"/>
        <v>1000000</v>
      </c>
      <c r="S389" s="197">
        <f t="shared" si="531"/>
        <v>4.0000000000000001E-3</v>
      </c>
      <c r="T389" s="196">
        <f t="shared" si="532"/>
        <v>1000000</v>
      </c>
      <c r="U389" s="197">
        <f t="shared" si="533"/>
        <v>2.8571428571428571E-3</v>
      </c>
      <c r="V389" s="196">
        <f t="shared" si="534"/>
        <v>1000000</v>
      </c>
      <c r="W389" s="197">
        <f t="shared" si="535"/>
        <v>4.7619047619047623E-3</v>
      </c>
      <c r="X389" s="196">
        <f t="shared" si="536"/>
        <v>1000000</v>
      </c>
      <c r="Y389" s="197">
        <f t="shared" si="537"/>
        <v>5.263157894736842E-3</v>
      </c>
      <c r="Z389" s="196">
        <f t="shared" si="538"/>
        <v>1000000</v>
      </c>
      <c r="AA389" s="197">
        <f t="shared" si="539"/>
        <v>6.2821962558110315E-4</v>
      </c>
      <c r="AB389" s="196">
        <f t="shared" si="540"/>
        <v>10250000</v>
      </c>
      <c r="AC389" s="198">
        <f t="shared" si="541"/>
        <v>1.9802936630602783E-3</v>
      </c>
      <c r="AE389" s="196">
        <f t="shared" si="542"/>
        <v>12000000</v>
      </c>
      <c r="AF389" s="100">
        <f t="shared" si="543"/>
        <v>1.3672409078479629E-3</v>
      </c>
      <c r="AG389" s="196">
        <f t="shared" si="544"/>
        <v>11400000</v>
      </c>
      <c r="AH389" s="100">
        <f t="shared" si="545"/>
        <v>7.215993680308693E-4</v>
      </c>
      <c r="AI389" s="196">
        <f t="shared" si="546"/>
        <v>10200000</v>
      </c>
      <c r="AJ389" s="100">
        <f t="shared" si="547"/>
        <v>4.3042769321139572E-4</v>
      </c>
      <c r="AK389" s="196">
        <f t="shared" si="548"/>
        <v>12600000</v>
      </c>
      <c r="AL389" s="100">
        <f t="shared" si="549"/>
        <v>3.7978914106887854E-4</v>
      </c>
    </row>
    <row r="390" spans="2:38" ht="22.05" customHeight="1" x14ac:dyDescent="0.45">
      <c r="B390" s="89">
        <v>10</v>
      </c>
      <c r="C390" s="92" t="s">
        <v>213</v>
      </c>
      <c r="D390" s="196">
        <f t="shared" si="516"/>
        <v>125000</v>
      </c>
      <c r="E390" s="197">
        <f t="shared" si="517"/>
        <v>0</v>
      </c>
      <c r="F390" s="196">
        <f t="shared" si="518"/>
        <v>125000</v>
      </c>
      <c r="G390" s="197">
        <f t="shared" si="519"/>
        <v>3.1250000000000002E-3</v>
      </c>
      <c r="H390" s="196">
        <f t="shared" si="520"/>
        <v>300000</v>
      </c>
      <c r="I390" s="197">
        <f t="shared" si="521"/>
        <v>1.6666666666666668E-3</v>
      </c>
      <c r="J390" s="196">
        <f t="shared" si="522"/>
        <v>300000</v>
      </c>
      <c r="K390" s="197">
        <f t="shared" si="523"/>
        <v>4.3478260869565219E-4</v>
      </c>
      <c r="L390" s="196">
        <f t="shared" si="524"/>
        <v>300000</v>
      </c>
      <c r="M390" s="197">
        <f t="shared" si="525"/>
        <v>8.3333333333333339E-4</v>
      </c>
      <c r="N390" s="196">
        <f t="shared" si="526"/>
        <v>325000</v>
      </c>
      <c r="O390" s="197">
        <f t="shared" si="527"/>
        <v>5.506607929515419E-4</v>
      </c>
      <c r="P390" s="196">
        <f t="shared" si="528"/>
        <v>350000</v>
      </c>
      <c r="Q390" s="197">
        <f t="shared" si="529"/>
        <v>4.8342541436464091E-4</v>
      </c>
      <c r="R390" s="196">
        <f t="shared" si="530"/>
        <v>350000</v>
      </c>
      <c r="S390" s="197">
        <f t="shared" si="531"/>
        <v>1.4E-3</v>
      </c>
      <c r="T390" s="196">
        <f t="shared" si="532"/>
        <v>400000</v>
      </c>
      <c r="U390" s="197">
        <f t="shared" si="533"/>
        <v>1.1428571428571429E-3</v>
      </c>
      <c r="V390" s="196">
        <f t="shared" si="534"/>
        <v>400000</v>
      </c>
      <c r="W390" s="197">
        <f t="shared" si="535"/>
        <v>1.9047619047619048E-3</v>
      </c>
      <c r="X390" s="196">
        <f t="shared" si="536"/>
        <v>400000</v>
      </c>
      <c r="Y390" s="197">
        <f t="shared" si="537"/>
        <v>2.1052631578947368E-3</v>
      </c>
      <c r="Z390" s="196">
        <f t="shared" si="538"/>
        <v>400000</v>
      </c>
      <c r="AA390" s="197">
        <f t="shared" si="539"/>
        <v>2.5128785023244125E-4</v>
      </c>
      <c r="AB390" s="196">
        <f t="shared" si="540"/>
        <v>3775000</v>
      </c>
      <c r="AC390" s="198">
        <f t="shared" si="541"/>
        <v>7.2932766615146829E-4</v>
      </c>
      <c r="AE390" s="196">
        <f t="shared" si="542"/>
        <v>5400000</v>
      </c>
      <c r="AF390" s="100">
        <f t="shared" si="543"/>
        <v>6.1525840853158327E-4</v>
      </c>
      <c r="AG390" s="196">
        <f t="shared" si="544"/>
        <v>5100000</v>
      </c>
      <c r="AH390" s="100">
        <f t="shared" si="545"/>
        <v>3.2282076990854678E-4</v>
      </c>
      <c r="AI390" s="196">
        <f t="shared" si="546"/>
        <v>4500000</v>
      </c>
      <c r="AJ390" s="100">
        <f t="shared" si="547"/>
        <v>1.8989457053443927E-4</v>
      </c>
      <c r="AK390" s="196">
        <f t="shared" si="548"/>
        <v>5100000</v>
      </c>
      <c r="AL390" s="100">
        <f t="shared" si="549"/>
        <v>1.5372417614692704E-4</v>
      </c>
    </row>
    <row r="391" spans="2:38" ht="22.05" customHeight="1" x14ac:dyDescent="0.45">
      <c r="B391" s="89">
        <v>11</v>
      </c>
      <c r="C391" s="92" t="s">
        <v>214</v>
      </c>
      <c r="D391" s="196">
        <f t="shared" si="516"/>
        <v>168583.33333333331</v>
      </c>
      <c r="E391" s="197">
        <f t="shared" si="517"/>
        <v>0</v>
      </c>
      <c r="F391" s="196">
        <f t="shared" si="518"/>
        <v>168583.33333333331</v>
      </c>
      <c r="G391" s="197">
        <f t="shared" si="519"/>
        <v>4.2145833333333332E-3</v>
      </c>
      <c r="H391" s="196">
        <f t="shared" si="520"/>
        <v>361250</v>
      </c>
      <c r="I391" s="197">
        <f t="shared" si="521"/>
        <v>2.0069444444444444E-3</v>
      </c>
      <c r="J391" s="196">
        <f t="shared" si="522"/>
        <v>361250</v>
      </c>
      <c r="K391" s="197">
        <f t="shared" si="523"/>
        <v>5.2355072463768115E-4</v>
      </c>
      <c r="L391" s="196">
        <f t="shared" si="524"/>
        <v>361250</v>
      </c>
      <c r="M391" s="197">
        <f t="shared" si="525"/>
        <v>1.0034722222222222E-3</v>
      </c>
      <c r="N391" s="196">
        <f t="shared" si="526"/>
        <v>385333.33333333331</v>
      </c>
      <c r="O391" s="197">
        <f t="shared" si="527"/>
        <v>6.5288602733536648E-4</v>
      </c>
      <c r="P391" s="196">
        <f t="shared" si="528"/>
        <v>409416.66666666663</v>
      </c>
      <c r="Q391" s="197">
        <f t="shared" si="529"/>
        <v>5.6549263351749531E-4</v>
      </c>
      <c r="R391" s="196">
        <f t="shared" si="530"/>
        <v>409416.66666666663</v>
      </c>
      <c r="S391" s="197">
        <f t="shared" si="531"/>
        <v>1.6376666666666666E-3</v>
      </c>
      <c r="T391" s="196">
        <f t="shared" si="532"/>
        <v>457583.33333333326</v>
      </c>
      <c r="U391" s="197">
        <f t="shared" si="533"/>
        <v>1.3073809523809522E-3</v>
      </c>
      <c r="V391" s="196">
        <f t="shared" si="534"/>
        <v>457583.33333333326</v>
      </c>
      <c r="W391" s="197">
        <f t="shared" si="535"/>
        <v>2.1789682539682534E-3</v>
      </c>
      <c r="X391" s="196">
        <f t="shared" si="536"/>
        <v>457583.33333333326</v>
      </c>
      <c r="Y391" s="197">
        <f t="shared" si="537"/>
        <v>2.4083333333333331E-3</v>
      </c>
      <c r="Z391" s="196">
        <f t="shared" si="538"/>
        <v>457583.33333333326</v>
      </c>
      <c r="AA391" s="197">
        <f t="shared" si="539"/>
        <v>2.8746283033881972E-4</v>
      </c>
      <c r="AB391" s="196">
        <f t="shared" si="540"/>
        <v>4455416.666666667</v>
      </c>
      <c r="AC391" s="198">
        <f t="shared" si="541"/>
        <v>8.6078374549201453E-4</v>
      </c>
      <c r="AE391" s="196">
        <f t="shared" si="542"/>
        <v>5491000</v>
      </c>
      <c r="AF391" s="100">
        <f t="shared" si="543"/>
        <v>6.2562665208276366E-4</v>
      </c>
      <c r="AG391" s="196">
        <f t="shared" si="544"/>
        <v>5202000</v>
      </c>
      <c r="AH391" s="100">
        <f t="shared" si="545"/>
        <v>3.2927718530671772E-4</v>
      </c>
      <c r="AI391" s="196">
        <f t="shared" si="546"/>
        <v>4624000</v>
      </c>
      <c r="AJ391" s="100">
        <f t="shared" si="547"/>
        <v>1.9512722092249939E-4</v>
      </c>
      <c r="AK391" s="196">
        <f t="shared" si="548"/>
        <v>5202000</v>
      </c>
      <c r="AL391" s="100">
        <f t="shared" si="549"/>
        <v>1.5679865966986557E-4</v>
      </c>
    </row>
    <row r="392" spans="2:38" ht="22.05" customHeight="1" x14ac:dyDescent="0.45">
      <c r="B392" s="89">
        <v>12</v>
      </c>
      <c r="C392" s="92" t="s">
        <v>220</v>
      </c>
      <c r="D392" s="196">
        <f t="shared" si="516"/>
        <v>116666.66666666667</v>
      </c>
      <c r="E392" s="197">
        <f t="shared" si="517"/>
        <v>0</v>
      </c>
      <c r="F392" s="196">
        <f t="shared" si="518"/>
        <v>116666.66666666667</v>
      </c>
      <c r="G392" s="197">
        <f t="shared" si="519"/>
        <v>2.9166666666666668E-3</v>
      </c>
      <c r="H392" s="196">
        <f t="shared" si="520"/>
        <v>266666.66666666669</v>
      </c>
      <c r="I392" s="197">
        <f t="shared" si="521"/>
        <v>1.4814814814814816E-3</v>
      </c>
      <c r="J392" s="196">
        <f t="shared" si="522"/>
        <v>266666.66666666669</v>
      </c>
      <c r="K392" s="197">
        <f t="shared" si="523"/>
        <v>3.8647342995169087E-4</v>
      </c>
      <c r="L392" s="196">
        <f t="shared" si="524"/>
        <v>266666.66666666669</v>
      </c>
      <c r="M392" s="197">
        <f t="shared" si="525"/>
        <v>7.4074074074074081E-4</v>
      </c>
      <c r="N392" s="196">
        <f t="shared" si="526"/>
        <v>283333.33333333337</v>
      </c>
      <c r="O392" s="197">
        <f t="shared" si="527"/>
        <v>4.8006325539365195E-4</v>
      </c>
      <c r="P392" s="196">
        <f t="shared" si="528"/>
        <v>300000.00000000006</v>
      </c>
      <c r="Q392" s="197">
        <f t="shared" si="529"/>
        <v>4.1436464088397796E-4</v>
      </c>
      <c r="R392" s="196">
        <f t="shared" si="530"/>
        <v>300000.00000000006</v>
      </c>
      <c r="S392" s="197">
        <f t="shared" si="531"/>
        <v>1.2000000000000003E-3</v>
      </c>
      <c r="T392" s="196">
        <f t="shared" si="532"/>
        <v>333333.33333333337</v>
      </c>
      <c r="U392" s="197">
        <f t="shared" si="533"/>
        <v>9.5238095238095249E-4</v>
      </c>
      <c r="V392" s="196">
        <f t="shared" si="534"/>
        <v>333333.33333333337</v>
      </c>
      <c r="W392" s="197">
        <f t="shared" si="535"/>
        <v>1.5873015873015875E-3</v>
      </c>
      <c r="X392" s="196">
        <f t="shared" si="536"/>
        <v>333333.33333333337</v>
      </c>
      <c r="Y392" s="197">
        <f t="shared" si="537"/>
        <v>1.754385964912281E-3</v>
      </c>
      <c r="Z392" s="196">
        <f t="shared" si="538"/>
        <v>333333.33333333337</v>
      </c>
      <c r="AA392" s="197">
        <f t="shared" si="539"/>
        <v>2.0940654186036775E-4</v>
      </c>
      <c r="AB392" s="196">
        <f t="shared" si="540"/>
        <v>2600000.0000000005</v>
      </c>
      <c r="AC392" s="198">
        <f t="shared" si="541"/>
        <v>5.0231839258114378E-4</v>
      </c>
      <c r="AE392" s="196">
        <f t="shared" si="542"/>
        <v>3800000</v>
      </c>
      <c r="AF392" s="100">
        <f t="shared" si="543"/>
        <v>4.3295962081852155E-4</v>
      </c>
      <c r="AG392" s="196">
        <f t="shared" si="544"/>
        <v>3600000</v>
      </c>
      <c r="AH392" s="100">
        <f t="shared" si="545"/>
        <v>2.2787348464132714E-4</v>
      </c>
      <c r="AI392" s="196">
        <f t="shared" si="546"/>
        <v>3200000</v>
      </c>
      <c r="AJ392" s="100">
        <f t="shared" si="547"/>
        <v>1.3503613904671238E-4</v>
      </c>
      <c r="AK392" s="196">
        <f t="shared" si="548"/>
        <v>3600000</v>
      </c>
      <c r="AL392" s="100">
        <f t="shared" si="549"/>
        <v>1.0851118316253672E-4</v>
      </c>
    </row>
    <row r="393" spans="2:38" ht="22.05" customHeight="1" x14ac:dyDescent="0.45">
      <c r="B393" s="89">
        <v>13</v>
      </c>
      <c r="C393" s="92" t="s">
        <v>72</v>
      </c>
      <c r="D393" s="196">
        <f t="shared" si="516"/>
        <v>583333.33333333326</v>
      </c>
      <c r="E393" s="197">
        <f t="shared" si="517"/>
        <v>0</v>
      </c>
      <c r="F393" s="196">
        <f t="shared" si="518"/>
        <v>583333.33333333326</v>
      </c>
      <c r="G393" s="197">
        <f t="shared" si="519"/>
        <v>1.4583333333333332E-2</v>
      </c>
      <c r="H393" s="196">
        <f t="shared" si="520"/>
        <v>1250000</v>
      </c>
      <c r="I393" s="197">
        <f t="shared" si="521"/>
        <v>6.9444444444444441E-3</v>
      </c>
      <c r="J393" s="196">
        <f t="shared" si="522"/>
        <v>1250000</v>
      </c>
      <c r="K393" s="197">
        <f t="shared" si="523"/>
        <v>1.8115942028985507E-3</v>
      </c>
      <c r="L393" s="196">
        <f t="shared" si="524"/>
        <v>1250000</v>
      </c>
      <c r="M393" s="197">
        <f t="shared" si="525"/>
        <v>3.472222222222222E-3</v>
      </c>
      <c r="N393" s="196">
        <f t="shared" si="526"/>
        <v>1333333.3333333333</v>
      </c>
      <c r="O393" s="197">
        <f t="shared" si="527"/>
        <v>2.2591212018524794E-3</v>
      </c>
      <c r="P393" s="196">
        <f t="shared" si="528"/>
        <v>1416666.6666666665</v>
      </c>
      <c r="Q393" s="197">
        <f t="shared" si="529"/>
        <v>1.956721915285451E-3</v>
      </c>
      <c r="R393" s="196">
        <f t="shared" si="530"/>
        <v>1416666.6666666665</v>
      </c>
      <c r="S393" s="197">
        <f t="shared" si="531"/>
        <v>5.6666666666666662E-3</v>
      </c>
      <c r="T393" s="196">
        <f t="shared" si="532"/>
        <v>1583333.333333333</v>
      </c>
      <c r="U393" s="197">
        <f t="shared" si="533"/>
        <v>4.5238095238095228E-3</v>
      </c>
      <c r="V393" s="196">
        <f t="shared" si="534"/>
        <v>1583333.333333333</v>
      </c>
      <c r="W393" s="197">
        <f t="shared" si="535"/>
        <v>7.539682539682538E-3</v>
      </c>
      <c r="X393" s="196">
        <f t="shared" si="536"/>
        <v>1583333.333333333</v>
      </c>
      <c r="Y393" s="197">
        <f t="shared" si="537"/>
        <v>8.3333333333333315E-3</v>
      </c>
      <c r="Z393" s="196">
        <f t="shared" si="538"/>
        <v>1583333.333333333</v>
      </c>
      <c r="AA393" s="197">
        <f t="shared" si="539"/>
        <v>9.9468107383674648E-4</v>
      </c>
      <c r="AB393" s="196">
        <f t="shared" si="540"/>
        <v>15416666.666666666</v>
      </c>
      <c r="AC393" s="198">
        <f t="shared" si="541"/>
        <v>2.9784904688304995E-3</v>
      </c>
      <c r="AE393" s="196">
        <f t="shared" si="542"/>
        <v>20900000</v>
      </c>
      <c r="AF393" s="100">
        <f t="shared" si="543"/>
        <v>2.3812779145018685E-3</v>
      </c>
      <c r="AG393" s="196">
        <f t="shared" si="544"/>
        <v>21780000</v>
      </c>
      <c r="AH393" s="100">
        <f t="shared" si="545"/>
        <v>1.3786345820800293E-3</v>
      </c>
      <c r="AI393" s="196">
        <f t="shared" si="546"/>
        <v>21296000</v>
      </c>
      <c r="AJ393" s="100">
        <f t="shared" si="547"/>
        <v>8.9866550535587085E-4</v>
      </c>
      <c r="AK393" s="196">
        <f t="shared" si="548"/>
        <v>26353800.000000007</v>
      </c>
      <c r="AL393" s="100">
        <f t="shared" si="549"/>
        <v>7.9435611634135037E-4</v>
      </c>
    </row>
    <row r="394" spans="2:38" ht="22.05" customHeight="1" x14ac:dyDescent="0.45">
      <c r="B394" s="89">
        <v>14</v>
      </c>
      <c r="C394" s="92" t="s">
        <v>67</v>
      </c>
      <c r="D394" s="196">
        <f t="shared" si="516"/>
        <v>291666.66666666663</v>
      </c>
      <c r="E394" s="197">
        <f t="shared" si="517"/>
        <v>0</v>
      </c>
      <c r="F394" s="196">
        <f t="shared" si="518"/>
        <v>291666.66666666663</v>
      </c>
      <c r="G394" s="197">
        <f t="shared" si="519"/>
        <v>7.2916666666666659E-3</v>
      </c>
      <c r="H394" s="196">
        <f t="shared" si="520"/>
        <v>666666.66666666663</v>
      </c>
      <c r="I394" s="197">
        <f t="shared" si="521"/>
        <v>3.7037037037037034E-3</v>
      </c>
      <c r="J394" s="196">
        <f t="shared" si="522"/>
        <v>666666.66666666663</v>
      </c>
      <c r="K394" s="197">
        <f t="shared" si="523"/>
        <v>9.6618357487922703E-4</v>
      </c>
      <c r="L394" s="196">
        <f t="shared" si="524"/>
        <v>666666.66666666663</v>
      </c>
      <c r="M394" s="197">
        <f t="shared" si="525"/>
        <v>1.8518518518518517E-3</v>
      </c>
      <c r="N394" s="196">
        <f t="shared" si="526"/>
        <v>708333.33333333326</v>
      </c>
      <c r="O394" s="197">
        <f t="shared" si="527"/>
        <v>1.2001581384841295E-3</v>
      </c>
      <c r="P394" s="196">
        <f t="shared" si="528"/>
        <v>749999.99999999988</v>
      </c>
      <c r="Q394" s="197">
        <f t="shared" si="529"/>
        <v>1.0359116022099445E-3</v>
      </c>
      <c r="R394" s="196">
        <f t="shared" si="530"/>
        <v>749999.99999999988</v>
      </c>
      <c r="S394" s="197">
        <f t="shared" si="531"/>
        <v>2.9999999999999996E-3</v>
      </c>
      <c r="T394" s="196">
        <f t="shared" si="532"/>
        <v>833333.33333333326</v>
      </c>
      <c r="U394" s="197">
        <f t="shared" si="533"/>
        <v>2.3809523809523807E-3</v>
      </c>
      <c r="V394" s="196">
        <f t="shared" si="534"/>
        <v>833333.33333333326</v>
      </c>
      <c r="W394" s="197">
        <f t="shared" si="535"/>
        <v>3.968253968253968E-3</v>
      </c>
      <c r="X394" s="196">
        <f t="shared" si="536"/>
        <v>833333.33333333326</v>
      </c>
      <c r="Y394" s="197">
        <f t="shared" si="537"/>
        <v>4.3859649122807015E-3</v>
      </c>
      <c r="Z394" s="196">
        <f t="shared" si="538"/>
        <v>833333.33333333326</v>
      </c>
      <c r="AA394" s="197">
        <f t="shared" si="539"/>
        <v>5.2351635465091922E-4</v>
      </c>
      <c r="AB394" s="196">
        <f t="shared" si="540"/>
        <v>7124999.9999999991</v>
      </c>
      <c r="AC394" s="198">
        <f t="shared" si="541"/>
        <v>1.3765455950540957E-3</v>
      </c>
      <c r="AE394" s="196">
        <f t="shared" si="542"/>
        <v>10450000</v>
      </c>
      <c r="AF394" s="100">
        <f t="shared" si="543"/>
        <v>1.1906389572509343E-3</v>
      </c>
      <c r="AG394" s="196">
        <f t="shared" si="544"/>
        <v>10890000</v>
      </c>
      <c r="AH394" s="100">
        <f t="shared" si="545"/>
        <v>6.8931729104001463E-4</v>
      </c>
      <c r="AI394" s="196">
        <f t="shared" si="546"/>
        <v>10648000</v>
      </c>
      <c r="AJ394" s="100">
        <f t="shared" si="547"/>
        <v>4.4933275267793543E-4</v>
      </c>
      <c r="AK394" s="196">
        <f t="shared" si="548"/>
        <v>13176900.000000004</v>
      </c>
      <c r="AL394" s="100">
        <f t="shared" si="549"/>
        <v>3.9717805817067518E-4</v>
      </c>
    </row>
    <row r="395" spans="2:38" ht="22.05" customHeight="1" x14ac:dyDescent="0.45">
      <c r="B395" s="89">
        <v>15</v>
      </c>
      <c r="C395" s="92" t="s">
        <v>221</v>
      </c>
      <c r="D395" s="196">
        <f t="shared" si="516"/>
        <v>700000</v>
      </c>
      <c r="E395" s="197">
        <f t="shared" si="517"/>
        <v>0</v>
      </c>
      <c r="F395" s="196">
        <f t="shared" si="518"/>
        <v>700000</v>
      </c>
      <c r="G395" s="197">
        <f t="shared" si="519"/>
        <v>1.7500000000000002E-2</v>
      </c>
      <c r="H395" s="196">
        <f t="shared" si="520"/>
        <v>1600000</v>
      </c>
      <c r="I395" s="197">
        <f t="shared" si="521"/>
        <v>8.8888888888888889E-3</v>
      </c>
      <c r="J395" s="196">
        <f t="shared" si="522"/>
        <v>1600000</v>
      </c>
      <c r="K395" s="197">
        <f t="shared" si="523"/>
        <v>2.3188405797101449E-3</v>
      </c>
      <c r="L395" s="196">
        <f t="shared" si="524"/>
        <v>1600000</v>
      </c>
      <c r="M395" s="197">
        <f t="shared" si="525"/>
        <v>4.4444444444444444E-3</v>
      </c>
      <c r="N395" s="196">
        <f t="shared" si="526"/>
        <v>1700000</v>
      </c>
      <c r="O395" s="197">
        <f t="shared" si="527"/>
        <v>2.8803795323619113E-3</v>
      </c>
      <c r="P395" s="196">
        <f t="shared" si="528"/>
        <v>1800000</v>
      </c>
      <c r="Q395" s="197">
        <f t="shared" si="529"/>
        <v>2.4861878453038672E-3</v>
      </c>
      <c r="R395" s="196">
        <f t="shared" si="530"/>
        <v>1800000</v>
      </c>
      <c r="S395" s="197">
        <f t="shared" si="531"/>
        <v>7.1999999999999998E-3</v>
      </c>
      <c r="T395" s="196">
        <f t="shared" si="532"/>
        <v>2000000</v>
      </c>
      <c r="U395" s="197">
        <f t="shared" si="533"/>
        <v>5.7142857142857143E-3</v>
      </c>
      <c r="V395" s="196">
        <f t="shared" si="534"/>
        <v>2000000</v>
      </c>
      <c r="W395" s="197">
        <f t="shared" si="535"/>
        <v>9.5238095238095247E-3</v>
      </c>
      <c r="X395" s="196">
        <f t="shared" si="536"/>
        <v>2000000</v>
      </c>
      <c r="Y395" s="197">
        <f t="shared" si="537"/>
        <v>1.0526315789473684E-2</v>
      </c>
      <c r="Z395" s="196">
        <f t="shared" si="538"/>
        <v>2000000</v>
      </c>
      <c r="AA395" s="197">
        <f t="shared" si="539"/>
        <v>1.2564392511622063E-3</v>
      </c>
      <c r="AB395" s="196">
        <f t="shared" si="540"/>
        <v>17100000</v>
      </c>
      <c r="AC395" s="198">
        <f t="shared" si="541"/>
        <v>3.3037094281298299E-3</v>
      </c>
      <c r="AE395" s="196">
        <f t="shared" si="542"/>
        <v>25080000</v>
      </c>
      <c r="AF395" s="100">
        <f t="shared" si="543"/>
        <v>2.8575334974022424E-3</v>
      </c>
      <c r="AG395" s="196">
        <f t="shared" si="544"/>
        <v>26136000.000000004</v>
      </c>
      <c r="AH395" s="100">
        <f t="shared" si="545"/>
        <v>1.6543614984960353E-3</v>
      </c>
      <c r="AI395" s="196">
        <f t="shared" si="546"/>
        <v>25555200.000000007</v>
      </c>
      <c r="AJ395" s="100">
        <f t="shared" si="547"/>
        <v>1.0783986064270455E-3</v>
      </c>
      <c r="AK395" s="196">
        <f t="shared" si="548"/>
        <v>31624560.000000011</v>
      </c>
      <c r="AL395" s="100">
        <f t="shared" si="549"/>
        <v>9.5322733960962055E-4</v>
      </c>
    </row>
    <row r="396" spans="2:38" ht="22.05" customHeight="1" x14ac:dyDescent="0.45">
      <c r="B396" s="106">
        <v>16</v>
      </c>
      <c r="C396" s="231" t="s">
        <v>74</v>
      </c>
      <c r="D396" s="196">
        <f t="shared" si="516"/>
        <v>0</v>
      </c>
      <c r="E396" s="197">
        <f t="shared" si="517"/>
        <v>0</v>
      </c>
      <c r="F396" s="196">
        <f t="shared" si="518"/>
        <v>0</v>
      </c>
      <c r="G396" s="197">
        <f t="shared" si="519"/>
        <v>0</v>
      </c>
      <c r="H396" s="196">
        <f t="shared" si="520"/>
        <v>0</v>
      </c>
      <c r="I396" s="197">
        <f t="shared" si="521"/>
        <v>0</v>
      </c>
      <c r="J396" s="196">
        <f t="shared" si="522"/>
        <v>0</v>
      </c>
      <c r="K396" s="197">
        <f t="shared" si="523"/>
        <v>0</v>
      </c>
      <c r="L396" s="196">
        <f t="shared" si="524"/>
        <v>0</v>
      </c>
      <c r="M396" s="197">
        <f t="shared" si="525"/>
        <v>0</v>
      </c>
      <c r="N396" s="196">
        <f t="shared" si="526"/>
        <v>0</v>
      </c>
      <c r="O396" s="197">
        <f t="shared" si="527"/>
        <v>0</v>
      </c>
      <c r="P396" s="196">
        <f t="shared" si="528"/>
        <v>0</v>
      </c>
      <c r="Q396" s="197">
        <f t="shared" si="529"/>
        <v>0</v>
      </c>
      <c r="R396" s="196">
        <f t="shared" si="530"/>
        <v>0</v>
      </c>
      <c r="S396" s="197">
        <f t="shared" si="531"/>
        <v>0</v>
      </c>
      <c r="T396" s="196">
        <f t="shared" si="532"/>
        <v>0</v>
      </c>
      <c r="U396" s="197">
        <f t="shared" si="533"/>
        <v>0</v>
      </c>
      <c r="V396" s="196">
        <f t="shared" si="534"/>
        <v>0</v>
      </c>
      <c r="W396" s="197">
        <f t="shared" si="535"/>
        <v>0</v>
      </c>
      <c r="X396" s="196">
        <f t="shared" si="536"/>
        <v>0</v>
      </c>
      <c r="Y396" s="197">
        <f t="shared" si="537"/>
        <v>0</v>
      </c>
      <c r="Z396" s="196">
        <f t="shared" si="538"/>
        <v>0</v>
      </c>
      <c r="AA396" s="197">
        <f t="shared" si="539"/>
        <v>0</v>
      </c>
      <c r="AB396" s="196">
        <f t="shared" si="540"/>
        <v>0</v>
      </c>
      <c r="AC396" s="198">
        <f t="shared" si="541"/>
        <v>0</v>
      </c>
      <c r="AE396" s="196">
        <f t="shared" si="542"/>
        <v>0</v>
      </c>
      <c r="AF396" s="100">
        <f t="shared" si="543"/>
        <v>0</v>
      </c>
      <c r="AG396" s="196">
        <f t="shared" si="544"/>
        <v>0</v>
      </c>
      <c r="AH396" s="100">
        <f t="shared" si="545"/>
        <v>0</v>
      </c>
      <c r="AI396" s="196">
        <f t="shared" si="546"/>
        <v>0</v>
      </c>
      <c r="AJ396" s="100">
        <f t="shared" si="547"/>
        <v>0</v>
      </c>
      <c r="AK396" s="196">
        <f t="shared" si="548"/>
        <v>0</v>
      </c>
      <c r="AL396" s="100">
        <f t="shared" si="549"/>
        <v>0</v>
      </c>
    </row>
    <row r="397" spans="2:38" ht="22.05" customHeight="1" x14ac:dyDescent="0.45">
      <c r="B397" s="106">
        <v>17</v>
      </c>
      <c r="C397" s="231" t="s">
        <v>212</v>
      </c>
      <c r="D397" s="196">
        <f t="shared" si="516"/>
        <v>4491666.666666667</v>
      </c>
      <c r="E397" s="197">
        <f t="shared" si="517"/>
        <v>0</v>
      </c>
      <c r="F397" s="196">
        <f t="shared" si="518"/>
        <v>4491666.666666667</v>
      </c>
      <c r="G397" s="197">
        <f t="shared" si="519"/>
        <v>0.11229166666666668</v>
      </c>
      <c r="H397" s="196">
        <f t="shared" si="520"/>
        <v>6533333.333333333</v>
      </c>
      <c r="I397" s="197">
        <f t="shared" si="521"/>
        <v>3.6296296296296292E-2</v>
      </c>
      <c r="J397" s="196">
        <f t="shared" si="522"/>
        <v>6533333.333333333</v>
      </c>
      <c r="K397" s="197">
        <f t="shared" si="523"/>
        <v>9.4685990338164248E-3</v>
      </c>
      <c r="L397" s="196">
        <f t="shared" si="524"/>
        <v>6533333.333333333</v>
      </c>
      <c r="M397" s="197">
        <f t="shared" si="525"/>
        <v>1.8148148148148146E-2</v>
      </c>
      <c r="N397" s="196">
        <f t="shared" si="526"/>
        <v>6825000</v>
      </c>
      <c r="O397" s="197">
        <f t="shared" si="527"/>
        <v>1.1563876651982379E-2</v>
      </c>
      <c r="P397" s="196">
        <f t="shared" si="528"/>
        <v>7116666.666666666</v>
      </c>
      <c r="Q397" s="197">
        <f t="shared" si="529"/>
        <v>9.8296500920810308E-3</v>
      </c>
      <c r="R397" s="196">
        <f t="shared" si="530"/>
        <v>7116666.666666666</v>
      </c>
      <c r="S397" s="197">
        <f t="shared" si="531"/>
        <v>2.8466666666666664E-2</v>
      </c>
      <c r="T397" s="196">
        <f t="shared" si="532"/>
        <v>7700000</v>
      </c>
      <c r="U397" s="197">
        <f t="shared" si="533"/>
        <v>2.1999999999999999E-2</v>
      </c>
      <c r="V397" s="196">
        <f t="shared" si="534"/>
        <v>7700000</v>
      </c>
      <c r="W397" s="197">
        <f t="shared" si="535"/>
        <v>3.6666666666666667E-2</v>
      </c>
      <c r="X397" s="196">
        <f t="shared" si="536"/>
        <v>7700000</v>
      </c>
      <c r="Y397" s="197">
        <f t="shared" si="537"/>
        <v>4.0526315789473681E-2</v>
      </c>
      <c r="Z397" s="196">
        <f t="shared" si="538"/>
        <v>7700000</v>
      </c>
      <c r="AA397" s="197">
        <f t="shared" si="539"/>
        <v>4.837291116974494E-3</v>
      </c>
      <c r="AB397" s="196">
        <f t="shared" si="540"/>
        <v>80441666.666666687</v>
      </c>
      <c r="AC397" s="198">
        <f t="shared" si="541"/>
        <v>1.5541280267903147E-2</v>
      </c>
      <c r="AE397" s="196">
        <f t="shared" si="542"/>
        <v>82600000</v>
      </c>
      <c r="AF397" s="100">
        <f t="shared" si="543"/>
        <v>9.4111749156868107E-3</v>
      </c>
      <c r="AG397" s="196">
        <f t="shared" si="544"/>
        <v>79100000</v>
      </c>
      <c r="AH397" s="100">
        <f t="shared" si="545"/>
        <v>5.0068868430913826E-3</v>
      </c>
      <c r="AI397" s="196">
        <f t="shared" si="546"/>
        <v>72100000</v>
      </c>
      <c r="AJ397" s="100">
        <f t="shared" si="547"/>
        <v>3.0425330078962384E-3</v>
      </c>
      <c r="AK397" s="196">
        <f t="shared" si="548"/>
        <v>79100000</v>
      </c>
      <c r="AL397" s="100">
        <f t="shared" si="549"/>
        <v>2.3842318300435154E-3</v>
      </c>
    </row>
  </sheetData>
  <mergeCells count="25">
    <mergeCell ref="AG30:AH30"/>
    <mergeCell ref="AI30:AJ30"/>
    <mergeCell ref="AK30:AL30"/>
    <mergeCell ref="T30:U30"/>
    <mergeCell ref="V30:W30"/>
    <mergeCell ref="X30:Y30"/>
    <mergeCell ref="Z30:AA30"/>
    <mergeCell ref="AE30:AF30"/>
    <mergeCell ref="B30:B31"/>
    <mergeCell ref="C30:C31"/>
    <mergeCell ref="D30:E30"/>
    <mergeCell ref="AB30:AC30"/>
    <mergeCell ref="F30:G30"/>
    <mergeCell ref="H30:I30"/>
    <mergeCell ref="J30:K30"/>
    <mergeCell ref="L30:M30"/>
    <mergeCell ref="N30:O30"/>
    <mergeCell ref="P30:Q30"/>
    <mergeCell ref="R30:S30"/>
    <mergeCell ref="L4:M4"/>
    <mergeCell ref="B1:C1"/>
    <mergeCell ref="D4:E4"/>
    <mergeCell ref="F4:G4"/>
    <mergeCell ref="H4:I4"/>
    <mergeCell ref="J4:K4"/>
  </mergeCells>
  <phoneticPr fontId="5" type="noConversion"/>
  <pageMargins left="0.17" right="0.17" top="0.27" bottom="0.17" header="0.3" footer="0.3"/>
  <pageSetup scale="50" fitToWidth="2" fitToHeight="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0986-044E-4BC8-B55B-F3A8BDDDEE70}">
  <sheetPr>
    <tabColor theme="9" tint="-0.499984740745262"/>
    <pageSetUpPr fitToPage="1"/>
  </sheetPr>
  <dimension ref="A1:L21"/>
  <sheetViews>
    <sheetView showGridLines="0" topLeftCell="B1" workbookViewId="0">
      <selection activeCell="E23" sqref="E23"/>
    </sheetView>
  </sheetViews>
  <sheetFormatPr defaultRowHeight="14.25" x14ac:dyDescent="0.45"/>
  <cols>
    <col min="1" max="1" width="2.796875" hidden="1" customWidth="1"/>
    <col min="2" max="2" width="11.33203125" style="3" customWidth="1"/>
    <col min="3" max="3" width="33.33203125" customWidth="1"/>
    <col min="4" max="4" width="16.86328125" style="133" customWidth="1"/>
    <col min="5" max="5" width="16.46484375" style="1" customWidth="1"/>
    <col min="6" max="6" width="16.19921875" bestFit="1" customWidth="1"/>
    <col min="7" max="7" width="14.53125" customWidth="1"/>
    <col min="8" max="8" width="12" customWidth="1"/>
    <col min="9" max="9" width="15.33203125" customWidth="1"/>
    <col min="10" max="10" width="16.53125" customWidth="1"/>
    <col min="11" max="11" width="18.1328125" customWidth="1"/>
    <col min="12" max="12" width="14.6640625" bestFit="1" customWidth="1"/>
  </cols>
  <sheetData>
    <row r="1" spans="2:12" ht="23.25" x14ac:dyDescent="0.7">
      <c r="B1" s="259" t="e">
        <f>#REF!</f>
        <v>#REF!</v>
      </c>
      <c r="C1" s="259"/>
      <c r="D1" s="259"/>
      <c r="E1" s="259"/>
      <c r="F1" s="259"/>
      <c r="G1" s="259"/>
      <c r="H1" s="259"/>
      <c r="I1" s="259"/>
      <c r="J1" s="97"/>
    </row>
    <row r="2" spans="2:12" ht="25.15" x14ac:dyDescent="0.7">
      <c r="B2" s="260" t="s">
        <v>18</v>
      </c>
      <c r="C2" s="260"/>
      <c r="D2" s="260"/>
      <c r="E2" s="260"/>
      <c r="F2" s="260"/>
      <c r="G2" s="260"/>
      <c r="H2" s="260"/>
      <c r="I2" s="260"/>
      <c r="J2" s="98"/>
    </row>
    <row r="3" spans="2:12" ht="52.5" x14ac:dyDescent="0.45">
      <c r="B3" s="124" t="s">
        <v>2</v>
      </c>
      <c r="C3" s="124" t="s">
        <v>0</v>
      </c>
      <c r="D3" s="124" t="s">
        <v>108</v>
      </c>
      <c r="E3" s="124" t="s">
        <v>109</v>
      </c>
      <c r="F3" s="124" t="s">
        <v>8</v>
      </c>
      <c r="G3" s="125" t="s">
        <v>116</v>
      </c>
      <c r="H3" s="125" t="s">
        <v>107</v>
      </c>
      <c r="I3" s="125" t="s">
        <v>175</v>
      </c>
      <c r="J3" s="125" t="s">
        <v>111</v>
      </c>
      <c r="K3" s="125" t="s">
        <v>28</v>
      </c>
    </row>
    <row r="4" spans="2:12" s="22" customFormat="1" ht="28.5" x14ac:dyDescent="0.45">
      <c r="B4" s="55"/>
      <c r="C4" s="56" t="s">
        <v>1</v>
      </c>
      <c r="D4" s="126"/>
      <c r="E4" s="56"/>
      <c r="F4" s="57">
        <f>F5+F17+F18</f>
        <v>333800000</v>
      </c>
      <c r="G4" s="57"/>
      <c r="H4" s="123">
        <v>5</v>
      </c>
      <c r="I4" s="57">
        <f>I5</f>
        <v>6494444.444444444</v>
      </c>
      <c r="J4" s="57">
        <f>J5</f>
        <v>1176388.888888889</v>
      </c>
      <c r="K4" s="57"/>
    </row>
    <row r="5" spans="2:12" ht="22.05" customHeight="1" x14ac:dyDescent="0.45">
      <c r="B5" s="51">
        <v>1</v>
      </c>
      <c r="C5" s="45" t="s">
        <v>110</v>
      </c>
      <c r="D5" s="127"/>
      <c r="E5" s="46"/>
      <c r="F5" s="120">
        <f>'2.HR Planning'!AE397+'2.HR Planning'!AG397+'2.HR Planning'!AI397</f>
        <v>233800000</v>
      </c>
      <c r="G5" s="114"/>
      <c r="H5" s="113">
        <v>36</v>
      </c>
      <c r="I5" s="114">
        <f>F5/H5</f>
        <v>6494444.444444444</v>
      </c>
      <c r="J5" s="114">
        <f>SUM(J6:J11)</f>
        <v>1176388.888888889</v>
      </c>
      <c r="K5" s="15"/>
    </row>
    <row r="6" spans="2:12" ht="22.05" customHeight="1" x14ac:dyDescent="0.45">
      <c r="B6" s="51">
        <v>1.1000000000000001</v>
      </c>
      <c r="C6" s="15" t="s">
        <v>47</v>
      </c>
      <c r="D6" s="119">
        <v>16</v>
      </c>
      <c r="E6" s="116">
        <v>1000000</v>
      </c>
      <c r="F6" s="116"/>
      <c r="G6" s="118" t="s">
        <v>117</v>
      </c>
      <c r="H6" s="47">
        <v>36</v>
      </c>
      <c r="I6" s="32">
        <f>F6/H6</f>
        <v>0</v>
      </c>
      <c r="J6" s="32">
        <f>I6/3/D6</f>
        <v>0</v>
      </c>
      <c r="K6" s="257" t="s">
        <v>118</v>
      </c>
    </row>
    <row r="7" spans="2:12" ht="22.05" customHeight="1" x14ac:dyDescent="0.45">
      <c r="B7" s="47">
        <v>1.2</v>
      </c>
      <c r="C7" s="15" t="s">
        <v>48</v>
      </c>
      <c r="D7" s="119">
        <v>16</v>
      </c>
      <c r="E7" s="116">
        <v>380000</v>
      </c>
      <c r="F7" s="116"/>
      <c r="G7" s="118" t="s">
        <v>117</v>
      </c>
      <c r="H7" s="47">
        <v>36</v>
      </c>
      <c r="I7" s="32">
        <f>F7/H7</f>
        <v>0</v>
      </c>
      <c r="J7" s="32">
        <f t="shared" ref="J7" si="0">I7/3/D7</f>
        <v>0</v>
      </c>
      <c r="K7" s="258"/>
    </row>
    <row r="8" spans="2:12" ht="27" customHeight="1" x14ac:dyDescent="0.45">
      <c r="B8" s="47">
        <v>1.3</v>
      </c>
      <c r="C8" s="16" t="s">
        <v>173</v>
      </c>
      <c r="D8" s="119">
        <v>5</v>
      </c>
      <c r="E8" s="116">
        <v>23000000</v>
      </c>
      <c r="F8" s="116">
        <f t="shared" ref="F8:F14" si="1">D8*E8</f>
        <v>115000000</v>
      </c>
      <c r="G8" s="118" t="s">
        <v>117</v>
      </c>
      <c r="H8" s="47">
        <v>36</v>
      </c>
      <c r="I8" s="32">
        <f t="shared" ref="I8:I9" si="2">F8/H8</f>
        <v>3194444.4444444445</v>
      </c>
      <c r="J8" s="32">
        <f t="shared" ref="J8" si="3">I8/D8</f>
        <v>638888.88888888888</v>
      </c>
      <c r="K8" s="47"/>
      <c r="L8" s="24"/>
    </row>
    <row r="9" spans="2:12" ht="27.6" customHeight="1" x14ac:dyDescent="0.45">
      <c r="B9" s="47">
        <v>1.4</v>
      </c>
      <c r="C9" s="15" t="s">
        <v>172</v>
      </c>
      <c r="D9" s="119">
        <v>11</v>
      </c>
      <c r="E9" s="116">
        <v>9350000</v>
      </c>
      <c r="F9" s="116">
        <f t="shared" si="1"/>
        <v>102850000</v>
      </c>
      <c r="G9" s="118" t="s">
        <v>117</v>
      </c>
      <c r="H9" s="47">
        <v>36</v>
      </c>
      <c r="I9" s="32">
        <f t="shared" si="2"/>
        <v>2856944.4444444445</v>
      </c>
      <c r="J9" s="32">
        <f>I9/D9</f>
        <v>259722.22222222222</v>
      </c>
      <c r="K9" s="119" t="s">
        <v>119</v>
      </c>
      <c r="L9" s="24"/>
    </row>
    <row r="10" spans="2:12" ht="27" customHeight="1" x14ac:dyDescent="0.45">
      <c r="B10" s="47">
        <v>1.5</v>
      </c>
      <c r="C10" s="15" t="s">
        <v>49</v>
      </c>
      <c r="D10" s="119">
        <v>1</v>
      </c>
      <c r="E10" s="116">
        <v>5000000</v>
      </c>
      <c r="F10" s="116">
        <f t="shared" si="1"/>
        <v>5000000</v>
      </c>
      <c r="G10" s="118" t="s">
        <v>117</v>
      </c>
      <c r="H10" s="47">
        <v>36</v>
      </c>
      <c r="I10" s="32">
        <f t="shared" ref="I10:I18" si="4">F10/H10</f>
        <v>138888.88888888888</v>
      </c>
      <c r="J10" s="32">
        <f t="shared" ref="J10:J16" si="5">I10/D10</f>
        <v>138888.88888888888</v>
      </c>
      <c r="K10" s="119" t="s">
        <v>118</v>
      </c>
    </row>
    <row r="11" spans="2:12" ht="22.05" customHeight="1" x14ac:dyDescent="0.45">
      <c r="B11" s="47">
        <v>1.6</v>
      </c>
      <c r="C11" s="15" t="s">
        <v>50</v>
      </c>
      <c r="D11" s="119">
        <v>1</v>
      </c>
      <c r="E11" s="116">
        <v>5000000</v>
      </c>
      <c r="F11" s="116">
        <f t="shared" si="1"/>
        <v>5000000</v>
      </c>
      <c r="G11" s="118" t="s">
        <v>117</v>
      </c>
      <c r="H11" s="47">
        <v>36</v>
      </c>
      <c r="I11" s="32">
        <f t="shared" si="4"/>
        <v>138888.88888888888</v>
      </c>
      <c r="J11" s="32">
        <f t="shared" si="5"/>
        <v>138888.88888888888</v>
      </c>
      <c r="K11" s="47"/>
    </row>
    <row r="12" spans="2:12" ht="22.05" customHeight="1" x14ac:dyDescent="0.45">
      <c r="B12" s="47">
        <v>1.7</v>
      </c>
      <c r="C12" s="15" t="s">
        <v>112</v>
      </c>
      <c r="D12" s="119">
        <v>1</v>
      </c>
      <c r="E12" s="261">
        <v>2000000</v>
      </c>
      <c r="F12" s="116">
        <f t="shared" si="1"/>
        <v>2000000</v>
      </c>
      <c r="G12" s="118" t="s">
        <v>117</v>
      </c>
      <c r="H12" s="47">
        <v>36</v>
      </c>
      <c r="I12" s="32">
        <f t="shared" si="4"/>
        <v>55555.555555555555</v>
      </c>
      <c r="J12" s="32">
        <f t="shared" si="5"/>
        <v>55555.555555555555</v>
      </c>
      <c r="K12" s="47"/>
    </row>
    <row r="13" spans="2:12" ht="22.05" customHeight="1" x14ac:dyDescent="0.45">
      <c r="B13" s="47">
        <v>1.8</v>
      </c>
      <c r="C13" s="15" t="s">
        <v>113</v>
      </c>
      <c r="D13" s="119">
        <v>1</v>
      </c>
      <c r="E13" s="262"/>
      <c r="F13" s="116">
        <f t="shared" si="1"/>
        <v>0</v>
      </c>
      <c r="G13" s="118" t="s">
        <v>117</v>
      </c>
      <c r="H13" s="47">
        <v>36</v>
      </c>
      <c r="I13" s="32">
        <f t="shared" si="4"/>
        <v>0</v>
      </c>
      <c r="J13" s="32">
        <f t="shared" si="5"/>
        <v>0</v>
      </c>
      <c r="K13" s="47"/>
    </row>
    <row r="14" spans="2:12" ht="22.05" customHeight="1" x14ac:dyDescent="0.45">
      <c r="B14" s="47">
        <v>1.9</v>
      </c>
      <c r="C14" s="15" t="s">
        <v>115</v>
      </c>
      <c r="D14" s="119">
        <v>1</v>
      </c>
      <c r="E14" s="116">
        <v>10000000</v>
      </c>
      <c r="F14" s="116">
        <f t="shared" si="1"/>
        <v>10000000</v>
      </c>
      <c r="G14" s="118" t="s">
        <v>117</v>
      </c>
      <c r="H14" s="47">
        <v>36</v>
      </c>
      <c r="I14" s="32">
        <f t="shared" si="4"/>
        <v>277777.77777777775</v>
      </c>
      <c r="J14" s="32">
        <f t="shared" si="5"/>
        <v>277777.77777777775</v>
      </c>
      <c r="K14" s="47"/>
    </row>
    <row r="15" spans="2:12" ht="22.05" customHeight="1" x14ac:dyDescent="0.45">
      <c r="B15" s="47">
        <v>1.1000000000000001</v>
      </c>
      <c r="C15" s="15" t="s">
        <v>176</v>
      </c>
      <c r="D15" s="119">
        <v>1</v>
      </c>
      <c r="E15" s="116">
        <f>F15/D15</f>
        <v>2000000</v>
      </c>
      <c r="F15" s="116">
        <v>2000000</v>
      </c>
      <c r="G15" s="118" t="s">
        <v>117</v>
      </c>
      <c r="H15" s="47">
        <v>36</v>
      </c>
      <c r="I15" s="32">
        <f t="shared" ref="I15" si="6">F15/H15</f>
        <v>55555.555555555555</v>
      </c>
      <c r="J15" s="32">
        <f t="shared" ref="J15" si="7">I15/D15</f>
        <v>55555.555555555555</v>
      </c>
      <c r="K15" s="47"/>
    </row>
    <row r="16" spans="2:12" ht="22.05" customHeight="1" x14ac:dyDescent="0.45">
      <c r="B16" s="47">
        <v>1.1000000000000001</v>
      </c>
      <c r="C16" s="15" t="s">
        <v>114</v>
      </c>
      <c r="D16" s="119">
        <v>1</v>
      </c>
      <c r="E16" s="16"/>
      <c r="F16" s="109">
        <f>F5-SUM(F6:F15)</f>
        <v>-8050000</v>
      </c>
      <c r="G16" s="118" t="s">
        <v>117</v>
      </c>
      <c r="H16" s="47">
        <v>36</v>
      </c>
      <c r="I16" s="32">
        <f t="shared" si="4"/>
        <v>-223611.11111111112</v>
      </c>
      <c r="J16" s="32">
        <f t="shared" si="5"/>
        <v>-223611.11111111112</v>
      </c>
      <c r="K16" s="47"/>
    </row>
    <row r="17" spans="2:11" ht="27" customHeight="1" x14ac:dyDescent="0.45">
      <c r="B17" s="51">
        <v>2</v>
      </c>
      <c r="C17" s="45" t="s">
        <v>106</v>
      </c>
      <c r="D17" s="128"/>
      <c r="E17" s="115"/>
      <c r="F17" s="116"/>
      <c r="G17" s="118" t="s">
        <v>121</v>
      </c>
      <c r="H17" s="47">
        <v>36</v>
      </c>
      <c r="I17" s="32">
        <f t="shared" si="4"/>
        <v>0</v>
      </c>
      <c r="J17" s="15"/>
      <c r="K17" s="119" t="s">
        <v>120</v>
      </c>
    </row>
    <row r="18" spans="2:11" ht="22.05" customHeight="1" x14ac:dyDescent="0.45">
      <c r="B18" s="52">
        <v>3</v>
      </c>
      <c r="C18" s="17" t="s">
        <v>29</v>
      </c>
      <c r="D18" s="129">
        <v>1</v>
      </c>
      <c r="E18" s="58">
        <v>100000000</v>
      </c>
      <c r="F18" s="58">
        <f>D18*E18</f>
        <v>100000000</v>
      </c>
      <c r="G18" s="178" t="s">
        <v>121</v>
      </c>
      <c r="H18" s="52">
        <v>36</v>
      </c>
      <c r="I18" s="58">
        <f t="shared" si="4"/>
        <v>2777777.777777778</v>
      </c>
      <c r="J18" s="17"/>
      <c r="K18" s="17"/>
    </row>
    <row r="19" spans="2:11" hidden="1" x14ac:dyDescent="0.45">
      <c r="B19" s="53"/>
      <c r="C19" s="36"/>
      <c r="D19" s="130"/>
      <c r="E19" s="110"/>
      <c r="F19" s="49"/>
      <c r="G19" s="49"/>
      <c r="H19" s="50">
        <v>5</v>
      </c>
      <c r="I19" s="50"/>
      <c r="J19" s="50"/>
      <c r="K19" s="50"/>
    </row>
    <row r="20" spans="2:11" hidden="1" x14ac:dyDescent="0.45">
      <c r="B20" s="54"/>
      <c r="C20" s="33"/>
      <c r="D20" s="131"/>
      <c r="E20" s="111"/>
      <c r="F20" s="31"/>
      <c r="G20" s="117"/>
      <c r="H20" s="34"/>
      <c r="I20" s="34"/>
      <c r="J20" s="34"/>
      <c r="K20" s="34"/>
    </row>
    <row r="21" spans="2:11" hidden="1" x14ac:dyDescent="0.45">
      <c r="B21" s="52"/>
      <c r="C21" s="17"/>
      <c r="D21" s="132"/>
      <c r="E21" s="112"/>
      <c r="F21" s="35"/>
      <c r="G21" s="35"/>
      <c r="H21" s="18">
        <v>5</v>
      </c>
      <c r="I21" s="18"/>
      <c r="J21" s="18"/>
      <c r="K21" s="18"/>
    </row>
  </sheetData>
  <mergeCells count="4">
    <mergeCell ref="K6:K7"/>
    <mergeCell ref="B1:I1"/>
    <mergeCell ref="B2:I2"/>
    <mergeCell ref="E12:E13"/>
  </mergeCells>
  <pageMargins left="0.7" right="0.3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INDEX</vt:lpstr>
      <vt:lpstr>0.General information</vt:lpstr>
      <vt:lpstr>MKT-HC</vt:lpstr>
      <vt:lpstr>EDU-HC</vt:lpstr>
      <vt:lpstr>HUB -HC</vt:lpstr>
      <vt:lpstr>1.Headcount</vt:lpstr>
      <vt:lpstr>3.HR Policy</vt:lpstr>
      <vt:lpstr>2.HR Planning</vt:lpstr>
      <vt:lpstr>4.Capex</vt:lpstr>
      <vt:lpstr>5.Sales planning</vt:lpstr>
      <vt:lpstr>6.COS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 Diễm</cp:lastModifiedBy>
  <cp:lastPrinted>2025-02-27T01:43:41Z</cp:lastPrinted>
  <dcterms:created xsi:type="dcterms:W3CDTF">2024-12-17T01:15:50Z</dcterms:created>
  <dcterms:modified xsi:type="dcterms:W3CDTF">2025-03-10T03:22:49Z</dcterms:modified>
</cp:coreProperties>
</file>