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thers\NOT Jobs\VINCT Project all\Consol and more\1. Consol_Training\PPT\"/>
    </mc:Choice>
  </mc:AlternateContent>
  <bookViews>
    <workbookView xWindow="0" yWindow="0" windowWidth="20490" windowHeight="8910" activeTab="1"/>
  </bookViews>
  <sheets>
    <sheet name="4.2.d_Ban_To_Other" sheetId="4" r:id="rId1"/>
    <sheet name="4.2.d_Ban_To_Associate" sheetId="3" r:id="rId2"/>
    <sheet name="4.2.c_Ban_KhongMat_QKS" sheetId="2" r:id="rId3"/>
    <sheet name="4.1.d_MuaThem" sheetId="1"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 i="3" l="1"/>
  <c r="O18" i="3"/>
  <c r="O12" i="3"/>
  <c r="O8" i="3"/>
  <c r="O3" i="3"/>
  <c r="K18" i="3"/>
  <c r="K6" i="3"/>
  <c r="K5" i="3"/>
  <c r="K4" i="3"/>
  <c r="K15" i="3"/>
  <c r="K3" i="3"/>
  <c r="P3" i="3"/>
  <c r="O17" i="2"/>
  <c r="O16" i="2"/>
  <c r="K6" i="2"/>
  <c r="K15" i="2"/>
  <c r="K18" i="2"/>
  <c r="K14" i="2"/>
  <c r="K5" i="2"/>
  <c r="S15" i="2"/>
  <c r="O15" i="2"/>
  <c r="O16" i="1"/>
  <c r="O15" i="1"/>
  <c r="S16" i="1"/>
  <c r="K15" i="1"/>
  <c r="K14" i="1"/>
  <c r="K5" i="1"/>
  <c r="B8" i="4" l="1"/>
  <c r="B8" i="3"/>
  <c r="R17" i="4"/>
  <c r="S19" i="4"/>
  <c r="S18" i="4" s="1"/>
  <c r="R16" i="4"/>
  <c r="B18" i="4"/>
  <c r="B20" i="4" s="1"/>
  <c r="B22" i="4" s="1"/>
  <c r="B13" i="4" s="1"/>
  <c r="Q16" i="4"/>
  <c r="R19" i="4"/>
  <c r="B5" i="4"/>
  <c r="R27" i="4"/>
  <c r="Q24" i="4"/>
  <c r="J24" i="4"/>
  <c r="J23" i="4"/>
  <c r="M22" i="4"/>
  <c r="J22" i="4"/>
  <c r="N21" i="4"/>
  <c r="A21" i="4"/>
  <c r="J21" i="4" s="1"/>
  <c r="M20" i="4"/>
  <c r="J20" i="4"/>
  <c r="E20" i="4"/>
  <c r="E22" i="4" s="1"/>
  <c r="M19" i="4"/>
  <c r="J19" i="4"/>
  <c r="H19" i="4"/>
  <c r="N19" i="4" s="1"/>
  <c r="M18" i="4"/>
  <c r="J18" i="4"/>
  <c r="M15" i="4"/>
  <c r="H14" i="4"/>
  <c r="N14" i="4" s="1"/>
  <c r="G14" i="4"/>
  <c r="J14" i="4" s="1"/>
  <c r="M14" i="4" s="1"/>
  <c r="D14" i="4"/>
  <c r="G13" i="4"/>
  <c r="J13" i="4" s="1"/>
  <c r="M13" i="4" s="1"/>
  <c r="D13" i="4"/>
  <c r="J12" i="4"/>
  <c r="N11" i="4"/>
  <c r="M11" i="4"/>
  <c r="J10" i="4"/>
  <c r="H10" i="4"/>
  <c r="N10" i="4" s="1"/>
  <c r="O10" i="4" s="1"/>
  <c r="K9" i="4"/>
  <c r="H9" i="4"/>
  <c r="N9" i="4" s="1"/>
  <c r="D9" i="4"/>
  <c r="G9" i="4" s="1"/>
  <c r="J9" i="4" s="1"/>
  <c r="M9" i="4" s="1"/>
  <c r="H8" i="4"/>
  <c r="N8" i="4" s="1"/>
  <c r="G8" i="4"/>
  <c r="J8" i="4" s="1"/>
  <c r="M8" i="4" s="1"/>
  <c r="D8" i="4"/>
  <c r="N7" i="4"/>
  <c r="M7" i="4"/>
  <c r="M6" i="4"/>
  <c r="S5" i="4"/>
  <c r="R5" i="4" s="1"/>
  <c r="K5" i="4"/>
  <c r="R22" i="4"/>
  <c r="J4" i="4"/>
  <c r="H4" i="4"/>
  <c r="G4" i="4"/>
  <c r="M4" i="4" s="1"/>
  <c r="D4" i="4"/>
  <c r="R3" i="4"/>
  <c r="K3" i="4"/>
  <c r="H3" i="4"/>
  <c r="G3" i="4"/>
  <c r="J3" i="4" s="1"/>
  <c r="M3" i="4" s="1"/>
  <c r="R1" i="4"/>
  <c r="R4" i="4" s="1"/>
  <c r="S28" i="3"/>
  <c r="S25" i="3"/>
  <c r="R25" i="3"/>
  <c r="S27" i="3"/>
  <c r="S26" i="3"/>
  <c r="S24" i="3"/>
  <c r="S21" i="3"/>
  <c r="R28" i="2"/>
  <c r="S20" i="3"/>
  <c r="T20" i="3"/>
  <c r="B5" i="3"/>
  <c r="B18" i="3" s="1"/>
  <c r="J24" i="3"/>
  <c r="J23" i="3"/>
  <c r="M22" i="3"/>
  <c r="J22" i="3"/>
  <c r="N21" i="3"/>
  <c r="A21" i="3"/>
  <c r="J21" i="3" s="1"/>
  <c r="M20" i="3"/>
  <c r="J20" i="3"/>
  <c r="E20" i="3"/>
  <c r="E22" i="3" s="1"/>
  <c r="N19" i="3"/>
  <c r="M19" i="3"/>
  <c r="J19" i="3"/>
  <c r="H19" i="3"/>
  <c r="M18" i="3"/>
  <c r="J18" i="3"/>
  <c r="M15" i="3"/>
  <c r="H14" i="3"/>
  <c r="D14" i="3"/>
  <c r="G14" i="3" s="1"/>
  <c r="J14" i="3" s="1"/>
  <c r="M14" i="3" s="1"/>
  <c r="G13" i="3"/>
  <c r="J13" i="3" s="1"/>
  <c r="M13" i="3" s="1"/>
  <c r="D13" i="3"/>
  <c r="T8" i="3"/>
  <c r="J12" i="3"/>
  <c r="N11" i="3"/>
  <c r="M11" i="3"/>
  <c r="J10" i="3"/>
  <c r="H10" i="3"/>
  <c r="N10" i="3" s="1"/>
  <c r="K9" i="3"/>
  <c r="N9" i="3" s="1"/>
  <c r="H9" i="3"/>
  <c r="D9" i="3"/>
  <c r="G9" i="3" s="1"/>
  <c r="J9" i="3" s="1"/>
  <c r="M9" i="3" s="1"/>
  <c r="T5" i="3"/>
  <c r="S5" i="3"/>
  <c r="H8" i="3"/>
  <c r="N8" i="3" s="1"/>
  <c r="D8" i="3"/>
  <c r="G8" i="3" s="1"/>
  <c r="J8" i="3" s="1"/>
  <c r="M8" i="3" s="1"/>
  <c r="N7" i="3"/>
  <c r="M7" i="3"/>
  <c r="S3" i="3"/>
  <c r="M6" i="3"/>
  <c r="S1" i="3"/>
  <c r="H4" i="3"/>
  <c r="G4" i="3"/>
  <c r="M4" i="3" s="1"/>
  <c r="N3" i="3"/>
  <c r="J3" i="3"/>
  <c r="M3" i="3" s="1"/>
  <c r="H3" i="3"/>
  <c r="G3" i="3"/>
  <c r="R26" i="2"/>
  <c r="R22" i="2"/>
  <c r="S20" i="2"/>
  <c r="R20" i="2"/>
  <c r="K20" i="2"/>
  <c r="K22" i="2" s="1"/>
  <c r="J24" i="2"/>
  <c r="J23" i="2"/>
  <c r="J22" i="2"/>
  <c r="J21" i="2"/>
  <c r="J20" i="2"/>
  <c r="J19" i="2"/>
  <c r="J18" i="2"/>
  <c r="R27" i="2"/>
  <c r="R25" i="2"/>
  <c r="B10" i="2"/>
  <c r="H10" i="2" s="1"/>
  <c r="N10" i="2" s="1"/>
  <c r="B5" i="2"/>
  <c r="R24" i="2" s="1"/>
  <c r="M22" i="2"/>
  <c r="E22" i="2"/>
  <c r="E13" i="2" s="1"/>
  <c r="N21" i="2"/>
  <c r="A21" i="2"/>
  <c r="M20" i="2"/>
  <c r="E20" i="2"/>
  <c r="B20" i="2"/>
  <c r="B22" i="2" s="1"/>
  <c r="N19" i="2"/>
  <c r="M19" i="2"/>
  <c r="H19" i="2"/>
  <c r="M18" i="2"/>
  <c r="H18" i="2"/>
  <c r="H20" i="2" s="1"/>
  <c r="H22" i="2" s="1"/>
  <c r="M15" i="2"/>
  <c r="H14" i="2"/>
  <c r="D14" i="2"/>
  <c r="G14" i="2" s="1"/>
  <c r="J14" i="2" s="1"/>
  <c r="M14" i="2" s="1"/>
  <c r="D13" i="2"/>
  <c r="G13" i="2" s="1"/>
  <c r="J13" i="2" s="1"/>
  <c r="M13" i="2" s="1"/>
  <c r="J12" i="2"/>
  <c r="N11" i="2"/>
  <c r="M11" i="2"/>
  <c r="J10" i="2"/>
  <c r="K9" i="2"/>
  <c r="N9" i="2" s="1"/>
  <c r="H9" i="2"/>
  <c r="D9" i="2"/>
  <c r="G9" i="2" s="1"/>
  <c r="J9" i="2" s="1"/>
  <c r="M9" i="2" s="1"/>
  <c r="S8" i="2"/>
  <c r="S12" i="2" s="1"/>
  <c r="D8" i="2"/>
  <c r="G8" i="2" s="1"/>
  <c r="J8" i="2" s="1"/>
  <c r="M8" i="2" s="1"/>
  <c r="N7" i="2"/>
  <c r="M7" i="2"/>
  <c r="R6" i="2"/>
  <c r="M6" i="2"/>
  <c r="R4" i="2"/>
  <c r="R7" i="2" s="1"/>
  <c r="N6" i="2" s="1"/>
  <c r="H4" i="2"/>
  <c r="K4" i="2" s="1"/>
  <c r="G4" i="2"/>
  <c r="D4" i="2" s="1"/>
  <c r="N3" i="2"/>
  <c r="J3" i="2"/>
  <c r="M3" i="2" s="1"/>
  <c r="H3" i="2"/>
  <c r="G3" i="2"/>
  <c r="K23" i="1"/>
  <c r="H5" i="1"/>
  <c r="N5" i="1" s="1"/>
  <c r="R25" i="1"/>
  <c r="R24" i="1"/>
  <c r="B10" i="1"/>
  <c r="B5" i="1"/>
  <c r="R23" i="1" s="1"/>
  <c r="R14" i="4" l="1"/>
  <c r="R26" i="4" s="1"/>
  <c r="K6" i="4"/>
  <c r="N6" i="4" s="1"/>
  <c r="E13" i="4"/>
  <c r="R6" i="4"/>
  <c r="N3" i="4"/>
  <c r="S7" i="4"/>
  <c r="B16" i="4"/>
  <c r="H18" i="4"/>
  <c r="H5" i="4"/>
  <c r="N5" i="4" s="1"/>
  <c r="O5" i="4" s="1"/>
  <c r="H18" i="3"/>
  <c r="H20" i="3" s="1"/>
  <c r="H22" i="3" s="1"/>
  <c r="K20" i="3"/>
  <c r="K22" i="3" s="1"/>
  <c r="B20" i="3"/>
  <c r="B22" i="3" s="1"/>
  <c r="B13" i="3" s="1"/>
  <c r="B16" i="3"/>
  <c r="S4" i="3"/>
  <c r="S16" i="3" s="1"/>
  <c r="E13" i="3"/>
  <c r="S7" i="3"/>
  <c r="S8" i="3" s="1"/>
  <c r="S9" i="3" s="1"/>
  <c r="N4" i="3"/>
  <c r="H5" i="3"/>
  <c r="S23" i="3"/>
  <c r="J4" i="3"/>
  <c r="D4" i="3"/>
  <c r="N18" i="2"/>
  <c r="N20" i="2" s="1"/>
  <c r="N22" i="2" s="1"/>
  <c r="E12" i="2"/>
  <c r="N4" i="2"/>
  <c r="B13" i="2"/>
  <c r="H13" i="2" s="1"/>
  <c r="H8" i="2"/>
  <c r="N8" i="2" s="1"/>
  <c r="M4" i="2"/>
  <c r="H5" i="2"/>
  <c r="J4" i="2"/>
  <c r="N5" i="2"/>
  <c r="O5" i="2" s="1"/>
  <c r="R11" i="2"/>
  <c r="R12" i="2" s="1"/>
  <c r="R13" i="2" s="1"/>
  <c r="R8" i="2"/>
  <c r="H20" i="4" l="1"/>
  <c r="H22" i="4" s="1"/>
  <c r="H13" i="4"/>
  <c r="E12" i="4"/>
  <c r="O3" i="4"/>
  <c r="R7" i="4"/>
  <c r="R8" i="4" s="1"/>
  <c r="N18" i="3"/>
  <c r="N5" i="3"/>
  <c r="K23" i="3"/>
  <c r="S10" i="3"/>
  <c r="H13" i="3"/>
  <c r="E12" i="3"/>
  <c r="B16" i="2"/>
  <c r="K12" i="2"/>
  <c r="R18" i="2"/>
  <c r="R19" i="2" s="1"/>
  <c r="E16" i="2"/>
  <c r="K23" i="2"/>
  <c r="R14" i="2"/>
  <c r="O4" i="2"/>
  <c r="N20" i="3" l="1"/>
  <c r="N22" i="3" s="1"/>
  <c r="P17" i="3"/>
  <c r="O17" i="3" s="1"/>
  <c r="R12" i="4"/>
  <c r="R18" i="4" s="1"/>
  <c r="H12" i="4"/>
  <c r="H16" i="4" s="1"/>
  <c r="E16" i="4"/>
  <c r="K12" i="4"/>
  <c r="N12" i="4" s="1"/>
  <c r="O12" i="4" s="1"/>
  <c r="R9" i="4"/>
  <c r="K23" i="4"/>
  <c r="N23" i="4" s="1"/>
  <c r="E16" i="3"/>
  <c r="H12" i="3"/>
  <c r="H16" i="3" s="1"/>
  <c r="S14" i="3"/>
  <c r="S15" i="3" s="1"/>
  <c r="K12" i="3"/>
  <c r="N12" i="3" s="1"/>
  <c r="N23" i="3"/>
  <c r="N24" i="3" s="1"/>
  <c r="N13" i="3" s="1"/>
  <c r="K24" i="3"/>
  <c r="K13" i="3" s="1"/>
  <c r="H12" i="2"/>
  <c r="H16" i="2" s="1"/>
  <c r="N12" i="2"/>
  <c r="O12" i="2" s="1"/>
  <c r="N23" i="2"/>
  <c r="N24" i="2" s="1"/>
  <c r="N13" i="2" s="1"/>
  <c r="K24" i="2"/>
  <c r="K13" i="2" s="1"/>
  <c r="N15" i="2"/>
  <c r="N14" i="2"/>
  <c r="R20" i="4" l="1"/>
  <c r="R23" i="4" s="1"/>
  <c r="K15" i="4"/>
  <c r="N15" i="4" s="1"/>
  <c r="R24" i="4"/>
  <c r="K4" i="4" s="1"/>
  <c r="N4" i="4" s="1"/>
  <c r="R13" i="4"/>
  <c r="N15" i="3"/>
  <c r="S18" i="3"/>
  <c r="K16" i="2"/>
  <c r="N16" i="2"/>
  <c r="R25" i="4" l="1"/>
  <c r="K18" i="4" s="1"/>
  <c r="N14" i="3"/>
  <c r="D14" i="1"/>
  <c r="M22" i="1"/>
  <c r="N21" i="1"/>
  <c r="A21" i="1"/>
  <c r="M20" i="1"/>
  <c r="E20" i="1"/>
  <c r="E22" i="1" s="1"/>
  <c r="M19" i="1"/>
  <c r="H19" i="1"/>
  <c r="N19" i="1" s="1"/>
  <c r="M18" i="1"/>
  <c r="M15" i="1"/>
  <c r="G14" i="1"/>
  <c r="J14" i="1" s="1"/>
  <c r="M14" i="1" s="1"/>
  <c r="D13" i="1"/>
  <c r="G13" i="1" s="1"/>
  <c r="J13" i="1" s="1"/>
  <c r="M13" i="1" s="1"/>
  <c r="J12" i="1"/>
  <c r="M11" i="1"/>
  <c r="N11" i="1"/>
  <c r="J10" i="1"/>
  <c r="H10" i="1"/>
  <c r="N10" i="1" s="1"/>
  <c r="K9" i="1"/>
  <c r="H9" i="1"/>
  <c r="D9" i="1"/>
  <c r="G9" i="1" s="1"/>
  <c r="J9" i="1" s="1"/>
  <c r="M9" i="1" s="1"/>
  <c r="S8" i="1"/>
  <c r="S12" i="1" s="1"/>
  <c r="D8" i="1"/>
  <c r="G8" i="1" s="1"/>
  <c r="J8" i="1" s="1"/>
  <c r="M8" i="1" s="1"/>
  <c r="N7" i="1"/>
  <c r="M7" i="1"/>
  <c r="R6" i="1"/>
  <c r="M6" i="1"/>
  <c r="H4" i="1"/>
  <c r="K4" i="1" s="1"/>
  <c r="G4" i="1"/>
  <c r="D4" i="1" s="1"/>
  <c r="R4" i="1"/>
  <c r="G3" i="1"/>
  <c r="J3" i="1" s="1"/>
  <c r="M3" i="1" s="1"/>
  <c r="N18" i="4" l="1"/>
  <c r="K20" i="4"/>
  <c r="K22" i="4" s="1"/>
  <c r="K24" i="4" s="1"/>
  <c r="K13" i="4" s="1"/>
  <c r="K16" i="4" s="1"/>
  <c r="O4" i="4"/>
  <c r="N20" i="4"/>
  <c r="N22" i="4" s="1"/>
  <c r="N24" i="4" s="1"/>
  <c r="N13" i="4" s="1"/>
  <c r="O13" i="4" s="1"/>
  <c r="O18" i="4"/>
  <c r="O17" i="4" s="1"/>
  <c r="N6" i="3"/>
  <c r="N16" i="3" s="1"/>
  <c r="K16" i="3"/>
  <c r="N9" i="1"/>
  <c r="R7" i="1"/>
  <c r="K6" i="1" s="1"/>
  <c r="N6" i="1" s="1"/>
  <c r="O6" i="1" s="1"/>
  <c r="E13" i="1"/>
  <c r="R11" i="1"/>
  <c r="R12" i="1" s="1"/>
  <c r="R13" i="1" s="1"/>
  <c r="M4" i="1"/>
  <c r="N4" i="1"/>
  <c r="O4" i="1" s="1"/>
  <c r="J4" i="1"/>
  <c r="R8" i="1"/>
  <c r="N16" i="4" l="1"/>
  <c r="N23" i="1"/>
  <c r="R14" i="1"/>
  <c r="H3" i="1"/>
  <c r="N3" i="1" l="1"/>
  <c r="H14" i="1"/>
  <c r="E12" i="1"/>
  <c r="R18" i="1" s="1"/>
  <c r="R19" i="1" s="1"/>
  <c r="R21" i="1" s="1"/>
  <c r="K18" i="1" l="1"/>
  <c r="K20" i="1" s="1"/>
  <c r="K22" i="1" s="1"/>
  <c r="K24" i="1" s="1"/>
  <c r="K13" i="1" s="1"/>
  <c r="H18" i="1"/>
  <c r="B20" i="1"/>
  <c r="B22" i="1" s="1"/>
  <c r="K12" i="1"/>
  <c r="E16" i="1"/>
  <c r="N15" i="1"/>
  <c r="N14" i="1"/>
  <c r="K16" i="1" l="1"/>
  <c r="B13" i="1"/>
  <c r="B8" i="1"/>
  <c r="H8" i="1" s="1"/>
  <c r="H20" i="1"/>
  <c r="H22" i="1" s="1"/>
  <c r="N18" i="1"/>
  <c r="N20" i="1" s="1"/>
  <c r="N22" i="1" s="1"/>
  <c r="N24" i="1" s="1"/>
  <c r="N13" i="1" s="1"/>
  <c r="N8" i="1" l="1"/>
  <c r="B12" i="1"/>
  <c r="H12" i="1" s="1"/>
  <c r="N12" i="1" s="1"/>
  <c r="O12" i="1" s="1"/>
  <c r="H13" i="1"/>
  <c r="H16" i="1" l="1"/>
  <c r="N16" i="1"/>
</calcChain>
</file>

<file path=xl/comments1.xml><?xml version="1.0" encoding="utf-8"?>
<comments xmlns="http://schemas.openxmlformats.org/spreadsheetml/2006/main">
  <authors>
    <author>Ngo Sy Thuyen</author>
  </authors>
  <commentList>
    <comment ref="R18" authorId="0" shapeId="0">
      <text>
        <r>
          <rPr>
            <b/>
            <sz val="9"/>
            <color indexed="81"/>
            <rFont val="Tahoma"/>
            <family val="2"/>
          </rPr>
          <t>Ngo Sy Thuyen:</t>
        </r>
        <r>
          <rPr>
            <sz val="9"/>
            <color indexed="81"/>
            <rFont val="Tahoma"/>
            <family val="2"/>
          </rPr>
          <t xml:space="preserve">
Tuy nhiên do khoản đầu tư thông thường được ghi nhận theo phương pháp giá gốc, kế toán không điều chỉnh giá trị khoản đầu tư theo phương pháp vốn chủ sở hữu</t>
        </r>
      </text>
    </comment>
  </commentList>
</comments>
</file>

<file path=xl/sharedStrings.xml><?xml version="1.0" encoding="utf-8"?>
<sst xmlns="http://schemas.openxmlformats.org/spreadsheetml/2006/main" count="225" uniqueCount="58">
  <si>
    <t>Mẹ</t>
  </si>
  <si>
    <t>Con</t>
  </si>
  <si>
    <t>Combined</t>
  </si>
  <si>
    <t>Eliminate</t>
  </si>
  <si>
    <t>Consolidate</t>
  </si>
  <si>
    <t>Balance Sheet</t>
  </si>
  <si>
    <t>Tiền</t>
  </si>
  <si>
    <t>Giá phí khoản đầu tư</t>
  </si>
  <si>
    <t>Đầu tư</t>
  </si>
  <si>
    <t>TS Thuần của Cty Con</t>
  </si>
  <si>
    <t>GW</t>
  </si>
  <si>
    <t>Giá trị TS Thuần mua được</t>
  </si>
  <si>
    <t>243</t>
  </si>
  <si>
    <t>NCI</t>
  </si>
  <si>
    <t>Cho vay</t>
  </si>
  <si>
    <t>Vay</t>
  </si>
  <si>
    <t>347</t>
  </si>
  <si>
    <t>PL - Con</t>
  </si>
  <si>
    <t>VCSH</t>
  </si>
  <si>
    <t>PL share to NCI</t>
  </si>
  <si>
    <t>421</t>
  </si>
  <si>
    <t>Dr NCI PL</t>
  </si>
  <si>
    <t>Cr NCI BS</t>
  </si>
  <si>
    <t>Check</t>
  </si>
  <si>
    <t>Doanh thu tài chính</t>
  </si>
  <si>
    <t>Profit or Loss</t>
  </si>
  <si>
    <t>s</t>
  </si>
  <si>
    <t>515</t>
  </si>
  <si>
    <t>635</t>
  </si>
  <si>
    <t>Lợi nhuận</t>
  </si>
  <si>
    <t>8212</t>
  </si>
  <si>
    <t>LNST</t>
  </si>
  <si>
    <t>LNST - NCI</t>
  </si>
  <si>
    <t>LNST - Cty Mẹ</t>
  </si>
  <si>
    <t>421/Biến động khác</t>
  </si>
  <si>
    <t>Ngày 31/12/19, Mẹ mua thêm 10% Con</t>
  </si>
  <si>
    <t>TS thuần của con tại 31/12/19</t>
  </si>
  <si>
    <t>Giá mua</t>
  </si>
  <si>
    <t>TS thuần mua thêm</t>
  </si>
  <si>
    <t>Chênh lệch</t>
  </si>
  <si>
    <t>Mua thêm</t>
  </si>
  <si>
    <t>Đầu tư vào cty con (10%)</t>
  </si>
  <si>
    <t>NCI BS</t>
  </si>
  <si>
    <t>Biến động khác</t>
  </si>
  <si>
    <t>Ngày 31/12/19, Mẹ bán 10% Con</t>
  </si>
  <si>
    <t xml:space="preserve">TS thuần bán bớt </t>
  </si>
  <si>
    <t>Giá bán</t>
  </si>
  <si>
    <t>Bán bớt</t>
  </si>
  <si>
    <t>Other</t>
  </si>
  <si>
    <t>GW bị bán</t>
  </si>
  <si>
    <t>Lãi/(lỗ)</t>
  </si>
  <si>
    <t>Ngày 31/12/19, Mẹ bán 30% Con</t>
  </si>
  <si>
    <t>Giá trị khoản đầu tư sau khi bán</t>
  </si>
  <si>
    <t>NCI tại ngày bán</t>
  </si>
  <si>
    <t>Ngày 31/12/19, Mẹ bán 60% Con</t>
  </si>
  <si>
    <t>Đầu tư vào cty liên kết</t>
  </si>
  <si>
    <t>Đầu tư vào cty con</t>
  </si>
  <si>
    <t>Đầu tư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</si>
</sst>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i/>
      <sz val="11"/>
      <color rgb="FFFF0000"/>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0" fillId="5" borderId="0" xfId="0" applyFill="1"/>
    <xf numFmtId="43" fontId="0" fillId="0" borderId="0" xfId="1" applyFont="1"/>
    <xf numFmtId="0" fontId="5" fillId="0" borderId="0" xfId="0" applyFont="1" applyFill="1"/>
    <xf numFmtId="0" fontId="0" fillId="0" borderId="4" xfId="0" applyFill="1" applyBorder="1" applyAlignment="1">
      <alignment horizontal="center"/>
    </xf>
    <xf numFmtId="0" fontId="0" fillId="0" borderId="0" xfId="0" applyFill="1"/>
    <xf numFmtId="0" fontId="0" fillId="0" borderId="5" xfId="0" applyFill="1" applyBorder="1" applyAlignment="1">
      <alignment horizontal="center"/>
    </xf>
    <xf numFmtId="0" fontId="0" fillId="0" borderId="0" xfId="0" applyFill="1" applyBorder="1" applyAlignment="1">
      <alignment horizontal="center"/>
    </xf>
    <xf numFmtId="43" fontId="0" fillId="0" borderId="0" xfId="1" applyFont="1" applyFill="1"/>
    <xf numFmtId="0" fontId="0" fillId="6" borderId="6" xfId="0" applyFill="1" applyBorder="1"/>
    <xf numFmtId="43" fontId="0" fillId="6" borderId="6" xfId="1" applyFont="1" applyFill="1" applyBorder="1"/>
    <xf numFmtId="164" fontId="0" fillId="0" borderId="0" xfId="0" applyNumberFormat="1"/>
    <xf numFmtId="0" fontId="0" fillId="6" borderId="7" xfId="0" applyFill="1" applyBorder="1"/>
    <xf numFmtId="43" fontId="2" fillId="6" borderId="7" xfId="1" applyFont="1" applyFill="1" applyBorder="1"/>
    <xf numFmtId="43" fontId="0" fillId="6" borderId="7" xfId="1" applyFont="1" applyFill="1" applyBorder="1"/>
    <xf numFmtId="0" fontId="2" fillId="0" borderId="0" xfId="0" applyFont="1"/>
    <xf numFmtId="0" fontId="2" fillId="5" borderId="0" xfId="0" applyFont="1" applyFill="1"/>
    <xf numFmtId="0" fontId="0" fillId="3" borderId="5" xfId="0" applyFill="1" applyBorder="1"/>
    <xf numFmtId="9" fontId="0" fillId="0" borderId="0" xfId="0" applyNumberFormat="1"/>
    <xf numFmtId="0" fontId="0" fillId="3" borderId="8" xfId="0" applyFill="1" applyBorder="1"/>
    <xf numFmtId="0" fontId="0" fillId="6" borderId="7" xfId="0" quotePrefix="1" applyFill="1" applyBorder="1"/>
    <xf numFmtId="0" fontId="0" fillId="0" borderId="10" xfId="0" applyBorder="1"/>
    <xf numFmtId="164" fontId="0" fillId="0" borderId="10" xfId="0" applyNumberFormat="1" applyBorder="1"/>
    <xf numFmtId="0" fontId="0" fillId="3" borderId="11" xfId="0" applyFill="1" applyBorder="1"/>
    <xf numFmtId="0" fontId="0" fillId="0" borderId="0" xfId="0" applyFill="1" applyBorder="1"/>
    <xf numFmtId="0" fontId="0" fillId="6" borderId="13" xfId="0" applyFill="1" applyBorder="1"/>
    <xf numFmtId="43" fontId="0" fillId="6" borderId="13" xfId="1" applyFont="1" applyFill="1" applyBorder="1"/>
    <xf numFmtId="0" fontId="0" fillId="7" borderId="6" xfId="0" applyFill="1" applyBorder="1"/>
    <xf numFmtId="43" fontId="0" fillId="7" borderId="6" xfId="1" applyFont="1" applyFill="1" applyBorder="1"/>
    <xf numFmtId="0" fontId="0" fillId="7" borderId="7" xfId="0" applyFill="1" applyBorder="1"/>
    <xf numFmtId="43" fontId="0" fillId="7" borderId="13" xfId="1" applyFont="1" applyFill="1" applyBorder="1"/>
    <xf numFmtId="0" fontId="0" fillId="7" borderId="13" xfId="0" applyFill="1" applyBorder="1"/>
    <xf numFmtId="0" fontId="0" fillId="7" borderId="13" xfId="0" quotePrefix="1" applyFill="1" applyBorder="1"/>
    <xf numFmtId="43" fontId="0" fillId="0" borderId="0" xfId="0" applyNumberFormat="1"/>
    <xf numFmtId="0" fontId="0" fillId="8" borderId="6" xfId="0" applyFill="1" applyBorder="1"/>
    <xf numFmtId="43" fontId="0" fillId="8" borderId="6" xfId="1" applyFont="1" applyFill="1" applyBorder="1"/>
    <xf numFmtId="43" fontId="2" fillId="8" borderId="6" xfId="1" applyFont="1" applyFill="1" applyBorder="1"/>
    <xf numFmtId="43" fontId="0" fillId="0" borderId="10" xfId="1" applyFont="1" applyBorder="1"/>
    <xf numFmtId="0" fontId="0" fillId="8" borderId="7" xfId="0" quotePrefix="1" applyFill="1" applyBorder="1"/>
    <xf numFmtId="43" fontId="0" fillId="8" borderId="7" xfId="1" applyFont="1" applyFill="1" applyBorder="1"/>
    <xf numFmtId="0" fontId="0" fillId="8" borderId="7" xfId="0" applyFill="1" applyBorder="1"/>
    <xf numFmtId="43" fontId="2" fillId="8" borderId="7" xfId="1" applyFont="1" applyFill="1" applyBorder="1"/>
    <xf numFmtId="43" fontId="0" fillId="3" borderId="4" xfId="0" applyNumberFormat="1" applyFill="1" applyBorder="1"/>
    <xf numFmtId="43" fontId="0" fillId="3" borderId="12" xfId="0" applyNumberFormat="1" applyFill="1" applyBorder="1"/>
    <xf numFmtId="0" fontId="0" fillId="8" borderId="13" xfId="0" applyFill="1" applyBorder="1"/>
    <xf numFmtId="43" fontId="0" fillId="8" borderId="13" xfId="1" applyFont="1" applyFill="1" applyBorder="1"/>
    <xf numFmtId="43" fontId="2" fillId="8" borderId="13" xfId="1" applyFont="1" applyFill="1" applyBorder="1"/>
    <xf numFmtId="0" fontId="6" fillId="0" borderId="0" xfId="0" applyFont="1"/>
    <xf numFmtId="43" fontId="6" fillId="0" borderId="0" xfId="1" applyFont="1"/>
    <xf numFmtId="0" fontId="5" fillId="0" borderId="0" xfId="0" applyFont="1"/>
    <xf numFmtId="43" fontId="0" fillId="3" borderId="9" xfId="0" applyNumberFormat="1" applyFill="1" applyBorder="1"/>
    <xf numFmtId="0" fontId="0" fillId="6" borderId="0" xfId="0" quotePrefix="1" applyFill="1"/>
    <xf numFmtId="43" fontId="0" fillId="6" borderId="0" xfId="1" applyFont="1" applyFill="1"/>
    <xf numFmtId="0" fontId="0" fillId="6" borderId="0" xfId="0" applyFill="1"/>
    <xf numFmtId="0" fontId="0" fillId="7" borderId="0" xfId="0" quotePrefix="1" applyFill="1"/>
    <xf numFmtId="43" fontId="0" fillId="7" borderId="0" xfId="1" applyFont="1" applyFill="1"/>
    <xf numFmtId="0" fontId="0" fillId="7" borderId="0" xfId="0" applyFill="1"/>
    <xf numFmtId="0" fontId="0" fillId="4" borderId="0" xfId="0" applyFill="1"/>
    <xf numFmtId="43" fontId="0" fillId="4" borderId="0" xfId="1" applyFont="1" applyFill="1"/>
    <xf numFmtId="0" fontId="0" fillId="4" borderId="0" xfId="0" quotePrefix="1" applyFill="1"/>
    <xf numFmtId="0" fontId="3" fillId="8" borderId="10" xfId="0" applyFont="1" applyFill="1" applyBorder="1"/>
    <xf numFmtId="43" fontId="3" fillId="8" borderId="10" xfId="1" applyFont="1" applyFill="1" applyBorder="1"/>
    <xf numFmtId="0" fontId="3" fillId="0" borderId="10" xfId="0" applyFont="1" applyBorder="1"/>
    <xf numFmtId="43" fontId="0" fillId="0" borderId="0" xfId="1" applyFont="1" applyBorder="1"/>
    <xf numFmtId="43" fontId="0" fillId="0" borderId="14" xfId="1" applyFont="1" applyBorder="1"/>
    <xf numFmtId="0" fontId="0" fillId="0" borderId="5" xfId="0" applyFill="1" applyBorder="1"/>
    <xf numFmtId="43" fontId="0" fillId="0" borderId="4" xfId="1" applyFont="1" applyFill="1" applyBorder="1"/>
    <xf numFmtId="0" fontId="0" fillId="0" borderId="8" xfId="0" applyFill="1" applyBorder="1"/>
    <xf numFmtId="43" fontId="0" fillId="0" borderId="9" xfId="1" applyFont="1" applyFill="1" applyBorder="1"/>
    <xf numFmtId="0" fontId="0" fillId="0" borderId="11" xfId="0" applyFill="1" applyBorder="1"/>
    <xf numFmtId="43" fontId="0" fillId="0" borderId="12" xfId="1" applyFont="1" applyFill="1" applyBorder="1"/>
    <xf numFmtId="43" fontId="0" fillId="0" borderId="0" xfId="1" applyFont="1" applyFill="1" applyBorder="1"/>
    <xf numFmtId="0" fontId="0" fillId="0" borderId="10" xfId="0" applyFill="1" applyBorder="1"/>
    <xf numFmtId="43" fontId="0" fillId="0" borderId="10" xfId="1" applyFont="1" applyFill="1" applyBorder="1"/>
    <xf numFmtId="43" fontId="0" fillId="0" borderId="4" xfId="0" applyNumberFormat="1" applyFill="1" applyBorder="1"/>
    <xf numFmtId="43" fontId="0" fillId="0" borderId="12" xfId="0" applyNumberFormat="1" applyFill="1" applyBorder="1"/>
    <xf numFmtId="43" fontId="2" fillId="0" borderId="0" xfId="0" applyNumberFormat="1" applyFont="1"/>
    <xf numFmtId="43" fontId="0" fillId="3" borderId="0" xfId="0" applyNumberFormat="1" applyFill="1"/>
    <xf numFmtId="9" fontId="0" fillId="3" borderId="0" xfId="0" applyNumberFormat="1" applyFill="1"/>
    <xf numFmtId="0" fontId="0" fillId="0" borderId="5" xfId="0" applyBorder="1"/>
    <xf numFmtId="43" fontId="0" fillId="0" borderId="4" xfId="1" applyFont="1" applyBorder="1"/>
    <xf numFmtId="0" fontId="0" fillId="0" borderId="11" xfId="0" applyBorder="1"/>
    <xf numFmtId="43" fontId="0" fillId="0" borderId="12" xfId="0" applyNumberFormat="1" applyBorder="1"/>
    <xf numFmtId="43" fontId="0" fillId="0" borderId="12" xfId="1" applyFont="1" applyBorder="1"/>
    <xf numFmtId="43" fontId="1" fillId="6" borderId="7" xfId="1" applyFont="1" applyFill="1" applyBorder="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4" fillId="3" borderId="3" xfId="0" applyFont="1" applyFill="1" applyBorder="1" applyAlignment="1">
      <alignment horizontal="center"/>
    </xf>
    <xf numFmtId="0" fontId="0" fillId="4" borderId="3"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7"/>
  <sheetViews>
    <sheetView zoomScaleNormal="100" workbookViewId="0">
      <pane xSplit="16" ySplit="24" topLeftCell="Q25" activePane="bottomRight" state="frozen"/>
      <selection pane="topRight" activeCell="Q1" sqref="Q1"/>
      <selection pane="bottomLeft" activeCell="A22" sqref="A22"/>
      <selection pane="bottomRight" activeCell="B8" sqref="B8"/>
    </sheetView>
  </sheetViews>
  <sheetFormatPr defaultRowHeight="15" x14ac:dyDescent="0.25"/>
  <cols>
    <col min="1" max="1" width="10.85546875" bestFit="1" customWidth="1"/>
    <col min="2" max="2" width="9" style="2" bestFit="1" customWidth="1"/>
    <col min="3" max="3" width="0.85546875" customWidth="1"/>
    <col min="4" max="4" width="11" bestFit="1" customWidth="1"/>
    <col min="5" max="5" width="8.85546875" style="2" bestFit="1" customWidth="1"/>
    <col min="6" max="6" width="0.85546875" customWidth="1"/>
    <col min="7" max="7" width="11" bestFit="1" customWidth="1"/>
    <col min="8" max="8" width="8.85546875" style="2" bestFit="1" customWidth="1"/>
    <col min="9" max="9" width="0.85546875" customWidth="1"/>
    <col min="10" max="10" width="18.42578125" bestFit="1" customWidth="1"/>
    <col min="11" max="11" width="8.7109375" style="2" bestFit="1" customWidth="1"/>
    <col min="12" max="12" width="0.85546875" customWidth="1"/>
    <col min="13" max="13" width="18.42578125" bestFit="1" customWidth="1"/>
    <col min="14" max="14" width="9" style="2" bestFit="1" customWidth="1"/>
    <col min="15" max="15" width="6.7109375" customWidth="1"/>
    <col min="16" max="16" width="1.42578125" style="1" customWidth="1"/>
    <col min="17" max="17" width="29.7109375" bestFit="1" customWidth="1"/>
    <col min="19" max="19" width="5.5703125" customWidth="1"/>
    <col min="20" max="20" width="1.42578125" style="1" customWidth="1"/>
    <col min="21" max="21" width="26" style="5" bestFit="1" customWidth="1"/>
    <col min="22" max="22" width="9.140625" style="8"/>
    <col min="23" max="23" width="4.85546875" bestFit="1" customWidth="1"/>
  </cols>
  <sheetData>
    <row r="1" spans="1:23" x14ac:dyDescent="0.25">
      <c r="A1" s="85" t="s">
        <v>0</v>
      </c>
      <c r="B1" s="86"/>
      <c r="D1" s="85" t="s">
        <v>1</v>
      </c>
      <c r="E1" s="86"/>
      <c r="G1" s="87" t="s">
        <v>2</v>
      </c>
      <c r="H1" s="87"/>
      <c r="J1" s="88" t="s">
        <v>3</v>
      </c>
      <c r="K1" s="88"/>
      <c r="M1" s="89" t="s">
        <v>4</v>
      </c>
      <c r="N1" s="89"/>
      <c r="Q1" t="s">
        <v>7</v>
      </c>
      <c r="R1" s="11">
        <f>B4</f>
        <v>90</v>
      </c>
    </row>
    <row r="2" spans="1:23" s="5" customFormat="1" x14ac:dyDescent="0.25">
      <c r="A2" s="3" t="s">
        <v>5</v>
      </c>
      <c r="B2" s="4"/>
      <c r="D2" s="6"/>
      <c r="E2" s="4"/>
      <c r="G2" s="7"/>
      <c r="H2" s="7"/>
      <c r="J2" s="7"/>
      <c r="K2" s="7"/>
      <c r="M2" s="7"/>
      <c r="N2" s="7"/>
      <c r="P2" s="1"/>
      <c r="Q2" t="s">
        <v>9</v>
      </c>
      <c r="R2" s="11">
        <v>100</v>
      </c>
      <c r="S2"/>
      <c r="T2" s="1"/>
      <c r="V2" s="8"/>
    </row>
    <row r="3" spans="1:23" x14ac:dyDescent="0.25">
      <c r="A3" s="9" t="s">
        <v>6</v>
      </c>
      <c r="B3" s="10">
        <v>30</v>
      </c>
      <c r="D3" s="9" t="s">
        <v>6</v>
      </c>
      <c r="E3" s="10">
        <v>110</v>
      </c>
      <c r="G3" s="9" t="str">
        <f>D3</f>
        <v>Tiền</v>
      </c>
      <c r="H3" s="10">
        <f>E3+B3</f>
        <v>140</v>
      </c>
      <c r="J3" s="9" t="str">
        <f>G3</f>
        <v>Tiền</v>
      </c>
      <c r="K3" s="10">
        <f>R27</f>
        <v>-110</v>
      </c>
      <c r="M3" s="9" t="str">
        <f>J3</f>
        <v>Tiền</v>
      </c>
      <c r="N3" s="10">
        <f>K3+H3</f>
        <v>30</v>
      </c>
      <c r="O3" s="15" t="b">
        <f>N3=B3</f>
        <v>1</v>
      </c>
      <c r="Q3" t="s">
        <v>11</v>
      </c>
      <c r="R3" s="11">
        <f>R2*S3</f>
        <v>75</v>
      </c>
      <c r="S3" s="18">
        <v>0.75</v>
      </c>
    </row>
    <row r="4" spans="1:23" x14ac:dyDescent="0.25">
      <c r="A4" s="12" t="s">
        <v>8</v>
      </c>
      <c r="B4" s="13">
        <v>90</v>
      </c>
      <c r="D4" s="12" t="str">
        <f>G4</f>
        <v>Đầu tư</v>
      </c>
      <c r="E4" s="14"/>
      <c r="G4" s="12" t="str">
        <f>A4</f>
        <v>Đầu tư</v>
      </c>
      <c r="H4" s="14">
        <f t="shared" ref="H4:H14" si="0">E4+B4</f>
        <v>90</v>
      </c>
      <c r="J4" s="12" t="str">
        <f t="shared" ref="J4:J12" si="1">G4</f>
        <v>Đầu tư</v>
      </c>
      <c r="K4" s="14">
        <f>-H4+R24</f>
        <v>-72</v>
      </c>
      <c r="M4" s="12" t="str">
        <f>G4</f>
        <v>Đầu tư</v>
      </c>
      <c r="N4" s="14">
        <f>K4+H4</f>
        <v>18</v>
      </c>
      <c r="O4" s="15" t="b">
        <f>N4=R19</f>
        <v>1</v>
      </c>
      <c r="P4" s="16"/>
      <c r="Q4" s="21" t="s">
        <v>10</v>
      </c>
      <c r="R4" s="22">
        <f>R1-R3</f>
        <v>15</v>
      </c>
      <c r="T4" s="16"/>
      <c r="U4" s="65"/>
      <c r="V4" s="66"/>
    </row>
    <row r="5" spans="1:23" x14ac:dyDescent="0.25">
      <c r="A5" s="12" t="s">
        <v>47</v>
      </c>
      <c r="B5" s="13">
        <f>-B4/S3*60%</f>
        <v>-72</v>
      </c>
      <c r="D5" s="12"/>
      <c r="E5" s="14"/>
      <c r="G5" s="12"/>
      <c r="H5" s="14">
        <f t="shared" si="0"/>
        <v>-72</v>
      </c>
      <c r="J5" s="12"/>
      <c r="K5" s="14">
        <f>-B5</f>
        <v>72</v>
      </c>
      <c r="M5" s="12"/>
      <c r="N5" s="14">
        <f t="shared" ref="N5:N15" si="2">K5+H5</f>
        <v>0</v>
      </c>
      <c r="O5" s="15" t="b">
        <f>N5=0</f>
        <v>1</v>
      </c>
      <c r="P5" s="16"/>
      <c r="Q5" s="24" t="s">
        <v>13</v>
      </c>
      <c r="R5" s="11">
        <f>R2*S5</f>
        <v>25</v>
      </c>
      <c r="S5" s="18">
        <f>1-S3</f>
        <v>0.25</v>
      </c>
      <c r="T5" s="16"/>
      <c r="U5" s="67"/>
      <c r="V5" s="68"/>
    </row>
    <row r="6" spans="1:23" x14ac:dyDescent="0.25">
      <c r="A6" s="12"/>
      <c r="B6" s="13"/>
      <c r="D6" s="12"/>
      <c r="E6" s="14"/>
      <c r="G6" s="12"/>
      <c r="H6" s="14"/>
      <c r="J6" s="12" t="s">
        <v>10</v>
      </c>
      <c r="K6" s="14">
        <f>R4+R26</f>
        <v>0</v>
      </c>
      <c r="M6" s="12" t="str">
        <f>J6</f>
        <v>GW</v>
      </c>
      <c r="N6" s="14">
        <f t="shared" si="2"/>
        <v>0</v>
      </c>
      <c r="O6" s="15"/>
      <c r="P6" s="16"/>
      <c r="Q6" t="s">
        <v>17</v>
      </c>
      <c r="R6" s="33">
        <f>E22</f>
        <v>-10</v>
      </c>
      <c r="T6" s="16"/>
      <c r="U6" s="67"/>
      <c r="V6" s="68"/>
    </row>
    <row r="7" spans="1:23" x14ac:dyDescent="0.25">
      <c r="A7" s="12"/>
      <c r="B7" s="13"/>
      <c r="D7" s="12"/>
      <c r="E7" s="14"/>
      <c r="G7" s="12"/>
      <c r="H7" s="14"/>
      <c r="J7" s="20" t="s">
        <v>12</v>
      </c>
      <c r="K7" s="14"/>
      <c r="M7" s="12" t="str">
        <f>J7</f>
        <v>243</v>
      </c>
      <c r="N7" s="14">
        <f t="shared" si="2"/>
        <v>0</v>
      </c>
      <c r="O7" s="15"/>
      <c r="P7" s="16"/>
      <c r="Q7" t="s">
        <v>19</v>
      </c>
      <c r="R7" s="33">
        <f>R6*S7</f>
        <v>-2.5</v>
      </c>
      <c r="S7" s="18">
        <f>S5</f>
        <v>0.25</v>
      </c>
      <c r="T7" s="16"/>
      <c r="U7" s="69"/>
      <c r="V7" s="70"/>
    </row>
    <row r="8" spans="1:23" x14ac:dyDescent="0.25">
      <c r="A8" s="12" t="s">
        <v>48</v>
      </c>
      <c r="B8" s="84">
        <f>-20+85</f>
        <v>65</v>
      </c>
      <c r="D8" s="12" t="str">
        <f>A8</f>
        <v>Other</v>
      </c>
      <c r="E8" s="14"/>
      <c r="G8" s="12" t="str">
        <f>D8</f>
        <v>Other</v>
      </c>
      <c r="H8" s="14">
        <f t="shared" si="0"/>
        <v>65</v>
      </c>
      <c r="J8" s="20" t="str">
        <f>G8</f>
        <v>Other</v>
      </c>
      <c r="K8" s="14"/>
      <c r="M8" s="12" t="str">
        <f>J8</f>
        <v>Other</v>
      </c>
      <c r="N8" s="14">
        <f t="shared" si="2"/>
        <v>65</v>
      </c>
      <c r="O8" s="15"/>
      <c r="P8" s="16"/>
      <c r="Q8" s="17" t="s">
        <v>21</v>
      </c>
      <c r="R8" s="42">
        <f>-R7</f>
        <v>2.5</v>
      </c>
      <c r="T8" s="16"/>
      <c r="U8" s="24"/>
      <c r="V8" s="71"/>
    </row>
    <row r="9" spans="1:23" x14ac:dyDescent="0.25">
      <c r="A9" s="25" t="s">
        <v>14</v>
      </c>
      <c r="B9" s="26"/>
      <c r="D9" s="25" t="str">
        <f>A9</f>
        <v>Cho vay</v>
      </c>
      <c r="E9" s="26"/>
      <c r="G9" s="25" t="str">
        <f>D9</f>
        <v>Cho vay</v>
      </c>
      <c r="H9" s="26">
        <f t="shared" si="0"/>
        <v>0</v>
      </c>
      <c r="J9" s="25" t="str">
        <f t="shared" si="1"/>
        <v>Cho vay</v>
      </c>
      <c r="K9" s="26">
        <f>V7</f>
        <v>0</v>
      </c>
      <c r="M9" s="25" t="str">
        <f>J9</f>
        <v>Cho vay</v>
      </c>
      <c r="N9" s="26">
        <f t="shared" si="2"/>
        <v>0</v>
      </c>
      <c r="O9" s="15"/>
      <c r="Q9" s="23" t="s">
        <v>22</v>
      </c>
      <c r="R9" s="43">
        <f>-R8</f>
        <v>-2.5</v>
      </c>
    </row>
    <row r="10" spans="1:23" x14ac:dyDescent="0.25">
      <c r="A10" s="27" t="s">
        <v>15</v>
      </c>
      <c r="B10" s="28"/>
      <c r="D10" s="27" t="s">
        <v>15</v>
      </c>
      <c r="E10" s="28"/>
      <c r="G10" s="27" t="s">
        <v>15</v>
      </c>
      <c r="H10" s="28">
        <f t="shared" si="0"/>
        <v>0</v>
      </c>
      <c r="J10" s="27" t="str">
        <f t="shared" si="1"/>
        <v>Vay</v>
      </c>
      <c r="K10" s="28"/>
      <c r="M10" s="27" t="s">
        <v>15</v>
      </c>
      <c r="N10" s="28">
        <f t="shared" si="2"/>
        <v>0</v>
      </c>
      <c r="O10" s="15" t="b">
        <f>N10=B10</f>
        <v>1</v>
      </c>
    </row>
    <row r="11" spans="1:23" x14ac:dyDescent="0.25">
      <c r="A11" s="29"/>
      <c r="B11" s="30"/>
      <c r="D11" s="31"/>
      <c r="E11" s="30"/>
      <c r="G11" s="31"/>
      <c r="H11" s="30"/>
      <c r="J11" s="32" t="s">
        <v>16</v>
      </c>
      <c r="K11" s="30"/>
      <c r="M11" s="31" t="str">
        <f>J11</f>
        <v>347</v>
      </c>
      <c r="N11" s="30">
        <f>K11+H11</f>
        <v>0</v>
      </c>
      <c r="Q11" t="s">
        <v>54</v>
      </c>
      <c r="S11" s="18">
        <v>0.6</v>
      </c>
    </row>
    <row r="12" spans="1:23" x14ac:dyDescent="0.25">
      <c r="A12" s="34" t="s">
        <v>18</v>
      </c>
      <c r="B12" s="35">
        <v>-100</v>
      </c>
      <c r="D12" s="34" t="s">
        <v>18</v>
      </c>
      <c r="E12" s="36">
        <f>-SUM(E3:E9)-SUM(E10:E11)-E13-E14</f>
        <v>-100</v>
      </c>
      <c r="G12" s="34" t="s">
        <v>18</v>
      </c>
      <c r="H12" s="35">
        <f t="shared" si="0"/>
        <v>-200</v>
      </c>
      <c r="J12" s="34" t="str">
        <f t="shared" si="1"/>
        <v>VCSH</v>
      </c>
      <c r="K12" s="35">
        <f>-E12</f>
        <v>100</v>
      </c>
      <c r="M12" s="34" t="s">
        <v>18</v>
      </c>
      <c r="N12" s="35">
        <f t="shared" si="2"/>
        <v>-100</v>
      </c>
      <c r="O12" s="15" t="b">
        <f>N12=B12</f>
        <v>1</v>
      </c>
      <c r="P12" s="16"/>
      <c r="Q12" t="s">
        <v>36</v>
      </c>
      <c r="R12" s="2">
        <f>-E12-E13</f>
        <v>110</v>
      </c>
      <c r="T12" s="16"/>
      <c r="U12" s="72"/>
      <c r="V12" s="73"/>
    </row>
    <row r="13" spans="1:23" x14ac:dyDescent="0.25">
      <c r="A13" s="38" t="s">
        <v>20</v>
      </c>
      <c r="B13" s="39">
        <f>B22</f>
        <v>-13</v>
      </c>
      <c r="D13" s="40" t="str">
        <f>A13</f>
        <v>421</v>
      </c>
      <c r="E13" s="41">
        <f>E22</f>
        <v>-10</v>
      </c>
      <c r="G13" s="40" t="str">
        <f>D13</f>
        <v>421</v>
      </c>
      <c r="H13" s="39">
        <f t="shared" si="0"/>
        <v>-23</v>
      </c>
      <c r="J13" s="40" t="str">
        <f>G13</f>
        <v>421</v>
      </c>
      <c r="K13" s="39">
        <f>K24</f>
        <v>10</v>
      </c>
      <c r="M13" s="40" t="str">
        <f>J13</f>
        <v>421</v>
      </c>
      <c r="N13" s="39">
        <f>N24</f>
        <v>-13</v>
      </c>
      <c r="O13" s="15" t="b">
        <f>N13=E22*S3-R17</f>
        <v>1</v>
      </c>
      <c r="P13" s="16"/>
      <c r="Q13" s="79" t="s">
        <v>45</v>
      </c>
      <c r="R13" s="80">
        <f>R12*S13</f>
        <v>82.5</v>
      </c>
      <c r="S13" s="18">
        <v>0.75</v>
      </c>
      <c r="T13" s="16"/>
      <c r="W13" s="18"/>
    </row>
    <row r="14" spans="1:23" x14ac:dyDescent="0.25">
      <c r="A14" s="40" t="s">
        <v>34</v>
      </c>
      <c r="B14" s="39"/>
      <c r="D14" s="40" t="str">
        <f>A14</f>
        <v>421/Biến động khác</v>
      </c>
      <c r="E14" s="41">
        <v>0</v>
      </c>
      <c r="G14" s="40" t="str">
        <f>D14</f>
        <v>421/Biến động khác</v>
      </c>
      <c r="H14" s="39">
        <f t="shared" si="0"/>
        <v>0</v>
      </c>
      <c r="J14" s="40" t="str">
        <f>G14</f>
        <v>421/Biến động khác</v>
      </c>
      <c r="K14" s="39"/>
      <c r="M14" s="40" t="str">
        <f>J14</f>
        <v>421/Biến động khác</v>
      </c>
      <c r="N14" s="39">
        <f>K14+H14</f>
        <v>0</v>
      </c>
      <c r="O14" s="15"/>
      <c r="P14" s="16"/>
      <c r="Q14" s="81" t="s">
        <v>49</v>
      </c>
      <c r="R14" s="83">
        <f>R4</f>
        <v>15</v>
      </c>
      <c r="S14" s="18">
        <v>1</v>
      </c>
      <c r="T14" s="16"/>
      <c r="W14" s="18"/>
    </row>
    <row r="15" spans="1:23" x14ac:dyDescent="0.25">
      <c r="A15" s="44"/>
      <c r="B15" s="45"/>
      <c r="D15" s="44"/>
      <c r="E15" s="46"/>
      <c r="G15" s="44"/>
      <c r="H15" s="45"/>
      <c r="J15" s="44" t="s">
        <v>13</v>
      </c>
      <c r="K15" s="45">
        <f>-R5+R9+R23</f>
        <v>0</v>
      </c>
      <c r="M15" s="44" t="str">
        <f>J15</f>
        <v>NCI</v>
      </c>
      <c r="N15" s="45">
        <f t="shared" si="2"/>
        <v>0</v>
      </c>
      <c r="O15" s="15"/>
      <c r="P15" s="16"/>
      <c r="Q15" s="79" t="s">
        <v>46</v>
      </c>
      <c r="R15" s="80">
        <v>85</v>
      </c>
      <c r="T15" s="16"/>
      <c r="U15" s="65"/>
      <c r="V15" s="66"/>
    </row>
    <row r="16" spans="1:23" x14ac:dyDescent="0.25">
      <c r="A16" s="47" t="s">
        <v>23</v>
      </c>
      <c r="B16" s="48">
        <f>SUM(B3:B15)</f>
        <v>0</v>
      </c>
      <c r="C16" s="47"/>
      <c r="D16" s="47"/>
      <c r="E16" s="48">
        <f>SUM(E3:E15)</f>
        <v>0</v>
      </c>
      <c r="F16" s="47"/>
      <c r="G16" s="47"/>
      <c r="H16" s="48">
        <f>SUM(H3:H15)</f>
        <v>0</v>
      </c>
      <c r="I16" s="47"/>
      <c r="J16" s="47"/>
      <c r="K16" s="48">
        <f>SUM(K3:K15)</f>
        <v>0</v>
      </c>
      <c r="N16" s="48">
        <f>SUM(N3:N15)</f>
        <v>0</v>
      </c>
      <c r="Q16" s="81" t="str">
        <f>Q19</f>
        <v>Giá trị khoản đầu tư sau khi bán</v>
      </c>
      <c r="R16" s="82">
        <f>B4+B5</f>
        <v>18</v>
      </c>
      <c r="U16" s="69"/>
      <c r="V16" s="70"/>
    </row>
    <row r="17" spans="1:23" x14ac:dyDescent="0.25">
      <c r="A17" s="49" t="s">
        <v>25</v>
      </c>
      <c r="B17" s="48"/>
      <c r="C17" s="47"/>
      <c r="D17" s="47"/>
      <c r="E17" s="48"/>
      <c r="F17" s="47"/>
      <c r="G17" s="47"/>
      <c r="H17" s="48"/>
      <c r="I17" s="47"/>
      <c r="J17" s="47"/>
      <c r="K17" s="48"/>
      <c r="N17" s="48"/>
      <c r="O17" s="76" t="b">
        <f>O18=-R17</f>
        <v>1</v>
      </c>
      <c r="Q17" s="21" t="s">
        <v>50</v>
      </c>
      <c r="R17" s="37">
        <f>R16+R15-R13-R14</f>
        <v>5.5</v>
      </c>
      <c r="T17" s="1" t="s">
        <v>26</v>
      </c>
    </row>
    <row r="18" spans="1:23" x14ac:dyDescent="0.25">
      <c r="A18" s="51" t="s">
        <v>27</v>
      </c>
      <c r="B18" s="52">
        <f>-R15-B5</f>
        <v>-13</v>
      </c>
      <c r="D18" s="53"/>
      <c r="E18" s="52">
        <v>-12</v>
      </c>
      <c r="G18" s="53"/>
      <c r="H18" s="52">
        <f>E18+B18</f>
        <v>-25</v>
      </c>
      <c r="J18" s="53" t="str">
        <f>A18</f>
        <v>515</v>
      </c>
      <c r="K18" s="52">
        <f>R25</f>
        <v>7.5</v>
      </c>
      <c r="M18" s="53" t="str">
        <f>A18</f>
        <v>515</v>
      </c>
      <c r="N18" s="52">
        <f>H18+K18</f>
        <v>-17.5</v>
      </c>
      <c r="O18" s="76">
        <f>N18-E18</f>
        <v>-5.5</v>
      </c>
      <c r="R18" s="77">
        <f>R12*S19</f>
        <v>16.500000000000004</v>
      </c>
      <c r="S18" s="78">
        <f>S19</f>
        <v>0.15000000000000002</v>
      </c>
    </row>
    <row r="19" spans="1:23" x14ac:dyDescent="0.25">
      <c r="A19" s="54" t="s">
        <v>28</v>
      </c>
      <c r="B19" s="55"/>
      <c r="D19" s="56"/>
      <c r="E19" s="55">
        <v>2</v>
      </c>
      <c r="G19" s="56"/>
      <c r="H19" s="55">
        <f>E19+B19</f>
        <v>2</v>
      </c>
      <c r="J19" s="56" t="str">
        <f t="shared" ref="J19:J24" si="3">A19</f>
        <v>635</v>
      </c>
      <c r="K19" s="55"/>
      <c r="M19" s="56" t="str">
        <f>A19</f>
        <v>635</v>
      </c>
      <c r="N19" s="55">
        <f>H19+K19</f>
        <v>2</v>
      </c>
      <c r="Q19" t="s">
        <v>52</v>
      </c>
      <c r="R19" s="33">
        <f>B4+B5</f>
        <v>18</v>
      </c>
      <c r="S19" s="18">
        <f>S3-S11</f>
        <v>0.15000000000000002</v>
      </c>
      <c r="W19" s="18"/>
    </row>
    <row r="20" spans="1:23" x14ac:dyDescent="0.25">
      <c r="A20" s="21" t="s">
        <v>29</v>
      </c>
      <c r="B20" s="37">
        <f>SUM(B18:B19)</f>
        <v>-13</v>
      </c>
      <c r="C20" s="21"/>
      <c r="D20" s="21"/>
      <c r="E20" s="37">
        <f>SUM(E18:E19)</f>
        <v>-10</v>
      </c>
      <c r="F20" s="21"/>
      <c r="G20" s="21"/>
      <c r="H20" s="37">
        <f>SUM(H18:H19)</f>
        <v>-23</v>
      </c>
      <c r="I20" s="21"/>
      <c r="J20" s="21" t="str">
        <f t="shared" si="3"/>
        <v>Lợi nhuận</v>
      </c>
      <c r="K20" s="37">
        <f>SUM(K18:K19)</f>
        <v>7.5</v>
      </c>
      <c r="L20" s="21"/>
      <c r="M20" s="21" t="str">
        <f t="shared" ref="M20:M22" si="4">A20</f>
        <v>Lợi nhuận</v>
      </c>
      <c r="N20" s="37">
        <f>SUM(N18:N19)</f>
        <v>-15.5</v>
      </c>
      <c r="Q20" t="s">
        <v>53</v>
      </c>
      <c r="R20" s="33">
        <f>R5-R9</f>
        <v>27.5</v>
      </c>
      <c r="U20" s="65"/>
      <c r="V20" s="74"/>
    </row>
    <row r="21" spans="1:23" x14ac:dyDescent="0.25">
      <c r="A21" s="57" t="str">
        <f>M21</f>
        <v>8212</v>
      </c>
      <c r="B21" s="58"/>
      <c r="D21" s="57"/>
      <c r="E21" s="58"/>
      <c r="G21" s="57"/>
      <c r="H21" s="58"/>
      <c r="J21" s="57" t="str">
        <f t="shared" si="3"/>
        <v>8212</v>
      </c>
      <c r="K21" s="58"/>
      <c r="M21" s="59" t="s">
        <v>30</v>
      </c>
      <c r="N21" s="58">
        <f>K21+H21</f>
        <v>0</v>
      </c>
      <c r="U21" s="69"/>
      <c r="V21" s="75"/>
    </row>
    <row r="22" spans="1:23" x14ac:dyDescent="0.25">
      <c r="A22" s="60" t="s">
        <v>31</v>
      </c>
      <c r="B22" s="61">
        <f>B20+B21</f>
        <v>-13</v>
      </c>
      <c r="C22" s="62"/>
      <c r="D22" s="60"/>
      <c r="E22" s="61">
        <f>E20+E21</f>
        <v>-10</v>
      </c>
      <c r="F22" s="62"/>
      <c r="G22" s="60"/>
      <c r="H22" s="61">
        <f>H20+H21</f>
        <v>-23</v>
      </c>
      <c r="I22" s="62"/>
      <c r="J22" s="60" t="str">
        <f t="shared" si="3"/>
        <v>LNST</v>
      </c>
      <c r="K22" s="61">
        <f>K20+K21</f>
        <v>7.5</v>
      </c>
      <c r="L22" s="62"/>
      <c r="M22" s="60" t="str">
        <f t="shared" si="4"/>
        <v>LNST</v>
      </c>
      <c r="N22" s="61">
        <f>N20+N21</f>
        <v>-15.5</v>
      </c>
      <c r="Q22" s="17" t="s">
        <v>57</v>
      </c>
      <c r="R22" s="42">
        <f>-B5</f>
        <v>72</v>
      </c>
    </row>
    <row r="23" spans="1:23" x14ac:dyDescent="0.25">
      <c r="A23" t="s">
        <v>32</v>
      </c>
      <c r="H23" s="63"/>
      <c r="J23" t="str">
        <f t="shared" si="3"/>
        <v>LNST - NCI</v>
      </c>
      <c r="K23" s="64">
        <f>R8</f>
        <v>2.5</v>
      </c>
      <c r="N23" s="64">
        <f>K23+H23</f>
        <v>2.5</v>
      </c>
      <c r="Q23" s="19" t="s">
        <v>42</v>
      </c>
      <c r="R23" s="50">
        <f>R20</f>
        <v>27.5</v>
      </c>
    </row>
    <row r="24" spans="1:23" x14ac:dyDescent="0.25">
      <c r="A24" t="s">
        <v>33</v>
      </c>
      <c r="J24" t="str">
        <f t="shared" si="3"/>
        <v>LNST - Cty Mẹ</v>
      </c>
      <c r="K24" s="2">
        <f>K22+K23</f>
        <v>10</v>
      </c>
      <c r="N24" s="2">
        <f>N22+N23</f>
        <v>-13</v>
      </c>
      <c r="Q24" s="19" t="str">
        <f>A4</f>
        <v>Đầu tư</v>
      </c>
      <c r="R24" s="50">
        <f>R19</f>
        <v>18</v>
      </c>
    </row>
    <row r="25" spans="1:23" x14ac:dyDescent="0.25">
      <c r="Q25" s="19" t="s">
        <v>24</v>
      </c>
      <c r="R25" s="50">
        <f>-R17-B18</f>
        <v>7.5</v>
      </c>
    </row>
    <row r="26" spans="1:23" x14ac:dyDescent="0.25">
      <c r="Q26" s="19" t="s">
        <v>10</v>
      </c>
      <c r="R26" s="50">
        <f>-R14</f>
        <v>-15</v>
      </c>
    </row>
    <row r="27" spans="1:23" x14ac:dyDescent="0.25">
      <c r="Q27" s="23" t="s">
        <v>6</v>
      </c>
      <c r="R27" s="43">
        <f>-E3</f>
        <v>-110</v>
      </c>
    </row>
  </sheetData>
  <mergeCells count="5">
    <mergeCell ref="A1:B1"/>
    <mergeCell ref="D1:E1"/>
    <mergeCell ref="G1:H1"/>
    <mergeCell ref="J1:K1"/>
    <mergeCell ref="M1:N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zoomScaleNormal="100" workbookViewId="0">
      <pane xSplit="17" ySplit="24" topLeftCell="R25" activePane="bottomRight" state="frozen"/>
      <selection pane="topRight" activeCell="Q1" sqref="Q1"/>
      <selection pane="bottomLeft" activeCell="A22" sqref="A22"/>
      <selection pane="bottomRight" activeCell="O15" sqref="O15"/>
    </sheetView>
  </sheetViews>
  <sheetFormatPr defaultRowHeight="15" x14ac:dyDescent="0.25"/>
  <cols>
    <col min="1" max="1" width="10.85546875" bestFit="1" customWidth="1"/>
    <col min="2" max="2" width="9" style="2" bestFit="1" customWidth="1"/>
    <col min="3" max="3" width="0.85546875" customWidth="1"/>
    <col min="4" max="4" width="11" bestFit="1" customWidth="1"/>
    <col min="5" max="5" width="8.85546875" style="2" bestFit="1" customWidth="1"/>
    <col min="6" max="6" width="0.85546875" customWidth="1"/>
    <col min="7" max="7" width="11" bestFit="1" customWidth="1"/>
    <col min="8" max="8" width="8.85546875" style="2" bestFit="1" customWidth="1"/>
    <col min="9" max="9" width="0.85546875" customWidth="1"/>
    <col min="10" max="10" width="18.42578125" bestFit="1" customWidth="1"/>
    <col min="11" max="11" width="8.7109375" style="2" bestFit="1" customWidth="1"/>
    <col min="12" max="12" width="0.85546875" customWidth="1"/>
    <col min="13" max="13" width="18.42578125" bestFit="1" customWidth="1"/>
    <col min="14" max="14" width="9" style="2" bestFit="1" customWidth="1"/>
    <col min="15" max="16" width="7.5703125" customWidth="1"/>
    <col min="17" max="17" width="1.42578125" style="1" customWidth="1"/>
    <col min="18" max="18" width="29.7109375" bestFit="1" customWidth="1"/>
    <col min="20" max="20" width="5.5703125" customWidth="1"/>
    <col min="21" max="21" width="1.42578125" style="1" customWidth="1"/>
    <col min="22" max="22" width="26" style="5" bestFit="1" customWidth="1"/>
    <col min="23" max="23" width="9.140625" style="8"/>
    <col min="24" max="24" width="4.85546875" bestFit="1" customWidth="1"/>
  </cols>
  <sheetData>
    <row r="1" spans="1:24" x14ac:dyDescent="0.25">
      <c r="A1" s="85" t="s">
        <v>0</v>
      </c>
      <c r="B1" s="86"/>
      <c r="D1" s="85" t="s">
        <v>1</v>
      </c>
      <c r="E1" s="86"/>
      <c r="G1" s="87" t="s">
        <v>2</v>
      </c>
      <c r="H1" s="87"/>
      <c r="J1" s="88" t="s">
        <v>3</v>
      </c>
      <c r="K1" s="88"/>
      <c r="M1" s="89" t="s">
        <v>4</v>
      </c>
      <c r="N1" s="89"/>
      <c r="R1" t="s">
        <v>7</v>
      </c>
      <c r="S1" s="11">
        <f>B4</f>
        <v>90</v>
      </c>
    </row>
    <row r="2" spans="1:24" s="5" customFormat="1" x14ac:dyDescent="0.25">
      <c r="A2" s="3" t="s">
        <v>5</v>
      </c>
      <c r="B2" s="4"/>
      <c r="D2" s="6"/>
      <c r="E2" s="4"/>
      <c r="G2" s="7"/>
      <c r="H2" s="7"/>
      <c r="J2" s="7"/>
      <c r="K2" s="7"/>
      <c r="M2" s="7"/>
      <c r="N2" s="7"/>
      <c r="Q2" s="1"/>
      <c r="R2" t="s">
        <v>9</v>
      </c>
      <c r="S2" s="11">
        <v>100</v>
      </c>
      <c r="T2"/>
      <c r="U2" s="1"/>
      <c r="W2" s="8"/>
    </row>
    <row r="3" spans="1:24" x14ac:dyDescent="0.25">
      <c r="A3" s="9" t="s">
        <v>6</v>
      </c>
      <c r="B3" s="10">
        <v>30</v>
      </c>
      <c r="D3" s="9" t="s">
        <v>6</v>
      </c>
      <c r="E3" s="10">
        <v>110</v>
      </c>
      <c r="G3" s="9" t="str">
        <f>D3</f>
        <v>Tiền</v>
      </c>
      <c r="H3" s="10">
        <f>E3+B3</f>
        <v>140</v>
      </c>
      <c r="J3" s="9" t="str">
        <f>G3</f>
        <v>Tiền</v>
      </c>
      <c r="K3" s="10">
        <f>S28</f>
        <v>-110</v>
      </c>
      <c r="M3" s="9" t="str">
        <f>J3</f>
        <v>Tiền</v>
      </c>
      <c r="N3" s="10">
        <f>K3+H3</f>
        <v>30</v>
      </c>
      <c r="O3" s="15" t="b">
        <f>N3=B3</f>
        <v>1</v>
      </c>
      <c r="P3" s="76">
        <f>B3</f>
        <v>30</v>
      </c>
      <c r="R3" t="s">
        <v>11</v>
      </c>
      <c r="S3" s="11">
        <f>S2*T3</f>
        <v>75</v>
      </c>
      <c r="T3" s="18">
        <v>0.75</v>
      </c>
    </row>
    <row r="4" spans="1:24" x14ac:dyDescent="0.25">
      <c r="A4" s="12" t="s">
        <v>8</v>
      </c>
      <c r="B4" s="13">
        <v>90</v>
      </c>
      <c r="D4" s="12" t="str">
        <f>G4</f>
        <v>Đầu tư</v>
      </c>
      <c r="E4" s="14"/>
      <c r="G4" s="12" t="str">
        <f>A4</f>
        <v>Đầu tư</v>
      </c>
      <c r="H4" s="14">
        <f t="shared" ref="H4:H14" si="0">E4+B4</f>
        <v>90</v>
      </c>
      <c r="J4" s="12" t="str">
        <f t="shared" ref="J4:J12" si="1">G4</f>
        <v>Đầu tư</v>
      </c>
      <c r="K4" s="14">
        <f>-H4+S25</f>
        <v>-40.5</v>
      </c>
      <c r="M4" s="12" t="str">
        <f>G4</f>
        <v>Đầu tư</v>
      </c>
      <c r="N4" s="14">
        <f t="shared" ref="N4:N15" si="2">K4+H4</f>
        <v>49.5</v>
      </c>
      <c r="O4" s="15"/>
      <c r="P4" s="15"/>
      <c r="Q4" s="16"/>
      <c r="R4" s="21" t="s">
        <v>10</v>
      </c>
      <c r="S4" s="22">
        <f>S1-S3</f>
        <v>15</v>
      </c>
      <c r="U4" s="16"/>
      <c r="V4" s="65"/>
      <c r="W4" s="66"/>
    </row>
    <row r="5" spans="1:24" x14ac:dyDescent="0.25">
      <c r="A5" s="12" t="s">
        <v>47</v>
      </c>
      <c r="B5" s="13">
        <f>-B4/T3*30%</f>
        <v>-36</v>
      </c>
      <c r="D5" s="12"/>
      <c r="E5" s="14"/>
      <c r="G5" s="12"/>
      <c r="H5" s="14">
        <f t="shared" si="0"/>
        <v>-36</v>
      </c>
      <c r="J5" s="12"/>
      <c r="K5" s="14">
        <f>S23</f>
        <v>36</v>
      </c>
      <c r="M5" s="12"/>
      <c r="N5" s="14">
        <f t="shared" si="2"/>
        <v>0</v>
      </c>
      <c r="O5" s="15"/>
      <c r="P5" s="15"/>
      <c r="Q5" s="16"/>
      <c r="R5" s="24" t="s">
        <v>13</v>
      </c>
      <c r="S5" s="11">
        <f>S2*T5</f>
        <v>25</v>
      </c>
      <c r="T5" s="18">
        <f>1-T3</f>
        <v>0.25</v>
      </c>
      <c r="U5" s="16"/>
      <c r="V5" s="67"/>
      <c r="W5" s="68"/>
    </row>
    <row r="6" spans="1:24" x14ac:dyDescent="0.25">
      <c r="A6" s="12"/>
      <c r="B6" s="13"/>
      <c r="D6" s="12"/>
      <c r="E6" s="14"/>
      <c r="G6" s="12"/>
      <c r="H6" s="14"/>
      <c r="J6" s="12" t="s">
        <v>10</v>
      </c>
      <c r="K6" s="14">
        <f>S4+S27</f>
        <v>0</v>
      </c>
      <c r="M6" s="12" t="str">
        <f>J6</f>
        <v>GW</v>
      </c>
      <c r="N6" s="14">
        <f t="shared" si="2"/>
        <v>0</v>
      </c>
      <c r="O6" s="15"/>
      <c r="P6" s="15"/>
      <c r="Q6" s="16"/>
      <c r="U6" s="16"/>
      <c r="V6" s="67"/>
      <c r="W6" s="68"/>
    </row>
    <row r="7" spans="1:24" x14ac:dyDescent="0.25">
      <c r="A7" s="12"/>
      <c r="B7" s="13"/>
      <c r="D7" s="12"/>
      <c r="E7" s="14"/>
      <c r="G7" s="12"/>
      <c r="H7" s="14"/>
      <c r="J7" s="20" t="s">
        <v>12</v>
      </c>
      <c r="K7" s="14"/>
      <c r="M7" s="12" t="str">
        <f>J7</f>
        <v>243</v>
      </c>
      <c r="N7" s="14">
        <f t="shared" si="2"/>
        <v>0</v>
      </c>
      <c r="O7" s="15"/>
      <c r="P7" s="15"/>
      <c r="Q7" s="16"/>
      <c r="R7" t="s">
        <v>17</v>
      </c>
      <c r="S7" s="33">
        <f>E22</f>
        <v>-10</v>
      </c>
      <c r="U7" s="16"/>
      <c r="V7" s="69"/>
      <c r="W7" s="70"/>
    </row>
    <row r="8" spans="1:24" x14ac:dyDescent="0.25">
      <c r="A8" s="12" t="s">
        <v>48</v>
      </c>
      <c r="B8" s="84">
        <f>-20+50</f>
        <v>30</v>
      </c>
      <c r="D8" s="12" t="str">
        <f>A8</f>
        <v>Other</v>
      </c>
      <c r="E8" s="14"/>
      <c r="G8" s="12" t="str">
        <f>D8</f>
        <v>Other</v>
      </c>
      <c r="H8" s="14">
        <f t="shared" si="0"/>
        <v>30</v>
      </c>
      <c r="J8" s="20" t="str">
        <f>G8</f>
        <v>Other</v>
      </c>
      <c r="K8" s="14"/>
      <c r="M8" s="12" t="str">
        <f>J8</f>
        <v>Other</v>
      </c>
      <c r="N8" s="14">
        <f t="shared" si="2"/>
        <v>30</v>
      </c>
      <c r="O8" s="15" t="b">
        <f>N8=B8</f>
        <v>1</v>
      </c>
      <c r="P8" s="15"/>
      <c r="Q8" s="16"/>
      <c r="R8" t="s">
        <v>19</v>
      </c>
      <c r="S8" s="33">
        <f>S7*T8</f>
        <v>-2.5</v>
      </c>
      <c r="T8" s="18">
        <f>T5</f>
        <v>0.25</v>
      </c>
      <c r="U8" s="16"/>
      <c r="V8" s="24"/>
      <c r="W8" s="71"/>
    </row>
    <row r="9" spans="1:24" hidden="1" x14ac:dyDescent="0.25">
      <c r="A9" s="25" t="s">
        <v>14</v>
      </c>
      <c r="B9" s="26"/>
      <c r="D9" s="25" t="str">
        <f>A9</f>
        <v>Cho vay</v>
      </c>
      <c r="E9" s="26"/>
      <c r="G9" s="25" t="str">
        <f>D9</f>
        <v>Cho vay</v>
      </c>
      <c r="H9" s="26">
        <f t="shared" si="0"/>
        <v>0</v>
      </c>
      <c r="J9" s="25" t="str">
        <f t="shared" si="1"/>
        <v>Cho vay</v>
      </c>
      <c r="K9" s="26">
        <f>W7</f>
        <v>0</v>
      </c>
      <c r="M9" s="25" t="str">
        <f>J9</f>
        <v>Cho vay</v>
      </c>
      <c r="N9" s="26">
        <f t="shared" si="2"/>
        <v>0</v>
      </c>
      <c r="O9" s="15"/>
      <c r="P9" s="15"/>
      <c r="R9" s="17" t="s">
        <v>21</v>
      </c>
      <c r="S9" s="42">
        <f>-S8</f>
        <v>2.5</v>
      </c>
    </row>
    <row r="10" spans="1:24" x14ac:dyDescent="0.25">
      <c r="A10" s="27" t="s">
        <v>15</v>
      </c>
      <c r="B10" s="28"/>
      <c r="D10" s="27" t="s">
        <v>15</v>
      </c>
      <c r="E10" s="28"/>
      <c r="G10" s="27" t="s">
        <v>15</v>
      </c>
      <c r="H10" s="28">
        <f t="shared" si="0"/>
        <v>0</v>
      </c>
      <c r="J10" s="27" t="str">
        <f t="shared" si="1"/>
        <v>Vay</v>
      </c>
      <c r="K10" s="28"/>
      <c r="M10" s="27" t="s">
        <v>15</v>
      </c>
      <c r="N10" s="28">
        <f t="shared" si="2"/>
        <v>0</v>
      </c>
      <c r="O10" s="15"/>
      <c r="P10" s="15"/>
      <c r="R10" s="23" t="s">
        <v>22</v>
      </c>
      <c r="S10" s="43">
        <f>-S9</f>
        <v>-2.5</v>
      </c>
    </row>
    <row r="11" spans="1:24" x14ac:dyDescent="0.25">
      <c r="A11" s="29"/>
      <c r="B11" s="30"/>
      <c r="D11" s="31"/>
      <c r="E11" s="30"/>
      <c r="G11" s="31"/>
      <c r="H11" s="30"/>
      <c r="J11" s="32" t="s">
        <v>16</v>
      </c>
      <c r="K11" s="30"/>
      <c r="M11" s="31" t="str">
        <f>J11</f>
        <v>347</v>
      </c>
      <c r="N11" s="30">
        <f>K11+H11</f>
        <v>0</v>
      </c>
    </row>
    <row r="12" spans="1:24" x14ac:dyDescent="0.25">
      <c r="A12" s="34" t="s">
        <v>18</v>
      </c>
      <c r="B12" s="35">
        <v>-100</v>
      </c>
      <c r="D12" s="34" t="s">
        <v>18</v>
      </c>
      <c r="E12" s="36">
        <f>-SUM(E3:E9)-SUM(E10:E11)-E13-E14</f>
        <v>-100</v>
      </c>
      <c r="G12" s="34" t="s">
        <v>18</v>
      </c>
      <c r="H12" s="35">
        <f t="shared" si="0"/>
        <v>-200</v>
      </c>
      <c r="J12" s="34" t="str">
        <f t="shared" si="1"/>
        <v>VCSH</v>
      </c>
      <c r="K12" s="35">
        <f>-E12</f>
        <v>100</v>
      </c>
      <c r="M12" s="34" t="s">
        <v>18</v>
      </c>
      <c r="N12" s="35">
        <f t="shared" si="2"/>
        <v>-100</v>
      </c>
      <c r="O12" s="15" t="b">
        <f>N12=B12</f>
        <v>1</v>
      </c>
      <c r="P12" s="15"/>
      <c r="Q12" s="16"/>
      <c r="R12" t="s">
        <v>51</v>
      </c>
      <c r="T12" s="18">
        <v>0.3</v>
      </c>
      <c r="U12" s="16"/>
      <c r="V12" s="72"/>
      <c r="W12" s="73"/>
    </row>
    <row r="13" spans="1:24" x14ac:dyDescent="0.25">
      <c r="A13" s="38" t="s">
        <v>20</v>
      </c>
      <c r="B13" s="39">
        <f>B22</f>
        <v>-14</v>
      </c>
      <c r="D13" s="40" t="str">
        <f>A13</f>
        <v>421</v>
      </c>
      <c r="E13" s="41">
        <f>E22</f>
        <v>-10</v>
      </c>
      <c r="G13" s="40" t="str">
        <f>D13</f>
        <v>421</v>
      </c>
      <c r="H13" s="39">
        <f t="shared" si="0"/>
        <v>-24</v>
      </c>
      <c r="J13" s="40" t="str">
        <f>G13</f>
        <v>421</v>
      </c>
      <c r="K13" s="39">
        <f>K24</f>
        <v>14.5</v>
      </c>
      <c r="M13" s="40" t="str">
        <f>J13</f>
        <v>421</v>
      </c>
      <c r="N13" s="39">
        <f>N24</f>
        <v>-9.5</v>
      </c>
      <c r="O13" s="15"/>
      <c r="P13" s="15"/>
      <c r="Q13" s="16"/>
      <c r="U13" s="16"/>
      <c r="X13" s="18"/>
    </row>
    <row r="14" spans="1:24" x14ac:dyDescent="0.25">
      <c r="A14" s="40" t="s">
        <v>34</v>
      </c>
      <c r="B14" s="39"/>
      <c r="D14" s="40" t="str">
        <f>A14</f>
        <v>421/Biến động khác</v>
      </c>
      <c r="E14" s="41">
        <v>0</v>
      </c>
      <c r="G14" s="40" t="str">
        <f>D14</f>
        <v>421/Biến động khác</v>
      </c>
      <c r="H14" s="39">
        <f t="shared" si="0"/>
        <v>0</v>
      </c>
      <c r="J14" s="40" t="str">
        <f>G14</f>
        <v>421/Biến động khác</v>
      </c>
      <c r="K14" s="39"/>
      <c r="M14" s="40" t="str">
        <f>J14</f>
        <v>421/Biến động khác</v>
      </c>
      <c r="N14" s="39">
        <f>K14+H14</f>
        <v>0</v>
      </c>
      <c r="O14" s="15"/>
      <c r="P14" s="15"/>
      <c r="Q14" s="16"/>
      <c r="R14" t="s">
        <v>36</v>
      </c>
      <c r="S14" s="2">
        <f>-E12-E13</f>
        <v>110</v>
      </c>
      <c r="U14" s="16"/>
      <c r="X14" s="18"/>
    </row>
    <row r="15" spans="1:24" x14ac:dyDescent="0.25">
      <c r="A15" s="44"/>
      <c r="B15" s="45"/>
      <c r="D15" s="44"/>
      <c r="E15" s="46"/>
      <c r="G15" s="44"/>
      <c r="H15" s="45"/>
      <c r="J15" s="44" t="s">
        <v>13</v>
      </c>
      <c r="K15" s="45">
        <f>-S5+S10+S24</f>
        <v>0</v>
      </c>
      <c r="M15" s="44" t="str">
        <f>J15</f>
        <v>NCI</v>
      </c>
      <c r="N15" s="45">
        <f t="shared" si="2"/>
        <v>0</v>
      </c>
      <c r="O15" s="76">
        <f>S5-S8-+S24</f>
        <v>0</v>
      </c>
      <c r="P15" s="15"/>
      <c r="Q15" s="16"/>
      <c r="R15" t="s">
        <v>45</v>
      </c>
      <c r="S15" s="2">
        <f>S14*T15</f>
        <v>33</v>
      </c>
      <c r="T15" s="18">
        <v>0.3</v>
      </c>
      <c r="U15" s="16"/>
      <c r="V15" s="65"/>
      <c r="W15" s="66"/>
    </row>
    <row r="16" spans="1:24" x14ac:dyDescent="0.25">
      <c r="A16" s="47" t="s">
        <v>23</v>
      </c>
      <c r="B16" s="48">
        <f>SUM(B3:B15)</f>
        <v>0</v>
      </c>
      <c r="C16" s="47"/>
      <c r="D16" s="47"/>
      <c r="E16" s="48">
        <f>SUM(E3:E15)</f>
        <v>0</v>
      </c>
      <c r="F16" s="47"/>
      <c r="G16" s="47"/>
      <c r="H16" s="48">
        <f>SUM(H3:H15)</f>
        <v>0</v>
      </c>
      <c r="I16" s="47"/>
      <c r="J16" s="47"/>
      <c r="K16" s="48">
        <f>SUM(K3:K15)</f>
        <v>0</v>
      </c>
      <c r="N16" s="48">
        <f>SUM(N3:N15)</f>
        <v>0</v>
      </c>
      <c r="R16" t="s">
        <v>49</v>
      </c>
      <c r="S16" s="2">
        <f>S4</f>
        <v>15</v>
      </c>
      <c r="T16" s="18">
        <v>1</v>
      </c>
      <c r="V16" s="69"/>
      <c r="W16" s="70"/>
    </row>
    <row r="17" spans="1:24" x14ac:dyDescent="0.25">
      <c r="A17" s="49" t="s">
        <v>25</v>
      </c>
      <c r="B17" s="48"/>
      <c r="C17" s="47"/>
      <c r="D17" s="47"/>
      <c r="E17" s="48"/>
      <c r="F17" s="47"/>
      <c r="G17" s="47"/>
      <c r="H17" s="48"/>
      <c r="I17" s="47"/>
      <c r="J17" s="47"/>
      <c r="K17" s="48"/>
      <c r="N17" s="48"/>
      <c r="O17" s="76" t="b">
        <f>P17=-S18</f>
        <v>1</v>
      </c>
      <c r="P17" s="76">
        <f>N18-E18</f>
        <v>-2</v>
      </c>
      <c r="R17" t="s">
        <v>46</v>
      </c>
      <c r="S17" s="2">
        <v>50</v>
      </c>
      <c r="U17" s="1" t="s">
        <v>26</v>
      </c>
    </row>
    <row r="18" spans="1:24" x14ac:dyDescent="0.25">
      <c r="A18" s="51" t="s">
        <v>27</v>
      </c>
      <c r="B18" s="52">
        <f>-S17-B5</f>
        <v>-14</v>
      </c>
      <c r="D18" s="53"/>
      <c r="E18" s="52">
        <v>-12</v>
      </c>
      <c r="G18" s="53"/>
      <c r="H18" s="52">
        <f>E18+B18</f>
        <v>-26</v>
      </c>
      <c r="J18" s="53" t="str">
        <f>A18</f>
        <v>515</v>
      </c>
      <c r="K18" s="52">
        <f>S26</f>
        <v>12</v>
      </c>
      <c r="M18" s="53" t="str">
        <f>A18</f>
        <v>515</v>
      </c>
      <c r="N18" s="52">
        <f>H18+K18</f>
        <v>-14</v>
      </c>
      <c r="O18" s="33" t="b">
        <f>E18-S18=N18</f>
        <v>1</v>
      </c>
      <c r="P18" s="76"/>
      <c r="R18" s="21" t="s">
        <v>50</v>
      </c>
      <c r="S18" s="37">
        <f>S17-S15-S16</f>
        <v>2</v>
      </c>
    </row>
    <row r="19" spans="1:24" x14ac:dyDescent="0.25">
      <c r="A19" s="54" t="s">
        <v>28</v>
      </c>
      <c r="B19" s="55"/>
      <c r="D19" s="56"/>
      <c r="E19" s="55">
        <v>2</v>
      </c>
      <c r="G19" s="56"/>
      <c r="H19" s="55">
        <f>E19+B19</f>
        <v>2</v>
      </c>
      <c r="J19" s="56" t="str">
        <f t="shared" ref="J19:J24" si="3">A19</f>
        <v>635</v>
      </c>
      <c r="K19" s="55"/>
      <c r="M19" s="56" t="str">
        <f>A19</f>
        <v>635</v>
      </c>
      <c r="N19" s="55">
        <f>H19+K19</f>
        <v>2</v>
      </c>
      <c r="X19" s="18"/>
    </row>
    <row r="20" spans="1:24" x14ac:dyDescent="0.25">
      <c r="A20" s="21" t="s">
        <v>29</v>
      </c>
      <c r="B20" s="37">
        <f>SUM(B18:B19)</f>
        <v>-14</v>
      </c>
      <c r="C20" s="21"/>
      <c r="D20" s="21"/>
      <c r="E20" s="37">
        <f>SUM(E18:E19)</f>
        <v>-10</v>
      </c>
      <c r="F20" s="21"/>
      <c r="G20" s="21"/>
      <c r="H20" s="37">
        <f>SUM(H18:H19)</f>
        <v>-24</v>
      </c>
      <c r="I20" s="21"/>
      <c r="J20" s="21" t="str">
        <f t="shared" si="3"/>
        <v>Lợi nhuận</v>
      </c>
      <c r="K20" s="37">
        <f>SUM(K18:K19)</f>
        <v>12</v>
      </c>
      <c r="L20" s="21"/>
      <c r="M20" s="21" t="str">
        <f t="shared" ref="M20:M22" si="4">A20</f>
        <v>Lợi nhuận</v>
      </c>
      <c r="N20" s="37">
        <f>SUM(N18:N19)</f>
        <v>-12</v>
      </c>
      <c r="R20" t="s">
        <v>52</v>
      </c>
      <c r="S20" s="33">
        <f>S14*T20</f>
        <v>49.5</v>
      </c>
      <c r="T20" s="18">
        <f>T3-T15</f>
        <v>0.45</v>
      </c>
      <c r="V20" s="65"/>
      <c r="W20" s="74"/>
    </row>
    <row r="21" spans="1:24" x14ac:dyDescent="0.25">
      <c r="A21" s="57" t="str">
        <f>M21</f>
        <v>8212</v>
      </c>
      <c r="B21" s="58"/>
      <c r="D21" s="57"/>
      <c r="E21" s="58"/>
      <c r="G21" s="57"/>
      <c r="H21" s="58"/>
      <c r="J21" s="57" t="str">
        <f t="shared" si="3"/>
        <v>8212</v>
      </c>
      <c r="K21" s="58"/>
      <c r="M21" s="59" t="s">
        <v>30</v>
      </c>
      <c r="N21" s="58">
        <f>K21+H21</f>
        <v>0</v>
      </c>
      <c r="R21" t="s">
        <v>53</v>
      </c>
      <c r="S21" s="33">
        <f>S5-S10</f>
        <v>27.5</v>
      </c>
      <c r="V21" s="69"/>
      <c r="W21" s="75"/>
    </row>
    <row r="22" spans="1:24" x14ac:dyDescent="0.25">
      <c r="A22" s="60" t="s">
        <v>31</v>
      </c>
      <c r="B22" s="61">
        <f>B20+B21</f>
        <v>-14</v>
      </c>
      <c r="C22" s="62"/>
      <c r="D22" s="60"/>
      <c r="E22" s="61">
        <f>E20+E21</f>
        <v>-10</v>
      </c>
      <c r="F22" s="62"/>
      <c r="G22" s="60"/>
      <c r="H22" s="61">
        <f>H20+H21</f>
        <v>-24</v>
      </c>
      <c r="I22" s="62"/>
      <c r="J22" s="60" t="str">
        <f t="shared" si="3"/>
        <v>LNST</v>
      </c>
      <c r="K22" s="61">
        <f>K20+K21</f>
        <v>12</v>
      </c>
      <c r="L22" s="62"/>
      <c r="M22" s="60" t="str">
        <f t="shared" si="4"/>
        <v>LNST</v>
      </c>
      <c r="N22" s="61">
        <f>N20+N21</f>
        <v>-12</v>
      </c>
    </row>
    <row r="23" spans="1:24" x14ac:dyDescent="0.25">
      <c r="A23" t="s">
        <v>32</v>
      </c>
      <c r="H23" s="63"/>
      <c r="J23" t="str">
        <f t="shared" si="3"/>
        <v>LNST - NCI</v>
      </c>
      <c r="K23" s="64">
        <f>S9</f>
        <v>2.5</v>
      </c>
      <c r="N23" s="64">
        <f>K23+H23</f>
        <v>2.5</v>
      </c>
      <c r="R23" s="17" t="s">
        <v>55</v>
      </c>
      <c r="S23" s="42">
        <f>-B5</f>
        <v>36</v>
      </c>
    </row>
    <row r="24" spans="1:24" x14ac:dyDescent="0.25">
      <c r="A24" t="s">
        <v>33</v>
      </c>
      <c r="J24" t="str">
        <f t="shared" si="3"/>
        <v>LNST - Cty Mẹ</v>
      </c>
      <c r="K24" s="2">
        <f>K22+K23</f>
        <v>14.5</v>
      </c>
      <c r="N24" s="2">
        <f>N22+N23</f>
        <v>-9.5</v>
      </c>
      <c r="R24" s="19" t="s">
        <v>42</v>
      </c>
      <c r="S24" s="50">
        <f>S21</f>
        <v>27.5</v>
      </c>
    </row>
    <row r="25" spans="1:24" x14ac:dyDescent="0.25">
      <c r="R25" s="19" t="str">
        <f>A4</f>
        <v>Đầu tư</v>
      </c>
      <c r="S25" s="50">
        <f>S20</f>
        <v>49.5</v>
      </c>
    </row>
    <row r="26" spans="1:24" x14ac:dyDescent="0.25">
      <c r="R26" s="19" t="s">
        <v>24</v>
      </c>
      <c r="S26" s="50">
        <f>-S18-B18</f>
        <v>12</v>
      </c>
    </row>
    <row r="27" spans="1:24" x14ac:dyDescent="0.25">
      <c r="R27" s="19" t="s">
        <v>10</v>
      </c>
      <c r="S27" s="50">
        <f>-S16</f>
        <v>-15</v>
      </c>
    </row>
    <row r="28" spans="1:24" x14ac:dyDescent="0.25">
      <c r="R28" s="23" t="s">
        <v>6</v>
      </c>
      <c r="S28" s="43">
        <f>-E3</f>
        <v>-110</v>
      </c>
    </row>
  </sheetData>
  <mergeCells count="5">
    <mergeCell ref="A1:B1"/>
    <mergeCell ref="D1:E1"/>
    <mergeCell ref="G1:H1"/>
    <mergeCell ref="J1:K1"/>
    <mergeCell ref="M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zoomScaleNormal="100" workbookViewId="0">
      <pane xSplit="16" ySplit="24" topLeftCell="Q25" activePane="bottomRight" state="frozen"/>
      <selection pane="topRight" activeCell="Q1" sqref="Q1"/>
      <selection pane="bottomLeft" activeCell="A22" sqref="A22"/>
      <selection pane="bottomRight" activeCell="A26" sqref="A26"/>
    </sheetView>
  </sheetViews>
  <sheetFormatPr defaultRowHeight="15" x14ac:dyDescent="0.25"/>
  <cols>
    <col min="1" max="1" width="10.85546875" bestFit="1" customWidth="1"/>
    <col min="2" max="2" width="9" style="2" bestFit="1" customWidth="1"/>
    <col min="3" max="3" width="0.85546875" customWidth="1"/>
    <col min="4" max="4" width="11" bestFit="1" customWidth="1"/>
    <col min="5" max="5" width="8.85546875" style="2" bestFit="1" customWidth="1"/>
    <col min="6" max="6" width="0.85546875" customWidth="1"/>
    <col min="7" max="7" width="11" bestFit="1" customWidth="1"/>
    <col min="8" max="8" width="8.85546875" style="2" bestFit="1" customWidth="1"/>
    <col min="9" max="9" width="0.85546875" customWidth="1"/>
    <col min="10" max="10" width="18.42578125" bestFit="1" customWidth="1"/>
    <col min="11" max="11" width="8.28515625" style="2" bestFit="1" customWidth="1"/>
    <col min="12" max="12" width="0.85546875" customWidth="1"/>
    <col min="13" max="13" width="18.42578125" bestFit="1" customWidth="1"/>
    <col min="14" max="14" width="9" style="2" bestFit="1" customWidth="1"/>
    <col min="15" max="15" width="8" customWidth="1"/>
    <col min="16" max="16" width="1.42578125" style="1" customWidth="1"/>
    <col min="17" max="17" width="27.7109375" bestFit="1" customWidth="1"/>
    <col min="19" max="19" width="4.7109375" customWidth="1"/>
    <col min="20" max="20" width="1.42578125" style="1" customWidth="1"/>
    <col min="21" max="21" width="26" style="5" bestFit="1" customWidth="1"/>
    <col min="22" max="22" width="9.140625" style="8"/>
    <col min="23" max="23" width="4.85546875" bestFit="1" customWidth="1"/>
  </cols>
  <sheetData>
    <row r="1" spans="1:23" x14ac:dyDescent="0.25">
      <c r="A1" s="85" t="s">
        <v>0</v>
      </c>
      <c r="B1" s="86"/>
      <c r="D1" s="85" t="s">
        <v>1</v>
      </c>
      <c r="E1" s="86"/>
      <c r="G1" s="87" t="s">
        <v>2</v>
      </c>
      <c r="H1" s="87"/>
      <c r="J1" s="88" t="s">
        <v>3</v>
      </c>
      <c r="K1" s="88"/>
      <c r="M1" s="89" t="s">
        <v>4</v>
      </c>
      <c r="N1" s="89"/>
    </row>
    <row r="2" spans="1:23" s="5" customFormat="1" x14ac:dyDescent="0.25">
      <c r="A2" s="3" t="s">
        <v>5</v>
      </c>
      <c r="B2" s="4"/>
      <c r="D2" s="6"/>
      <c r="E2" s="4"/>
      <c r="G2" s="7"/>
      <c r="H2" s="7"/>
      <c r="J2" s="7"/>
      <c r="K2" s="7"/>
      <c r="M2" s="7"/>
      <c r="N2" s="7"/>
      <c r="P2" s="1"/>
      <c r="T2" s="1"/>
      <c r="V2" s="8"/>
    </row>
    <row r="3" spans="1:23" x14ac:dyDescent="0.25">
      <c r="A3" s="9" t="s">
        <v>6</v>
      </c>
      <c r="B3" s="10">
        <v>30</v>
      </c>
      <c r="D3" s="9" t="s">
        <v>6</v>
      </c>
      <c r="E3" s="10">
        <v>110</v>
      </c>
      <c r="G3" s="9" t="str">
        <f>D3</f>
        <v>Tiền</v>
      </c>
      <c r="H3" s="10">
        <f>E3+B3</f>
        <v>140</v>
      </c>
      <c r="J3" s="9" t="str">
        <f>G3</f>
        <v>Tiền</v>
      </c>
      <c r="K3" s="10"/>
      <c r="M3" s="9" t="str">
        <f>J3</f>
        <v>Tiền</v>
      </c>
      <c r="N3" s="10">
        <f>K3+H3</f>
        <v>140</v>
      </c>
    </row>
    <row r="4" spans="1:23" x14ac:dyDescent="0.25">
      <c r="A4" s="12" t="s">
        <v>8</v>
      </c>
      <c r="B4" s="13">
        <v>90</v>
      </c>
      <c r="D4" s="12" t="str">
        <f>G4</f>
        <v>Đầu tư</v>
      </c>
      <c r="E4" s="14"/>
      <c r="G4" s="12" t="str">
        <f>A4</f>
        <v>Đầu tư</v>
      </c>
      <c r="H4" s="14">
        <f t="shared" ref="H4:H14" si="0">E4+B4</f>
        <v>90</v>
      </c>
      <c r="J4" s="12" t="str">
        <f t="shared" ref="J4:J12" si="1">G4</f>
        <v>Đầu tư</v>
      </c>
      <c r="K4" s="14">
        <f>-H4</f>
        <v>-90</v>
      </c>
      <c r="M4" s="12" t="str">
        <f>G4</f>
        <v>Đầu tư</v>
      </c>
      <c r="N4" s="14">
        <f t="shared" ref="N4:N15" si="2">K4+H4</f>
        <v>0</v>
      </c>
      <c r="O4" s="15" t="b">
        <f>N4=0</f>
        <v>1</v>
      </c>
      <c r="P4" s="16"/>
      <c r="Q4" t="s">
        <v>7</v>
      </c>
      <c r="R4" s="11">
        <f>B4</f>
        <v>90</v>
      </c>
      <c r="T4" s="16"/>
      <c r="U4" s="65"/>
      <c r="V4" s="66"/>
    </row>
    <row r="5" spans="1:23" x14ac:dyDescent="0.25">
      <c r="A5" s="12" t="s">
        <v>47</v>
      </c>
      <c r="B5" s="13">
        <f>-B4/S6*10%</f>
        <v>-12</v>
      </c>
      <c r="D5" s="12"/>
      <c r="E5" s="14"/>
      <c r="G5" s="12"/>
      <c r="H5" s="14">
        <f t="shared" si="0"/>
        <v>-12</v>
      </c>
      <c r="J5" s="12"/>
      <c r="K5" s="14">
        <f>R24</f>
        <v>12</v>
      </c>
      <c r="M5" s="12"/>
      <c r="N5" s="14">
        <f t="shared" si="2"/>
        <v>0</v>
      </c>
      <c r="O5" s="15" t="b">
        <f>N5=0</f>
        <v>1</v>
      </c>
      <c r="P5" s="16"/>
      <c r="Q5" t="s">
        <v>9</v>
      </c>
      <c r="R5" s="11">
        <v>100</v>
      </c>
      <c r="T5" s="16"/>
      <c r="U5" s="67"/>
      <c r="V5" s="68"/>
    </row>
    <row r="6" spans="1:23" x14ac:dyDescent="0.25">
      <c r="A6" s="12"/>
      <c r="B6" s="13"/>
      <c r="D6" s="12"/>
      <c r="E6" s="14"/>
      <c r="G6" s="12"/>
      <c r="H6" s="14"/>
      <c r="J6" s="12" t="s">
        <v>10</v>
      </c>
      <c r="K6" s="14">
        <f>R7+R28</f>
        <v>13</v>
      </c>
      <c r="M6" s="12" t="str">
        <f>J6</f>
        <v>GW</v>
      </c>
      <c r="N6" s="14">
        <f t="shared" si="2"/>
        <v>13</v>
      </c>
      <c r="O6" s="15"/>
      <c r="P6" s="16"/>
      <c r="Q6" t="s">
        <v>11</v>
      </c>
      <c r="R6" s="11">
        <f>R5*S6</f>
        <v>75</v>
      </c>
      <c r="S6" s="18">
        <v>0.75</v>
      </c>
      <c r="T6" s="16"/>
      <c r="U6" s="67"/>
      <c r="V6" s="68"/>
    </row>
    <row r="7" spans="1:23" x14ac:dyDescent="0.25">
      <c r="A7" s="12"/>
      <c r="B7" s="13"/>
      <c r="D7" s="12"/>
      <c r="E7" s="14"/>
      <c r="G7" s="12"/>
      <c r="H7" s="14"/>
      <c r="J7" s="20" t="s">
        <v>12</v>
      </c>
      <c r="K7" s="14"/>
      <c r="M7" s="12" t="str">
        <f>J7</f>
        <v>243</v>
      </c>
      <c r="N7" s="14">
        <f t="shared" si="2"/>
        <v>0</v>
      </c>
      <c r="O7" s="15"/>
      <c r="P7" s="16"/>
      <c r="Q7" s="21" t="s">
        <v>10</v>
      </c>
      <c r="R7" s="22">
        <f>R4-R6</f>
        <v>15</v>
      </c>
      <c r="T7" s="16"/>
      <c r="U7" s="69"/>
      <c r="V7" s="70"/>
    </row>
    <row r="8" spans="1:23" x14ac:dyDescent="0.25">
      <c r="A8" s="12" t="s">
        <v>48</v>
      </c>
      <c r="B8" s="13"/>
      <c r="D8" s="12" t="str">
        <f>A8</f>
        <v>Other</v>
      </c>
      <c r="E8" s="14"/>
      <c r="G8" s="12" t="str">
        <f>D8</f>
        <v>Other</v>
      </c>
      <c r="H8" s="14">
        <f t="shared" si="0"/>
        <v>0</v>
      </c>
      <c r="J8" s="20" t="str">
        <f>G8</f>
        <v>Other</v>
      </c>
      <c r="K8" s="14"/>
      <c r="M8" s="12" t="str">
        <f>J8</f>
        <v>Other</v>
      </c>
      <c r="N8" s="14">
        <f t="shared" si="2"/>
        <v>0</v>
      </c>
      <c r="O8" s="15"/>
      <c r="P8" s="16"/>
      <c r="Q8" s="24" t="s">
        <v>13</v>
      </c>
      <c r="R8" s="11">
        <f>R5*S8</f>
        <v>25</v>
      </c>
      <c r="S8" s="18">
        <f>1-S6</f>
        <v>0.25</v>
      </c>
      <c r="T8" s="16"/>
      <c r="U8" s="24"/>
      <c r="V8" s="71"/>
    </row>
    <row r="9" spans="1:23" hidden="1" x14ac:dyDescent="0.25">
      <c r="A9" s="25" t="s">
        <v>14</v>
      </c>
      <c r="B9" s="26"/>
      <c r="D9" s="25" t="str">
        <f>A9</f>
        <v>Cho vay</v>
      </c>
      <c r="E9" s="26"/>
      <c r="G9" s="25" t="str">
        <f>D9</f>
        <v>Cho vay</v>
      </c>
      <c r="H9" s="26">
        <f t="shared" si="0"/>
        <v>0</v>
      </c>
      <c r="J9" s="25" t="str">
        <f t="shared" si="1"/>
        <v>Cho vay</v>
      </c>
      <c r="K9" s="26">
        <f>V7</f>
        <v>0</v>
      </c>
      <c r="M9" s="25" t="str">
        <f>J9</f>
        <v>Cho vay</v>
      </c>
      <c r="N9" s="26">
        <f t="shared" si="2"/>
        <v>0</v>
      </c>
      <c r="O9" s="15"/>
    </row>
    <row r="10" spans="1:23" x14ac:dyDescent="0.25">
      <c r="A10" s="27" t="s">
        <v>15</v>
      </c>
      <c r="B10" s="28">
        <f>-20+15</f>
        <v>-5</v>
      </c>
      <c r="D10" s="27" t="s">
        <v>15</v>
      </c>
      <c r="E10" s="28"/>
      <c r="G10" s="27" t="s">
        <v>15</v>
      </c>
      <c r="H10" s="28">
        <f t="shared" si="0"/>
        <v>-5</v>
      </c>
      <c r="J10" s="27" t="str">
        <f t="shared" si="1"/>
        <v>Vay</v>
      </c>
      <c r="K10" s="28"/>
      <c r="M10" s="27" t="s">
        <v>15</v>
      </c>
      <c r="N10" s="28">
        <f t="shared" si="2"/>
        <v>-5</v>
      </c>
    </row>
    <row r="11" spans="1:23" x14ac:dyDescent="0.25">
      <c r="A11" s="29"/>
      <c r="B11" s="30"/>
      <c r="D11" s="31"/>
      <c r="E11" s="30"/>
      <c r="G11" s="31"/>
      <c r="H11" s="30"/>
      <c r="J11" s="32" t="s">
        <v>16</v>
      </c>
      <c r="K11" s="30"/>
      <c r="M11" s="31" t="str">
        <f>J11</f>
        <v>347</v>
      </c>
      <c r="N11" s="30">
        <f>K11+H11</f>
        <v>0</v>
      </c>
      <c r="Q11" t="s">
        <v>17</v>
      </c>
      <c r="R11" s="33">
        <f>E22</f>
        <v>-10</v>
      </c>
    </row>
    <row r="12" spans="1:23" x14ac:dyDescent="0.25">
      <c r="A12" s="34" t="s">
        <v>18</v>
      </c>
      <c r="B12" s="35">
        <v>-100</v>
      </c>
      <c r="D12" s="34" t="s">
        <v>18</v>
      </c>
      <c r="E12" s="36">
        <f>-SUM(E3:E9)-SUM(E10:E11)-E13-E14</f>
        <v>-100</v>
      </c>
      <c r="G12" s="34" t="s">
        <v>18</v>
      </c>
      <c r="H12" s="35">
        <f t="shared" si="0"/>
        <v>-200</v>
      </c>
      <c r="J12" s="34" t="str">
        <f t="shared" si="1"/>
        <v>VCSH</v>
      </c>
      <c r="K12" s="35">
        <f>-E12</f>
        <v>100</v>
      </c>
      <c r="M12" s="34" t="s">
        <v>18</v>
      </c>
      <c r="N12" s="35">
        <f t="shared" si="2"/>
        <v>-100</v>
      </c>
      <c r="O12" s="15" t="b">
        <f>N12=B12</f>
        <v>1</v>
      </c>
      <c r="P12" s="16"/>
      <c r="Q12" t="s">
        <v>19</v>
      </c>
      <c r="R12" s="33">
        <f>R11*S12</f>
        <v>-2.5</v>
      </c>
      <c r="S12" s="18">
        <f>S8</f>
        <v>0.25</v>
      </c>
      <c r="T12" s="16"/>
      <c r="U12" s="72"/>
      <c r="V12" s="73"/>
    </row>
    <row r="13" spans="1:23" x14ac:dyDescent="0.25">
      <c r="A13" s="38" t="s">
        <v>20</v>
      </c>
      <c r="B13" s="39">
        <f>B22</f>
        <v>-3</v>
      </c>
      <c r="D13" s="40" t="str">
        <f>A13</f>
        <v>421</v>
      </c>
      <c r="E13" s="41">
        <f>E22</f>
        <v>-10</v>
      </c>
      <c r="G13" s="40" t="str">
        <f>D13</f>
        <v>421</v>
      </c>
      <c r="H13" s="39">
        <f t="shared" si="0"/>
        <v>-13</v>
      </c>
      <c r="J13" s="40" t="str">
        <f>G13</f>
        <v>421</v>
      </c>
      <c r="K13" s="39">
        <f>K24</f>
        <v>5.5</v>
      </c>
      <c r="M13" s="40" t="str">
        <f>J13</f>
        <v>421</v>
      </c>
      <c r="N13" s="39">
        <f>N24</f>
        <v>-7.5</v>
      </c>
      <c r="O13" s="15"/>
      <c r="P13" s="16"/>
      <c r="Q13" s="17" t="s">
        <v>21</v>
      </c>
      <c r="R13" s="42">
        <f>-R12</f>
        <v>2.5</v>
      </c>
      <c r="T13" s="16"/>
      <c r="W13" s="18"/>
    </row>
    <row r="14" spans="1:23" x14ac:dyDescent="0.25">
      <c r="A14" s="40" t="s">
        <v>34</v>
      </c>
      <c r="B14" s="39"/>
      <c r="D14" s="40" t="str">
        <f>A14</f>
        <v>421/Biến động khác</v>
      </c>
      <c r="E14" s="41">
        <v>0</v>
      </c>
      <c r="G14" s="40" t="str">
        <f>D14</f>
        <v>421/Biến động khác</v>
      </c>
      <c r="H14" s="39">
        <f t="shared" si="0"/>
        <v>0</v>
      </c>
      <c r="J14" s="40" t="str">
        <f>G14</f>
        <v>421/Biến động khác</v>
      </c>
      <c r="K14" s="39">
        <f>R26</f>
        <v>-2</v>
      </c>
      <c r="M14" s="40" t="str">
        <f>J14</f>
        <v>421/Biến động khác</v>
      </c>
      <c r="N14" s="39">
        <f>K14+H14</f>
        <v>-2</v>
      </c>
      <c r="O14" s="15"/>
      <c r="P14" s="16"/>
      <c r="Q14" s="23" t="s">
        <v>22</v>
      </c>
      <c r="R14" s="43">
        <f>-R13</f>
        <v>-2.5</v>
      </c>
      <c r="T14" s="16"/>
      <c r="W14" s="18"/>
    </row>
    <row r="15" spans="1:23" x14ac:dyDescent="0.25">
      <c r="A15" s="44"/>
      <c r="B15" s="45"/>
      <c r="D15" s="44"/>
      <c r="E15" s="46"/>
      <c r="G15" s="44"/>
      <c r="H15" s="45"/>
      <c r="J15" s="44" t="s">
        <v>13</v>
      </c>
      <c r="K15" s="45">
        <f>-R8+R14+R25</f>
        <v>-38.5</v>
      </c>
      <c r="M15" s="44" t="str">
        <f>J15</f>
        <v>NCI</v>
      </c>
      <c r="N15" s="45">
        <f t="shared" si="2"/>
        <v>-38.5</v>
      </c>
      <c r="O15" s="76">
        <f>R8-R14-R25</f>
        <v>38.5</v>
      </c>
      <c r="P15" s="16"/>
      <c r="S15" s="18">
        <f>S8+S19</f>
        <v>0.35</v>
      </c>
      <c r="T15" s="16"/>
      <c r="U15" s="65"/>
      <c r="V15" s="66"/>
    </row>
    <row r="16" spans="1:23" x14ac:dyDescent="0.25">
      <c r="A16" s="47" t="s">
        <v>23</v>
      </c>
      <c r="B16" s="48">
        <f>SUM(B3:B15)</f>
        <v>0</v>
      </c>
      <c r="C16" s="47"/>
      <c r="D16" s="47"/>
      <c r="E16" s="48">
        <f>SUM(E3:E15)</f>
        <v>0</v>
      </c>
      <c r="F16" s="47"/>
      <c r="G16" s="47"/>
      <c r="H16" s="48">
        <f>SUM(H3:H15)</f>
        <v>0</v>
      </c>
      <c r="I16" s="47"/>
      <c r="J16" s="47"/>
      <c r="K16" s="48">
        <f>SUM(K3:K15)</f>
        <v>0</v>
      </c>
      <c r="N16" s="48">
        <f>SUM(N3:N15)</f>
        <v>0</v>
      </c>
      <c r="O16" s="76">
        <f>E3</f>
        <v>110</v>
      </c>
      <c r="Q16" t="s">
        <v>44</v>
      </c>
      <c r="U16" s="69"/>
      <c r="V16" s="70"/>
    </row>
    <row r="17" spans="1:23" x14ac:dyDescent="0.25">
      <c r="A17" s="49" t="s">
        <v>25</v>
      </c>
      <c r="B17" s="48"/>
      <c r="C17" s="47"/>
      <c r="D17" s="47"/>
      <c r="E17" s="48"/>
      <c r="F17" s="47"/>
      <c r="G17" s="47"/>
      <c r="H17" s="48"/>
      <c r="I17" s="47"/>
      <c r="J17" s="47"/>
      <c r="K17" s="48"/>
      <c r="N17" s="48"/>
      <c r="O17" s="33">
        <f>O16*S15</f>
        <v>38.5</v>
      </c>
      <c r="T17" s="1" t="s">
        <v>26</v>
      </c>
    </row>
    <row r="18" spans="1:23" x14ac:dyDescent="0.25">
      <c r="A18" s="51" t="s">
        <v>27</v>
      </c>
      <c r="B18" s="52">
        <v>-3</v>
      </c>
      <c r="D18" s="53"/>
      <c r="E18" s="52">
        <v>-12</v>
      </c>
      <c r="G18" s="53"/>
      <c r="H18" s="52">
        <f>E18+B18</f>
        <v>-15</v>
      </c>
      <c r="J18" s="53" t="str">
        <f>A18</f>
        <v>515</v>
      </c>
      <c r="K18" s="52">
        <f>R27</f>
        <v>3</v>
      </c>
      <c r="M18" s="53" t="str">
        <f>A18</f>
        <v>515</v>
      </c>
      <c r="N18" s="52">
        <f>H18+K18</f>
        <v>-12</v>
      </c>
      <c r="Q18" t="s">
        <v>36</v>
      </c>
      <c r="R18" s="2">
        <f>-E12-E13</f>
        <v>110</v>
      </c>
    </row>
    <row r="19" spans="1:23" x14ac:dyDescent="0.25">
      <c r="A19" s="54" t="s">
        <v>28</v>
      </c>
      <c r="B19" s="55"/>
      <c r="D19" s="56"/>
      <c r="E19" s="55">
        <v>2</v>
      </c>
      <c r="G19" s="56"/>
      <c r="H19" s="55">
        <f>E19+B19</f>
        <v>2</v>
      </c>
      <c r="J19" s="56" t="str">
        <f t="shared" ref="J19:J24" si="3">A19</f>
        <v>635</v>
      </c>
      <c r="K19" s="55"/>
      <c r="M19" s="56" t="str">
        <f>A19</f>
        <v>635</v>
      </c>
      <c r="N19" s="55">
        <f>H19+K19</f>
        <v>2</v>
      </c>
      <c r="Q19" t="s">
        <v>45</v>
      </c>
      <c r="R19" s="2">
        <f>R18*S19</f>
        <v>11</v>
      </c>
      <c r="S19" s="18">
        <v>0.1</v>
      </c>
      <c r="W19" s="18"/>
    </row>
    <row r="20" spans="1:23" x14ac:dyDescent="0.25">
      <c r="A20" s="21" t="s">
        <v>29</v>
      </c>
      <c r="B20" s="37">
        <f>SUM(B18:B19)</f>
        <v>-3</v>
      </c>
      <c r="C20" s="21"/>
      <c r="D20" s="21"/>
      <c r="E20" s="37">
        <f>SUM(E18:E19)</f>
        <v>-10</v>
      </c>
      <c r="F20" s="21"/>
      <c r="G20" s="21"/>
      <c r="H20" s="37">
        <f>SUM(H18:H19)</f>
        <v>-13</v>
      </c>
      <c r="I20" s="21"/>
      <c r="J20" s="21" t="str">
        <f t="shared" si="3"/>
        <v>Lợi nhuận</v>
      </c>
      <c r="K20" s="37">
        <f>SUM(K18:K19)</f>
        <v>3</v>
      </c>
      <c r="L20" s="21"/>
      <c r="M20" s="21" t="str">
        <f t="shared" ref="M20:M22" si="4">A20</f>
        <v>Lợi nhuận</v>
      </c>
      <c r="N20" s="37">
        <f>SUM(N18:N19)</f>
        <v>-10</v>
      </c>
      <c r="Q20" t="s">
        <v>49</v>
      </c>
      <c r="R20" s="2">
        <f>R7/S6*S20</f>
        <v>2</v>
      </c>
      <c r="S20" s="18">
        <f>S19</f>
        <v>0.1</v>
      </c>
      <c r="U20" s="65"/>
      <c r="V20" s="74"/>
    </row>
    <row r="21" spans="1:23" x14ac:dyDescent="0.25">
      <c r="A21" s="57" t="str">
        <f>M21</f>
        <v>8212</v>
      </c>
      <c r="B21" s="58"/>
      <c r="D21" s="57"/>
      <c r="E21" s="58"/>
      <c r="G21" s="57"/>
      <c r="H21" s="58"/>
      <c r="J21" s="57" t="str">
        <f t="shared" si="3"/>
        <v>8212</v>
      </c>
      <c r="K21" s="58"/>
      <c r="M21" s="59" t="s">
        <v>30</v>
      </c>
      <c r="N21" s="58">
        <f>K21+H21</f>
        <v>0</v>
      </c>
      <c r="Q21" t="s">
        <v>46</v>
      </c>
      <c r="R21" s="2">
        <v>15</v>
      </c>
      <c r="U21" s="69"/>
      <c r="V21" s="75"/>
    </row>
    <row r="22" spans="1:23" x14ac:dyDescent="0.25">
      <c r="A22" s="60" t="s">
        <v>31</v>
      </c>
      <c r="B22" s="61">
        <f>B20+B21</f>
        <v>-3</v>
      </c>
      <c r="C22" s="62"/>
      <c r="D22" s="60"/>
      <c r="E22" s="61">
        <f>E20+E21</f>
        <v>-10</v>
      </c>
      <c r="F22" s="62"/>
      <c r="G22" s="60"/>
      <c r="H22" s="61">
        <f>H20+H21</f>
        <v>-13</v>
      </c>
      <c r="I22" s="62"/>
      <c r="J22" s="60" t="str">
        <f t="shared" si="3"/>
        <v>LNST</v>
      </c>
      <c r="K22" s="61">
        <f>K20+K21</f>
        <v>3</v>
      </c>
      <c r="L22" s="62"/>
      <c r="M22" s="60" t="str">
        <f t="shared" si="4"/>
        <v>LNST</v>
      </c>
      <c r="N22" s="61">
        <f>N20+N21</f>
        <v>-10</v>
      </c>
      <c r="Q22" s="21" t="s">
        <v>50</v>
      </c>
      <c r="R22" s="37">
        <f>R21-R19-R20</f>
        <v>2</v>
      </c>
    </row>
    <row r="23" spans="1:23" x14ac:dyDescent="0.25">
      <c r="A23" t="s">
        <v>32</v>
      </c>
      <c r="H23" s="63"/>
      <c r="J23" t="str">
        <f t="shared" si="3"/>
        <v>LNST - NCI</v>
      </c>
      <c r="K23" s="64">
        <f>R13</f>
        <v>2.5</v>
      </c>
      <c r="N23" s="64">
        <f>K23+H23</f>
        <v>2.5</v>
      </c>
    </row>
    <row r="24" spans="1:23" x14ac:dyDescent="0.25">
      <c r="A24" t="s">
        <v>33</v>
      </c>
      <c r="J24" t="str">
        <f t="shared" si="3"/>
        <v>LNST - Cty Mẹ</v>
      </c>
      <c r="K24" s="2">
        <f>K22+K23</f>
        <v>5.5</v>
      </c>
      <c r="N24" s="2">
        <f>N22+N23</f>
        <v>-7.5</v>
      </c>
      <c r="Q24" s="17" t="s">
        <v>56</v>
      </c>
      <c r="R24" s="42">
        <f>-B5</f>
        <v>12</v>
      </c>
    </row>
    <row r="25" spans="1:23" x14ac:dyDescent="0.25">
      <c r="Q25" s="19" t="s">
        <v>42</v>
      </c>
      <c r="R25" s="50">
        <f>-R19</f>
        <v>-11</v>
      </c>
    </row>
    <row r="26" spans="1:23" x14ac:dyDescent="0.25">
      <c r="Q26" s="19" t="s">
        <v>43</v>
      </c>
      <c r="R26" s="50">
        <f>-R22</f>
        <v>-2</v>
      </c>
    </row>
    <row r="27" spans="1:23" x14ac:dyDescent="0.25">
      <c r="Q27" s="19" t="s">
        <v>24</v>
      </c>
      <c r="R27" s="50">
        <f>-B18</f>
        <v>3</v>
      </c>
    </row>
    <row r="28" spans="1:23" x14ac:dyDescent="0.25">
      <c r="Q28" s="23" t="s">
        <v>10</v>
      </c>
      <c r="R28" s="43">
        <f>-R20</f>
        <v>-2</v>
      </c>
    </row>
  </sheetData>
  <mergeCells count="5">
    <mergeCell ref="A1:B1"/>
    <mergeCell ref="D1:E1"/>
    <mergeCell ref="G1:H1"/>
    <mergeCell ref="J1:K1"/>
    <mergeCell ref="M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Normal="100" workbookViewId="0">
      <pane xSplit="16" ySplit="24" topLeftCell="Q25" activePane="bottomRight" state="frozen"/>
      <selection pane="topRight" activeCell="Q1" sqref="Q1"/>
      <selection pane="bottomLeft" activeCell="A22" sqref="A22"/>
      <selection pane="bottomRight" activeCell="Q13" sqref="Q13"/>
    </sheetView>
  </sheetViews>
  <sheetFormatPr defaultRowHeight="15" x14ac:dyDescent="0.25"/>
  <cols>
    <col min="1" max="1" width="10.85546875" bestFit="1" customWidth="1"/>
    <col min="2" max="2" width="9" style="2" bestFit="1" customWidth="1"/>
    <col min="3" max="3" width="0.85546875" customWidth="1"/>
    <col min="4" max="4" width="11" bestFit="1" customWidth="1"/>
    <col min="5" max="5" width="8.85546875" style="2" bestFit="1" customWidth="1"/>
    <col min="6" max="6" width="0.85546875" customWidth="1"/>
    <col min="7" max="7" width="11" bestFit="1" customWidth="1"/>
    <col min="8" max="8" width="8.85546875" style="2" bestFit="1" customWidth="1"/>
    <col min="9" max="9" width="0.85546875" customWidth="1"/>
    <col min="10" max="10" width="18.42578125" bestFit="1" customWidth="1"/>
    <col min="11" max="11" width="8.28515625" style="2" bestFit="1" customWidth="1"/>
    <col min="12" max="12" width="0.85546875" customWidth="1"/>
    <col min="13" max="13" width="18.42578125" bestFit="1" customWidth="1"/>
    <col min="14" max="14" width="9" style="2" bestFit="1" customWidth="1"/>
    <col min="15" max="15" width="6.28515625" customWidth="1"/>
    <col min="16" max="16" width="1.42578125" style="1" customWidth="1"/>
    <col min="17" max="17" width="27.7109375" bestFit="1" customWidth="1"/>
    <col min="19" max="19" width="4.7109375" customWidth="1"/>
    <col min="20" max="20" width="1.42578125" style="1" customWidth="1"/>
    <col min="21" max="21" width="26" style="5" bestFit="1" customWidth="1"/>
    <col min="22" max="22" width="9.140625" style="8"/>
    <col min="23" max="23" width="4.85546875" bestFit="1" customWidth="1"/>
  </cols>
  <sheetData>
    <row r="1" spans="1:23" x14ac:dyDescent="0.25">
      <c r="A1" s="85" t="s">
        <v>0</v>
      </c>
      <c r="B1" s="86"/>
      <c r="D1" s="85" t="s">
        <v>1</v>
      </c>
      <c r="E1" s="86"/>
      <c r="G1" s="87" t="s">
        <v>2</v>
      </c>
      <c r="H1" s="87"/>
      <c r="J1" s="88" t="s">
        <v>3</v>
      </c>
      <c r="K1" s="88"/>
      <c r="M1" s="89" t="s">
        <v>4</v>
      </c>
      <c r="N1" s="89"/>
    </row>
    <row r="2" spans="1:23" s="5" customFormat="1" x14ac:dyDescent="0.25">
      <c r="A2" s="3" t="s">
        <v>5</v>
      </c>
      <c r="B2" s="4"/>
      <c r="D2" s="6"/>
      <c r="E2" s="4"/>
      <c r="G2" s="7"/>
      <c r="H2" s="7"/>
      <c r="J2" s="7"/>
      <c r="K2" s="7"/>
      <c r="M2" s="7"/>
      <c r="N2" s="7"/>
      <c r="P2" s="1"/>
      <c r="T2" s="1"/>
      <c r="V2" s="8"/>
    </row>
    <row r="3" spans="1:23" x14ac:dyDescent="0.25">
      <c r="A3" s="9" t="s">
        <v>6</v>
      </c>
      <c r="B3" s="10">
        <v>30</v>
      </c>
      <c r="D3" s="9" t="s">
        <v>6</v>
      </c>
      <c r="E3" s="10">
        <v>110</v>
      </c>
      <c r="G3" s="9" t="str">
        <f>D3</f>
        <v>Tiền</v>
      </c>
      <c r="H3" s="10">
        <f>E3+B3</f>
        <v>140</v>
      </c>
      <c r="J3" s="9" t="str">
        <f>G3</f>
        <v>Tiền</v>
      </c>
      <c r="K3" s="10"/>
      <c r="M3" s="9" t="str">
        <f>J3</f>
        <v>Tiền</v>
      </c>
      <c r="N3" s="10">
        <f>K3+H3</f>
        <v>140</v>
      </c>
    </row>
    <row r="4" spans="1:23" x14ac:dyDescent="0.25">
      <c r="A4" s="12" t="s">
        <v>8</v>
      </c>
      <c r="B4" s="13">
        <v>90</v>
      </c>
      <c r="D4" s="12" t="str">
        <f>G4</f>
        <v>Đầu tư</v>
      </c>
      <c r="E4" s="14"/>
      <c r="G4" s="12" t="str">
        <f>A4</f>
        <v>Đầu tư</v>
      </c>
      <c r="H4" s="14">
        <f t="shared" ref="H4:H14" si="0">E4+B4</f>
        <v>90</v>
      </c>
      <c r="J4" s="12" t="str">
        <f t="shared" ref="J4:J12" si="1">G4</f>
        <v>Đầu tư</v>
      </c>
      <c r="K4" s="14">
        <f>-H4</f>
        <v>-90</v>
      </c>
      <c r="M4" s="12" t="str">
        <f>G4</f>
        <v>Đầu tư</v>
      </c>
      <c r="N4" s="14">
        <f t="shared" ref="N4:N15" si="2">K4+H4</f>
        <v>0</v>
      </c>
      <c r="O4" s="15" t="b">
        <f>N4=0</f>
        <v>1</v>
      </c>
      <c r="P4" s="16"/>
      <c r="Q4" t="s">
        <v>7</v>
      </c>
      <c r="R4" s="11">
        <f>B4</f>
        <v>90</v>
      </c>
      <c r="T4" s="16"/>
      <c r="U4" s="65"/>
      <c r="V4" s="66"/>
    </row>
    <row r="5" spans="1:23" x14ac:dyDescent="0.25">
      <c r="A5" s="12" t="s">
        <v>40</v>
      </c>
      <c r="B5" s="13">
        <f>R20</f>
        <v>15</v>
      </c>
      <c r="D5" s="12"/>
      <c r="E5" s="14"/>
      <c r="G5" s="12"/>
      <c r="H5" s="14">
        <f t="shared" si="0"/>
        <v>15</v>
      </c>
      <c r="J5" s="12"/>
      <c r="K5" s="14">
        <f>R23</f>
        <v>-15</v>
      </c>
      <c r="M5" s="12"/>
      <c r="N5" s="14">
        <f t="shared" si="2"/>
        <v>0</v>
      </c>
      <c r="O5" s="15"/>
      <c r="P5" s="16"/>
      <c r="Q5" t="s">
        <v>9</v>
      </c>
      <c r="R5" s="11">
        <v>100</v>
      </c>
      <c r="T5" s="16"/>
      <c r="U5" s="67"/>
      <c r="V5" s="68"/>
    </row>
    <row r="6" spans="1:23" x14ac:dyDescent="0.25">
      <c r="A6" s="12"/>
      <c r="B6" s="13"/>
      <c r="D6" s="12"/>
      <c r="E6" s="14"/>
      <c r="G6" s="12"/>
      <c r="H6" s="14"/>
      <c r="J6" s="12" t="s">
        <v>10</v>
      </c>
      <c r="K6" s="14">
        <f>R7</f>
        <v>15</v>
      </c>
      <c r="M6" s="12" t="str">
        <f>J6</f>
        <v>GW</v>
      </c>
      <c r="N6" s="14">
        <f t="shared" si="2"/>
        <v>15</v>
      </c>
      <c r="O6" s="15" t="b">
        <f>N6=R7</f>
        <v>1</v>
      </c>
      <c r="P6" s="16"/>
      <c r="Q6" t="s">
        <v>11</v>
      </c>
      <c r="R6" s="11">
        <f>R5*S6</f>
        <v>75</v>
      </c>
      <c r="S6" s="18">
        <v>0.75</v>
      </c>
      <c r="T6" s="16"/>
      <c r="U6" s="67"/>
      <c r="V6" s="68"/>
    </row>
    <row r="7" spans="1:23" x14ac:dyDescent="0.25">
      <c r="A7" s="12"/>
      <c r="B7" s="13"/>
      <c r="D7" s="12"/>
      <c r="E7" s="14"/>
      <c r="G7" s="12"/>
      <c r="H7" s="14"/>
      <c r="J7" s="20" t="s">
        <v>12</v>
      </c>
      <c r="K7" s="14"/>
      <c r="M7" s="12" t="str">
        <f>J7</f>
        <v>243</v>
      </c>
      <c r="N7" s="14">
        <f t="shared" si="2"/>
        <v>0</v>
      </c>
      <c r="O7" s="15"/>
      <c r="P7" s="16"/>
      <c r="Q7" s="21" t="s">
        <v>10</v>
      </c>
      <c r="R7" s="22">
        <f>R4-R6</f>
        <v>15</v>
      </c>
      <c r="T7" s="16"/>
      <c r="U7" s="69"/>
      <c r="V7" s="70"/>
    </row>
    <row r="8" spans="1:23" x14ac:dyDescent="0.25">
      <c r="A8" s="12" t="s">
        <v>48</v>
      </c>
      <c r="B8" s="13">
        <f>-B22</f>
        <v>0</v>
      </c>
      <c r="D8" s="12" t="str">
        <f>A8</f>
        <v>Other</v>
      </c>
      <c r="E8" s="14"/>
      <c r="G8" s="12" t="str">
        <f>D8</f>
        <v>Other</v>
      </c>
      <c r="H8" s="14">
        <f t="shared" si="0"/>
        <v>0</v>
      </c>
      <c r="J8" s="20" t="str">
        <f>G8</f>
        <v>Other</v>
      </c>
      <c r="K8" s="14"/>
      <c r="M8" s="12" t="str">
        <f>J8</f>
        <v>Other</v>
      </c>
      <c r="N8" s="14">
        <f t="shared" si="2"/>
        <v>0</v>
      </c>
      <c r="O8" s="15"/>
      <c r="P8" s="16"/>
      <c r="Q8" s="24" t="s">
        <v>13</v>
      </c>
      <c r="R8" s="11">
        <f>R5*S8</f>
        <v>25</v>
      </c>
      <c r="S8" s="18">
        <f>1-S6</f>
        <v>0.25</v>
      </c>
      <c r="T8" s="16"/>
      <c r="U8" s="24"/>
      <c r="V8" s="71"/>
    </row>
    <row r="9" spans="1:23" hidden="1" x14ac:dyDescent="0.25">
      <c r="A9" s="25" t="s">
        <v>14</v>
      </c>
      <c r="B9" s="26"/>
      <c r="D9" s="25" t="str">
        <f>A9</f>
        <v>Cho vay</v>
      </c>
      <c r="E9" s="26"/>
      <c r="G9" s="25" t="str">
        <f>D9</f>
        <v>Cho vay</v>
      </c>
      <c r="H9" s="26">
        <f t="shared" si="0"/>
        <v>0</v>
      </c>
      <c r="J9" s="25" t="str">
        <f t="shared" si="1"/>
        <v>Cho vay</v>
      </c>
      <c r="K9" s="26">
        <f>V7</f>
        <v>0</v>
      </c>
      <c r="M9" s="25" t="str">
        <f>J9</f>
        <v>Cho vay</v>
      </c>
      <c r="N9" s="26">
        <f t="shared" si="2"/>
        <v>0</v>
      </c>
      <c r="O9" s="15"/>
    </row>
    <row r="10" spans="1:23" x14ac:dyDescent="0.25">
      <c r="A10" s="27" t="s">
        <v>15</v>
      </c>
      <c r="B10" s="28">
        <f>-20-15</f>
        <v>-35</v>
      </c>
      <c r="D10" s="27" t="s">
        <v>15</v>
      </c>
      <c r="E10" s="28"/>
      <c r="G10" s="27" t="s">
        <v>15</v>
      </c>
      <c r="H10" s="28">
        <f t="shared" si="0"/>
        <v>-35</v>
      </c>
      <c r="J10" s="27" t="str">
        <f t="shared" si="1"/>
        <v>Vay</v>
      </c>
      <c r="K10" s="28"/>
      <c r="M10" s="27" t="s">
        <v>15</v>
      </c>
      <c r="N10" s="28">
        <f t="shared" si="2"/>
        <v>-35</v>
      </c>
    </row>
    <row r="11" spans="1:23" x14ac:dyDescent="0.25">
      <c r="A11" s="29"/>
      <c r="B11" s="30"/>
      <c r="D11" s="31"/>
      <c r="E11" s="30"/>
      <c r="G11" s="31"/>
      <c r="H11" s="30"/>
      <c r="J11" s="32" t="s">
        <v>16</v>
      </c>
      <c r="K11" s="30"/>
      <c r="M11" s="31" t="str">
        <f>J11</f>
        <v>347</v>
      </c>
      <c r="N11" s="30">
        <f>K11+H11</f>
        <v>0</v>
      </c>
      <c r="Q11" t="s">
        <v>17</v>
      </c>
      <c r="R11" s="33">
        <f>E22</f>
        <v>-10</v>
      </c>
    </row>
    <row r="12" spans="1:23" x14ac:dyDescent="0.25">
      <c r="A12" s="34" t="s">
        <v>18</v>
      </c>
      <c r="B12" s="35">
        <f>-SUM(B3:B9)-SUM(B10:B11)-B13</f>
        <v>-100</v>
      </c>
      <c r="D12" s="34" t="s">
        <v>18</v>
      </c>
      <c r="E12" s="36">
        <f>-SUM(E3:E9)-SUM(E10:E11)-E13-E14</f>
        <v>-100</v>
      </c>
      <c r="G12" s="34" t="s">
        <v>18</v>
      </c>
      <c r="H12" s="35">
        <f t="shared" si="0"/>
        <v>-200</v>
      </c>
      <c r="J12" s="34" t="str">
        <f t="shared" si="1"/>
        <v>VCSH</v>
      </c>
      <c r="K12" s="35">
        <f>-E12</f>
        <v>100</v>
      </c>
      <c r="M12" s="34" t="s">
        <v>18</v>
      </c>
      <c r="N12" s="35">
        <f t="shared" si="2"/>
        <v>-100</v>
      </c>
      <c r="O12" s="15" t="b">
        <f>N12=B12</f>
        <v>1</v>
      </c>
      <c r="P12" s="16"/>
      <c r="Q12" t="s">
        <v>19</v>
      </c>
      <c r="R12" s="33">
        <f>R11*S12</f>
        <v>-2.5</v>
      </c>
      <c r="S12" s="18">
        <f>S8</f>
        <v>0.25</v>
      </c>
      <c r="T12" s="16"/>
      <c r="U12" s="72"/>
      <c r="V12" s="73"/>
    </row>
    <row r="13" spans="1:23" x14ac:dyDescent="0.25">
      <c r="A13" s="38" t="s">
        <v>20</v>
      </c>
      <c r="B13" s="39">
        <f>B22</f>
        <v>0</v>
      </c>
      <c r="D13" s="40" t="str">
        <f>A13</f>
        <v>421</v>
      </c>
      <c r="E13" s="41">
        <f>E22</f>
        <v>-10</v>
      </c>
      <c r="G13" s="40" t="str">
        <f>D13</f>
        <v>421</v>
      </c>
      <c r="H13" s="39">
        <f t="shared" si="0"/>
        <v>-10</v>
      </c>
      <c r="J13" s="40" t="str">
        <f>G13</f>
        <v>421</v>
      </c>
      <c r="K13" s="39">
        <f>K24</f>
        <v>2.5</v>
      </c>
      <c r="M13" s="40" t="str">
        <f>J13</f>
        <v>421</v>
      </c>
      <c r="N13" s="39">
        <f>N24</f>
        <v>-7.5</v>
      </c>
      <c r="O13" s="15"/>
      <c r="P13" s="16"/>
      <c r="Q13" s="17" t="s">
        <v>21</v>
      </c>
      <c r="R13" s="42">
        <f>-R12</f>
        <v>2.5</v>
      </c>
      <c r="T13" s="16"/>
      <c r="W13" s="18"/>
    </row>
    <row r="14" spans="1:23" x14ac:dyDescent="0.25">
      <c r="A14" s="40" t="s">
        <v>34</v>
      </c>
      <c r="B14" s="39"/>
      <c r="D14" s="40" t="str">
        <f>A14</f>
        <v>421/Biến động khác</v>
      </c>
      <c r="E14" s="41">
        <v>0</v>
      </c>
      <c r="G14" s="40" t="str">
        <f>D14</f>
        <v>421/Biến động khác</v>
      </c>
      <c r="H14" s="39">
        <f t="shared" si="0"/>
        <v>0</v>
      </c>
      <c r="J14" s="40" t="str">
        <f>G14</f>
        <v>421/Biến động khác</v>
      </c>
      <c r="K14" s="39">
        <f>R25</f>
        <v>4</v>
      </c>
      <c r="M14" s="40" t="str">
        <f>J14</f>
        <v>421/Biến động khác</v>
      </c>
      <c r="N14" s="39">
        <f>K14+H14</f>
        <v>4</v>
      </c>
      <c r="O14" s="15"/>
      <c r="P14" s="16"/>
      <c r="Q14" s="23" t="s">
        <v>22</v>
      </c>
      <c r="R14" s="43">
        <f>-R13</f>
        <v>-2.5</v>
      </c>
      <c r="T14" s="16"/>
      <c r="W14" s="18"/>
    </row>
    <row r="15" spans="1:23" x14ac:dyDescent="0.25">
      <c r="A15" s="44"/>
      <c r="B15" s="45"/>
      <c r="D15" s="44"/>
      <c r="E15" s="46"/>
      <c r="G15" s="44"/>
      <c r="H15" s="45"/>
      <c r="J15" s="44" t="s">
        <v>13</v>
      </c>
      <c r="K15" s="45">
        <f>-R8+R14+R24</f>
        <v>-16.5</v>
      </c>
      <c r="M15" s="44" t="str">
        <f>J15</f>
        <v>NCI</v>
      </c>
      <c r="N15" s="45">
        <f t="shared" si="2"/>
        <v>-16.5</v>
      </c>
      <c r="O15" s="15">
        <f>-E3*S16</f>
        <v>-16.5</v>
      </c>
      <c r="P15" s="16"/>
      <c r="T15" s="16"/>
      <c r="U15" s="65"/>
      <c r="V15" s="66"/>
    </row>
    <row r="16" spans="1:23" x14ac:dyDescent="0.25">
      <c r="A16" s="47" t="s">
        <v>23</v>
      </c>
      <c r="B16" s="48"/>
      <c r="C16" s="47"/>
      <c r="D16" s="47"/>
      <c r="E16" s="48">
        <f>SUM(E3:E15)</f>
        <v>0</v>
      </c>
      <c r="F16" s="47"/>
      <c r="G16" s="47"/>
      <c r="H16" s="48">
        <f>SUM(H3:H15)</f>
        <v>0</v>
      </c>
      <c r="I16" s="47"/>
      <c r="J16" s="47"/>
      <c r="K16" s="48">
        <f>SUM(K3:K15)</f>
        <v>0</v>
      </c>
      <c r="N16" s="48">
        <f>SUM(N3:N15)</f>
        <v>0</v>
      </c>
      <c r="O16" s="15" t="b">
        <f>N15=O15</f>
        <v>1</v>
      </c>
      <c r="Q16" t="s">
        <v>35</v>
      </c>
      <c r="S16" s="18">
        <f>S8-S19</f>
        <v>0.15</v>
      </c>
      <c r="U16" s="69"/>
      <c r="V16" s="70"/>
    </row>
    <row r="17" spans="1:23" x14ac:dyDescent="0.25">
      <c r="A17" s="49" t="s">
        <v>25</v>
      </c>
      <c r="B17" s="48"/>
      <c r="C17" s="47"/>
      <c r="D17" s="47"/>
      <c r="E17" s="48"/>
      <c r="F17" s="47"/>
      <c r="G17" s="47"/>
      <c r="H17" s="48"/>
      <c r="I17" s="47"/>
      <c r="J17" s="47"/>
      <c r="K17" s="48"/>
      <c r="N17" s="48"/>
      <c r="T17" s="1" t="s">
        <v>26</v>
      </c>
    </row>
    <row r="18" spans="1:23" x14ac:dyDescent="0.25">
      <c r="A18" s="51" t="s">
        <v>27</v>
      </c>
      <c r="B18" s="52"/>
      <c r="D18" s="53"/>
      <c r="E18" s="52">
        <v>-12</v>
      </c>
      <c r="G18" s="53"/>
      <c r="H18" s="52">
        <f>E18+B18</f>
        <v>-12</v>
      </c>
      <c r="J18" s="53"/>
      <c r="K18" s="52">
        <f>R16</f>
        <v>0</v>
      </c>
      <c r="M18" s="53" t="str">
        <f>A18</f>
        <v>515</v>
      </c>
      <c r="N18" s="52">
        <f>H18+K18</f>
        <v>-12</v>
      </c>
      <c r="Q18" t="s">
        <v>36</v>
      </c>
      <c r="R18" s="33">
        <f>-E12-E13</f>
        <v>110</v>
      </c>
    </row>
    <row r="19" spans="1:23" x14ac:dyDescent="0.25">
      <c r="A19" s="54" t="s">
        <v>28</v>
      </c>
      <c r="B19" s="55"/>
      <c r="D19" s="56"/>
      <c r="E19" s="55">
        <v>2</v>
      </c>
      <c r="G19" s="56"/>
      <c r="H19" s="55">
        <f>E19+B19</f>
        <v>2</v>
      </c>
      <c r="J19" s="56"/>
      <c r="K19" s="55"/>
      <c r="M19" s="56" t="str">
        <f>A19</f>
        <v>635</v>
      </c>
      <c r="N19" s="55">
        <f>H19+K19</f>
        <v>2</v>
      </c>
      <c r="Q19" t="s">
        <v>38</v>
      </c>
      <c r="R19" s="33">
        <f>R18*S19</f>
        <v>11</v>
      </c>
      <c r="S19" s="18">
        <v>0.1</v>
      </c>
      <c r="W19" s="18"/>
    </row>
    <row r="20" spans="1:23" x14ac:dyDescent="0.25">
      <c r="A20" s="21" t="s">
        <v>29</v>
      </c>
      <c r="B20" s="37">
        <f>SUM(B18:B19)</f>
        <v>0</v>
      </c>
      <c r="C20" s="21"/>
      <c r="D20" s="21"/>
      <c r="E20" s="37">
        <f>SUM(E18:E19)</f>
        <v>-10</v>
      </c>
      <c r="F20" s="21"/>
      <c r="G20" s="21"/>
      <c r="H20" s="37">
        <f>SUM(H18:H19)</f>
        <v>-10</v>
      </c>
      <c r="I20" s="21"/>
      <c r="J20" s="21"/>
      <c r="K20" s="37">
        <f>SUM(K18:K19)</f>
        <v>0</v>
      </c>
      <c r="L20" s="21"/>
      <c r="M20" s="21" t="str">
        <f t="shared" ref="M20:M22" si="3">A20</f>
        <v>Lợi nhuận</v>
      </c>
      <c r="N20" s="37">
        <f>SUM(N18:N19)</f>
        <v>-10</v>
      </c>
      <c r="Q20" t="s">
        <v>37</v>
      </c>
      <c r="R20" s="2">
        <v>15</v>
      </c>
      <c r="U20" s="65"/>
      <c r="V20" s="74"/>
    </row>
    <row r="21" spans="1:23" x14ac:dyDescent="0.25">
      <c r="A21" s="57" t="str">
        <f>M21</f>
        <v>8212</v>
      </c>
      <c r="B21" s="58"/>
      <c r="D21" s="57"/>
      <c r="E21" s="58"/>
      <c r="G21" s="57"/>
      <c r="H21" s="58"/>
      <c r="J21" s="57"/>
      <c r="K21" s="58"/>
      <c r="M21" s="59" t="s">
        <v>30</v>
      </c>
      <c r="N21" s="58">
        <f>K21+H21</f>
        <v>0</v>
      </c>
      <c r="Q21" t="s">
        <v>39</v>
      </c>
      <c r="R21" s="2">
        <f>R20-R19</f>
        <v>4</v>
      </c>
      <c r="U21" s="69"/>
      <c r="V21" s="75"/>
    </row>
    <row r="22" spans="1:23" x14ac:dyDescent="0.25">
      <c r="A22" s="60" t="s">
        <v>31</v>
      </c>
      <c r="B22" s="61">
        <f>B20+B21</f>
        <v>0</v>
      </c>
      <c r="C22" s="62"/>
      <c r="D22" s="60"/>
      <c r="E22" s="61">
        <f>E20+E21</f>
        <v>-10</v>
      </c>
      <c r="F22" s="62"/>
      <c r="G22" s="60"/>
      <c r="H22" s="61">
        <f>H20+H21</f>
        <v>-10</v>
      </c>
      <c r="I22" s="62"/>
      <c r="J22" s="60"/>
      <c r="K22" s="61">
        <f>K20+K21</f>
        <v>0</v>
      </c>
      <c r="L22" s="62"/>
      <c r="M22" s="60" t="str">
        <f t="shared" si="3"/>
        <v>LNST</v>
      </c>
      <c r="N22" s="61">
        <f>N20+N21</f>
        <v>-10</v>
      </c>
    </row>
    <row r="23" spans="1:23" x14ac:dyDescent="0.25">
      <c r="A23" t="s">
        <v>32</v>
      </c>
      <c r="H23" s="63"/>
      <c r="K23" s="64">
        <f>R13</f>
        <v>2.5</v>
      </c>
      <c r="N23" s="64">
        <f>K23+H23</f>
        <v>2.5</v>
      </c>
      <c r="Q23" s="17" t="s">
        <v>41</v>
      </c>
      <c r="R23" s="42">
        <f>-B5</f>
        <v>-15</v>
      </c>
    </row>
    <row r="24" spans="1:23" x14ac:dyDescent="0.25">
      <c r="A24" t="s">
        <v>33</v>
      </c>
      <c r="K24" s="2">
        <f>K22+K23</f>
        <v>2.5</v>
      </c>
      <c r="N24" s="2">
        <f>N22+N23</f>
        <v>-7.5</v>
      </c>
      <c r="Q24" s="23" t="s">
        <v>42</v>
      </c>
      <c r="R24" s="43">
        <f>R19</f>
        <v>11</v>
      </c>
    </row>
    <row r="25" spans="1:23" x14ac:dyDescent="0.25">
      <c r="Q25" s="23" t="s">
        <v>43</v>
      </c>
      <c r="R25" s="43">
        <f>R21</f>
        <v>4</v>
      </c>
    </row>
  </sheetData>
  <mergeCells count="5">
    <mergeCell ref="A1:B1"/>
    <mergeCell ref="D1:E1"/>
    <mergeCell ref="G1:H1"/>
    <mergeCell ref="J1:K1"/>
    <mergeCell ref="M1:N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4.2.d_Ban_To_Other</vt:lpstr>
      <vt:lpstr>4.2.d_Ban_To_Associate</vt:lpstr>
      <vt:lpstr>4.2.c_Ban_KhongMat_QKS</vt:lpstr>
      <vt:lpstr>4.1.d_MuaThem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2020-10-12T09:43:47Z</dcterms:created>
  <dcterms:modified xsi:type="dcterms:W3CDTF">2020-10-12T15:06:08Z</dcterms:modified>
</cp:coreProperties>
</file>