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hers\NOT Jobs\VINCT Project all\Consol and more\1. Consol_Training\PPT\"/>
    </mc:Choice>
  </mc:AlternateContent>
  <bookViews>
    <workbookView xWindow="0" yWindow="0" windowWidth="20490" windowHeight="8910" tabRatio="881"/>
  </bookViews>
  <sheets>
    <sheet name="2b.ContributeAsset" sheetId="13" r:id="rId1"/>
    <sheet name="2a.FV" sheetId="12" r:id="rId2"/>
    <sheet name="f.Bonus" sheetId="11" r:id="rId3"/>
    <sheet name="e.Dividend" sheetId="10" r:id="rId4"/>
    <sheet name="d.Allowance" sheetId="9" r:id="rId5"/>
    <sheet name="c.Loan_capitalise" sheetId="8" r:id="rId6"/>
    <sheet name="c.Loan" sheetId="7" r:id="rId7"/>
    <sheet name="b.URP_UpStream" sheetId="5" r:id="rId8"/>
    <sheet name="b.URP_" sheetId="6" r:id="rId9"/>
    <sheet name="a.Investment" sheetId="1" r:id="rId10"/>
    <sheet name="Associate" sheetId="3" state="hidden" r:id="rId11"/>
    <sheet name="URP" sheetId="2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2" l="1"/>
  <c r="S7" i="12"/>
  <c r="S5" i="12"/>
  <c r="O7" i="9"/>
  <c r="K9" i="8"/>
  <c r="K8" i="8"/>
  <c r="N17" i="7"/>
  <c r="K8" i="7"/>
  <c r="K7" i="7"/>
  <c r="R15" i="5"/>
  <c r="S15" i="5"/>
  <c r="R14" i="5"/>
  <c r="B7" i="5"/>
  <c r="K7" i="6"/>
  <c r="K18" i="6" l="1"/>
  <c r="N18" i="6" s="1"/>
  <c r="A18" i="6"/>
  <c r="K16" i="6"/>
  <c r="K6" i="6"/>
  <c r="V16" i="6"/>
  <c r="V17" i="6" s="1"/>
  <c r="V18" i="6" s="1"/>
  <c r="V10" i="6"/>
  <c r="V11" i="6" s="1"/>
  <c r="V12" i="6" s="1"/>
  <c r="V13" i="6" s="1"/>
  <c r="V6" i="6"/>
  <c r="V4" i="6"/>
  <c r="K6" i="5"/>
  <c r="K12" i="5"/>
  <c r="M19" i="5"/>
  <c r="K18" i="5"/>
  <c r="N18" i="5" s="1"/>
  <c r="A18" i="5"/>
  <c r="M17" i="5"/>
  <c r="B17" i="5"/>
  <c r="B19" i="5" s="1"/>
  <c r="M16" i="5"/>
  <c r="K16" i="5"/>
  <c r="E16" i="5"/>
  <c r="H16" i="5" s="1"/>
  <c r="N16" i="5" s="1"/>
  <c r="M15" i="5"/>
  <c r="K15" i="5"/>
  <c r="K17" i="5" s="1"/>
  <c r="K19" i="5" s="1"/>
  <c r="E15" i="5"/>
  <c r="E17" i="5" s="1"/>
  <c r="E19" i="5" s="1"/>
  <c r="V10" i="5"/>
  <c r="V11" i="5" s="1"/>
  <c r="V12" i="5" s="1"/>
  <c r="V13" i="5" s="1"/>
  <c r="V4" i="5"/>
  <c r="V6" i="5" s="1"/>
  <c r="V15" i="5" s="1"/>
  <c r="V16" i="5" s="1"/>
  <c r="V17" i="5" s="1"/>
  <c r="V18" i="5" s="1"/>
  <c r="K15" i="6"/>
  <c r="H15" i="5" l="1"/>
  <c r="K17" i="6"/>
  <c r="K6" i="13"/>
  <c r="K19" i="13"/>
  <c r="N19" i="13" s="1"/>
  <c r="R20" i="13"/>
  <c r="Q21" i="13"/>
  <c r="Q20" i="13"/>
  <c r="R21" i="13"/>
  <c r="Q10" i="13"/>
  <c r="R3" i="13"/>
  <c r="R5" i="13" s="1"/>
  <c r="R7" i="13"/>
  <c r="N21" i="13"/>
  <c r="M20" i="13"/>
  <c r="A19" i="13"/>
  <c r="M18" i="13"/>
  <c r="E18" i="13"/>
  <c r="E20" i="13" s="1"/>
  <c r="E11" i="13" s="1"/>
  <c r="H17" i="13"/>
  <c r="N17" i="13" s="1"/>
  <c r="M16" i="13"/>
  <c r="Q8" i="13"/>
  <c r="Q7" i="13"/>
  <c r="M13" i="13"/>
  <c r="J12" i="13"/>
  <c r="M12" i="13" s="1"/>
  <c r="G12" i="13"/>
  <c r="D11" i="13"/>
  <c r="G11" i="13" s="1"/>
  <c r="J11" i="13" s="1"/>
  <c r="M11" i="13" s="1"/>
  <c r="J10" i="13"/>
  <c r="M9" i="13"/>
  <c r="J8" i="13"/>
  <c r="H8" i="13"/>
  <c r="N8" i="13" s="1"/>
  <c r="E7" i="13"/>
  <c r="D7" i="13"/>
  <c r="G7" i="13" s="1"/>
  <c r="J7" i="13" s="1"/>
  <c r="M7" i="13" s="1"/>
  <c r="N6" i="13"/>
  <c r="M6" i="13"/>
  <c r="M5" i="13"/>
  <c r="H4" i="13"/>
  <c r="K4" i="13" s="1"/>
  <c r="G4" i="13"/>
  <c r="M4" i="13" s="1"/>
  <c r="H3" i="13"/>
  <c r="N3" i="13" s="1"/>
  <c r="G3" i="13"/>
  <c r="J3" i="13" s="1"/>
  <c r="M3" i="13" s="1"/>
  <c r="K7" i="12"/>
  <c r="Q19" i="12"/>
  <c r="Q17" i="12"/>
  <c r="Q16" i="12"/>
  <c r="Q15" i="12"/>
  <c r="Q14" i="12"/>
  <c r="V4" i="12"/>
  <c r="E7" i="12"/>
  <c r="V3" i="12" s="1"/>
  <c r="V5" i="12" s="1"/>
  <c r="V6" i="12" s="1"/>
  <c r="M20" i="12"/>
  <c r="N19" i="12"/>
  <c r="A19" i="12"/>
  <c r="M18" i="12"/>
  <c r="E18" i="12"/>
  <c r="E20" i="12" s="1"/>
  <c r="M17" i="12"/>
  <c r="H17" i="12"/>
  <c r="N17" i="12" s="1"/>
  <c r="M16" i="12"/>
  <c r="M13" i="12"/>
  <c r="G12" i="12"/>
  <c r="J12" i="12" s="1"/>
  <c r="M12" i="12" s="1"/>
  <c r="D11" i="12"/>
  <c r="G11" i="12" s="1"/>
  <c r="J11" i="12" s="1"/>
  <c r="M11" i="12" s="1"/>
  <c r="J10" i="12"/>
  <c r="M9" i="12"/>
  <c r="J8" i="12"/>
  <c r="H8" i="12"/>
  <c r="N8" i="12" s="1"/>
  <c r="S12" i="12"/>
  <c r="D7" i="12"/>
  <c r="G7" i="12" s="1"/>
  <c r="J7" i="12" s="1"/>
  <c r="M7" i="12" s="1"/>
  <c r="N6" i="12"/>
  <c r="M6" i="12"/>
  <c r="M5" i="12"/>
  <c r="H4" i="12"/>
  <c r="K4" i="12" s="1"/>
  <c r="G4" i="12"/>
  <c r="M4" i="12" s="1"/>
  <c r="R3" i="12"/>
  <c r="R14" i="12" s="1"/>
  <c r="G3" i="12"/>
  <c r="J3" i="12" s="1"/>
  <c r="M3" i="12" s="1"/>
  <c r="H10" i="11"/>
  <c r="N10" i="11" s="1"/>
  <c r="E3" i="11"/>
  <c r="E10" i="11"/>
  <c r="J10" i="11"/>
  <c r="G10" i="11"/>
  <c r="M21" i="11"/>
  <c r="E21" i="11"/>
  <c r="E12" i="11" s="1"/>
  <c r="K20" i="11"/>
  <c r="N20" i="11" s="1"/>
  <c r="A20" i="11"/>
  <c r="M19" i="11"/>
  <c r="E19" i="11"/>
  <c r="N18" i="11"/>
  <c r="M18" i="11"/>
  <c r="H18" i="11"/>
  <c r="M17" i="11"/>
  <c r="M14" i="11"/>
  <c r="G13" i="11"/>
  <c r="Q16" i="11" s="1"/>
  <c r="D12" i="11"/>
  <c r="G12" i="11" s="1"/>
  <c r="J12" i="11" s="1"/>
  <c r="M12" i="11" s="1"/>
  <c r="J11" i="11"/>
  <c r="M10" i="11"/>
  <c r="K10" i="11"/>
  <c r="N9" i="11"/>
  <c r="J9" i="11"/>
  <c r="H9" i="11"/>
  <c r="K8" i="11"/>
  <c r="N8" i="11" s="1"/>
  <c r="H8" i="11"/>
  <c r="G8" i="11"/>
  <c r="J8" i="11" s="1"/>
  <c r="M8" i="11" s="1"/>
  <c r="D8" i="11"/>
  <c r="S7" i="11"/>
  <c r="S11" i="11" s="1"/>
  <c r="S17" i="11" s="1"/>
  <c r="R17" i="11" s="1"/>
  <c r="G7" i="11"/>
  <c r="J7" i="11" s="1"/>
  <c r="M7" i="11" s="1"/>
  <c r="D7" i="11"/>
  <c r="N6" i="11"/>
  <c r="M6" i="11"/>
  <c r="R5" i="11"/>
  <c r="M5" i="11"/>
  <c r="H4" i="11"/>
  <c r="K4" i="11" s="1"/>
  <c r="G4" i="11"/>
  <c r="M4" i="11" s="1"/>
  <c r="R3" i="11"/>
  <c r="R6" i="11" s="1"/>
  <c r="K5" i="11" s="1"/>
  <c r="N5" i="11" s="1"/>
  <c r="O5" i="11" s="1"/>
  <c r="G3" i="11"/>
  <c r="J3" i="11" s="1"/>
  <c r="M3" i="11" s="1"/>
  <c r="K13" i="10"/>
  <c r="N13" i="10"/>
  <c r="S17" i="10"/>
  <c r="R17" i="10" s="1"/>
  <c r="R16" i="10"/>
  <c r="K17" i="10"/>
  <c r="R15" i="10"/>
  <c r="B17" i="10"/>
  <c r="E3" i="10"/>
  <c r="E11" i="10"/>
  <c r="H13" i="10"/>
  <c r="E13" i="10"/>
  <c r="G13" i="10"/>
  <c r="J13" i="10" s="1"/>
  <c r="M13" i="10" s="1"/>
  <c r="M21" i="10"/>
  <c r="A20" i="10"/>
  <c r="M19" i="10"/>
  <c r="E19" i="10"/>
  <c r="E21" i="10" s="1"/>
  <c r="M18" i="10"/>
  <c r="M17" i="10"/>
  <c r="H17" i="10"/>
  <c r="M14" i="10"/>
  <c r="G12" i="10"/>
  <c r="J12" i="10" s="1"/>
  <c r="M12" i="10" s="1"/>
  <c r="D12" i="10"/>
  <c r="J11" i="10"/>
  <c r="M10" i="10"/>
  <c r="J9" i="10"/>
  <c r="H9" i="10"/>
  <c r="N9" i="10" s="1"/>
  <c r="K8" i="10"/>
  <c r="H8" i="10"/>
  <c r="D8" i="10"/>
  <c r="G8" i="10" s="1"/>
  <c r="J8" i="10" s="1"/>
  <c r="M8" i="10" s="1"/>
  <c r="S7" i="10"/>
  <c r="R7" i="10" s="1"/>
  <c r="D7" i="10"/>
  <c r="G7" i="10" s="1"/>
  <c r="J7" i="10" s="1"/>
  <c r="M7" i="10" s="1"/>
  <c r="N6" i="10"/>
  <c r="M6" i="10"/>
  <c r="R5" i="10"/>
  <c r="M5" i="10"/>
  <c r="H4" i="10"/>
  <c r="K4" i="10" s="1"/>
  <c r="G4" i="10"/>
  <c r="M4" i="10" s="1"/>
  <c r="D4" i="10"/>
  <c r="R3" i="10"/>
  <c r="R6" i="10" s="1"/>
  <c r="K5" i="10" s="1"/>
  <c r="N5" i="10" s="1"/>
  <c r="O5" i="10" s="1"/>
  <c r="G3" i="10"/>
  <c r="J3" i="10" s="1"/>
  <c r="M3" i="10" s="1"/>
  <c r="K17" i="9"/>
  <c r="N10" i="9"/>
  <c r="K10" i="9"/>
  <c r="M10" i="9"/>
  <c r="R17" i="9"/>
  <c r="R15" i="9"/>
  <c r="R14" i="9"/>
  <c r="E3" i="9"/>
  <c r="H3" i="9" s="1"/>
  <c r="B7" i="9"/>
  <c r="D7" i="9"/>
  <c r="M20" i="9"/>
  <c r="R19" i="9"/>
  <c r="R20" i="9" s="1"/>
  <c r="R21" i="9" s="1"/>
  <c r="A19" i="9"/>
  <c r="M18" i="9"/>
  <c r="E18" i="9"/>
  <c r="E20" i="9" s="1"/>
  <c r="B17" i="9" s="1"/>
  <c r="M17" i="9"/>
  <c r="M16" i="9"/>
  <c r="K18" i="9"/>
  <c r="H16" i="9"/>
  <c r="K7" i="9"/>
  <c r="M13" i="9"/>
  <c r="D12" i="9"/>
  <c r="G12" i="9" s="1"/>
  <c r="J12" i="9" s="1"/>
  <c r="M12" i="9" s="1"/>
  <c r="J11" i="9"/>
  <c r="J9" i="9"/>
  <c r="H9" i="9"/>
  <c r="N9" i="9" s="1"/>
  <c r="K8" i="9"/>
  <c r="H8" i="9"/>
  <c r="D8" i="9"/>
  <c r="G8" i="9" s="1"/>
  <c r="J8" i="9" s="1"/>
  <c r="M8" i="9" s="1"/>
  <c r="S7" i="9"/>
  <c r="S10" i="9" s="1"/>
  <c r="R7" i="9"/>
  <c r="G7" i="9"/>
  <c r="J7" i="9" s="1"/>
  <c r="M7" i="9" s="1"/>
  <c r="E7" i="9"/>
  <c r="H7" i="9" s="1"/>
  <c r="M6" i="9"/>
  <c r="R5" i="9"/>
  <c r="R6" i="9" s="1"/>
  <c r="K5" i="9" s="1"/>
  <c r="N5" i="9" s="1"/>
  <c r="O5" i="9" s="1"/>
  <c r="M5" i="9"/>
  <c r="K4" i="9"/>
  <c r="H4" i="9"/>
  <c r="G4" i="9"/>
  <c r="J4" i="9" s="1"/>
  <c r="D4" i="9"/>
  <c r="R3" i="9"/>
  <c r="J3" i="9"/>
  <c r="M3" i="9" s="1"/>
  <c r="G3" i="9"/>
  <c r="K6" i="8"/>
  <c r="K19" i="8"/>
  <c r="R19" i="8"/>
  <c r="R20" i="8" s="1"/>
  <c r="R21" i="8" s="1"/>
  <c r="R22" i="8" s="1"/>
  <c r="E3" i="8"/>
  <c r="H7" i="8"/>
  <c r="A19" i="8"/>
  <c r="E7" i="8"/>
  <c r="M7" i="8"/>
  <c r="J7" i="8"/>
  <c r="G7" i="8"/>
  <c r="M20" i="8"/>
  <c r="B20" i="8"/>
  <c r="B12" i="8" s="1"/>
  <c r="B11" i="8" s="1"/>
  <c r="N19" i="8"/>
  <c r="M18" i="8"/>
  <c r="E18" i="8"/>
  <c r="E20" i="8" s="1"/>
  <c r="B18" i="8"/>
  <c r="R15" i="8"/>
  <c r="K7" i="8" s="1"/>
  <c r="M17" i="8"/>
  <c r="H17" i="8"/>
  <c r="N16" i="8"/>
  <c r="M16" i="8"/>
  <c r="K16" i="8"/>
  <c r="H16" i="8"/>
  <c r="H18" i="8" s="1"/>
  <c r="H20" i="8" s="1"/>
  <c r="M13" i="8"/>
  <c r="D12" i="8"/>
  <c r="G12" i="8" s="1"/>
  <c r="J12" i="8" s="1"/>
  <c r="M12" i="8" s="1"/>
  <c r="J11" i="8"/>
  <c r="N9" i="8"/>
  <c r="J9" i="8"/>
  <c r="H9" i="8"/>
  <c r="E9" i="8"/>
  <c r="S7" i="8"/>
  <c r="R7" i="8" s="1"/>
  <c r="N8" i="8"/>
  <c r="H8" i="8"/>
  <c r="D8" i="8"/>
  <c r="G8" i="8" s="1"/>
  <c r="J8" i="8" s="1"/>
  <c r="M8" i="8" s="1"/>
  <c r="M6" i="8"/>
  <c r="N6" i="8"/>
  <c r="R5" i="8"/>
  <c r="M5" i="8"/>
  <c r="K4" i="8"/>
  <c r="N4" i="8" s="1"/>
  <c r="O4" i="8" s="1"/>
  <c r="H4" i="8"/>
  <c r="G4" i="8"/>
  <c r="D4" i="8" s="1"/>
  <c r="R3" i="8"/>
  <c r="R6" i="8" s="1"/>
  <c r="K5" i="8" s="1"/>
  <c r="N5" i="8" s="1"/>
  <c r="O5" i="8" s="1"/>
  <c r="H3" i="8"/>
  <c r="N3" i="8" s="1"/>
  <c r="G3" i="8"/>
  <c r="J3" i="8" s="1"/>
  <c r="M3" i="8" s="1"/>
  <c r="K16" i="7"/>
  <c r="K15" i="7"/>
  <c r="R16" i="7"/>
  <c r="E8" i="7"/>
  <c r="M7" i="7"/>
  <c r="G7" i="7"/>
  <c r="J7" i="7" s="1"/>
  <c r="D7" i="7"/>
  <c r="E16" i="7"/>
  <c r="H16" i="7" s="1"/>
  <c r="N16" i="7" s="1"/>
  <c r="M19" i="7"/>
  <c r="A18" i="7"/>
  <c r="M17" i="7"/>
  <c r="B17" i="7"/>
  <c r="B19" i="7" s="1"/>
  <c r="B11" i="7" s="1"/>
  <c r="B10" i="7" s="1"/>
  <c r="M16" i="7"/>
  <c r="M15" i="7"/>
  <c r="H15" i="7"/>
  <c r="M12" i="7"/>
  <c r="D11" i="7"/>
  <c r="G11" i="7" s="1"/>
  <c r="J11" i="7" s="1"/>
  <c r="M11" i="7" s="1"/>
  <c r="S10" i="7"/>
  <c r="J10" i="7"/>
  <c r="J8" i="7"/>
  <c r="H8" i="7"/>
  <c r="N8" i="7" s="1"/>
  <c r="S7" i="7"/>
  <c r="R7" i="7" s="1"/>
  <c r="M6" i="7"/>
  <c r="R5" i="7"/>
  <c r="M5" i="7"/>
  <c r="K4" i="7"/>
  <c r="N4" i="7" s="1"/>
  <c r="O4" i="7" s="1"/>
  <c r="J4" i="7"/>
  <c r="H4" i="7"/>
  <c r="G4" i="7"/>
  <c r="M4" i="7" s="1"/>
  <c r="D4" i="7"/>
  <c r="R3" i="7"/>
  <c r="R6" i="7" s="1"/>
  <c r="K5" i="7" s="1"/>
  <c r="N5" i="7" s="1"/>
  <c r="O5" i="7" s="1"/>
  <c r="J3" i="7"/>
  <c r="M3" i="7" s="1"/>
  <c r="H3" i="7"/>
  <c r="N3" i="7" s="1"/>
  <c r="G3" i="7"/>
  <c r="M19" i="6"/>
  <c r="M17" i="6"/>
  <c r="B17" i="6"/>
  <c r="B19" i="6" s="1"/>
  <c r="B11" i="6" s="1"/>
  <c r="B10" i="6" s="1"/>
  <c r="M16" i="6"/>
  <c r="E16" i="6"/>
  <c r="H16" i="6" s="1"/>
  <c r="M15" i="6"/>
  <c r="E15" i="6"/>
  <c r="E17" i="6" s="1"/>
  <c r="E19" i="6" s="1"/>
  <c r="M12" i="6"/>
  <c r="D11" i="6"/>
  <c r="G11" i="6" s="1"/>
  <c r="J11" i="6" s="1"/>
  <c r="M11" i="6" s="1"/>
  <c r="J10" i="6"/>
  <c r="J8" i="6"/>
  <c r="S7" i="6"/>
  <c r="S10" i="6" s="1"/>
  <c r="J7" i="6"/>
  <c r="E7" i="6"/>
  <c r="E8" i="6" s="1"/>
  <c r="H8" i="6" s="1"/>
  <c r="N8" i="6" s="1"/>
  <c r="A7" i="6"/>
  <c r="M6" i="6"/>
  <c r="R5" i="6"/>
  <c r="M5" i="6"/>
  <c r="H4" i="6"/>
  <c r="K4" i="6" s="1"/>
  <c r="G4" i="6"/>
  <c r="M4" i="6" s="1"/>
  <c r="R3" i="6"/>
  <c r="H3" i="6"/>
  <c r="N3" i="6" s="1"/>
  <c r="G3" i="6"/>
  <c r="J3" i="6" s="1"/>
  <c r="M3" i="6" s="1"/>
  <c r="E7" i="5"/>
  <c r="E8" i="5" s="1"/>
  <c r="S7" i="5"/>
  <c r="S10" i="5" s="1"/>
  <c r="R3" i="5"/>
  <c r="B11" i="5"/>
  <c r="M12" i="5"/>
  <c r="D11" i="5"/>
  <c r="G11" i="5" s="1"/>
  <c r="J11" i="5" s="1"/>
  <c r="M11" i="5" s="1"/>
  <c r="J10" i="5"/>
  <c r="J8" i="5"/>
  <c r="J7" i="5"/>
  <c r="A7" i="5"/>
  <c r="M6" i="5"/>
  <c r="M5" i="5"/>
  <c r="H4" i="5"/>
  <c r="K4" i="5" s="1"/>
  <c r="G4" i="5"/>
  <c r="M4" i="5" s="1"/>
  <c r="H3" i="5"/>
  <c r="G3" i="5"/>
  <c r="J3" i="5" s="1"/>
  <c r="M3" i="5" s="1"/>
  <c r="O7" i="2"/>
  <c r="M6" i="2"/>
  <c r="M19" i="2"/>
  <c r="M17" i="2"/>
  <c r="M16" i="2"/>
  <c r="M15" i="2"/>
  <c r="B15" i="2"/>
  <c r="E7" i="2" s="1"/>
  <c r="A18" i="2"/>
  <c r="D11" i="2"/>
  <c r="G11" i="2" s="1"/>
  <c r="J11" i="2" s="1"/>
  <c r="M11" i="2" s="1"/>
  <c r="J13" i="11" l="1"/>
  <c r="M13" i="11" s="1"/>
  <c r="Q16" i="10"/>
  <c r="H17" i="5"/>
  <c r="H19" i="5" s="1"/>
  <c r="N15" i="5"/>
  <c r="N17" i="5" s="1"/>
  <c r="N19" i="5" s="1"/>
  <c r="R6" i="6"/>
  <c r="K5" i="6" s="1"/>
  <c r="N5" i="6" s="1"/>
  <c r="O5" i="6" s="1"/>
  <c r="H15" i="6"/>
  <c r="N15" i="6" s="1"/>
  <c r="E11" i="6"/>
  <c r="H11" i="6" s="1"/>
  <c r="R9" i="6"/>
  <c r="J4" i="6"/>
  <c r="R7" i="6"/>
  <c r="D4" i="6"/>
  <c r="N16" i="6"/>
  <c r="K7" i="5"/>
  <c r="B16" i="13"/>
  <c r="R9" i="13"/>
  <c r="R10" i="13" s="1"/>
  <c r="K16" i="13" s="1"/>
  <c r="K18" i="13" s="1"/>
  <c r="K20" i="13" s="1"/>
  <c r="K22" i="13" s="1"/>
  <c r="K11" i="13" s="1"/>
  <c r="N4" i="13"/>
  <c r="O4" i="13" s="1"/>
  <c r="E12" i="13"/>
  <c r="R16" i="13"/>
  <c r="J4" i="13"/>
  <c r="Q9" i="13"/>
  <c r="D4" i="13"/>
  <c r="R4" i="12"/>
  <c r="R6" i="12" s="1"/>
  <c r="R7" i="12"/>
  <c r="R19" i="12" s="1"/>
  <c r="R18" i="12"/>
  <c r="R9" i="12"/>
  <c r="Q18" i="12"/>
  <c r="E11" i="12"/>
  <c r="N4" i="12"/>
  <c r="O4" i="12" s="1"/>
  <c r="J4" i="12"/>
  <c r="D4" i="12"/>
  <c r="E13" i="11"/>
  <c r="E11" i="11" s="1"/>
  <c r="N4" i="11"/>
  <c r="O4" i="11" s="1"/>
  <c r="H3" i="11"/>
  <c r="J4" i="11"/>
  <c r="R7" i="11"/>
  <c r="R10" i="11"/>
  <c r="R11" i="11" s="1"/>
  <c r="R12" i="11" s="1"/>
  <c r="D4" i="11"/>
  <c r="N8" i="10"/>
  <c r="N8" i="9"/>
  <c r="N4" i="10"/>
  <c r="O4" i="10" s="1"/>
  <c r="B19" i="10"/>
  <c r="B21" i="10" s="1"/>
  <c r="H18" i="10"/>
  <c r="H19" i="10" s="1"/>
  <c r="H21" i="10" s="1"/>
  <c r="S11" i="10"/>
  <c r="J4" i="10"/>
  <c r="N17" i="10"/>
  <c r="R10" i="10"/>
  <c r="R11" i="10" s="1"/>
  <c r="R12" i="10" s="1"/>
  <c r="E12" i="10"/>
  <c r="H17" i="9"/>
  <c r="N17" i="9" s="1"/>
  <c r="B18" i="9"/>
  <c r="B20" i="9" s="1"/>
  <c r="B12" i="9" s="1"/>
  <c r="B11" i="9" s="1"/>
  <c r="H18" i="9"/>
  <c r="H20" i="9" s="1"/>
  <c r="N3" i="9"/>
  <c r="E12" i="9"/>
  <c r="R9" i="9"/>
  <c r="R10" i="9" s="1"/>
  <c r="R11" i="9" s="1"/>
  <c r="R22" i="9"/>
  <c r="K19" i="9" s="1"/>
  <c r="N6" i="9"/>
  <c r="N7" i="9"/>
  <c r="M4" i="9"/>
  <c r="N16" i="9"/>
  <c r="N4" i="9"/>
  <c r="O4" i="9" s="1"/>
  <c r="N7" i="8"/>
  <c r="K18" i="8"/>
  <c r="K20" i="8" s="1"/>
  <c r="N17" i="8"/>
  <c r="N18" i="8" s="1"/>
  <c r="N20" i="8" s="1"/>
  <c r="E12" i="8"/>
  <c r="R9" i="8"/>
  <c r="R10" i="8" s="1"/>
  <c r="R11" i="8" s="1"/>
  <c r="M4" i="8"/>
  <c r="J4" i="8"/>
  <c r="S10" i="8"/>
  <c r="H17" i="7"/>
  <c r="H19" i="7" s="1"/>
  <c r="K18" i="7"/>
  <c r="N18" i="7" s="1"/>
  <c r="K6" i="7"/>
  <c r="N6" i="7" s="1"/>
  <c r="E17" i="7"/>
  <c r="E19" i="7" s="1"/>
  <c r="H7" i="7"/>
  <c r="K17" i="7"/>
  <c r="K19" i="7" s="1"/>
  <c r="N6" i="6"/>
  <c r="N4" i="6"/>
  <c r="O4" i="6" s="1"/>
  <c r="H7" i="6"/>
  <c r="N7" i="6" s="1"/>
  <c r="J4" i="5"/>
  <c r="D4" i="5"/>
  <c r="B10" i="5"/>
  <c r="N4" i="5"/>
  <c r="O4" i="5" s="1"/>
  <c r="H7" i="5"/>
  <c r="N3" i="5"/>
  <c r="N3" i="3"/>
  <c r="O16" i="3"/>
  <c r="L16" i="3"/>
  <c r="B16" i="3"/>
  <c r="L3" i="3"/>
  <c r="Q21" i="3"/>
  <c r="Q20" i="3"/>
  <c r="K6" i="3"/>
  <c r="K3" i="3"/>
  <c r="K2" i="3"/>
  <c r="I9" i="3"/>
  <c r="I8" i="3"/>
  <c r="I7" i="3"/>
  <c r="O7" i="3" s="1"/>
  <c r="I6" i="3"/>
  <c r="I5" i="3"/>
  <c r="I4" i="3"/>
  <c r="I3" i="3"/>
  <c r="I2" i="3"/>
  <c r="K18" i="3"/>
  <c r="K20" i="3"/>
  <c r="K21" i="3"/>
  <c r="L4" i="3"/>
  <c r="O4" i="3" s="1"/>
  <c r="L11" i="3"/>
  <c r="O11" i="3" s="1"/>
  <c r="F15" i="3"/>
  <c r="C15" i="3"/>
  <c r="L6" i="3" s="1"/>
  <c r="O6" i="3" s="1"/>
  <c r="N11" i="3"/>
  <c r="K9" i="3"/>
  <c r="F9" i="3"/>
  <c r="L9" i="3" s="1"/>
  <c r="C9" i="3"/>
  <c r="K7" i="3"/>
  <c r="F7" i="3"/>
  <c r="B6" i="3"/>
  <c r="N4" i="3"/>
  <c r="E3" i="3"/>
  <c r="N2" i="3"/>
  <c r="O2" i="3"/>
  <c r="R3" i="2"/>
  <c r="H16" i="2"/>
  <c r="K16" i="2" s="1"/>
  <c r="N16" i="2" s="1"/>
  <c r="H15" i="2"/>
  <c r="K15" i="2" s="1"/>
  <c r="B17" i="2"/>
  <c r="E8" i="2"/>
  <c r="U25" i="2" s="1"/>
  <c r="E17" i="2"/>
  <c r="E19" i="2" s="1"/>
  <c r="V28" i="2"/>
  <c r="U23" i="2"/>
  <c r="M12" i="2"/>
  <c r="J10" i="2"/>
  <c r="J8" i="2"/>
  <c r="J7" i="2"/>
  <c r="H7" i="2"/>
  <c r="A7" i="2"/>
  <c r="M5" i="2"/>
  <c r="H4" i="2"/>
  <c r="K4" i="2" s="1"/>
  <c r="G4" i="2"/>
  <c r="D4" i="2" s="1"/>
  <c r="H3" i="2"/>
  <c r="G3" i="2"/>
  <c r="J3" i="2" s="1"/>
  <c r="M3" i="2" s="1"/>
  <c r="O9" i="1"/>
  <c r="O4" i="1"/>
  <c r="K10" i="1"/>
  <c r="K9" i="1"/>
  <c r="N9" i="1"/>
  <c r="M9" i="1"/>
  <c r="J16" i="1"/>
  <c r="K16" i="1"/>
  <c r="J14" i="1"/>
  <c r="M4" i="1"/>
  <c r="J11" i="1"/>
  <c r="J13" i="1"/>
  <c r="A5" i="1"/>
  <c r="H17" i="6" l="1"/>
  <c r="H19" i="6" s="1"/>
  <c r="R10" i="6" s="1"/>
  <c r="R11" i="6" s="1"/>
  <c r="E10" i="6"/>
  <c r="K19" i="6"/>
  <c r="E11" i="5"/>
  <c r="H11" i="5" s="1"/>
  <c r="R9" i="5"/>
  <c r="N17" i="6"/>
  <c r="N19" i="6" s="1"/>
  <c r="H12" i="13"/>
  <c r="N12" i="13" s="1"/>
  <c r="E10" i="13"/>
  <c r="K9" i="12"/>
  <c r="N9" i="12" s="1"/>
  <c r="N21" i="12"/>
  <c r="E12" i="12"/>
  <c r="E10" i="12" s="1"/>
  <c r="R15" i="12" s="1"/>
  <c r="H3" i="12"/>
  <c r="K11" i="11"/>
  <c r="E15" i="11"/>
  <c r="N3" i="11"/>
  <c r="R13" i="11"/>
  <c r="K22" i="11"/>
  <c r="N22" i="11" s="1"/>
  <c r="H13" i="11"/>
  <c r="K19" i="10"/>
  <c r="E15" i="10"/>
  <c r="H3" i="10"/>
  <c r="K22" i="10"/>
  <c r="N22" i="10" s="1"/>
  <c r="R13" i="10"/>
  <c r="B7" i="10"/>
  <c r="B12" i="10"/>
  <c r="B11" i="10" s="1"/>
  <c r="N18" i="9"/>
  <c r="E11" i="9"/>
  <c r="H12" i="9"/>
  <c r="K20" i="9"/>
  <c r="N19" i="9"/>
  <c r="N20" i="9" s="1"/>
  <c r="K21" i="9"/>
  <c r="N21" i="9" s="1"/>
  <c r="R12" i="9"/>
  <c r="K13" i="9" s="1"/>
  <c r="N13" i="9" s="1"/>
  <c r="H12" i="8"/>
  <c r="E11" i="8"/>
  <c r="R12" i="8"/>
  <c r="K13" i="8" s="1"/>
  <c r="N13" i="8" s="1"/>
  <c r="K21" i="8"/>
  <c r="N21" i="8" s="1"/>
  <c r="N22" i="8" s="1"/>
  <c r="N12" i="8" s="1"/>
  <c r="R9" i="7"/>
  <c r="R10" i="7" s="1"/>
  <c r="R11" i="7" s="1"/>
  <c r="E11" i="7"/>
  <c r="N7" i="7"/>
  <c r="N15" i="7"/>
  <c r="N19" i="7" s="1"/>
  <c r="H10" i="6"/>
  <c r="H13" i="6" s="1"/>
  <c r="K10" i="6"/>
  <c r="E13" i="6"/>
  <c r="K20" i="6"/>
  <c r="N20" i="6" s="1"/>
  <c r="R12" i="6"/>
  <c r="N7" i="5"/>
  <c r="H8" i="5"/>
  <c r="N8" i="5" s="1"/>
  <c r="R5" i="5"/>
  <c r="R6" i="5" s="1"/>
  <c r="K5" i="5" s="1"/>
  <c r="R7" i="5"/>
  <c r="N3" i="2"/>
  <c r="K17" i="2"/>
  <c r="K7" i="2"/>
  <c r="N7" i="2" s="1"/>
  <c r="R4" i="2" s="1"/>
  <c r="R5" i="2" s="1"/>
  <c r="R6" i="2" s="1"/>
  <c r="R7" i="2" s="1"/>
  <c r="B19" i="2"/>
  <c r="B11" i="2" s="1"/>
  <c r="N15" i="2"/>
  <c r="N17" i="2" s="1"/>
  <c r="E10" i="2"/>
  <c r="K10" i="2" s="1"/>
  <c r="H17" i="2"/>
  <c r="H19" i="2" s="1"/>
  <c r="L5" i="3"/>
  <c r="O5" i="3" s="1"/>
  <c r="L12" i="3"/>
  <c r="O9" i="3"/>
  <c r="O3" i="3"/>
  <c r="H8" i="2"/>
  <c r="N8" i="2" s="1"/>
  <c r="U28" i="2"/>
  <c r="K12" i="2" s="1"/>
  <c r="N12" i="2" s="1"/>
  <c r="O12" i="2" s="1"/>
  <c r="U26" i="2"/>
  <c r="U27" i="2" s="1"/>
  <c r="K5" i="2" s="1"/>
  <c r="N5" i="2" s="1"/>
  <c r="O5" i="2" s="1"/>
  <c r="N4" i="2"/>
  <c r="O4" i="2" s="1"/>
  <c r="J4" i="2"/>
  <c r="M4" i="2"/>
  <c r="J15" i="1"/>
  <c r="K4" i="1" s="1"/>
  <c r="N4" i="1" s="1"/>
  <c r="J8" i="1"/>
  <c r="J6" i="1"/>
  <c r="J5" i="1"/>
  <c r="H6" i="1"/>
  <c r="N6" i="1" s="1"/>
  <c r="H5" i="1"/>
  <c r="N5" i="1" s="1"/>
  <c r="H3" i="1"/>
  <c r="K3" i="1" s="1"/>
  <c r="H2" i="1"/>
  <c r="N2" i="1" s="1"/>
  <c r="G3" i="1"/>
  <c r="J3" i="1" s="1"/>
  <c r="G2" i="1"/>
  <c r="J2" i="1" s="1"/>
  <c r="M2" i="1" s="1"/>
  <c r="E8" i="1"/>
  <c r="B8" i="1"/>
  <c r="K14" i="10" l="1"/>
  <c r="N14" i="10" s="1"/>
  <c r="K12" i="6"/>
  <c r="N12" i="6" s="1"/>
  <c r="N21" i="6"/>
  <c r="N11" i="6" s="1"/>
  <c r="E10" i="5"/>
  <c r="E13" i="5" s="1"/>
  <c r="R10" i="5"/>
  <c r="R11" i="5" s="1"/>
  <c r="K20" i="5" s="1"/>
  <c r="B18" i="13"/>
  <c r="B20" i="13" s="1"/>
  <c r="H16" i="13"/>
  <c r="R8" i="13"/>
  <c r="K10" i="13"/>
  <c r="E14" i="13"/>
  <c r="K7" i="13"/>
  <c r="N9" i="13"/>
  <c r="K10" i="12"/>
  <c r="E14" i="12"/>
  <c r="N3" i="12"/>
  <c r="H12" i="12"/>
  <c r="B16" i="12"/>
  <c r="H17" i="11"/>
  <c r="K17" i="11"/>
  <c r="K19" i="11" s="1"/>
  <c r="K21" i="11" s="1"/>
  <c r="K23" i="11" s="1"/>
  <c r="K12" i="11" s="1"/>
  <c r="B19" i="11"/>
  <c r="B21" i="11" s="1"/>
  <c r="N18" i="10"/>
  <c r="N19" i="10" s="1"/>
  <c r="N3" i="10"/>
  <c r="H7" i="10"/>
  <c r="N7" i="10" s="1"/>
  <c r="H11" i="10"/>
  <c r="K11" i="10"/>
  <c r="H12" i="10"/>
  <c r="N22" i="9"/>
  <c r="N12" i="9" s="1"/>
  <c r="H11" i="9"/>
  <c r="H14" i="9" s="1"/>
  <c r="K11" i="9"/>
  <c r="E14" i="9"/>
  <c r="K22" i="9"/>
  <c r="K12" i="9" s="1"/>
  <c r="K22" i="8"/>
  <c r="K12" i="8" s="1"/>
  <c r="H11" i="8"/>
  <c r="H14" i="8" s="1"/>
  <c r="K11" i="8"/>
  <c r="E14" i="8"/>
  <c r="H11" i="7"/>
  <c r="E10" i="7"/>
  <c r="R12" i="7"/>
  <c r="K12" i="7" s="1"/>
  <c r="N12" i="7" s="1"/>
  <c r="K20" i="7"/>
  <c r="K21" i="6"/>
  <c r="K11" i="6" s="1"/>
  <c r="K13" i="6" s="1"/>
  <c r="N10" i="6"/>
  <c r="N5" i="5"/>
  <c r="N6" i="5"/>
  <c r="B10" i="2"/>
  <c r="H11" i="2"/>
  <c r="K6" i="2"/>
  <c r="N6" i="2" s="1"/>
  <c r="R8" i="2"/>
  <c r="K18" i="2" s="1"/>
  <c r="H10" i="2"/>
  <c r="N10" i="2" s="1"/>
  <c r="O10" i="2" s="1"/>
  <c r="N3" i="1"/>
  <c r="O3" i="1" s="1"/>
  <c r="M3" i="1"/>
  <c r="D3" i="1"/>
  <c r="H8" i="1"/>
  <c r="K8" i="1"/>
  <c r="N8" i="1" s="1"/>
  <c r="O8" i="1" s="1"/>
  <c r="N20" i="5" l="1"/>
  <c r="N21" i="5" s="1"/>
  <c r="K21" i="5"/>
  <c r="H10" i="5"/>
  <c r="H13" i="5" s="1"/>
  <c r="K10" i="5"/>
  <c r="R12" i="5"/>
  <c r="N12" i="5" s="1"/>
  <c r="N16" i="13"/>
  <c r="N18" i="13" s="1"/>
  <c r="N20" i="13" s="1"/>
  <c r="N22" i="13" s="1"/>
  <c r="N11" i="13" s="1"/>
  <c r="H18" i="13"/>
  <c r="H20" i="13" s="1"/>
  <c r="B11" i="13"/>
  <c r="H7" i="13"/>
  <c r="N12" i="12"/>
  <c r="H16" i="12"/>
  <c r="K16" i="12"/>
  <c r="K18" i="12" s="1"/>
  <c r="K20" i="12" s="1"/>
  <c r="K22" i="12" s="1"/>
  <c r="K11" i="12" s="1"/>
  <c r="K14" i="12" s="1"/>
  <c r="B18" i="12"/>
  <c r="B20" i="12" s="1"/>
  <c r="H19" i="11"/>
  <c r="H21" i="11" s="1"/>
  <c r="N17" i="11"/>
  <c r="N19" i="11" s="1"/>
  <c r="N21" i="11" s="1"/>
  <c r="N23" i="11" s="1"/>
  <c r="N12" i="11" s="1"/>
  <c r="B12" i="11"/>
  <c r="B7" i="11"/>
  <c r="H7" i="11" s="1"/>
  <c r="N11" i="10"/>
  <c r="O11" i="10" s="1"/>
  <c r="H15" i="10"/>
  <c r="K20" i="10"/>
  <c r="K10" i="10"/>
  <c r="N11" i="9"/>
  <c r="K14" i="9"/>
  <c r="N11" i="8"/>
  <c r="K14" i="8"/>
  <c r="H10" i="7"/>
  <c r="H13" i="7" s="1"/>
  <c r="K10" i="7"/>
  <c r="E13" i="7"/>
  <c r="N20" i="7"/>
  <c r="N21" i="7" s="1"/>
  <c r="N11" i="7" s="1"/>
  <c r="K21" i="7"/>
  <c r="K11" i="7" s="1"/>
  <c r="O10" i="6"/>
  <c r="N13" i="6"/>
  <c r="O5" i="5"/>
  <c r="H13" i="2"/>
  <c r="N18" i="2"/>
  <c r="N19" i="2" s="1"/>
  <c r="K19" i="2"/>
  <c r="K11" i="2" s="1"/>
  <c r="N10" i="5" l="1"/>
  <c r="O10" i="5" s="1"/>
  <c r="K11" i="5"/>
  <c r="K13" i="5" s="1"/>
  <c r="N11" i="5"/>
  <c r="N13" i="5" s="1"/>
  <c r="N7" i="13"/>
  <c r="R17" i="13" s="1"/>
  <c r="R18" i="13" s="1"/>
  <c r="R19" i="13" s="1"/>
  <c r="B10" i="13"/>
  <c r="H11" i="13"/>
  <c r="B11" i="12"/>
  <c r="B7" i="12"/>
  <c r="H7" i="12" s="1"/>
  <c r="H18" i="12"/>
  <c r="H20" i="12" s="1"/>
  <c r="N16" i="12"/>
  <c r="N18" i="12" s="1"/>
  <c r="N20" i="12" s="1"/>
  <c r="N22" i="12" s="1"/>
  <c r="N11" i="12" s="1"/>
  <c r="N7" i="11"/>
  <c r="B11" i="11"/>
  <c r="H11" i="11" s="1"/>
  <c r="N11" i="11" s="1"/>
  <c r="O11" i="11" s="1"/>
  <c r="H12" i="11"/>
  <c r="N10" i="10"/>
  <c r="N20" i="10"/>
  <c r="N21" i="10" s="1"/>
  <c r="N23" i="10" s="1"/>
  <c r="N12" i="10" s="1"/>
  <c r="K21" i="10"/>
  <c r="K23" i="10" s="1"/>
  <c r="O11" i="9"/>
  <c r="N14" i="9"/>
  <c r="O11" i="8"/>
  <c r="N14" i="8"/>
  <c r="N10" i="7"/>
  <c r="K13" i="7"/>
  <c r="K13" i="2"/>
  <c r="N11" i="2"/>
  <c r="N13" i="2" s="1"/>
  <c r="K15" i="10" l="1"/>
  <c r="K12" i="10"/>
  <c r="H10" i="13"/>
  <c r="N10" i="13" s="1"/>
  <c r="O10" i="13" s="1"/>
  <c r="B14" i="13"/>
  <c r="H14" i="13"/>
  <c r="K13" i="13"/>
  <c r="N13" i="13" s="1"/>
  <c r="K5" i="13"/>
  <c r="N7" i="12"/>
  <c r="B10" i="12"/>
  <c r="H10" i="12" s="1"/>
  <c r="N10" i="12" s="1"/>
  <c r="O10" i="12" s="1"/>
  <c r="H11" i="12"/>
  <c r="H15" i="11"/>
  <c r="N15" i="10"/>
  <c r="O10" i="7"/>
  <c r="N13" i="7"/>
  <c r="K14" i="11"/>
  <c r="N14" i="11" s="1"/>
  <c r="R16" i="11"/>
  <c r="K13" i="11"/>
  <c r="N13" i="11" s="1"/>
  <c r="N15" i="11" l="1"/>
  <c r="N5" i="13"/>
  <c r="K14" i="13"/>
  <c r="H14" i="12"/>
  <c r="K15" i="11"/>
  <c r="R12" i="12"/>
  <c r="R17" i="12" s="1"/>
  <c r="O5" i="13" l="1"/>
  <c r="N14" i="13"/>
  <c r="K13" i="12"/>
  <c r="N13" i="12" s="1"/>
  <c r="R10" i="12"/>
  <c r="R11" i="12" s="1"/>
  <c r="R16" i="12" s="1"/>
  <c r="K5" i="12" l="1"/>
  <c r="N5" i="12"/>
  <c r="N14" i="12" s="1"/>
  <c r="O5" i="12" l="1"/>
</calcChain>
</file>

<file path=xl/sharedStrings.xml><?xml version="1.0" encoding="utf-8"?>
<sst xmlns="http://schemas.openxmlformats.org/spreadsheetml/2006/main" count="546" uniqueCount="82">
  <si>
    <t>Đầu tư</t>
  </si>
  <si>
    <t>Tiền</t>
  </si>
  <si>
    <t>VCSH</t>
  </si>
  <si>
    <t>HTK</t>
  </si>
  <si>
    <t>Vay</t>
  </si>
  <si>
    <t>Combined</t>
  </si>
  <si>
    <t>Eliminate</t>
  </si>
  <si>
    <t>Consolidate</t>
  </si>
  <si>
    <t>Mẹ</t>
  </si>
  <si>
    <t>Con</t>
  </si>
  <si>
    <t>TS Thuần của Cty Con</t>
  </si>
  <si>
    <t>Giá phí khoản đầu tư</t>
  </si>
  <si>
    <t>Giá trị TS Thuần mua được</t>
  </si>
  <si>
    <t>GW</t>
  </si>
  <si>
    <t>NCI</t>
  </si>
  <si>
    <t>Doanh thu</t>
  </si>
  <si>
    <t>Giá vốn</t>
  </si>
  <si>
    <t>Lợi nhuận</t>
  </si>
  <si>
    <t>Cơ sở tính thuế</t>
  </si>
  <si>
    <t>Cơ sở kế toán</t>
  </si>
  <si>
    <t>Chênh lệch tạm thời</t>
  </si>
  <si>
    <t>Thuế TNDN hoãn lại</t>
  </si>
  <si>
    <t>TS thuế TNDN hoãn lại (243)</t>
  </si>
  <si>
    <t>TS Thuế TNDN</t>
  </si>
  <si>
    <t>Cty Liên kết</t>
  </si>
  <si>
    <t>TS Thuần của Cty LK</t>
  </si>
  <si>
    <t>Lợi nhuận của Cty LK</t>
  </si>
  <si>
    <t>KQKD chia cho Cty Mẹ</t>
  </si>
  <si>
    <t>Nợ Đầu tư vào cty LK</t>
  </si>
  <si>
    <t>Có Lợi nhuận chia từ cty LK</t>
  </si>
  <si>
    <t>Check</t>
  </si>
  <si>
    <t>LNST</t>
  </si>
  <si>
    <t>Balance Sheet</t>
  </si>
  <si>
    <t>Profit or Loss</t>
  </si>
  <si>
    <t>421</t>
  </si>
  <si>
    <t>243</t>
  </si>
  <si>
    <t>CP Thuế TNDN HL (8212)</t>
  </si>
  <si>
    <t>8212</t>
  </si>
  <si>
    <t>Dr</t>
  </si>
  <si>
    <t>Cr</t>
  </si>
  <si>
    <t>LNST - NCI</t>
  </si>
  <si>
    <t>URP</t>
  </si>
  <si>
    <t>URP - NCI</t>
  </si>
  <si>
    <t>PL - Con</t>
  </si>
  <si>
    <t>PL share to NCI</t>
  </si>
  <si>
    <t>Dr NCI PL</t>
  </si>
  <si>
    <t>Cr NCI BS</t>
  </si>
  <si>
    <t>LNST - Cty Mẹ</t>
  </si>
  <si>
    <t>s</t>
  </si>
  <si>
    <t>Doanh thu nội bộ</t>
  </si>
  <si>
    <t>Dr Doanh thu</t>
  </si>
  <si>
    <t>Cr Giá vốn</t>
  </si>
  <si>
    <t>Cr HTK</t>
  </si>
  <si>
    <t>515</t>
  </si>
  <si>
    <t>635</t>
  </si>
  <si>
    <t>Cho vay</t>
  </si>
  <si>
    <t>Doanh thu tài chính</t>
  </si>
  <si>
    <t>Chi phí tài chính</t>
  </si>
  <si>
    <t>TSCĐ</t>
  </si>
  <si>
    <t>Dự phòng</t>
  </si>
  <si>
    <t>Dự phòng đầu tư</t>
  </si>
  <si>
    <t>Thuế TNDN hoãn lại phải trả (347)</t>
  </si>
  <si>
    <t>347</t>
  </si>
  <si>
    <t>Cổ tức</t>
  </si>
  <si>
    <t>TS khác</t>
  </si>
  <si>
    <t>353</t>
  </si>
  <si>
    <t>TS Thuần của Cty Con - VAS</t>
  </si>
  <si>
    <t>FV</t>
  </si>
  <si>
    <t>Chênh lệch FV</t>
  </si>
  <si>
    <t>Nợ phải trả Thuế TNDN Hoãn lại</t>
  </si>
  <si>
    <t>711</t>
  </si>
  <si>
    <t>TSCĐ - giá gốc</t>
  </si>
  <si>
    <t>TSCĐ - Đánh giá lại khi góp vốn</t>
  </si>
  <si>
    <t>Chênh lệch đi góp vốn</t>
  </si>
  <si>
    <t>NCI PL</t>
  </si>
  <si>
    <t>NCI BS</t>
  </si>
  <si>
    <t>Dr NCI BS</t>
  </si>
  <si>
    <t>Cr NCI PL</t>
  </si>
  <si>
    <t>421/Cổ tức</t>
  </si>
  <si>
    <t>Tiền cổ tức</t>
  </si>
  <si>
    <t>421/Quỹ</t>
  </si>
  <si>
    <t>FV - TS Thuần của Cty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</si>
</sst>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2" xfId="0" applyFill="1" applyBorder="1"/>
    <xf numFmtId="0" fontId="0" fillId="2" borderId="4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3" xfId="0" applyFill="1" applyBorder="1"/>
    <xf numFmtId="0" fontId="0" fillId="5" borderId="1" xfId="0" applyFill="1" applyBorder="1"/>
    <xf numFmtId="164" fontId="0" fillId="3" borderId="2" xfId="1" applyNumberFormat="1" applyFont="1" applyFill="1" applyBorder="1"/>
    <xf numFmtId="164" fontId="0" fillId="3" borderId="3" xfId="1" applyNumberFormat="1" applyFont="1" applyFill="1" applyBorder="1"/>
    <xf numFmtId="164" fontId="0" fillId="3" borderId="4" xfId="1" applyNumberFormat="1" applyFont="1" applyFill="1" applyBorder="1"/>
    <xf numFmtId="164" fontId="0" fillId="2" borderId="2" xfId="1" applyNumberFormat="1" applyFont="1" applyFill="1" applyBorder="1"/>
    <xf numFmtId="164" fontId="0" fillId="2" borderId="4" xfId="1" applyNumberFormat="1" applyFont="1" applyFill="1" applyBorder="1"/>
    <xf numFmtId="164" fontId="0" fillId="5" borderId="1" xfId="1" applyNumberFormat="1" applyFont="1" applyFill="1" applyBorder="1"/>
    <xf numFmtId="164" fontId="0" fillId="0" borderId="0" xfId="1" applyNumberFormat="1" applyFont="1"/>
    <xf numFmtId="164" fontId="2" fillId="3" borderId="3" xfId="1" applyNumberFormat="1" applyFont="1" applyFill="1" applyBorder="1"/>
    <xf numFmtId="164" fontId="2" fillId="5" borderId="1" xfId="1" applyNumberFormat="1" applyFont="1" applyFill="1" applyBorder="1"/>
    <xf numFmtId="164" fontId="0" fillId="7" borderId="3" xfId="1" applyNumberFormat="1" applyFont="1" applyFill="1" applyBorder="1"/>
    <xf numFmtId="164" fontId="0" fillId="7" borderId="1" xfId="1" applyNumberFormat="1" applyFont="1" applyFill="1" applyBorder="1"/>
    <xf numFmtId="0" fontId="2" fillId="0" borderId="0" xfId="0" applyFont="1"/>
    <xf numFmtId="164" fontId="0" fillId="0" borderId="0" xfId="0" applyNumberFormat="1"/>
    <xf numFmtId="0" fontId="0" fillId="0" borderId="6" xfId="0" applyBorder="1"/>
    <xf numFmtId="164" fontId="0" fillId="0" borderId="6" xfId="0" applyNumberFormat="1" applyBorder="1"/>
    <xf numFmtId="164" fontId="2" fillId="0" borderId="0" xfId="0" applyNumberFormat="1" applyFont="1"/>
    <xf numFmtId="9" fontId="0" fillId="0" borderId="0" xfId="0" applyNumberFormat="1"/>
    <xf numFmtId="0" fontId="0" fillId="0" borderId="0" xfId="0" applyFill="1" applyBorder="1"/>
    <xf numFmtId="0" fontId="0" fillId="5" borderId="0" xfId="0" applyFill="1" applyBorder="1"/>
    <xf numFmtId="164" fontId="0" fillId="5" borderId="0" xfId="1" applyNumberFormat="1" applyFont="1" applyFill="1" applyBorder="1"/>
    <xf numFmtId="164" fontId="2" fillId="5" borderId="0" xfId="1" applyNumberFormat="1" applyFont="1" applyFill="1" applyBorder="1"/>
    <xf numFmtId="164" fontId="0" fillId="7" borderId="0" xfId="1" applyNumberFormat="1" applyFont="1" applyFill="1" applyBorder="1"/>
    <xf numFmtId="164" fontId="0" fillId="0" borderId="6" xfId="1" applyNumberFormat="1" applyFont="1" applyBorder="1"/>
    <xf numFmtId="43" fontId="0" fillId="0" borderId="0" xfId="1" applyFont="1"/>
    <xf numFmtId="165" fontId="0" fillId="0" borderId="0" xfId="1" applyNumberFormat="1" applyFont="1"/>
    <xf numFmtId="165" fontId="0" fillId="0" borderId="6" xfId="1" applyNumberFormat="1" applyFont="1" applyBorder="1"/>
    <xf numFmtId="165" fontId="0" fillId="3" borderId="4" xfId="1" applyNumberFormat="1" applyFont="1" applyFill="1" applyBorder="1"/>
    <xf numFmtId="165" fontId="0" fillId="8" borderId="4" xfId="1" applyNumberFormat="1" applyFont="1" applyFill="1" applyBorder="1"/>
    <xf numFmtId="165" fontId="0" fillId="8" borderId="0" xfId="1" applyNumberFormat="1" applyFont="1" applyFill="1"/>
    <xf numFmtId="165" fontId="0" fillId="0" borderId="0" xfId="0" applyNumberFormat="1"/>
    <xf numFmtId="43" fontId="0" fillId="0" borderId="0" xfId="0" applyNumberFormat="1"/>
    <xf numFmtId="43" fontId="0" fillId="3" borderId="3" xfId="1" applyFont="1" applyFill="1" applyBorder="1"/>
    <xf numFmtId="43" fontId="2" fillId="0" borderId="0" xfId="1" applyFont="1"/>
    <xf numFmtId="0" fontId="4" fillId="0" borderId="0" xfId="0" applyFont="1"/>
    <xf numFmtId="43" fontId="4" fillId="0" borderId="0" xfId="1" applyFont="1"/>
    <xf numFmtId="43" fontId="0" fillId="3" borderId="4" xfId="1" applyFont="1" applyFill="1" applyBorder="1"/>
    <xf numFmtId="0" fontId="5" fillId="0" borderId="0" xfId="0" applyFont="1"/>
    <xf numFmtId="0" fontId="0" fillId="2" borderId="3" xfId="0" applyFill="1" applyBorder="1"/>
    <xf numFmtId="0" fontId="0" fillId="5" borderId="2" xfId="0" applyFill="1" applyBorder="1"/>
    <xf numFmtId="0" fontId="0" fillId="5" borderId="4" xfId="0" applyFill="1" applyBorder="1"/>
    <xf numFmtId="164" fontId="0" fillId="5" borderId="2" xfId="1" applyNumberFormat="1" applyFont="1" applyFill="1" applyBorder="1"/>
    <xf numFmtId="164" fontId="0" fillId="5" borderId="4" xfId="1" applyNumberFormat="1" applyFont="1" applyFill="1" applyBorder="1"/>
    <xf numFmtId="0" fontId="0" fillId="5" borderId="3" xfId="0" applyFill="1" applyBorder="1"/>
    <xf numFmtId="164" fontId="0" fillId="5" borderId="3" xfId="1" applyNumberFormat="1" applyFont="1" applyFill="1" applyBorder="1"/>
    <xf numFmtId="0" fontId="0" fillId="5" borderId="3" xfId="0" quotePrefix="1" applyFill="1" applyBorder="1"/>
    <xf numFmtId="164" fontId="0" fillId="2" borderId="3" xfId="1" applyNumberFormat="1" applyFont="1" applyFill="1" applyBorder="1"/>
    <xf numFmtId="164" fontId="2" fillId="5" borderId="2" xfId="1" applyNumberFormat="1" applyFont="1" applyFill="1" applyBorder="1"/>
    <xf numFmtId="164" fontId="2" fillId="5" borderId="3" xfId="1" applyNumberFormat="1" applyFont="1" applyFill="1" applyBorder="1"/>
    <xf numFmtId="164" fontId="2" fillId="5" borderId="4" xfId="1" applyNumberFormat="1" applyFont="1" applyFill="1" applyBorder="1"/>
    <xf numFmtId="0" fontId="0" fillId="3" borderId="3" xfId="0" quotePrefix="1" applyFill="1" applyBorder="1"/>
    <xf numFmtId="43" fontId="0" fillId="5" borderId="3" xfId="1" applyFont="1" applyFill="1" applyBorder="1"/>
    <xf numFmtId="43" fontId="0" fillId="0" borderId="6" xfId="1" applyFont="1" applyBorder="1"/>
    <xf numFmtId="43" fontId="0" fillId="3" borderId="2" xfId="1" applyFont="1" applyFill="1" applyBorder="1"/>
    <xf numFmtId="43" fontId="0" fillId="2" borderId="2" xfId="1" applyFont="1" applyFill="1" applyBorder="1"/>
    <xf numFmtId="43" fontId="0" fillId="2" borderId="4" xfId="1" applyFont="1" applyFill="1" applyBorder="1"/>
    <xf numFmtId="43" fontId="0" fillId="5" borderId="2" xfId="1" applyFont="1" applyFill="1" applyBorder="1"/>
    <xf numFmtId="43" fontId="0" fillId="5" borderId="4" xfId="1" applyFont="1" applyFill="1" applyBorder="1"/>
    <xf numFmtId="0" fontId="3" fillId="0" borderId="6" xfId="0" applyFont="1" applyBorder="1"/>
    <xf numFmtId="0" fontId="0" fillId="3" borderId="0" xfId="0" applyFill="1"/>
    <xf numFmtId="0" fontId="0" fillId="2" borderId="0" xfId="0" applyFill="1"/>
    <xf numFmtId="0" fontId="0" fillId="4" borderId="0" xfId="0" applyFill="1"/>
    <xf numFmtId="43" fontId="0" fillId="3" borderId="0" xfId="1" applyFont="1" applyFill="1"/>
    <xf numFmtId="43" fontId="0" fillId="2" borderId="0" xfId="1" applyFont="1" applyFill="1"/>
    <xf numFmtId="43" fontId="2" fillId="5" borderId="2" xfId="1" applyFont="1" applyFill="1" applyBorder="1"/>
    <xf numFmtId="43" fontId="2" fillId="5" borderId="3" xfId="1" applyFont="1" applyFill="1" applyBorder="1"/>
    <xf numFmtId="43" fontId="2" fillId="5" borderId="4" xfId="1" applyFont="1" applyFill="1" applyBorder="1"/>
    <xf numFmtId="43" fontId="2" fillId="3" borderId="3" xfId="1" applyFont="1" applyFill="1" applyBorder="1"/>
    <xf numFmtId="0" fontId="5" fillId="0" borderId="0" xfId="0" applyFont="1" applyFill="1"/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4" borderId="0" xfId="1" applyFont="1" applyFill="1"/>
    <xf numFmtId="0" fontId="0" fillId="4" borderId="0" xfId="0" quotePrefix="1" applyFill="1"/>
    <xf numFmtId="0" fontId="3" fillId="5" borderId="6" xfId="0" applyFont="1" applyFill="1" applyBorder="1"/>
    <xf numFmtId="43" fontId="3" fillId="5" borderId="6" xfId="1" applyFont="1" applyFill="1" applyBorder="1"/>
    <xf numFmtId="43" fontId="0" fillId="0" borderId="1" xfId="1" applyFont="1" applyBorder="1"/>
    <xf numFmtId="43" fontId="0" fillId="0" borderId="0" xfId="1" applyFont="1" applyBorder="1"/>
    <xf numFmtId="0" fontId="0" fillId="7" borderId="9" xfId="0" applyFill="1" applyBorder="1"/>
    <xf numFmtId="43" fontId="0" fillId="7" borderId="10" xfId="0" applyNumberFormat="1" applyFill="1" applyBorder="1"/>
    <xf numFmtId="0" fontId="0" fillId="7" borderId="13" xfId="0" applyFill="1" applyBorder="1"/>
    <xf numFmtId="43" fontId="0" fillId="7" borderId="14" xfId="0" applyNumberFormat="1" applyFill="1" applyBorder="1"/>
    <xf numFmtId="0" fontId="0" fillId="9" borderId="0" xfId="0" applyFill="1"/>
    <xf numFmtId="0" fontId="2" fillId="9" borderId="0" xfId="0" applyFont="1" applyFill="1"/>
    <xf numFmtId="43" fontId="0" fillId="7" borderId="10" xfId="1" applyFont="1" applyFill="1" applyBorder="1"/>
    <xf numFmtId="43" fontId="0" fillId="7" borderId="14" xfId="1" applyFont="1" applyFill="1" applyBorder="1"/>
    <xf numFmtId="43" fontId="0" fillId="0" borderId="0" xfId="1" applyFont="1" applyFill="1"/>
    <xf numFmtId="0" fontId="0" fillId="7" borderId="0" xfId="0" applyFill="1" applyBorder="1"/>
    <xf numFmtId="43" fontId="0" fillId="7" borderId="0" xfId="1" applyFont="1" applyFill="1" applyBorder="1"/>
    <xf numFmtId="0" fontId="0" fillId="7" borderId="12" xfId="0" applyFill="1" applyBorder="1"/>
    <xf numFmtId="43" fontId="0" fillId="7" borderId="11" xfId="1" applyFont="1" applyFill="1" applyBorder="1"/>
    <xf numFmtId="0" fontId="0" fillId="3" borderId="0" xfId="0" quotePrefix="1" applyFill="1"/>
    <xf numFmtId="0" fontId="0" fillId="2" borderId="0" xfId="0" quotePrefix="1" applyFill="1"/>
    <xf numFmtId="0" fontId="0" fillId="2" borderId="4" xfId="0" quotePrefix="1" applyFill="1" applyBorder="1"/>
    <xf numFmtId="43" fontId="0" fillId="0" borderId="0" xfId="0" applyNumberFormat="1" applyFill="1" applyBorder="1"/>
    <xf numFmtId="43" fontId="0" fillId="7" borderId="11" xfId="0" applyNumberFormat="1" applyFill="1" applyBorder="1"/>
    <xf numFmtId="0" fontId="0" fillId="0" borderId="9" xfId="0" applyFill="1" applyBorder="1"/>
    <xf numFmtId="43" fontId="0" fillId="0" borderId="10" xfId="0" applyNumberFormat="1" applyFill="1" applyBorder="1"/>
    <xf numFmtId="43" fontId="0" fillId="0" borderId="0" xfId="1" applyFont="1" applyFill="1" applyBorder="1"/>
    <xf numFmtId="0" fontId="0" fillId="0" borderId="6" xfId="0" applyFill="1" applyBorder="1"/>
    <xf numFmtId="43" fontId="0" fillId="0" borderId="6" xfId="1" applyFont="1" applyFill="1" applyBorder="1"/>
    <xf numFmtId="43" fontId="0" fillId="0" borderId="10" xfId="1" applyFont="1" applyFill="1" applyBorder="1"/>
    <xf numFmtId="0" fontId="0" fillId="0" borderId="13" xfId="0" applyFill="1" applyBorder="1"/>
    <xf numFmtId="43" fontId="0" fillId="0" borderId="14" xfId="1" applyFont="1" applyFill="1" applyBorder="1"/>
    <xf numFmtId="43" fontId="0" fillId="0" borderId="14" xfId="0" applyNumberFormat="1" applyFill="1" applyBorder="1"/>
    <xf numFmtId="0" fontId="0" fillId="7" borderId="0" xfId="0" applyFill="1"/>
    <xf numFmtId="43" fontId="0" fillId="7" borderId="0" xfId="1" applyFont="1" applyFill="1"/>
    <xf numFmtId="43" fontId="0" fillId="7" borderId="0" xfId="0" applyNumberFormat="1" applyFill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5" xfId="0" applyBorder="1"/>
    <xf numFmtId="43" fontId="0" fillId="0" borderId="5" xfId="1" applyFont="1" applyBorder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zoomScale="120" zoomScaleNormal="120" workbookViewId="0">
      <pane xSplit="16" ySplit="22" topLeftCell="Q23" activePane="bottomRight" state="frozen"/>
      <selection pane="topRight" activeCell="Q1" sqref="Q1"/>
      <selection pane="bottomLeft" activeCell="A22" sqref="A22"/>
      <selection pane="bottomRight" activeCell="H12" sqref="H12"/>
    </sheetView>
  </sheetViews>
  <sheetFormatPr defaultRowHeight="15" x14ac:dyDescent="0.25"/>
  <cols>
    <col min="1" max="1" width="10.140625" bestFit="1" customWidth="1"/>
    <col min="2" max="2" width="9" style="30" bestFit="1" customWidth="1"/>
    <col min="3" max="3" width="0.85546875" customWidth="1"/>
    <col min="4" max="4" width="9.5703125" bestFit="1" customWidth="1"/>
    <col min="5" max="5" width="8.85546875" style="30" customWidth="1"/>
    <col min="6" max="6" width="0.85546875" customWidth="1"/>
    <col min="7" max="7" width="9.5703125" bestFit="1" customWidth="1"/>
    <col min="8" max="8" width="8.85546875" style="30" bestFit="1" customWidth="1"/>
    <col min="9" max="9" width="0.85546875" customWidth="1"/>
    <col min="10" max="10" width="9.5703125" bestFit="1" customWidth="1"/>
    <col min="11" max="11" width="8.85546875" style="30" bestFit="1" customWidth="1"/>
    <col min="12" max="12" width="0.85546875" customWidth="1"/>
    <col min="13" max="13" width="10.140625" bestFit="1" customWidth="1"/>
    <col min="14" max="14" width="9" style="30" bestFit="1" customWidth="1"/>
    <col min="15" max="15" width="6.28515625" customWidth="1"/>
    <col min="16" max="16" width="1.42578125" style="89" customWidth="1"/>
    <col min="17" max="17" width="26" bestFit="1" customWidth="1"/>
    <col min="18" max="18" width="9.140625" style="30"/>
    <col min="19" max="19" width="7.140625" customWidth="1"/>
    <col min="20" max="20" width="1.42578125" style="89" customWidth="1"/>
    <col min="21" max="21" width="26" style="76" bestFit="1" customWidth="1"/>
    <col min="22" max="22" width="9.140625" style="93"/>
    <col min="23" max="23" width="4.85546875" bestFit="1" customWidth="1"/>
  </cols>
  <sheetData>
    <row r="1" spans="1:23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23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  <c r="P2" s="89"/>
      <c r="R2" s="93"/>
      <c r="T2" s="89"/>
      <c r="V2" s="93"/>
    </row>
    <row r="3" spans="1:23" x14ac:dyDescent="0.25">
      <c r="A3" s="3" t="s">
        <v>1</v>
      </c>
      <c r="B3" s="59">
        <v>30</v>
      </c>
      <c r="D3" s="3" t="s">
        <v>1</v>
      </c>
      <c r="E3" s="59"/>
      <c r="G3" s="3" t="str">
        <f>D3</f>
        <v>Tiền</v>
      </c>
      <c r="H3" s="59">
        <f>E3+B3</f>
        <v>30</v>
      </c>
      <c r="J3" s="3" t="str">
        <f>G3</f>
        <v>Tiền</v>
      </c>
      <c r="K3" s="59"/>
      <c r="M3" s="3" t="str">
        <f>J3</f>
        <v>Tiền</v>
      </c>
      <c r="N3" s="59">
        <f>K3+H3</f>
        <v>30</v>
      </c>
      <c r="Q3" s="76" t="s">
        <v>71</v>
      </c>
      <c r="R3" s="76">
        <f>90</f>
        <v>90</v>
      </c>
      <c r="S3" s="76"/>
    </row>
    <row r="4" spans="1:23" x14ac:dyDescent="0.25">
      <c r="A4" s="5" t="s">
        <v>0</v>
      </c>
      <c r="B4" s="73">
        <v>100</v>
      </c>
      <c r="D4" s="5" t="str">
        <f>G4</f>
        <v>Đầu tư</v>
      </c>
      <c r="E4" s="38"/>
      <c r="G4" s="5" t="str">
        <f>A4</f>
        <v>Đầu tư</v>
      </c>
      <c r="H4" s="38">
        <f t="shared" ref="H4:H12" si="0">E4+B4</f>
        <v>100</v>
      </c>
      <c r="J4" s="5" t="str">
        <f t="shared" ref="J4:J10" si="1">G4</f>
        <v>Đầu tư</v>
      </c>
      <c r="K4" s="38">
        <f>-H4</f>
        <v>-100</v>
      </c>
      <c r="M4" s="5" t="str">
        <f>G4</f>
        <v>Đầu tư</v>
      </c>
      <c r="N4" s="38">
        <f t="shared" ref="N4:N13" si="2">K4+H4</f>
        <v>0</v>
      </c>
      <c r="O4" s="18" t="b">
        <f>N4=0</f>
        <v>1</v>
      </c>
      <c r="P4" s="90"/>
      <c r="Q4" s="76" t="s">
        <v>72</v>
      </c>
      <c r="R4" s="76">
        <v>100</v>
      </c>
      <c r="S4" s="76"/>
      <c r="T4" s="90"/>
    </row>
    <row r="5" spans="1:23" x14ac:dyDescent="0.25">
      <c r="A5" s="5"/>
      <c r="B5" s="73"/>
      <c r="D5" s="5"/>
      <c r="E5" s="38"/>
      <c r="G5" s="5"/>
      <c r="H5" s="38"/>
      <c r="J5" s="5" t="s">
        <v>13</v>
      </c>
      <c r="K5" s="38">
        <f>R11</f>
        <v>0</v>
      </c>
      <c r="M5" s="5" t="str">
        <f>J5</f>
        <v>GW</v>
      </c>
      <c r="N5" s="38">
        <f t="shared" si="2"/>
        <v>0</v>
      </c>
      <c r="O5" s="18" t="b">
        <f>N5=R11</f>
        <v>1</v>
      </c>
      <c r="P5" s="90"/>
      <c r="Q5" s="76" t="s">
        <v>73</v>
      </c>
      <c r="R5" s="76">
        <f>R4-R3</f>
        <v>10</v>
      </c>
      <c r="S5" s="76"/>
      <c r="T5" s="90"/>
    </row>
    <row r="6" spans="1:23" x14ac:dyDescent="0.25">
      <c r="A6" s="5"/>
      <c r="B6" s="73"/>
      <c r="D6" s="5"/>
      <c r="E6" s="38"/>
      <c r="G6" s="5"/>
      <c r="H6" s="38"/>
      <c r="J6" s="56" t="s">
        <v>35</v>
      </c>
      <c r="K6" s="38">
        <f>R20</f>
        <v>2</v>
      </c>
      <c r="M6" s="5" t="str">
        <f>J6</f>
        <v>243</v>
      </c>
      <c r="N6" s="38">
        <f t="shared" si="2"/>
        <v>2</v>
      </c>
      <c r="O6" s="18"/>
      <c r="P6" s="90"/>
      <c r="Q6" s="76"/>
      <c r="R6" s="76"/>
      <c r="S6" s="76"/>
      <c r="T6" s="90"/>
    </row>
    <row r="7" spans="1:23" x14ac:dyDescent="0.25">
      <c r="A7" s="5" t="s">
        <v>58</v>
      </c>
      <c r="B7" s="73"/>
      <c r="D7" s="5" t="str">
        <f>A7</f>
        <v>TSCĐ</v>
      </c>
      <c r="E7" s="38">
        <f>100</f>
        <v>100</v>
      </c>
      <c r="G7" s="5" t="str">
        <f>D7</f>
        <v>TSCĐ</v>
      </c>
      <c r="H7" s="38">
        <f t="shared" si="0"/>
        <v>100</v>
      </c>
      <c r="J7" s="56" t="str">
        <f>G7</f>
        <v>TSCĐ</v>
      </c>
      <c r="K7" s="38">
        <f>R9</f>
        <v>-10</v>
      </c>
      <c r="M7" s="5" t="str">
        <f>J7</f>
        <v>TSCĐ</v>
      </c>
      <c r="N7" s="38">
        <f t="shared" si="2"/>
        <v>90</v>
      </c>
      <c r="O7" s="18"/>
      <c r="P7" s="90"/>
      <c r="Q7" s="112" t="str">
        <f>A4</f>
        <v>Đầu tư</v>
      </c>
      <c r="R7" s="113">
        <f>-B4</f>
        <v>-100</v>
      </c>
      <c r="S7" s="76"/>
      <c r="T7" s="90"/>
      <c r="U7" s="24"/>
      <c r="V7" s="105"/>
    </row>
    <row r="8" spans="1:23" x14ac:dyDescent="0.25">
      <c r="A8" s="1" t="s">
        <v>4</v>
      </c>
      <c r="B8" s="60">
        <v>-20</v>
      </c>
      <c r="D8" s="1" t="s">
        <v>4</v>
      </c>
      <c r="E8" s="60"/>
      <c r="G8" s="1" t="s">
        <v>4</v>
      </c>
      <c r="H8" s="60">
        <f t="shared" si="0"/>
        <v>-20</v>
      </c>
      <c r="J8" s="1" t="str">
        <f t="shared" si="1"/>
        <v>Vay</v>
      </c>
      <c r="K8" s="60"/>
      <c r="M8" s="1" t="s">
        <v>4</v>
      </c>
      <c r="N8" s="60">
        <f t="shared" si="2"/>
        <v>-20</v>
      </c>
      <c r="Q8" s="112" t="str">
        <f>D10</f>
        <v>VCSH</v>
      </c>
      <c r="R8" s="113">
        <f>-E10</f>
        <v>100</v>
      </c>
      <c r="S8" s="76"/>
    </row>
    <row r="9" spans="1:23" x14ac:dyDescent="0.25">
      <c r="A9" s="44"/>
      <c r="B9" s="61"/>
      <c r="D9" s="2"/>
      <c r="E9" s="61"/>
      <c r="G9" s="2"/>
      <c r="H9" s="61"/>
      <c r="J9" s="100" t="s">
        <v>62</v>
      </c>
      <c r="K9" s="61"/>
      <c r="M9" s="2" t="str">
        <f>J9</f>
        <v>347</v>
      </c>
      <c r="N9" s="61">
        <f>K9+H9</f>
        <v>0</v>
      </c>
      <c r="Q9" s="112" t="str">
        <f>G7</f>
        <v>TSCĐ</v>
      </c>
      <c r="R9" s="114">
        <f>-R5</f>
        <v>-10</v>
      </c>
      <c r="S9" s="76"/>
    </row>
    <row r="10" spans="1:23" x14ac:dyDescent="0.25">
      <c r="A10" s="45" t="s">
        <v>2</v>
      </c>
      <c r="B10" s="62">
        <f>-SUM(B3:B7)-SUM(B8:B9)-B11</f>
        <v>-100</v>
      </c>
      <c r="D10" s="45" t="s">
        <v>2</v>
      </c>
      <c r="E10" s="70">
        <f>-SUM(E3:E7)-SUM(E8:E9)-E11-E12</f>
        <v>-100</v>
      </c>
      <c r="G10" s="45" t="s">
        <v>2</v>
      </c>
      <c r="H10" s="62">
        <f t="shared" si="0"/>
        <v>-200</v>
      </c>
      <c r="J10" s="45" t="str">
        <f t="shared" si="1"/>
        <v>VCSH</v>
      </c>
      <c r="K10" s="62">
        <f>-E10</f>
        <v>100</v>
      </c>
      <c r="M10" s="45" t="s">
        <v>2</v>
      </c>
      <c r="N10" s="62">
        <f t="shared" si="2"/>
        <v>-100</v>
      </c>
      <c r="O10" s="18" t="b">
        <f>N10=B10</f>
        <v>1</v>
      </c>
      <c r="P10" s="90"/>
      <c r="Q10" s="112" t="str">
        <f>A16</f>
        <v>711</v>
      </c>
      <c r="R10" s="114">
        <f>-R9</f>
        <v>10</v>
      </c>
      <c r="S10" s="76"/>
      <c r="T10" s="90"/>
      <c r="U10" s="106"/>
      <c r="V10" s="107"/>
    </row>
    <row r="11" spans="1:23" x14ac:dyDescent="0.25">
      <c r="A11" s="51" t="s">
        <v>34</v>
      </c>
      <c r="B11" s="57">
        <f>B20</f>
        <v>-10</v>
      </c>
      <c r="D11" s="49" t="str">
        <f>A11</f>
        <v>421</v>
      </c>
      <c r="E11" s="71">
        <f>E20</f>
        <v>0</v>
      </c>
      <c r="G11" s="49" t="str">
        <f>D11</f>
        <v>421</v>
      </c>
      <c r="H11" s="57">
        <f t="shared" si="0"/>
        <v>-10</v>
      </c>
      <c r="J11" s="49" t="str">
        <f>G11</f>
        <v>421</v>
      </c>
      <c r="K11" s="57">
        <f>K22</f>
        <v>8</v>
      </c>
      <c r="M11" s="49" t="str">
        <f>J11</f>
        <v>421</v>
      </c>
      <c r="N11" s="57">
        <f>N22</f>
        <v>-2</v>
      </c>
      <c r="O11" s="18"/>
      <c r="P11" s="90"/>
      <c r="Q11" s="76"/>
      <c r="R11" s="76"/>
      <c r="S11" s="76"/>
      <c r="T11" s="90"/>
      <c r="W11" s="23"/>
    </row>
    <row r="12" spans="1:23" x14ac:dyDescent="0.25">
      <c r="A12" s="51"/>
      <c r="B12" s="57"/>
      <c r="D12" s="49" t="s">
        <v>63</v>
      </c>
      <c r="E12" s="71">
        <f>-E11*20%</f>
        <v>0</v>
      </c>
      <c r="G12" s="49" t="str">
        <f>D12</f>
        <v>Cổ tức</v>
      </c>
      <c r="H12" s="57">
        <f t="shared" si="0"/>
        <v>0</v>
      </c>
      <c r="J12" s="49" t="str">
        <f>G12</f>
        <v>Cổ tức</v>
      </c>
      <c r="K12" s="57"/>
      <c r="M12" s="49" t="str">
        <f>J12</f>
        <v>Cổ tức</v>
      </c>
      <c r="N12" s="57">
        <f>K12+H12</f>
        <v>0</v>
      </c>
      <c r="O12" s="18"/>
      <c r="P12" s="90"/>
      <c r="Q12" s="76"/>
      <c r="R12" s="76"/>
      <c r="S12" s="76"/>
      <c r="T12" s="90"/>
      <c r="W12" s="23"/>
    </row>
    <row r="13" spans="1:23" x14ac:dyDescent="0.25">
      <c r="A13" s="46"/>
      <c r="B13" s="63"/>
      <c r="D13" s="46"/>
      <c r="E13" s="72"/>
      <c r="G13" s="46"/>
      <c r="H13" s="63"/>
      <c r="J13" s="46" t="s">
        <v>14</v>
      </c>
      <c r="K13" s="63">
        <f>-R12</f>
        <v>0</v>
      </c>
      <c r="M13" s="46" t="str">
        <f>J13</f>
        <v>NCI</v>
      </c>
      <c r="N13" s="63">
        <f t="shared" si="2"/>
        <v>0</v>
      </c>
      <c r="O13" s="18"/>
      <c r="P13" s="90"/>
      <c r="T13" s="90"/>
      <c r="U13" s="103"/>
      <c r="V13" s="108"/>
    </row>
    <row r="14" spans="1:23" x14ac:dyDescent="0.25">
      <c r="A14" s="40" t="s">
        <v>30</v>
      </c>
      <c r="B14" s="41">
        <f>SUM(B3:B13)</f>
        <v>0</v>
      </c>
      <c r="C14" s="40"/>
      <c r="D14" s="40"/>
      <c r="E14" s="41">
        <f>SUM(E3:E13)</f>
        <v>0</v>
      </c>
      <c r="F14" s="40"/>
      <c r="G14" s="40"/>
      <c r="H14" s="41">
        <f>SUM(H3:H13)</f>
        <v>0</v>
      </c>
      <c r="I14" s="40"/>
      <c r="J14" s="40"/>
      <c r="K14" s="41">
        <f>SUM(K3:K13)</f>
        <v>0</v>
      </c>
      <c r="N14" s="41">
        <f>SUM(N3:N13)</f>
        <v>0</v>
      </c>
      <c r="U14" s="109"/>
      <c r="V14" s="110"/>
    </row>
    <row r="15" spans="1:23" x14ac:dyDescent="0.25">
      <c r="A15" s="43" t="s">
        <v>33</v>
      </c>
      <c r="B15" s="41"/>
      <c r="C15" s="40"/>
      <c r="D15" s="40"/>
      <c r="E15" s="41"/>
      <c r="F15" s="40"/>
      <c r="G15" s="40"/>
      <c r="H15" s="41"/>
      <c r="I15" s="40"/>
      <c r="J15" s="40"/>
      <c r="K15" s="41"/>
      <c r="N15" s="41"/>
      <c r="T15" s="89" t="s">
        <v>48</v>
      </c>
    </row>
    <row r="16" spans="1:23" x14ac:dyDescent="0.25">
      <c r="A16" s="98" t="s">
        <v>70</v>
      </c>
      <c r="B16" s="68">
        <f>-R5</f>
        <v>-10</v>
      </c>
      <c r="D16" s="65"/>
      <c r="E16" s="68">
        <v>0</v>
      </c>
      <c r="G16" s="65"/>
      <c r="H16" s="68">
        <f>E16+B16</f>
        <v>-10</v>
      </c>
      <c r="J16" s="65"/>
      <c r="K16" s="68">
        <f>R10</f>
        <v>10</v>
      </c>
      <c r="M16" s="65" t="str">
        <f>A16</f>
        <v>711</v>
      </c>
      <c r="N16" s="68">
        <f>H16+K16</f>
        <v>0</v>
      </c>
      <c r="Q16" s="76" t="s">
        <v>18</v>
      </c>
      <c r="R16" s="93">
        <f>E7</f>
        <v>100</v>
      </c>
    </row>
    <row r="17" spans="1:23" x14ac:dyDescent="0.25">
      <c r="A17" s="99"/>
      <c r="B17" s="69"/>
      <c r="D17" s="66"/>
      <c r="E17" s="69">
        <v>0</v>
      </c>
      <c r="G17" s="66"/>
      <c r="H17" s="69">
        <f>E17+B17</f>
        <v>0</v>
      </c>
      <c r="J17" s="66"/>
      <c r="K17" s="69"/>
      <c r="M17" s="66"/>
      <c r="N17" s="69">
        <f>H17+K17</f>
        <v>0</v>
      </c>
      <c r="Q17" s="76" t="s">
        <v>19</v>
      </c>
      <c r="R17" s="93">
        <f>N7</f>
        <v>90</v>
      </c>
      <c r="W17" s="23"/>
    </row>
    <row r="18" spans="1:23" x14ac:dyDescent="0.25">
      <c r="A18" s="20" t="s">
        <v>17</v>
      </c>
      <c r="B18" s="58">
        <f>SUM(B16:B17)</f>
        <v>-10</v>
      </c>
      <c r="C18" s="20"/>
      <c r="D18" s="20"/>
      <c r="E18" s="58">
        <f>SUM(E16:E17)</f>
        <v>0</v>
      </c>
      <c r="F18" s="20"/>
      <c r="G18" s="20"/>
      <c r="H18" s="58">
        <f>SUM(H16:H17)</f>
        <v>-10</v>
      </c>
      <c r="I18" s="20"/>
      <c r="J18" s="20"/>
      <c r="K18" s="58">
        <f>SUM(K16:K17)</f>
        <v>10</v>
      </c>
      <c r="L18" s="20"/>
      <c r="M18" s="20" t="str">
        <f t="shared" ref="M18:M20" si="3">A18</f>
        <v>Lợi nhuận</v>
      </c>
      <c r="N18" s="58">
        <f>SUM(N16:N17)</f>
        <v>0</v>
      </c>
      <c r="Q18" s="106" t="s">
        <v>20</v>
      </c>
      <c r="R18" s="107">
        <f>R16-R17</f>
        <v>10</v>
      </c>
      <c r="U18" s="103"/>
      <c r="V18" s="104"/>
    </row>
    <row r="19" spans="1:23" x14ac:dyDescent="0.25">
      <c r="A19" s="67" t="str">
        <f>M19</f>
        <v>8212</v>
      </c>
      <c r="B19" s="79"/>
      <c r="D19" s="67"/>
      <c r="E19" s="79"/>
      <c r="G19" s="67"/>
      <c r="H19" s="79"/>
      <c r="J19" s="67"/>
      <c r="K19" s="79">
        <f>R21</f>
        <v>-2</v>
      </c>
      <c r="M19" s="80" t="s">
        <v>37</v>
      </c>
      <c r="N19" s="79">
        <f>K19+H19</f>
        <v>-2</v>
      </c>
      <c r="Q19" s="76" t="s">
        <v>21</v>
      </c>
      <c r="R19" s="93">
        <f>R18*20%</f>
        <v>2</v>
      </c>
      <c r="U19" s="109"/>
      <c r="V19" s="111"/>
    </row>
    <row r="20" spans="1:23" x14ac:dyDescent="0.25">
      <c r="A20" s="81" t="s">
        <v>31</v>
      </c>
      <c r="B20" s="82">
        <f>B18+B19</f>
        <v>-10</v>
      </c>
      <c r="C20" s="64"/>
      <c r="D20" s="81"/>
      <c r="E20" s="82">
        <f>E18+E19</f>
        <v>0</v>
      </c>
      <c r="F20" s="64"/>
      <c r="G20" s="81"/>
      <c r="H20" s="82">
        <f>H18+H19</f>
        <v>-10</v>
      </c>
      <c r="I20" s="64"/>
      <c r="J20" s="81"/>
      <c r="K20" s="82">
        <f>K18+K19</f>
        <v>8</v>
      </c>
      <c r="L20" s="64"/>
      <c r="M20" s="81" t="str">
        <f t="shared" si="3"/>
        <v>LNST</v>
      </c>
      <c r="N20" s="82">
        <f>N18+N19</f>
        <v>-2</v>
      </c>
      <c r="Q20" s="112" t="str">
        <f>Q19</f>
        <v>Thuế TNDN hoãn lại</v>
      </c>
      <c r="R20" s="114">
        <f>R19</f>
        <v>2</v>
      </c>
    </row>
    <row r="21" spans="1:23" x14ac:dyDescent="0.25">
      <c r="A21" t="s">
        <v>40</v>
      </c>
      <c r="H21" s="84"/>
      <c r="K21" s="83"/>
      <c r="N21" s="83">
        <f>K21+H21</f>
        <v>0</v>
      </c>
      <c r="Q21" s="112" t="str">
        <f>A19</f>
        <v>8212</v>
      </c>
      <c r="R21" s="114">
        <f>-R20</f>
        <v>-2</v>
      </c>
    </row>
    <row r="22" spans="1:23" x14ac:dyDescent="0.25">
      <c r="A22" t="s">
        <v>47</v>
      </c>
      <c r="K22" s="30">
        <f>K20+K21</f>
        <v>8</v>
      </c>
      <c r="N22" s="30">
        <f>N20+N21</f>
        <v>-2</v>
      </c>
      <c r="R22"/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="120" zoomScaleNormal="120" workbookViewId="0">
      <selection activeCell="K16" sqref="K16"/>
    </sheetView>
  </sheetViews>
  <sheetFormatPr defaultRowHeight="15" x14ac:dyDescent="0.25"/>
  <cols>
    <col min="1" max="1" width="6.85546875" bestFit="1" customWidth="1"/>
    <col min="2" max="2" width="6.140625" bestFit="1" customWidth="1"/>
    <col min="3" max="3" width="1" customWidth="1"/>
    <col min="4" max="4" width="6.85546875" bestFit="1" customWidth="1"/>
    <col min="5" max="5" width="6.140625" bestFit="1" customWidth="1"/>
    <col min="6" max="6" width="1" customWidth="1"/>
    <col min="7" max="7" width="6.85546875" bestFit="1" customWidth="1"/>
    <col min="8" max="8" width="6.140625" bestFit="1" customWidth="1"/>
    <col min="9" max="9" width="1.5703125" customWidth="1"/>
    <col min="10" max="10" width="6.85546875" bestFit="1" customWidth="1"/>
    <col min="11" max="11" width="6.140625" bestFit="1" customWidth="1"/>
    <col min="12" max="12" width="1.5703125" customWidth="1"/>
    <col min="13" max="13" width="6.85546875" bestFit="1" customWidth="1"/>
    <col min="14" max="14" width="6.140625" bestFit="1" customWidth="1"/>
    <col min="15" max="15" width="5.85546875" customWidth="1"/>
  </cols>
  <sheetData>
    <row r="1" spans="1:15" x14ac:dyDescent="0.25">
      <c r="A1" s="120" t="s">
        <v>8</v>
      </c>
      <c r="B1" s="120"/>
      <c r="D1" s="120" t="s">
        <v>9</v>
      </c>
      <c r="E1" s="120"/>
      <c r="G1" s="117" t="s">
        <v>5</v>
      </c>
      <c r="H1" s="117"/>
      <c r="J1" s="121" t="s">
        <v>6</v>
      </c>
      <c r="K1" s="121"/>
      <c r="M1" s="119" t="s">
        <v>7</v>
      </c>
      <c r="N1" s="119"/>
    </row>
    <row r="2" spans="1:15" x14ac:dyDescent="0.25">
      <c r="A2" s="3" t="s">
        <v>1</v>
      </c>
      <c r="B2" s="7">
        <v>30</v>
      </c>
      <c r="D2" s="3" t="s">
        <v>1</v>
      </c>
      <c r="E2" s="7">
        <v>100</v>
      </c>
      <c r="G2" s="3" t="str">
        <f>D2</f>
        <v>Tiền</v>
      </c>
      <c r="H2" s="7">
        <f>E2+B2</f>
        <v>130</v>
      </c>
      <c r="J2" s="3" t="str">
        <f>G2</f>
        <v>Tiền</v>
      </c>
      <c r="K2" s="7"/>
      <c r="M2" s="3" t="str">
        <f>J2</f>
        <v>Tiền</v>
      </c>
      <c r="N2" s="7">
        <f>K2+H2</f>
        <v>130</v>
      </c>
    </row>
    <row r="3" spans="1:15" x14ac:dyDescent="0.25">
      <c r="A3" s="5" t="s">
        <v>0</v>
      </c>
      <c r="B3" s="14">
        <v>90</v>
      </c>
      <c r="D3" s="5" t="str">
        <f>G3</f>
        <v>Đầu tư</v>
      </c>
      <c r="E3" s="8"/>
      <c r="G3" s="5" t="str">
        <f>A3</f>
        <v>Đầu tư</v>
      </c>
      <c r="H3" s="16">
        <f t="shared" ref="H3:H8" si="0">E3+B3</f>
        <v>90</v>
      </c>
      <c r="J3" s="5" t="str">
        <f t="shared" ref="J3:J8" si="1">G3</f>
        <v>Đầu tư</v>
      </c>
      <c r="K3" s="8">
        <f>-H3</f>
        <v>-90</v>
      </c>
      <c r="M3" s="5" t="str">
        <f>G3</f>
        <v>Đầu tư</v>
      </c>
      <c r="N3" s="8">
        <f t="shared" ref="N3:N9" si="2">K3+H3</f>
        <v>0</v>
      </c>
      <c r="O3" s="18" t="b">
        <f>N3=0</f>
        <v>1</v>
      </c>
    </row>
    <row r="4" spans="1:15" x14ac:dyDescent="0.25">
      <c r="A4" s="5"/>
      <c r="B4" s="14"/>
      <c r="D4" s="5"/>
      <c r="E4" s="8"/>
      <c r="G4" s="5"/>
      <c r="H4" s="5"/>
      <c r="J4" s="5" t="s">
        <v>13</v>
      </c>
      <c r="K4" s="8">
        <f>J15</f>
        <v>15</v>
      </c>
      <c r="M4" s="5" t="str">
        <f>J4</f>
        <v>GW</v>
      </c>
      <c r="N4" s="8">
        <f t="shared" si="2"/>
        <v>15</v>
      </c>
      <c r="O4" s="18" t="b">
        <f>N4=J15</f>
        <v>1</v>
      </c>
    </row>
    <row r="5" spans="1:15" x14ac:dyDescent="0.25">
      <c r="A5" s="4" t="str">
        <f>D5</f>
        <v>HTK</v>
      </c>
      <c r="B5" s="9"/>
      <c r="D5" s="4" t="s">
        <v>3</v>
      </c>
      <c r="E5" s="9">
        <v>10</v>
      </c>
      <c r="G5" s="4" t="s">
        <v>3</v>
      </c>
      <c r="H5" s="9">
        <f t="shared" si="0"/>
        <v>10</v>
      </c>
      <c r="J5" s="4" t="str">
        <f t="shared" si="1"/>
        <v>HTK</v>
      </c>
      <c r="K5" s="9"/>
      <c r="M5" s="4" t="s">
        <v>3</v>
      </c>
      <c r="N5" s="9">
        <f t="shared" si="2"/>
        <v>10</v>
      </c>
    </row>
    <row r="6" spans="1:15" x14ac:dyDescent="0.25">
      <c r="A6" s="1" t="s">
        <v>4</v>
      </c>
      <c r="B6" s="10">
        <v>-20</v>
      </c>
      <c r="D6" s="1" t="s">
        <v>4</v>
      </c>
      <c r="E6" s="10">
        <v>-10</v>
      </c>
      <c r="G6" s="1" t="s">
        <v>4</v>
      </c>
      <c r="H6" s="10">
        <f t="shared" si="0"/>
        <v>-30</v>
      </c>
      <c r="J6" s="1" t="str">
        <f t="shared" si="1"/>
        <v>Vay</v>
      </c>
      <c r="K6" s="10"/>
      <c r="M6" s="1" t="s">
        <v>4</v>
      </c>
      <c r="N6" s="10">
        <f t="shared" si="2"/>
        <v>-30</v>
      </c>
    </row>
    <row r="7" spans="1:15" x14ac:dyDescent="0.25">
      <c r="A7" s="2"/>
      <c r="B7" s="11"/>
      <c r="D7" s="2"/>
      <c r="E7" s="11"/>
      <c r="G7" s="2"/>
      <c r="H7" s="11"/>
      <c r="J7" s="2"/>
      <c r="K7" s="11"/>
      <c r="M7" s="2"/>
      <c r="N7" s="11"/>
    </row>
    <row r="8" spans="1:15" x14ac:dyDescent="0.25">
      <c r="A8" s="6" t="s">
        <v>2</v>
      </c>
      <c r="B8" s="12">
        <f>-SUM(B2:B5)-SUM(B6:B7)</f>
        <v>-100</v>
      </c>
      <c r="D8" s="6" t="s">
        <v>2</v>
      </c>
      <c r="E8" s="15">
        <f>-SUM(E2:E5)-SUM(E6:E7)</f>
        <v>-100</v>
      </c>
      <c r="G8" s="6" t="s">
        <v>2</v>
      </c>
      <c r="H8" s="17">
        <f t="shared" si="0"/>
        <v>-200</v>
      </c>
      <c r="J8" s="6" t="str">
        <f t="shared" si="1"/>
        <v>VCSH</v>
      </c>
      <c r="K8" s="12">
        <f>-E8</f>
        <v>100</v>
      </c>
      <c r="M8" s="6" t="s">
        <v>2</v>
      </c>
      <c r="N8" s="12">
        <f t="shared" si="2"/>
        <v>-100</v>
      </c>
      <c r="O8" s="18" t="b">
        <f>N8=B8</f>
        <v>1</v>
      </c>
    </row>
    <row r="9" spans="1:15" x14ac:dyDescent="0.25">
      <c r="A9" s="25" t="s">
        <v>14</v>
      </c>
      <c r="B9" s="26"/>
      <c r="D9" s="25"/>
      <c r="E9" s="27"/>
      <c r="G9" s="25"/>
      <c r="H9" s="28"/>
      <c r="J9" s="25" t="s">
        <v>14</v>
      </c>
      <c r="K9" s="26">
        <f>-J16</f>
        <v>-25</v>
      </c>
      <c r="M9" s="25" t="str">
        <f>J9</f>
        <v>NCI</v>
      </c>
      <c r="N9" s="12">
        <f t="shared" si="2"/>
        <v>-25</v>
      </c>
      <c r="O9" s="18" t="b">
        <f>N9=-J16</f>
        <v>1</v>
      </c>
    </row>
    <row r="10" spans="1:15" x14ac:dyDescent="0.25">
      <c r="B10" s="13"/>
      <c r="K10" s="22">
        <f>SUM(K2:K9)</f>
        <v>0</v>
      </c>
    </row>
    <row r="11" spans="1:15" x14ac:dyDescent="0.25">
      <c r="E11" t="s">
        <v>11</v>
      </c>
      <c r="J11" s="19">
        <f>B3</f>
        <v>90</v>
      </c>
    </row>
    <row r="12" spans="1:15" ht="2.25" customHeight="1" x14ac:dyDescent="0.25">
      <c r="J12" s="19"/>
    </row>
    <row r="13" spans="1:15" x14ac:dyDescent="0.25">
      <c r="E13" t="s">
        <v>10</v>
      </c>
      <c r="J13" s="19">
        <f>SUM(E2:E6)</f>
        <v>100</v>
      </c>
    </row>
    <row r="14" spans="1:15" x14ac:dyDescent="0.25">
      <c r="E14" t="s">
        <v>12</v>
      </c>
      <c r="J14" s="19">
        <f>J13*K14</f>
        <v>75</v>
      </c>
      <c r="K14" s="23">
        <v>0.75</v>
      </c>
    </row>
    <row r="15" spans="1:15" x14ac:dyDescent="0.25">
      <c r="E15" s="20" t="s">
        <v>13</v>
      </c>
      <c r="F15" s="20"/>
      <c r="G15" s="20"/>
      <c r="H15" s="20"/>
      <c r="I15" s="20"/>
      <c r="J15" s="21">
        <f>J11-J14</f>
        <v>15</v>
      </c>
    </row>
    <row r="16" spans="1:15" x14ac:dyDescent="0.25">
      <c r="E16" s="24" t="s">
        <v>14</v>
      </c>
      <c r="J16" s="19">
        <f>J13*K16</f>
        <v>25</v>
      </c>
      <c r="K16" s="23">
        <f>1-K14</f>
        <v>0.25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="140" zoomScaleNormal="140" workbookViewId="0">
      <selection activeCell="E13" sqref="E13"/>
    </sheetView>
  </sheetViews>
  <sheetFormatPr defaultRowHeight="15" x14ac:dyDescent="0.25"/>
  <cols>
    <col min="1" max="1" width="13.5703125" customWidth="1"/>
    <col min="2" max="2" width="10.140625" bestFit="1" customWidth="1"/>
    <col min="3" max="3" width="6.7109375" bestFit="1" customWidth="1"/>
    <col min="4" max="4" width="1" customWidth="1"/>
    <col min="5" max="5" width="6.85546875" bestFit="1" customWidth="1"/>
    <col min="6" max="6" width="6.140625" bestFit="1" customWidth="1"/>
    <col min="7" max="7" width="1" customWidth="1"/>
    <col min="8" max="8" width="6.85546875" bestFit="1" customWidth="1"/>
    <col min="9" max="9" width="6.140625" bestFit="1" customWidth="1"/>
    <col min="10" max="10" width="1.5703125" customWidth="1"/>
    <col min="11" max="11" width="6.85546875" bestFit="1" customWidth="1"/>
    <col min="12" max="12" width="6.7109375" bestFit="1" customWidth="1"/>
    <col min="13" max="13" width="1.5703125" customWidth="1"/>
    <col min="14" max="14" width="6.85546875" bestFit="1" customWidth="1"/>
    <col min="15" max="15" width="6.7109375" bestFit="1" customWidth="1"/>
    <col min="16" max="16" width="5.42578125" customWidth="1"/>
  </cols>
  <sheetData>
    <row r="1" spans="1:19" x14ac:dyDescent="0.25">
      <c r="B1" s="115" t="s">
        <v>8</v>
      </c>
      <c r="C1" s="116"/>
      <c r="E1" s="115" t="s">
        <v>24</v>
      </c>
      <c r="F1" s="116"/>
      <c r="H1" s="117" t="s">
        <v>5</v>
      </c>
      <c r="I1" s="117"/>
      <c r="K1" s="121" t="s">
        <v>6</v>
      </c>
      <c r="L1" s="121"/>
      <c r="N1" s="119" t="s">
        <v>7</v>
      </c>
      <c r="O1" s="119"/>
    </row>
    <row r="2" spans="1:19" x14ac:dyDescent="0.25">
      <c r="A2" s="43" t="s">
        <v>32</v>
      </c>
      <c r="B2" s="3" t="s">
        <v>1</v>
      </c>
      <c r="C2" s="7">
        <v>30</v>
      </c>
      <c r="E2" s="3" t="s">
        <v>1</v>
      </c>
      <c r="F2" s="7">
        <v>100</v>
      </c>
      <c r="H2" s="3"/>
      <c r="I2" s="7">
        <f>C2</f>
        <v>30</v>
      </c>
      <c r="K2" s="3" t="str">
        <f>B2</f>
        <v>Tiền</v>
      </c>
      <c r="L2" s="7"/>
      <c r="N2" s="3" t="str">
        <f>K2</f>
        <v>Tiền</v>
      </c>
      <c r="O2" s="7">
        <f>L2+I2</f>
        <v>30</v>
      </c>
    </row>
    <row r="3" spans="1:19" x14ac:dyDescent="0.25">
      <c r="A3" s="43"/>
      <c r="B3" s="5" t="s">
        <v>0</v>
      </c>
      <c r="C3" s="14">
        <v>37</v>
      </c>
      <c r="E3" s="5">
        <f>H3</f>
        <v>0</v>
      </c>
      <c r="F3" s="8"/>
      <c r="H3" s="5"/>
      <c r="I3" s="16">
        <f t="shared" ref="I3:I9" si="0">C3</f>
        <v>37</v>
      </c>
      <c r="K3" s="3" t="str">
        <f>B3</f>
        <v>Đầu tư</v>
      </c>
      <c r="L3" s="38">
        <f>-Q21</f>
        <v>1.5</v>
      </c>
      <c r="N3" s="5" t="str">
        <f>K3</f>
        <v>Đầu tư</v>
      </c>
      <c r="O3" s="8">
        <f t="shared" ref="O3:O11" si="1">L3+I3</f>
        <v>38.5</v>
      </c>
      <c r="P3" s="18"/>
    </row>
    <row r="4" spans="1:19" x14ac:dyDescent="0.25">
      <c r="A4" s="43"/>
      <c r="B4" s="5"/>
      <c r="C4" s="14"/>
      <c r="E4" s="5"/>
      <c r="F4" s="8"/>
      <c r="H4" s="5"/>
      <c r="I4" s="5">
        <f t="shared" si="0"/>
        <v>0</v>
      </c>
      <c r="K4" s="5" t="s">
        <v>13</v>
      </c>
      <c r="L4" s="8">
        <f>K22</f>
        <v>0</v>
      </c>
      <c r="N4" s="5" t="str">
        <f>K4</f>
        <v>GW</v>
      </c>
      <c r="O4" s="8">
        <f t="shared" si="1"/>
        <v>0</v>
      </c>
      <c r="P4" s="18"/>
    </row>
    <row r="5" spans="1:19" x14ac:dyDescent="0.25">
      <c r="A5" s="43"/>
      <c r="B5" s="5"/>
      <c r="C5" s="14"/>
      <c r="E5" s="5"/>
      <c r="F5" s="8"/>
      <c r="H5" s="5"/>
      <c r="I5" s="5">
        <f t="shared" si="0"/>
        <v>0</v>
      </c>
      <c r="K5" s="5" t="s">
        <v>23</v>
      </c>
      <c r="L5" s="38">
        <f>S17</f>
        <v>0</v>
      </c>
      <c r="N5" s="5"/>
      <c r="O5" s="38">
        <f t="shared" si="1"/>
        <v>0</v>
      </c>
      <c r="P5" s="18"/>
    </row>
    <row r="6" spans="1:19" x14ac:dyDescent="0.25">
      <c r="A6" s="43"/>
      <c r="B6" s="4" t="str">
        <f>E6</f>
        <v>HTK</v>
      </c>
      <c r="C6" s="9"/>
      <c r="E6" s="4" t="s">
        <v>3</v>
      </c>
      <c r="F6" s="9">
        <v>2</v>
      </c>
      <c r="H6" s="4"/>
      <c r="I6" s="9">
        <f t="shared" si="0"/>
        <v>0</v>
      </c>
      <c r="K6" s="3" t="str">
        <f>B6</f>
        <v>HTK</v>
      </c>
      <c r="L6" s="34">
        <f>C15</f>
        <v>0</v>
      </c>
      <c r="N6" s="4" t="s">
        <v>3</v>
      </c>
      <c r="O6" s="33">
        <f t="shared" si="1"/>
        <v>0</v>
      </c>
    </row>
    <row r="7" spans="1:19" x14ac:dyDescent="0.25">
      <c r="A7" s="43"/>
      <c r="B7" s="1" t="s">
        <v>4</v>
      </c>
      <c r="C7" s="10">
        <v>-20</v>
      </c>
      <c r="E7" s="1" t="s">
        <v>4</v>
      </c>
      <c r="F7" s="10">
        <f>-F6</f>
        <v>-2</v>
      </c>
      <c r="H7" s="1"/>
      <c r="I7" s="10">
        <f t="shared" si="0"/>
        <v>-20</v>
      </c>
      <c r="K7" s="1">
        <f t="shared" ref="K7:K9" si="2">H7</f>
        <v>0</v>
      </c>
      <c r="L7" s="10"/>
      <c r="N7" s="1" t="s">
        <v>4</v>
      </c>
      <c r="O7" s="10">
        <f t="shared" si="1"/>
        <v>-20</v>
      </c>
    </row>
    <row r="8" spans="1:19" x14ac:dyDescent="0.25">
      <c r="A8" s="43"/>
      <c r="B8" s="44"/>
      <c r="C8" s="11"/>
      <c r="E8" s="44"/>
      <c r="F8" s="52"/>
      <c r="H8" s="2"/>
      <c r="I8" s="11">
        <f t="shared" si="0"/>
        <v>0</v>
      </c>
      <c r="K8" s="2"/>
      <c r="L8" s="11"/>
      <c r="N8" s="2"/>
      <c r="O8" s="11"/>
    </row>
    <row r="9" spans="1:19" x14ac:dyDescent="0.25">
      <c r="A9" s="43"/>
      <c r="B9" s="45" t="s">
        <v>2</v>
      </c>
      <c r="C9" s="47">
        <f>-SUM(C2:C6)-SUM(C7:C8)</f>
        <v>-47</v>
      </c>
      <c r="E9" s="45" t="s">
        <v>2</v>
      </c>
      <c r="F9" s="53">
        <f>-SUM(F2:F6)-SUM(F7:F8)</f>
        <v>-100</v>
      </c>
      <c r="H9" s="6"/>
      <c r="I9" s="17">
        <f t="shared" si="0"/>
        <v>-47</v>
      </c>
      <c r="K9" s="6">
        <f t="shared" si="2"/>
        <v>0</v>
      </c>
      <c r="L9" s="12">
        <f>-F9</f>
        <v>100</v>
      </c>
      <c r="N9" s="6" t="s">
        <v>2</v>
      </c>
      <c r="O9" s="12">
        <f t="shared" si="1"/>
        <v>53</v>
      </c>
      <c r="P9" s="18"/>
    </row>
    <row r="10" spans="1:19" x14ac:dyDescent="0.25">
      <c r="A10" s="43"/>
      <c r="B10" s="51" t="s">
        <v>34</v>
      </c>
      <c r="C10" s="50"/>
      <c r="E10" s="49"/>
      <c r="F10" s="54"/>
      <c r="H10" s="25"/>
      <c r="I10" s="28"/>
      <c r="K10" s="25"/>
      <c r="L10" s="26"/>
      <c r="N10" s="25"/>
      <c r="O10" s="12"/>
      <c r="P10" s="18"/>
    </row>
    <row r="11" spans="1:19" x14ac:dyDescent="0.25">
      <c r="A11" s="43"/>
      <c r="B11" s="46"/>
      <c r="C11" s="48"/>
      <c r="E11" s="46"/>
      <c r="F11" s="55"/>
      <c r="H11" s="25"/>
      <c r="I11" s="28"/>
      <c r="K11" s="25" t="s">
        <v>14</v>
      </c>
      <c r="L11" s="26">
        <f>-K23</f>
        <v>0</v>
      </c>
      <c r="N11" s="25" t="str">
        <f>K11</f>
        <v>NCI</v>
      </c>
      <c r="O11" s="12">
        <f t="shared" si="1"/>
        <v>0</v>
      </c>
      <c r="P11" s="18"/>
    </row>
    <row r="12" spans="1:19" x14ac:dyDescent="0.25">
      <c r="A12" s="43"/>
      <c r="C12" s="13"/>
      <c r="L12" s="22">
        <f>SUM(L2:L11)</f>
        <v>101.5</v>
      </c>
    </row>
    <row r="13" spans="1:19" x14ac:dyDescent="0.25">
      <c r="A13" s="43" t="s">
        <v>33</v>
      </c>
      <c r="B13" t="s">
        <v>15</v>
      </c>
      <c r="C13" s="31"/>
      <c r="F13">
        <v>-15</v>
      </c>
      <c r="I13" s="31"/>
      <c r="L13" s="35"/>
      <c r="O13" s="31"/>
      <c r="S13" s="19"/>
    </row>
    <row r="14" spans="1:19" x14ac:dyDescent="0.25">
      <c r="B14" t="s">
        <v>16</v>
      </c>
      <c r="C14" s="31"/>
      <c r="F14">
        <v>10</v>
      </c>
      <c r="I14" s="31"/>
      <c r="L14" s="35"/>
      <c r="O14" s="31"/>
      <c r="S14" s="36"/>
    </row>
    <row r="15" spans="1:19" x14ac:dyDescent="0.25">
      <c r="B15" s="20" t="s">
        <v>17</v>
      </c>
      <c r="C15" s="32">
        <f>SUM(C13:C14)</f>
        <v>0</v>
      </c>
      <c r="D15" s="20"/>
      <c r="E15" s="20"/>
      <c r="F15" s="29">
        <f>SUM(F13:F14)</f>
        <v>-5</v>
      </c>
      <c r="G15" s="20"/>
      <c r="H15" s="20"/>
      <c r="I15" s="32"/>
      <c r="J15" s="20"/>
      <c r="K15" s="20"/>
      <c r="L15" s="32"/>
      <c r="M15" s="20"/>
      <c r="N15" s="20"/>
      <c r="O15" s="32"/>
      <c r="S15" s="37"/>
    </row>
    <row r="16" spans="1:19" x14ac:dyDescent="0.25">
      <c r="B16" t="str">
        <f>N21</f>
        <v>KQKD chia cho Cty Mẹ</v>
      </c>
      <c r="C16" s="13"/>
      <c r="L16" s="39">
        <f>Q21</f>
        <v>-1.5</v>
      </c>
      <c r="O16" s="37">
        <f>L16+I16</f>
        <v>-1.5</v>
      </c>
      <c r="S16" s="37"/>
    </row>
    <row r="17" spans="3:19" x14ac:dyDescent="0.25">
      <c r="C17" s="13"/>
      <c r="L17" s="22"/>
      <c r="S17" s="37"/>
    </row>
    <row r="18" spans="3:19" x14ac:dyDescent="0.25">
      <c r="F18" t="s">
        <v>11</v>
      </c>
      <c r="K18" s="19">
        <f>C3</f>
        <v>37</v>
      </c>
      <c r="S18" s="37"/>
    </row>
    <row r="19" spans="3:19" ht="2.25" customHeight="1" x14ac:dyDescent="0.25">
      <c r="K19" s="19"/>
    </row>
    <row r="20" spans="3:19" x14ac:dyDescent="0.25">
      <c r="F20" t="s">
        <v>25</v>
      </c>
      <c r="K20" s="19">
        <f>SUM(F2:F7)</f>
        <v>100</v>
      </c>
      <c r="N20" t="s">
        <v>26</v>
      </c>
      <c r="Q20" s="30">
        <f>F15</f>
        <v>-5</v>
      </c>
    </row>
    <row r="21" spans="3:19" x14ac:dyDescent="0.25">
      <c r="F21" t="s">
        <v>12</v>
      </c>
      <c r="K21" s="19">
        <f>K20*L21</f>
        <v>30</v>
      </c>
      <c r="L21" s="23">
        <v>0.3</v>
      </c>
      <c r="N21" t="s">
        <v>27</v>
      </c>
      <c r="Q21" s="30">
        <f>Q20*R21</f>
        <v>-1.5</v>
      </c>
      <c r="R21" s="23">
        <v>0.3</v>
      </c>
    </row>
    <row r="22" spans="3:19" x14ac:dyDescent="0.25">
      <c r="F22" s="20"/>
      <c r="G22" s="20"/>
      <c r="H22" s="20"/>
      <c r="I22" s="20"/>
      <c r="J22" s="20"/>
      <c r="K22" s="21"/>
    </row>
    <row r="23" spans="3:19" x14ac:dyDescent="0.25">
      <c r="F23" s="24"/>
      <c r="K23" s="19"/>
      <c r="L23" s="23"/>
      <c r="N23" t="s">
        <v>28</v>
      </c>
    </row>
    <row r="24" spans="3:19" x14ac:dyDescent="0.25">
      <c r="N24" t="s">
        <v>29</v>
      </c>
    </row>
  </sheetData>
  <mergeCells count="5">
    <mergeCell ref="B1:C1"/>
    <mergeCell ref="E1:F1"/>
    <mergeCell ref="H1:I1"/>
    <mergeCell ref="K1:L1"/>
    <mergeCell ref="N1:O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="130" zoomScaleNormal="130" workbookViewId="0">
      <selection activeCell="A8" sqref="A8"/>
    </sheetView>
  </sheetViews>
  <sheetFormatPr defaultRowHeight="15" x14ac:dyDescent="0.25"/>
  <cols>
    <col min="1" max="1" width="10.140625" bestFit="1" customWidth="1"/>
    <col min="2" max="2" width="7.85546875" style="30" bestFit="1" customWidth="1"/>
    <col min="3" max="3" width="0.85546875" customWidth="1"/>
    <col min="4" max="4" width="6.85546875" bestFit="1" customWidth="1"/>
    <col min="5" max="5" width="8.85546875" style="30" bestFit="1" customWidth="1"/>
    <col min="6" max="6" width="0.85546875" customWidth="1"/>
    <col min="7" max="7" width="6.85546875" bestFit="1" customWidth="1"/>
    <col min="8" max="8" width="8.85546875" style="30" bestFit="1" customWidth="1"/>
    <col min="9" max="9" width="0.85546875" customWidth="1"/>
    <col min="10" max="10" width="6.85546875" bestFit="1" customWidth="1"/>
    <col min="11" max="11" width="8.28515625" style="30" bestFit="1" customWidth="1"/>
    <col min="12" max="12" width="0.85546875" customWidth="1"/>
    <col min="13" max="13" width="10.140625" bestFit="1" customWidth="1"/>
    <col min="14" max="14" width="8.28515625" style="30" bestFit="1" customWidth="1"/>
    <col min="15" max="15" width="5.42578125" customWidth="1"/>
    <col min="16" max="16" width="1.42578125" customWidth="1"/>
    <col min="17" max="17" width="26" bestFit="1" customWidth="1"/>
    <col min="19" max="19" width="4.7109375" customWidth="1"/>
  </cols>
  <sheetData>
    <row r="1" spans="1:19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19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</row>
    <row r="3" spans="1:19" x14ac:dyDescent="0.25">
      <c r="A3" s="3" t="s">
        <v>1</v>
      </c>
      <c r="B3" s="59">
        <v>30</v>
      </c>
      <c r="D3" s="3" t="s">
        <v>1</v>
      </c>
      <c r="E3" s="59">
        <v>100</v>
      </c>
      <c r="G3" s="3" t="str">
        <f>D3</f>
        <v>Tiền</v>
      </c>
      <c r="H3" s="59">
        <f>E3+B3</f>
        <v>130</v>
      </c>
      <c r="J3" s="3" t="str">
        <f>G3</f>
        <v>Tiền</v>
      </c>
      <c r="K3" s="59"/>
      <c r="M3" s="3" t="str">
        <f>J3</f>
        <v>Tiền</v>
      </c>
      <c r="N3" s="59">
        <f>K3+H3</f>
        <v>130</v>
      </c>
      <c r="Q3" t="s">
        <v>18</v>
      </c>
      <c r="R3" s="30">
        <f>E7</f>
        <v>20</v>
      </c>
    </row>
    <row r="4" spans="1:19" x14ac:dyDescent="0.25">
      <c r="A4" s="5" t="s">
        <v>0</v>
      </c>
      <c r="B4" s="73">
        <v>90</v>
      </c>
      <c r="D4" s="5" t="str">
        <f>G4</f>
        <v>Đầu tư</v>
      </c>
      <c r="E4" s="38"/>
      <c r="G4" s="5" t="str">
        <f>A4</f>
        <v>Đầu tư</v>
      </c>
      <c r="H4" s="38">
        <f t="shared" ref="H4:H11" si="0">E4+B4</f>
        <v>90</v>
      </c>
      <c r="J4" s="5" t="str">
        <f t="shared" ref="J4:J10" si="1">G4</f>
        <v>Đầu tư</v>
      </c>
      <c r="K4" s="38">
        <f>-H4</f>
        <v>-90</v>
      </c>
      <c r="M4" s="5" t="str">
        <f>G4</f>
        <v>Đầu tư</v>
      </c>
      <c r="N4" s="38">
        <f t="shared" ref="N4:N12" si="2">K4+H4</f>
        <v>0</v>
      </c>
      <c r="O4" s="18" t="b">
        <f>N4=0</f>
        <v>1</v>
      </c>
      <c r="P4" s="18"/>
      <c r="Q4" t="s">
        <v>19</v>
      </c>
      <c r="R4" s="30">
        <f>N7</f>
        <v>16</v>
      </c>
    </row>
    <row r="5" spans="1:19" x14ac:dyDescent="0.25">
      <c r="A5" s="5"/>
      <c r="B5" s="73"/>
      <c r="D5" s="5"/>
      <c r="E5" s="38"/>
      <c r="G5" s="5"/>
      <c r="H5" s="38"/>
      <c r="J5" s="5" t="s">
        <v>13</v>
      </c>
      <c r="K5" s="38">
        <f>U27</f>
        <v>15</v>
      </c>
      <c r="M5" s="5" t="str">
        <f>J5</f>
        <v>GW</v>
      </c>
      <c r="N5" s="38">
        <f t="shared" si="2"/>
        <v>15</v>
      </c>
      <c r="O5" s="18" t="b">
        <f>N5=U27</f>
        <v>1</v>
      </c>
      <c r="P5" s="18"/>
      <c r="Q5" t="s">
        <v>20</v>
      </c>
      <c r="R5" s="30">
        <f>R3-R4</f>
        <v>4</v>
      </c>
    </row>
    <row r="6" spans="1:19" x14ac:dyDescent="0.25">
      <c r="A6" s="5"/>
      <c r="B6" s="73"/>
      <c r="D6" s="5"/>
      <c r="E6" s="38"/>
      <c r="G6" s="5"/>
      <c r="H6" s="38"/>
      <c r="J6" s="56" t="s">
        <v>35</v>
      </c>
      <c r="K6" s="38">
        <f>R7</f>
        <v>0.8</v>
      </c>
      <c r="M6" s="5" t="str">
        <f>J6</f>
        <v>243</v>
      </c>
      <c r="N6" s="38">
        <f t="shared" si="2"/>
        <v>0.8</v>
      </c>
      <c r="O6" s="18"/>
      <c r="P6" s="18"/>
      <c r="Q6" t="s">
        <v>21</v>
      </c>
      <c r="R6" s="30">
        <f>R5*20%</f>
        <v>0.8</v>
      </c>
      <c r="S6" s="23">
        <v>0.2</v>
      </c>
    </row>
    <row r="7" spans="1:19" x14ac:dyDescent="0.25">
      <c r="A7" s="4" t="str">
        <f>D7</f>
        <v>HTK</v>
      </c>
      <c r="B7" s="42"/>
      <c r="D7" s="4" t="s">
        <v>3</v>
      </c>
      <c r="E7" s="42">
        <f>-B15</f>
        <v>20</v>
      </c>
      <c r="G7" s="4" t="s">
        <v>3</v>
      </c>
      <c r="H7" s="42">
        <f t="shared" si="0"/>
        <v>20</v>
      </c>
      <c r="J7" s="4" t="str">
        <f t="shared" si="1"/>
        <v>HTK</v>
      </c>
      <c r="K7" s="42">
        <f>B17</f>
        <v>-4</v>
      </c>
      <c r="M7" s="4" t="s">
        <v>3</v>
      </c>
      <c r="N7" s="42">
        <f t="shared" si="2"/>
        <v>16</v>
      </c>
      <c r="O7" s="18" t="b">
        <f>N7=B16</f>
        <v>1</v>
      </c>
      <c r="Q7" t="s">
        <v>22</v>
      </c>
      <c r="R7" s="30">
        <f>R6</f>
        <v>0.8</v>
      </c>
      <c r="S7" t="s">
        <v>38</v>
      </c>
    </row>
    <row r="8" spans="1:19" x14ac:dyDescent="0.25">
      <c r="A8" s="1" t="s">
        <v>4</v>
      </c>
      <c r="B8" s="60">
        <v>-20</v>
      </c>
      <c r="D8" s="1" t="s">
        <v>4</v>
      </c>
      <c r="E8" s="60">
        <f>-E7</f>
        <v>-20</v>
      </c>
      <c r="G8" s="1" t="s">
        <v>4</v>
      </c>
      <c r="H8" s="60">
        <f t="shared" si="0"/>
        <v>-40</v>
      </c>
      <c r="J8" s="1" t="str">
        <f t="shared" si="1"/>
        <v>Vay</v>
      </c>
      <c r="K8" s="60"/>
      <c r="M8" s="1" t="s">
        <v>4</v>
      </c>
      <c r="N8" s="60">
        <f t="shared" si="2"/>
        <v>-40</v>
      </c>
      <c r="Q8" t="s">
        <v>36</v>
      </c>
      <c r="R8" s="30">
        <f>-R7</f>
        <v>-0.8</v>
      </c>
      <c r="S8" t="s">
        <v>39</v>
      </c>
    </row>
    <row r="9" spans="1:19" x14ac:dyDescent="0.25">
      <c r="A9" s="44"/>
      <c r="B9" s="61"/>
      <c r="D9" s="2"/>
      <c r="E9" s="61"/>
      <c r="G9" s="2"/>
      <c r="H9" s="61"/>
      <c r="J9" s="2"/>
      <c r="K9" s="61"/>
      <c r="M9" s="2"/>
      <c r="N9" s="61"/>
    </row>
    <row r="10" spans="1:19" x14ac:dyDescent="0.25">
      <c r="A10" s="45" t="s">
        <v>2</v>
      </c>
      <c r="B10" s="62">
        <f>-SUM(B3:B7)-SUM(B8:B9)-B11</f>
        <v>-96</v>
      </c>
      <c r="D10" s="45" t="s">
        <v>2</v>
      </c>
      <c r="E10" s="70">
        <f>-SUM(E3:E7)-SUM(E8:E9)</f>
        <v>-100</v>
      </c>
      <c r="G10" s="45" t="s">
        <v>2</v>
      </c>
      <c r="H10" s="62">
        <f t="shared" si="0"/>
        <v>-196</v>
      </c>
      <c r="J10" s="45" t="str">
        <f t="shared" si="1"/>
        <v>VCSH</v>
      </c>
      <c r="K10" s="62">
        <f>-E10</f>
        <v>100</v>
      </c>
      <c r="M10" s="45" t="s">
        <v>2</v>
      </c>
      <c r="N10" s="62">
        <f t="shared" si="2"/>
        <v>-96</v>
      </c>
      <c r="O10" s="18" t="b">
        <f>N10=B10</f>
        <v>1</v>
      </c>
      <c r="P10" s="18"/>
    </row>
    <row r="11" spans="1:19" x14ac:dyDescent="0.25">
      <c r="A11" s="51" t="s">
        <v>34</v>
      </c>
      <c r="B11" s="57">
        <f>B19</f>
        <v>-4</v>
      </c>
      <c r="D11" s="49" t="str">
        <f>A11</f>
        <v>421</v>
      </c>
      <c r="E11" s="71"/>
      <c r="G11" s="49" t="str">
        <f>D11</f>
        <v>421</v>
      </c>
      <c r="H11" s="57">
        <f t="shared" si="0"/>
        <v>-4</v>
      </c>
      <c r="J11" s="49" t="str">
        <f>G11</f>
        <v>421</v>
      </c>
      <c r="K11" s="57">
        <f>K19</f>
        <v>3.2</v>
      </c>
      <c r="M11" s="49" t="str">
        <f>J11</f>
        <v>421</v>
      </c>
      <c r="N11" s="57">
        <f t="shared" si="2"/>
        <v>-0.79999999999999982</v>
      </c>
      <c r="O11" s="18"/>
      <c r="P11" s="18"/>
    </row>
    <row r="12" spans="1:19" x14ac:dyDescent="0.25">
      <c r="A12" s="46"/>
      <c r="B12" s="63"/>
      <c r="D12" s="46"/>
      <c r="E12" s="72"/>
      <c r="G12" s="46"/>
      <c r="H12" s="63"/>
      <c r="J12" s="46" t="s">
        <v>14</v>
      </c>
      <c r="K12" s="63">
        <f>-U28</f>
        <v>-25</v>
      </c>
      <c r="M12" s="46" t="str">
        <f>J12</f>
        <v>NCI</v>
      </c>
      <c r="N12" s="63">
        <f t="shared" si="2"/>
        <v>-25</v>
      </c>
      <c r="O12" s="18" t="b">
        <f>N12=-U28</f>
        <v>1</v>
      </c>
      <c r="P12" s="18"/>
    </row>
    <row r="13" spans="1:19" x14ac:dyDescent="0.25">
      <c r="A13" s="40" t="s">
        <v>30</v>
      </c>
      <c r="B13" s="41"/>
      <c r="C13" s="40"/>
      <c r="D13" s="40"/>
      <c r="E13" s="41"/>
      <c r="F13" s="40"/>
      <c r="G13" s="40"/>
      <c r="H13" s="41">
        <f>SUM(H3:H12)</f>
        <v>0</v>
      </c>
      <c r="I13" s="40"/>
      <c r="J13" s="40"/>
      <c r="K13" s="41">
        <f>SUM(K3:K12)</f>
        <v>0</v>
      </c>
      <c r="N13" s="41">
        <f>SUM(N3:N12)</f>
        <v>0</v>
      </c>
    </row>
    <row r="14" spans="1:19" x14ac:dyDescent="0.25">
      <c r="A14" s="43" t="s">
        <v>33</v>
      </c>
      <c r="B14" s="41"/>
      <c r="C14" s="40"/>
      <c r="D14" s="40"/>
      <c r="E14" s="41"/>
      <c r="F14" s="40"/>
      <c r="G14" s="40"/>
      <c r="H14" s="41"/>
      <c r="I14" s="40"/>
      <c r="J14" s="40"/>
      <c r="K14" s="41"/>
      <c r="N14" s="41"/>
    </row>
    <row r="15" spans="1:19" x14ac:dyDescent="0.25">
      <c r="A15" s="65" t="s">
        <v>15</v>
      </c>
      <c r="B15" s="68">
        <f>-20</f>
        <v>-20</v>
      </c>
      <c r="D15" s="65"/>
      <c r="E15" s="68"/>
      <c r="G15" s="65"/>
      <c r="H15" s="68">
        <f>B15+E15</f>
        <v>-20</v>
      </c>
      <c r="J15" s="65"/>
      <c r="K15" s="68">
        <f>-H15</f>
        <v>20</v>
      </c>
      <c r="M15" s="65" t="str">
        <f>A15</f>
        <v>Doanh thu</v>
      </c>
      <c r="N15" s="68">
        <f>H15+K15</f>
        <v>0</v>
      </c>
    </row>
    <row r="16" spans="1:19" x14ac:dyDescent="0.25">
      <c r="A16" s="66" t="s">
        <v>16</v>
      </c>
      <c r="B16" s="69">
        <v>16</v>
      </c>
      <c r="D16" s="66"/>
      <c r="E16" s="69"/>
      <c r="G16" s="66"/>
      <c r="H16" s="69">
        <f>B16+E16</f>
        <v>16</v>
      </c>
      <c r="J16" s="66"/>
      <c r="K16" s="69">
        <f>-H16</f>
        <v>-16</v>
      </c>
      <c r="M16" s="66" t="str">
        <f>A16</f>
        <v>Giá vốn</v>
      </c>
      <c r="N16" s="69">
        <f>H16+K16</f>
        <v>0</v>
      </c>
    </row>
    <row r="17" spans="1:22" x14ac:dyDescent="0.25">
      <c r="A17" s="20" t="s">
        <v>17</v>
      </c>
      <c r="B17" s="58">
        <f>SUM(B15:B16)</f>
        <v>-4</v>
      </c>
      <c r="C17" s="20"/>
      <c r="D17" s="20"/>
      <c r="E17" s="58">
        <f>SUM(E15:E16)</f>
        <v>0</v>
      </c>
      <c r="F17" s="20"/>
      <c r="G17" s="20"/>
      <c r="H17" s="58">
        <f>SUM(H15:H16)</f>
        <v>-4</v>
      </c>
      <c r="I17" s="20"/>
      <c r="J17" s="20"/>
      <c r="K17" s="58">
        <f>SUM(K15:K16)</f>
        <v>4</v>
      </c>
      <c r="L17" s="20"/>
      <c r="M17" s="20" t="str">
        <f t="shared" ref="M17:M19" si="3">A17</f>
        <v>Lợi nhuận</v>
      </c>
      <c r="N17" s="58">
        <f>SUM(N15:N16)</f>
        <v>0</v>
      </c>
    </row>
    <row r="18" spans="1:22" x14ac:dyDescent="0.25">
      <c r="A18" s="67" t="str">
        <f>Q8</f>
        <v>CP Thuế TNDN HL (8212)</v>
      </c>
      <c r="B18" s="79"/>
      <c r="D18" s="67"/>
      <c r="E18" s="79"/>
      <c r="G18" s="67"/>
      <c r="H18" s="79"/>
      <c r="J18" s="67"/>
      <c r="K18" s="79">
        <f>R8</f>
        <v>-0.8</v>
      </c>
      <c r="M18" s="80" t="s">
        <v>37</v>
      </c>
      <c r="N18" s="79">
        <f>K18+H18</f>
        <v>-0.8</v>
      </c>
    </row>
    <row r="19" spans="1:22" x14ac:dyDescent="0.25">
      <c r="A19" s="81" t="s">
        <v>31</v>
      </c>
      <c r="B19" s="82">
        <f>B17+B18</f>
        <v>-4</v>
      </c>
      <c r="C19" s="64"/>
      <c r="D19" s="81"/>
      <c r="E19" s="82">
        <f>E17+E18</f>
        <v>0</v>
      </c>
      <c r="F19" s="64"/>
      <c r="G19" s="81"/>
      <c r="H19" s="82">
        <f>H17+H18</f>
        <v>-4</v>
      </c>
      <c r="I19" s="64"/>
      <c r="J19" s="81"/>
      <c r="K19" s="82">
        <f>K17+K18</f>
        <v>3.2</v>
      </c>
      <c r="L19" s="64"/>
      <c r="M19" s="81" t="str">
        <f t="shared" si="3"/>
        <v>LNST</v>
      </c>
      <c r="N19" s="82">
        <f>N17+N18</f>
        <v>-0.8</v>
      </c>
    </row>
    <row r="21" spans="1:22" ht="2.25" customHeight="1" x14ac:dyDescent="0.25"/>
    <row r="23" spans="1:22" x14ac:dyDescent="0.25">
      <c r="Q23" t="s">
        <v>11</v>
      </c>
      <c r="U23" s="19">
        <f>B4</f>
        <v>90</v>
      </c>
    </row>
    <row r="24" spans="1:22" x14ac:dyDescent="0.25">
      <c r="U24" s="19"/>
    </row>
    <row r="25" spans="1:22" x14ac:dyDescent="0.25">
      <c r="Q25" t="s">
        <v>10</v>
      </c>
      <c r="U25" s="19">
        <f>SUM(E3:E8)</f>
        <v>100</v>
      </c>
    </row>
    <row r="26" spans="1:22" x14ac:dyDescent="0.25">
      <c r="Q26" t="s">
        <v>12</v>
      </c>
      <c r="U26" s="19">
        <f>U25*V26</f>
        <v>75</v>
      </c>
      <c r="V26" s="23">
        <v>0.75</v>
      </c>
    </row>
    <row r="27" spans="1:22" x14ac:dyDescent="0.25">
      <c r="Q27" s="20" t="s">
        <v>13</v>
      </c>
      <c r="R27" s="20"/>
      <c r="S27" s="20"/>
      <c r="T27" s="20"/>
      <c r="U27" s="21">
        <f>U23-U26</f>
        <v>15</v>
      </c>
    </row>
    <row r="28" spans="1:22" x14ac:dyDescent="0.25">
      <c r="Q28" s="24" t="s">
        <v>14</v>
      </c>
      <c r="U28" s="19">
        <f>U25*V28</f>
        <v>25</v>
      </c>
      <c r="V28" s="23">
        <f>1-V26</f>
        <v>0.25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zoomScale="120" zoomScaleNormal="120" workbookViewId="0">
      <pane xSplit="16" ySplit="22" topLeftCell="Q23" activePane="bottomRight" state="frozen"/>
      <selection pane="topRight" activeCell="Q1" sqref="Q1"/>
      <selection pane="bottomLeft" activeCell="A22" sqref="A22"/>
      <selection pane="bottomRight" activeCell="D16" sqref="D16:E20"/>
    </sheetView>
  </sheetViews>
  <sheetFormatPr defaultRowHeight="15" x14ac:dyDescent="0.25"/>
  <cols>
    <col min="1" max="1" width="10.140625" bestFit="1" customWidth="1"/>
    <col min="2" max="2" width="9" style="30" bestFit="1" customWidth="1"/>
    <col min="3" max="3" width="0.85546875" customWidth="1"/>
    <col min="4" max="4" width="9.5703125" bestFit="1" customWidth="1"/>
    <col min="5" max="5" width="8.85546875" style="30" customWidth="1"/>
    <col min="6" max="6" width="0.85546875" customWidth="1"/>
    <col min="7" max="7" width="9.5703125" bestFit="1" customWidth="1"/>
    <col min="8" max="8" width="8.85546875" style="30" bestFit="1" customWidth="1"/>
    <col min="9" max="9" width="0.85546875" customWidth="1"/>
    <col min="10" max="10" width="9.5703125" bestFit="1" customWidth="1"/>
    <col min="11" max="11" width="8.28515625" style="30" bestFit="1" customWidth="1"/>
    <col min="12" max="12" width="0.85546875" customWidth="1"/>
    <col min="13" max="13" width="10.140625" customWidth="1"/>
    <col min="14" max="14" width="9" style="30" bestFit="1" customWidth="1"/>
    <col min="15" max="15" width="6.28515625" customWidth="1"/>
    <col min="16" max="16" width="1.42578125" style="89" customWidth="1"/>
    <col min="17" max="17" width="29.42578125" bestFit="1" customWidth="1"/>
    <col min="18" max="18" width="9.140625" style="30"/>
    <col min="19" max="19" width="7.140625" customWidth="1"/>
    <col min="20" max="20" width="1.42578125" style="89" customWidth="1"/>
    <col min="21" max="21" width="26" style="76" bestFit="1" customWidth="1"/>
    <col min="22" max="22" width="9.140625" style="93"/>
    <col min="23" max="23" width="4.85546875" bestFit="1" customWidth="1"/>
  </cols>
  <sheetData>
    <row r="1" spans="1:23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23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  <c r="P2" s="89"/>
      <c r="R2" s="93"/>
      <c r="T2" s="89"/>
      <c r="V2" s="93"/>
    </row>
    <row r="3" spans="1:23" x14ac:dyDescent="0.25">
      <c r="A3" s="3" t="s">
        <v>1</v>
      </c>
      <c r="B3" s="59">
        <v>30</v>
      </c>
      <c r="D3" s="3" t="s">
        <v>1</v>
      </c>
      <c r="E3" s="59"/>
      <c r="G3" s="3" t="str">
        <f>D3</f>
        <v>Tiền</v>
      </c>
      <c r="H3" s="59">
        <f>E3+B3</f>
        <v>30</v>
      </c>
      <c r="J3" s="3" t="str">
        <f>G3</f>
        <v>Tiền</v>
      </c>
      <c r="K3" s="59"/>
      <c r="M3" s="3" t="str">
        <f>J3</f>
        <v>Tiền</v>
      </c>
      <c r="N3" s="59">
        <f>K3+H3</f>
        <v>30</v>
      </c>
      <c r="Q3" t="s">
        <v>11</v>
      </c>
      <c r="R3" s="30">
        <f>B4</f>
        <v>90</v>
      </c>
      <c r="U3" s="76" t="s">
        <v>18</v>
      </c>
      <c r="V3" s="93">
        <f>E7</f>
        <v>100</v>
      </c>
    </row>
    <row r="4" spans="1:23" x14ac:dyDescent="0.25">
      <c r="A4" s="5" t="s">
        <v>0</v>
      </c>
      <c r="B4" s="73">
        <v>90</v>
      </c>
      <c r="D4" s="5" t="str">
        <f>G4</f>
        <v>Đầu tư</v>
      </c>
      <c r="E4" s="38"/>
      <c r="G4" s="5" t="str">
        <f>A4</f>
        <v>Đầu tư</v>
      </c>
      <c r="H4" s="38">
        <f t="shared" ref="H4:H12" si="0">E4+B4</f>
        <v>90</v>
      </c>
      <c r="J4" s="5" t="str">
        <f t="shared" ref="J4:J10" si="1">G4</f>
        <v>Đầu tư</v>
      </c>
      <c r="K4" s="38">
        <f>-H4</f>
        <v>-90</v>
      </c>
      <c r="M4" s="5" t="str">
        <f>G4</f>
        <v>Đầu tư</v>
      </c>
      <c r="N4" s="38">
        <f t="shared" ref="N4:N13" si="2">K4+H4</f>
        <v>0</v>
      </c>
      <c r="O4" s="18" t="b">
        <f>N4=0</f>
        <v>1</v>
      </c>
      <c r="P4" s="90"/>
      <c r="Q4" s="20" t="s">
        <v>66</v>
      </c>
      <c r="R4" s="58">
        <f>E7</f>
        <v>100</v>
      </c>
      <c r="T4" s="90"/>
      <c r="U4" s="76" t="s">
        <v>19</v>
      </c>
      <c r="V4" s="93">
        <f>R5</f>
        <v>110</v>
      </c>
    </row>
    <row r="5" spans="1:23" x14ac:dyDescent="0.25">
      <c r="A5" s="5"/>
      <c r="B5" s="73"/>
      <c r="D5" s="5"/>
      <c r="E5" s="38"/>
      <c r="G5" s="5"/>
      <c r="H5" s="38"/>
      <c r="J5" s="5" t="s">
        <v>13</v>
      </c>
      <c r="K5" s="38">
        <f>R11</f>
        <v>9</v>
      </c>
      <c r="M5" s="5" t="str">
        <f>J5</f>
        <v>GW</v>
      </c>
      <c r="N5" s="38">
        <f t="shared" si="2"/>
        <v>9</v>
      </c>
      <c r="O5" s="18" t="b">
        <f>N5=R11</f>
        <v>1</v>
      </c>
      <c r="P5" s="90"/>
      <c r="Q5" s="122" t="s">
        <v>67</v>
      </c>
      <c r="R5" s="123">
        <v>110</v>
      </c>
      <c r="S5" s="37">
        <f>R5*75%</f>
        <v>82.5</v>
      </c>
      <c r="T5" s="90"/>
      <c r="U5" s="106" t="s">
        <v>20</v>
      </c>
      <c r="V5" s="107">
        <f>V3-V4</f>
        <v>-10</v>
      </c>
    </row>
    <row r="6" spans="1:23" x14ac:dyDescent="0.25">
      <c r="A6" s="5"/>
      <c r="B6" s="73"/>
      <c r="D6" s="5"/>
      <c r="E6" s="38"/>
      <c r="G6" s="5"/>
      <c r="H6" s="38"/>
      <c r="J6" s="56" t="s">
        <v>35</v>
      </c>
      <c r="K6" s="38"/>
      <c r="M6" s="5" t="str">
        <f>J6</f>
        <v>243</v>
      </c>
      <c r="N6" s="38">
        <f t="shared" si="2"/>
        <v>0</v>
      </c>
      <c r="O6" s="18"/>
      <c r="P6" s="90"/>
      <c r="Q6" t="s">
        <v>68</v>
      </c>
      <c r="R6" s="30">
        <f>R5-R4</f>
        <v>10</v>
      </c>
      <c r="T6" s="90"/>
      <c r="U6" s="76" t="s">
        <v>21</v>
      </c>
      <c r="V6" s="93">
        <f>V5*20%</f>
        <v>-2</v>
      </c>
    </row>
    <row r="7" spans="1:23" x14ac:dyDescent="0.25">
      <c r="A7" s="5" t="s">
        <v>58</v>
      </c>
      <c r="B7" s="73">
        <f>-B20</f>
        <v>0</v>
      </c>
      <c r="D7" s="5" t="str">
        <f>A7</f>
        <v>TSCĐ</v>
      </c>
      <c r="E7" s="38">
        <f>100</f>
        <v>100</v>
      </c>
      <c r="G7" s="5" t="str">
        <f>D7</f>
        <v>TSCĐ</v>
      </c>
      <c r="H7" s="38">
        <f t="shared" si="0"/>
        <v>100</v>
      </c>
      <c r="J7" s="56" t="str">
        <f>G7</f>
        <v>TSCĐ</v>
      </c>
      <c r="K7" s="38">
        <f>R18</f>
        <v>10</v>
      </c>
      <c r="M7" s="5" t="str">
        <f>J7</f>
        <v>TSCĐ</v>
      </c>
      <c r="N7" s="38">
        <f t="shared" si="2"/>
        <v>110</v>
      </c>
      <c r="O7" s="18"/>
      <c r="P7" s="90"/>
      <c r="Q7" t="s">
        <v>69</v>
      </c>
      <c r="R7" s="30">
        <f>-R6*20%</f>
        <v>-2</v>
      </c>
      <c r="S7" s="124">
        <f>20%</f>
        <v>0.2</v>
      </c>
      <c r="T7" s="90"/>
      <c r="U7" s="24"/>
      <c r="V7" s="105"/>
    </row>
    <row r="8" spans="1:23" x14ac:dyDescent="0.25">
      <c r="A8" s="1" t="s">
        <v>4</v>
      </c>
      <c r="B8" s="60">
        <v>-20</v>
      </c>
      <c r="D8" s="1" t="s">
        <v>4</v>
      </c>
      <c r="E8" s="60"/>
      <c r="G8" s="1" t="s">
        <v>4</v>
      </c>
      <c r="H8" s="60">
        <f t="shared" si="0"/>
        <v>-20</v>
      </c>
      <c r="J8" s="1" t="str">
        <f t="shared" si="1"/>
        <v>Vay</v>
      </c>
      <c r="K8" s="60"/>
      <c r="M8" s="1" t="s">
        <v>4</v>
      </c>
      <c r="N8" s="60">
        <f t="shared" si="2"/>
        <v>-20</v>
      </c>
    </row>
    <row r="9" spans="1:23" x14ac:dyDescent="0.25">
      <c r="A9" s="44"/>
      <c r="B9" s="61"/>
      <c r="D9" s="2"/>
      <c r="E9" s="61"/>
      <c r="G9" s="2"/>
      <c r="H9" s="61"/>
      <c r="J9" s="100" t="s">
        <v>62</v>
      </c>
      <c r="K9" s="61">
        <f>R19</f>
        <v>-2</v>
      </c>
      <c r="M9" s="2" t="str">
        <f>J9</f>
        <v>347</v>
      </c>
      <c r="N9" s="61">
        <f>K9+H9</f>
        <v>-2</v>
      </c>
      <c r="Q9" t="s">
        <v>81</v>
      </c>
      <c r="R9" s="30">
        <f>R4+R6+R7</f>
        <v>108</v>
      </c>
      <c r="S9" s="37">
        <v>10</v>
      </c>
    </row>
    <row r="10" spans="1:23" x14ac:dyDescent="0.25">
      <c r="A10" s="45" t="s">
        <v>2</v>
      </c>
      <c r="B10" s="62">
        <f>-SUM(B3:B7)-SUM(B8:B9)-B11</f>
        <v>-100</v>
      </c>
      <c r="D10" s="45" t="s">
        <v>2</v>
      </c>
      <c r="E10" s="70">
        <f>-SUM(E3:E7)-SUM(E8:E9)-E11-E12</f>
        <v>-100</v>
      </c>
      <c r="G10" s="45" t="s">
        <v>2</v>
      </c>
      <c r="H10" s="62">
        <f t="shared" si="0"/>
        <v>-200</v>
      </c>
      <c r="J10" s="45" t="str">
        <f t="shared" si="1"/>
        <v>VCSH</v>
      </c>
      <c r="K10" s="62">
        <f>-E10</f>
        <v>100</v>
      </c>
      <c r="M10" s="45" t="s">
        <v>2</v>
      </c>
      <c r="N10" s="62">
        <f t="shared" si="2"/>
        <v>-100</v>
      </c>
      <c r="O10" s="18" t="b">
        <f>N10=B10</f>
        <v>1</v>
      </c>
      <c r="P10" s="90"/>
      <c r="Q10" t="s">
        <v>12</v>
      </c>
      <c r="R10" s="30">
        <f>R9*S10</f>
        <v>81</v>
      </c>
      <c r="S10" s="23">
        <v>0.75</v>
      </c>
      <c r="T10" s="90"/>
      <c r="U10" s="106"/>
      <c r="V10" s="107"/>
    </row>
    <row r="11" spans="1:23" x14ac:dyDescent="0.25">
      <c r="A11" s="51" t="s">
        <v>34</v>
      </c>
      <c r="B11" s="57">
        <f>B20</f>
        <v>0</v>
      </c>
      <c r="D11" s="49" t="str">
        <f>A11</f>
        <v>421</v>
      </c>
      <c r="E11" s="71">
        <f>E20</f>
        <v>0</v>
      </c>
      <c r="G11" s="49" t="str">
        <f>D11</f>
        <v>421</v>
      </c>
      <c r="H11" s="57">
        <f t="shared" si="0"/>
        <v>0</v>
      </c>
      <c r="J11" s="49" t="str">
        <f>G11</f>
        <v>421</v>
      </c>
      <c r="K11" s="57">
        <f>K22</f>
        <v>0</v>
      </c>
      <c r="M11" s="49" t="str">
        <f>J11</f>
        <v>421</v>
      </c>
      <c r="N11" s="57">
        <f>N22</f>
        <v>0</v>
      </c>
      <c r="O11" s="18"/>
      <c r="P11" s="90"/>
      <c r="Q11" s="20" t="s">
        <v>13</v>
      </c>
      <c r="R11" s="58">
        <f>R3-R10</f>
        <v>9</v>
      </c>
      <c r="T11" s="90"/>
      <c r="W11" s="23"/>
    </row>
    <row r="12" spans="1:23" x14ac:dyDescent="0.25">
      <c r="A12" s="51"/>
      <c r="B12" s="57"/>
      <c r="D12" s="49" t="s">
        <v>63</v>
      </c>
      <c r="E12" s="71">
        <f>-E11*20%</f>
        <v>0</v>
      </c>
      <c r="G12" s="49" t="str">
        <f>D12</f>
        <v>Cổ tức</v>
      </c>
      <c r="H12" s="57">
        <f t="shared" si="0"/>
        <v>0</v>
      </c>
      <c r="J12" s="49" t="str">
        <f>G12</f>
        <v>Cổ tức</v>
      </c>
      <c r="K12" s="57"/>
      <c r="M12" s="49" t="str">
        <f>J12</f>
        <v>Cổ tức</v>
      </c>
      <c r="N12" s="57">
        <f>K12+H12</f>
        <v>0</v>
      </c>
      <c r="O12" s="18"/>
      <c r="P12" s="90"/>
      <c r="Q12" s="24" t="s">
        <v>14</v>
      </c>
      <c r="R12" s="30">
        <f>R9*S12</f>
        <v>27</v>
      </c>
      <c r="S12" s="23">
        <f>1-S10</f>
        <v>0.25</v>
      </c>
      <c r="T12" s="90"/>
      <c r="W12" s="23"/>
    </row>
    <row r="13" spans="1:23" x14ac:dyDescent="0.25">
      <c r="A13" s="46"/>
      <c r="B13" s="63"/>
      <c r="D13" s="46"/>
      <c r="E13" s="72"/>
      <c r="G13" s="46"/>
      <c r="H13" s="63"/>
      <c r="J13" s="46" t="s">
        <v>14</v>
      </c>
      <c r="K13" s="63">
        <f>-R12</f>
        <v>-27</v>
      </c>
      <c r="M13" s="46" t="str">
        <f>J13</f>
        <v>NCI</v>
      </c>
      <c r="N13" s="63">
        <f t="shared" si="2"/>
        <v>-27</v>
      </c>
      <c r="O13" s="18"/>
      <c r="P13" s="90"/>
      <c r="T13" s="90"/>
      <c r="U13" s="103"/>
      <c r="V13" s="108"/>
    </row>
    <row r="14" spans="1:23" x14ac:dyDescent="0.25">
      <c r="A14" s="40" t="s">
        <v>30</v>
      </c>
      <c r="B14" s="41"/>
      <c r="C14" s="40"/>
      <c r="D14" s="40"/>
      <c r="E14" s="41">
        <f>SUM(E3:E13)</f>
        <v>0</v>
      </c>
      <c r="F14" s="40"/>
      <c r="G14" s="40"/>
      <c r="H14" s="41">
        <f>SUM(H3:H13)</f>
        <v>0</v>
      </c>
      <c r="I14" s="40"/>
      <c r="J14" s="40"/>
      <c r="K14" s="41">
        <f>SUM(K3:K13)</f>
        <v>0</v>
      </c>
      <c r="N14" s="41">
        <f>SUM(N3:N13)</f>
        <v>0</v>
      </c>
      <c r="Q14" s="85" t="str">
        <f>A4</f>
        <v>Đầu tư</v>
      </c>
      <c r="R14" s="91">
        <f>-R3</f>
        <v>-90</v>
      </c>
      <c r="U14" s="109"/>
      <c r="V14" s="110"/>
    </row>
    <row r="15" spans="1:23" x14ac:dyDescent="0.25">
      <c r="A15" s="43" t="s">
        <v>33</v>
      </c>
      <c r="B15" s="41"/>
      <c r="C15" s="40"/>
      <c r="D15" s="40"/>
      <c r="E15" s="41"/>
      <c r="F15" s="40"/>
      <c r="G15" s="40"/>
      <c r="H15" s="41"/>
      <c r="I15" s="40"/>
      <c r="J15" s="40"/>
      <c r="K15" s="41"/>
      <c r="N15" s="41"/>
      <c r="Q15" s="96" t="str">
        <f>D10</f>
        <v>VCSH</v>
      </c>
      <c r="R15" s="97">
        <f>-E10</f>
        <v>100</v>
      </c>
      <c r="T15" s="89" t="s">
        <v>48</v>
      </c>
    </row>
    <row r="16" spans="1:23" x14ac:dyDescent="0.25">
      <c r="A16" s="98" t="s">
        <v>53</v>
      </c>
      <c r="B16" s="68">
        <f>-E12*S10</f>
        <v>0</v>
      </c>
      <c r="D16" s="65"/>
      <c r="E16" s="68">
        <v>0</v>
      </c>
      <c r="G16" s="65"/>
      <c r="H16" s="68">
        <f>E16+B16</f>
        <v>0</v>
      </c>
      <c r="J16" s="65"/>
      <c r="K16" s="68">
        <f>R20</f>
        <v>0</v>
      </c>
      <c r="M16" s="65" t="str">
        <f>A16</f>
        <v>515</v>
      </c>
      <c r="N16" s="68">
        <f>H16+K16</f>
        <v>0</v>
      </c>
      <c r="Q16" s="96" t="str">
        <f>Q11</f>
        <v>GW</v>
      </c>
      <c r="R16" s="97">
        <f>R11</f>
        <v>9</v>
      </c>
    </row>
    <row r="17" spans="1:23" x14ac:dyDescent="0.25">
      <c r="A17" s="99" t="s">
        <v>54</v>
      </c>
      <c r="B17" s="69"/>
      <c r="D17" s="66"/>
      <c r="E17" s="69">
        <v>0</v>
      </c>
      <c r="G17" s="66"/>
      <c r="H17" s="69">
        <f>E17+B17</f>
        <v>0</v>
      </c>
      <c r="J17" s="66"/>
      <c r="K17" s="69"/>
      <c r="M17" s="66" t="str">
        <f>A17</f>
        <v>635</v>
      </c>
      <c r="N17" s="69">
        <f>H17+K17</f>
        <v>0</v>
      </c>
      <c r="Q17" s="96" t="str">
        <f>Q12</f>
        <v>NCI</v>
      </c>
      <c r="R17" s="97">
        <f>-R12</f>
        <v>-27</v>
      </c>
      <c r="W17" s="23"/>
    </row>
    <row r="18" spans="1:23" x14ac:dyDescent="0.25">
      <c r="A18" s="20" t="s">
        <v>17</v>
      </c>
      <c r="B18" s="58">
        <f>SUM(B16:B17)</f>
        <v>0</v>
      </c>
      <c r="C18" s="20"/>
      <c r="D18" s="20"/>
      <c r="E18" s="58">
        <f>SUM(E16:E17)</f>
        <v>0</v>
      </c>
      <c r="F18" s="20"/>
      <c r="G18" s="20"/>
      <c r="H18" s="58">
        <f>SUM(H16:H17)</f>
        <v>0</v>
      </c>
      <c r="I18" s="20"/>
      <c r="J18" s="20"/>
      <c r="K18" s="58">
        <f>SUM(K16:K17)</f>
        <v>0</v>
      </c>
      <c r="L18" s="20"/>
      <c r="M18" s="20" t="str">
        <f t="shared" ref="M18:M20" si="3">A18</f>
        <v>Lợi nhuận</v>
      </c>
      <c r="N18" s="58">
        <f>SUM(N16:N17)</f>
        <v>0</v>
      </c>
      <c r="Q18" s="96" t="str">
        <f>G7</f>
        <v>TSCĐ</v>
      </c>
      <c r="R18" s="102">
        <f>R6</f>
        <v>10</v>
      </c>
      <c r="U18" s="103"/>
      <c r="V18" s="104"/>
    </row>
    <row r="19" spans="1:23" x14ac:dyDescent="0.25">
      <c r="A19" s="67" t="str">
        <f>M19</f>
        <v>8212</v>
      </c>
      <c r="B19" s="79"/>
      <c r="D19" s="67"/>
      <c r="E19" s="79"/>
      <c r="G19" s="67"/>
      <c r="H19" s="79"/>
      <c r="J19" s="67"/>
      <c r="K19" s="79"/>
      <c r="M19" s="80" t="s">
        <v>37</v>
      </c>
      <c r="N19" s="79">
        <f>K19+H19</f>
        <v>0</v>
      </c>
      <c r="Q19" s="87" t="str">
        <f>Q7</f>
        <v>Nợ phải trả Thuế TNDN Hoãn lại</v>
      </c>
      <c r="R19" s="88">
        <f>R7</f>
        <v>-2</v>
      </c>
      <c r="U19" s="109"/>
      <c r="V19" s="111"/>
    </row>
    <row r="20" spans="1:23" x14ac:dyDescent="0.25">
      <c r="A20" s="81" t="s">
        <v>31</v>
      </c>
      <c r="B20" s="82">
        <f>B18+B19</f>
        <v>0</v>
      </c>
      <c r="C20" s="64"/>
      <c r="D20" s="81"/>
      <c r="E20" s="82">
        <f>E18+E19</f>
        <v>0</v>
      </c>
      <c r="F20" s="64"/>
      <c r="G20" s="81"/>
      <c r="H20" s="82">
        <f>H18+H19</f>
        <v>0</v>
      </c>
      <c r="I20" s="64"/>
      <c r="J20" s="81"/>
      <c r="K20" s="82">
        <f>K18+K19</f>
        <v>0</v>
      </c>
      <c r="L20" s="64"/>
      <c r="M20" s="81" t="str">
        <f t="shared" si="3"/>
        <v>LNST</v>
      </c>
      <c r="N20" s="82">
        <f>N18+N19</f>
        <v>0</v>
      </c>
      <c r="R20" s="37">
        <f>SUM(R14:R19)</f>
        <v>0</v>
      </c>
    </row>
    <row r="21" spans="1:23" x14ac:dyDescent="0.25">
      <c r="A21" t="s">
        <v>40</v>
      </c>
      <c r="H21" s="84"/>
      <c r="K21" s="83"/>
      <c r="N21" s="83">
        <f>K21+H21</f>
        <v>0</v>
      </c>
      <c r="R21"/>
    </row>
    <row r="22" spans="1:23" x14ac:dyDescent="0.25">
      <c r="A22" t="s">
        <v>47</v>
      </c>
      <c r="K22" s="30">
        <f>K20+K21</f>
        <v>0</v>
      </c>
      <c r="N22" s="30">
        <f>N20+N21</f>
        <v>0</v>
      </c>
      <c r="R22"/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zoomScale="120" zoomScaleNormal="120" workbookViewId="0">
      <pane xSplit="16" ySplit="23" topLeftCell="Q24" activePane="bottomRight" state="frozen"/>
      <selection pane="topRight" activeCell="Q1" sqref="Q1"/>
      <selection pane="bottomLeft" activeCell="A22" sqref="A22"/>
      <selection pane="bottomRight" activeCell="Q19" sqref="Q19"/>
    </sheetView>
  </sheetViews>
  <sheetFormatPr defaultRowHeight="15" x14ac:dyDescent="0.25"/>
  <cols>
    <col min="1" max="1" width="10.140625" bestFit="1" customWidth="1"/>
    <col min="2" max="2" width="9" style="30" bestFit="1" customWidth="1"/>
    <col min="3" max="3" width="0.85546875" customWidth="1"/>
    <col min="4" max="4" width="9.5703125" bestFit="1" customWidth="1"/>
    <col min="5" max="5" width="8.85546875" style="30" bestFit="1" customWidth="1"/>
    <col min="6" max="6" width="0.85546875" customWidth="1"/>
    <col min="7" max="7" width="9.5703125" bestFit="1" customWidth="1"/>
    <col min="8" max="8" width="8.85546875" style="30" bestFit="1" customWidth="1"/>
    <col min="9" max="9" width="0.85546875" customWidth="1"/>
    <col min="10" max="10" width="9.5703125" bestFit="1" customWidth="1"/>
    <col min="11" max="11" width="8.28515625" style="30" bestFit="1" customWidth="1"/>
    <col min="12" max="12" width="0.85546875" customWidth="1"/>
    <col min="13" max="13" width="10.140625" bestFit="1" customWidth="1"/>
    <col min="14" max="14" width="9" style="30" bestFit="1" customWidth="1"/>
    <col min="15" max="15" width="6.28515625" customWidth="1"/>
    <col min="16" max="16" width="1.42578125" style="89" customWidth="1"/>
    <col min="17" max="17" width="26" bestFit="1" customWidth="1"/>
    <col min="19" max="19" width="4.7109375" customWidth="1"/>
    <col min="20" max="20" width="1.42578125" style="89" customWidth="1"/>
    <col min="21" max="21" width="26" bestFit="1" customWidth="1"/>
    <col min="22" max="22" width="9.140625" style="30"/>
    <col min="23" max="23" width="4.85546875" bestFit="1" customWidth="1"/>
  </cols>
  <sheetData>
    <row r="1" spans="1:23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23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  <c r="P2" s="89"/>
      <c r="T2" s="89"/>
      <c r="V2" s="93"/>
    </row>
    <row r="3" spans="1:23" x14ac:dyDescent="0.25">
      <c r="A3" s="3" t="s">
        <v>1</v>
      </c>
      <c r="B3" s="59">
        <v>30</v>
      </c>
      <c r="D3" s="3" t="s">
        <v>1</v>
      </c>
      <c r="E3" s="59">
        <f>a.Investment!E2-E21</f>
        <v>110</v>
      </c>
      <c r="G3" s="3" t="str">
        <f>D3</f>
        <v>Tiền</v>
      </c>
      <c r="H3" s="59">
        <f>E3+B3</f>
        <v>140</v>
      </c>
      <c r="J3" s="3" t="str">
        <f>G3</f>
        <v>Tiền</v>
      </c>
      <c r="K3" s="59"/>
      <c r="M3" s="3" t="str">
        <f>J3</f>
        <v>Tiền</v>
      </c>
      <c r="N3" s="59">
        <f>K3+H3</f>
        <v>140</v>
      </c>
      <c r="Q3" t="s">
        <v>11</v>
      </c>
      <c r="R3" s="19">
        <f>B4</f>
        <v>90</v>
      </c>
    </row>
    <row r="4" spans="1:23" x14ac:dyDescent="0.25">
      <c r="A4" s="5" t="s">
        <v>0</v>
      </c>
      <c r="B4" s="73">
        <v>90</v>
      </c>
      <c r="D4" s="5" t="str">
        <f>G4</f>
        <v>Đầu tư</v>
      </c>
      <c r="E4" s="38"/>
      <c r="G4" s="5" t="str">
        <f>A4</f>
        <v>Đầu tư</v>
      </c>
      <c r="H4" s="38">
        <f t="shared" ref="H4:H13" si="0">E4+B4</f>
        <v>90</v>
      </c>
      <c r="J4" s="5" t="str">
        <f t="shared" ref="J4:J11" si="1">G4</f>
        <v>Đầu tư</v>
      </c>
      <c r="K4" s="38">
        <f>-H4</f>
        <v>-90</v>
      </c>
      <c r="M4" s="5" t="str">
        <f>G4</f>
        <v>Đầu tư</v>
      </c>
      <c r="N4" s="38">
        <f t="shared" ref="N4:N14" si="2">K4+H4</f>
        <v>0</v>
      </c>
      <c r="O4" s="18" t="b">
        <f>N4=0</f>
        <v>1</v>
      </c>
      <c r="P4" s="90"/>
      <c r="Q4" t="s">
        <v>10</v>
      </c>
      <c r="R4" s="19">
        <v>100</v>
      </c>
      <c r="T4" s="90"/>
      <c r="U4" s="85"/>
      <c r="V4" s="91"/>
    </row>
    <row r="5" spans="1:23" x14ac:dyDescent="0.25">
      <c r="A5" s="5"/>
      <c r="B5" s="73"/>
      <c r="D5" s="5"/>
      <c r="E5" s="38"/>
      <c r="G5" s="5"/>
      <c r="H5" s="38"/>
      <c r="J5" s="5" t="s">
        <v>13</v>
      </c>
      <c r="K5" s="38">
        <f>R6</f>
        <v>15</v>
      </c>
      <c r="M5" s="5" t="str">
        <f>J5</f>
        <v>GW</v>
      </c>
      <c r="N5" s="38">
        <f t="shared" si="2"/>
        <v>15</v>
      </c>
      <c r="O5" s="18" t="b">
        <f>N5=R6</f>
        <v>1</v>
      </c>
      <c r="P5" s="90"/>
      <c r="Q5" t="s">
        <v>12</v>
      </c>
      <c r="R5" s="19">
        <f>R4*S5</f>
        <v>75</v>
      </c>
      <c r="S5" s="23">
        <v>0.75</v>
      </c>
      <c r="T5" s="90"/>
      <c r="U5" s="96"/>
      <c r="V5" s="97"/>
    </row>
    <row r="6" spans="1:23" x14ac:dyDescent="0.25">
      <c r="A6" s="5"/>
      <c r="B6" s="73"/>
      <c r="D6" s="5"/>
      <c r="E6" s="38"/>
      <c r="G6" s="5"/>
      <c r="H6" s="38"/>
      <c r="J6" s="56" t="s">
        <v>35</v>
      </c>
      <c r="K6" s="38"/>
      <c r="M6" s="5" t="str">
        <f>J6</f>
        <v>243</v>
      </c>
      <c r="N6" s="38">
        <f t="shared" si="2"/>
        <v>0</v>
      </c>
      <c r="O6" s="18"/>
      <c r="P6" s="90"/>
      <c r="Q6" s="20" t="s">
        <v>13</v>
      </c>
      <c r="R6" s="21">
        <f>R3-R5</f>
        <v>15</v>
      </c>
      <c r="T6" s="90"/>
      <c r="U6" s="87"/>
      <c r="V6" s="92"/>
    </row>
    <row r="7" spans="1:23" x14ac:dyDescent="0.25">
      <c r="A7" s="5" t="s">
        <v>64</v>
      </c>
      <c r="B7" s="73">
        <f>-B21</f>
        <v>0</v>
      </c>
      <c r="D7" s="5" t="str">
        <f>A7</f>
        <v>TS khác</v>
      </c>
      <c r="E7" s="38"/>
      <c r="G7" s="5" t="str">
        <f>D7</f>
        <v>TS khác</v>
      </c>
      <c r="H7" s="38">
        <f t="shared" si="0"/>
        <v>0</v>
      </c>
      <c r="J7" s="56" t="str">
        <f>G7</f>
        <v>TS khác</v>
      </c>
      <c r="K7" s="38"/>
      <c r="M7" s="5" t="str">
        <f>J7</f>
        <v>TS khác</v>
      </c>
      <c r="N7" s="38">
        <f t="shared" si="2"/>
        <v>0</v>
      </c>
      <c r="O7" s="18"/>
      <c r="P7" s="90"/>
      <c r="Q7" s="24" t="s">
        <v>14</v>
      </c>
      <c r="R7" s="19">
        <f>R4*S7</f>
        <v>25</v>
      </c>
      <c r="S7" s="23">
        <f>1-S5</f>
        <v>0.25</v>
      </c>
      <c r="T7" s="90"/>
      <c r="U7" s="94"/>
      <c r="V7" s="95"/>
    </row>
    <row r="8" spans="1:23" hidden="1" x14ac:dyDescent="0.25">
      <c r="A8" s="4" t="s">
        <v>55</v>
      </c>
      <c r="B8" s="42"/>
      <c r="D8" s="4" t="str">
        <f>A8</f>
        <v>Cho vay</v>
      </c>
      <c r="E8" s="42"/>
      <c r="G8" s="4" t="str">
        <f>D8</f>
        <v>Cho vay</v>
      </c>
      <c r="H8" s="42">
        <f t="shared" si="0"/>
        <v>0</v>
      </c>
      <c r="J8" s="4" t="str">
        <f t="shared" si="1"/>
        <v>Cho vay</v>
      </c>
      <c r="K8" s="42">
        <f>V6</f>
        <v>0</v>
      </c>
      <c r="M8" s="4" t="str">
        <f>J8</f>
        <v>Cho vay</v>
      </c>
      <c r="N8" s="42">
        <f t="shared" si="2"/>
        <v>0</v>
      </c>
      <c r="O8" s="18"/>
    </row>
    <row r="9" spans="1:23" x14ac:dyDescent="0.25">
      <c r="A9" s="1" t="s">
        <v>4</v>
      </c>
      <c r="B9" s="60">
        <v>-20</v>
      </c>
      <c r="D9" s="1" t="s">
        <v>4</v>
      </c>
      <c r="E9" s="60"/>
      <c r="G9" s="1" t="s">
        <v>4</v>
      </c>
      <c r="H9" s="60">
        <f t="shared" si="0"/>
        <v>-20</v>
      </c>
      <c r="J9" s="1" t="str">
        <f t="shared" si="1"/>
        <v>Vay</v>
      </c>
      <c r="K9" s="60"/>
      <c r="M9" s="1" t="s">
        <v>4</v>
      </c>
      <c r="N9" s="60">
        <f t="shared" si="2"/>
        <v>-20</v>
      </c>
    </row>
    <row r="10" spans="1:23" x14ac:dyDescent="0.25">
      <c r="A10" s="44"/>
      <c r="B10" s="61"/>
      <c r="D10" s="100" t="s">
        <v>65</v>
      </c>
      <c r="E10" s="61">
        <f>-E13</f>
        <v>-2</v>
      </c>
      <c r="G10" s="2" t="str">
        <f>D10</f>
        <v>353</v>
      </c>
      <c r="H10" s="61">
        <f>E10+B10</f>
        <v>-2</v>
      </c>
      <c r="J10" s="2" t="str">
        <f>G10</f>
        <v>353</v>
      </c>
      <c r="K10" s="61">
        <f>R22</f>
        <v>0</v>
      </c>
      <c r="M10" s="2" t="str">
        <f>J10</f>
        <v>353</v>
      </c>
      <c r="N10" s="61">
        <f>K10+H10</f>
        <v>-2</v>
      </c>
      <c r="Q10" t="s">
        <v>43</v>
      </c>
      <c r="R10" s="37">
        <f>E21</f>
        <v>-10</v>
      </c>
    </row>
    <row r="11" spans="1:23" x14ac:dyDescent="0.25">
      <c r="A11" s="45" t="s">
        <v>2</v>
      </c>
      <c r="B11" s="62">
        <f>-SUM(B3:B8)-SUM(B9:B10)-B12</f>
        <v>-100</v>
      </c>
      <c r="D11" s="45" t="s">
        <v>2</v>
      </c>
      <c r="E11" s="70">
        <f>-SUM(E3:E8)-SUM(E9:E10)-E12-E13</f>
        <v>-100</v>
      </c>
      <c r="G11" s="45" t="s">
        <v>2</v>
      </c>
      <c r="H11" s="62">
        <f t="shared" si="0"/>
        <v>-200</v>
      </c>
      <c r="J11" s="45" t="str">
        <f t="shared" si="1"/>
        <v>VCSH</v>
      </c>
      <c r="K11" s="62">
        <f>-E11</f>
        <v>100</v>
      </c>
      <c r="M11" s="45" t="s">
        <v>2</v>
      </c>
      <c r="N11" s="62">
        <f t="shared" si="2"/>
        <v>-100</v>
      </c>
      <c r="O11" s="18" t="b">
        <f>N11=B11</f>
        <v>1</v>
      </c>
      <c r="P11" s="90"/>
      <c r="Q11" t="s">
        <v>44</v>
      </c>
      <c r="R11" s="37">
        <f>R10*S11</f>
        <v>-2.5</v>
      </c>
      <c r="S11" s="23">
        <f>S7</f>
        <v>0.25</v>
      </c>
      <c r="T11" s="90"/>
      <c r="U11" s="20"/>
      <c r="V11" s="58"/>
    </row>
    <row r="12" spans="1:23" x14ac:dyDescent="0.25">
      <c r="A12" s="51" t="s">
        <v>34</v>
      </c>
      <c r="B12" s="57">
        <f>B21</f>
        <v>0</v>
      </c>
      <c r="D12" s="49" t="str">
        <f>A12</f>
        <v>421</v>
      </c>
      <c r="E12" s="71">
        <f>E21</f>
        <v>-10</v>
      </c>
      <c r="G12" s="49" t="str">
        <f>D12</f>
        <v>421</v>
      </c>
      <c r="H12" s="57">
        <f t="shared" si="0"/>
        <v>-10</v>
      </c>
      <c r="J12" s="49" t="str">
        <f>G12</f>
        <v>421</v>
      </c>
      <c r="K12" s="57">
        <f>K23</f>
        <v>2.5</v>
      </c>
      <c r="M12" s="49" t="str">
        <f>J12</f>
        <v>421</v>
      </c>
      <c r="N12" s="57">
        <f>N23</f>
        <v>-7.5</v>
      </c>
      <c r="O12" s="18"/>
      <c r="P12" s="90"/>
      <c r="Q12" s="85" t="s">
        <v>45</v>
      </c>
      <c r="R12" s="86">
        <f>-R11</f>
        <v>2.5</v>
      </c>
      <c r="T12" s="90"/>
      <c r="W12" s="23"/>
    </row>
    <row r="13" spans="1:23" x14ac:dyDescent="0.25">
      <c r="A13" s="51"/>
      <c r="B13" s="57"/>
      <c r="D13" s="49" t="s">
        <v>80</v>
      </c>
      <c r="E13" s="71">
        <f>-E12*20%</f>
        <v>2</v>
      </c>
      <c r="G13" s="49" t="str">
        <f>D13</f>
        <v>421/Quỹ</v>
      </c>
      <c r="H13" s="57">
        <f t="shared" si="0"/>
        <v>2</v>
      </c>
      <c r="J13" s="49" t="str">
        <f>G13</f>
        <v>421/Quỹ</v>
      </c>
      <c r="K13" s="57">
        <f>R16</f>
        <v>-0.5</v>
      </c>
      <c r="M13" s="49" t="str">
        <f>J13</f>
        <v>421/Quỹ</v>
      </c>
      <c r="N13" s="57">
        <f>K13+H13</f>
        <v>1.5</v>
      </c>
      <c r="O13" s="18"/>
      <c r="P13" s="90"/>
      <c r="Q13" s="87" t="s">
        <v>46</v>
      </c>
      <c r="R13" s="88">
        <f>-R12</f>
        <v>-2.5</v>
      </c>
      <c r="T13" s="90"/>
      <c r="W13" s="23"/>
    </row>
    <row r="14" spans="1:23" x14ac:dyDescent="0.25">
      <c r="A14" s="46"/>
      <c r="B14" s="63"/>
      <c r="D14" s="46"/>
      <c r="E14" s="72"/>
      <c r="G14" s="46"/>
      <c r="H14" s="63"/>
      <c r="J14" s="46" t="s">
        <v>14</v>
      </c>
      <c r="K14" s="63">
        <f>-R7+R13+V20+R17</f>
        <v>-27</v>
      </c>
      <c r="M14" s="46" t="str">
        <f>J14</f>
        <v>NCI</v>
      </c>
      <c r="N14" s="63">
        <f t="shared" si="2"/>
        <v>-27</v>
      </c>
      <c r="O14" s="18"/>
      <c r="P14" s="90"/>
      <c r="T14" s="90"/>
      <c r="U14" s="85"/>
      <c r="V14" s="91"/>
    </row>
    <row r="15" spans="1:23" x14ac:dyDescent="0.25">
      <c r="A15" s="40" t="s">
        <v>30</v>
      </c>
      <c r="B15" s="41"/>
      <c r="C15" s="40"/>
      <c r="D15" s="40"/>
      <c r="E15" s="41">
        <f>SUM(E3:E14)</f>
        <v>0</v>
      </c>
      <c r="F15" s="40"/>
      <c r="G15" s="40"/>
      <c r="H15" s="41">
        <f>SUM(H3:H14)</f>
        <v>0</v>
      </c>
      <c r="I15" s="40"/>
      <c r="J15" s="40"/>
      <c r="K15" s="41">
        <f>SUM(K3:K14)</f>
        <v>0</v>
      </c>
      <c r="N15" s="41">
        <f>SUM(N3:N14)</f>
        <v>0</v>
      </c>
      <c r="Q15" s="24"/>
      <c r="R15" s="101"/>
      <c r="U15" s="87"/>
      <c r="V15" s="92"/>
    </row>
    <row r="16" spans="1:23" x14ac:dyDescent="0.25">
      <c r="A16" s="43" t="s">
        <v>33</v>
      </c>
      <c r="B16" s="41"/>
      <c r="C16" s="40"/>
      <c r="D16" s="40"/>
      <c r="E16" s="41"/>
      <c r="F16" s="40"/>
      <c r="G16" s="40"/>
      <c r="H16" s="41"/>
      <c r="I16" s="40"/>
      <c r="J16" s="40"/>
      <c r="K16" s="41"/>
      <c r="N16" s="41"/>
      <c r="Q16" s="85" t="str">
        <f>G13</f>
        <v>421/Quỹ</v>
      </c>
      <c r="R16" s="86">
        <f>-R17</f>
        <v>-0.5</v>
      </c>
      <c r="T16" s="89" t="s">
        <v>48</v>
      </c>
    </row>
    <row r="17" spans="1:23" x14ac:dyDescent="0.25">
      <c r="A17" s="98" t="s">
        <v>53</v>
      </c>
      <c r="B17" s="68"/>
      <c r="D17" s="65"/>
      <c r="E17" s="68">
        <v>-12</v>
      </c>
      <c r="G17" s="65"/>
      <c r="H17" s="68">
        <f>E17+B17</f>
        <v>-12</v>
      </c>
      <c r="J17" s="65"/>
      <c r="K17" s="68">
        <f>R15</f>
        <v>0</v>
      </c>
      <c r="M17" s="65" t="str">
        <f>A17</f>
        <v>515</v>
      </c>
      <c r="N17" s="68">
        <f>H17+K17</f>
        <v>-12</v>
      </c>
      <c r="Q17" s="87" t="s">
        <v>76</v>
      </c>
      <c r="R17" s="88">
        <f>H13*S17</f>
        <v>0.5</v>
      </c>
      <c r="S17" s="23">
        <f>S11</f>
        <v>0.25</v>
      </c>
    </row>
    <row r="18" spans="1:23" x14ac:dyDescent="0.25">
      <c r="A18" s="99" t="s">
        <v>54</v>
      </c>
      <c r="B18" s="69"/>
      <c r="D18" s="66"/>
      <c r="E18" s="69">
        <v>2</v>
      </c>
      <c r="G18" s="66"/>
      <c r="H18" s="69">
        <f>E18+B18</f>
        <v>2</v>
      </c>
      <c r="J18" s="66"/>
      <c r="K18" s="69"/>
      <c r="M18" s="66" t="str">
        <f>A18</f>
        <v>635</v>
      </c>
      <c r="N18" s="69">
        <f>H18+K18</f>
        <v>2</v>
      </c>
      <c r="W18" s="23"/>
    </row>
    <row r="19" spans="1:23" x14ac:dyDescent="0.25">
      <c r="A19" s="20" t="s">
        <v>17</v>
      </c>
      <c r="B19" s="58">
        <f>SUM(B17:B18)</f>
        <v>0</v>
      </c>
      <c r="C19" s="20"/>
      <c r="D19" s="20"/>
      <c r="E19" s="58">
        <f>SUM(E17:E18)</f>
        <v>-10</v>
      </c>
      <c r="F19" s="20"/>
      <c r="G19" s="20"/>
      <c r="H19" s="58">
        <f>SUM(H17:H18)</f>
        <v>-10</v>
      </c>
      <c r="I19" s="20"/>
      <c r="J19" s="20"/>
      <c r="K19" s="58">
        <f>SUM(K17:K18)</f>
        <v>0</v>
      </c>
      <c r="L19" s="20"/>
      <c r="M19" s="20" t="str">
        <f t="shared" ref="M19:M21" si="3">A19</f>
        <v>Lợi nhuận</v>
      </c>
      <c r="N19" s="58">
        <f>SUM(N17:N18)</f>
        <v>-10</v>
      </c>
      <c r="U19" s="85"/>
      <c r="V19" s="86"/>
    </row>
    <row r="20" spans="1:23" x14ac:dyDescent="0.25">
      <c r="A20" s="67" t="str">
        <f>M20</f>
        <v>8212</v>
      </c>
      <c r="B20" s="79"/>
      <c r="D20" s="67"/>
      <c r="E20" s="79"/>
      <c r="G20" s="67"/>
      <c r="H20" s="79"/>
      <c r="J20" s="67"/>
      <c r="K20" s="79">
        <f>R23</f>
        <v>0</v>
      </c>
      <c r="M20" s="80" t="s">
        <v>37</v>
      </c>
      <c r="N20" s="79">
        <f>K20+H20</f>
        <v>0</v>
      </c>
      <c r="U20" s="87"/>
      <c r="V20" s="88"/>
    </row>
    <row r="21" spans="1:23" x14ac:dyDescent="0.25">
      <c r="A21" s="81" t="s">
        <v>31</v>
      </c>
      <c r="B21" s="82">
        <f>B19+B20</f>
        <v>0</v>
      </c>
      <c r="C21" s="64"/>
      <c r="D21" s="81"/>
      <c r="E21" s="82">
        <f>E19+E20</f>
        <v>-10</v>
      </c>
      <c r="F21" s="64"/>
      <c r="G21" s="81"/>
      <c r="H21" s="82">
        <f>H19+H20</f>
        <v>-10</v>
      </c>
      <c r="I21" s="64"/>
      <c r="J21" s="81"/>
      <c r="K21" s="82">
        <f>K19+K20</f>
        <v>0</v>
      </c>
      <c r="L21" s="64"/>
      <c r="M21" s="81" t="str">
        <f t="shared" si="3"/>
        <v>LNST</v>
      </c>
      <c r="N21" s="82">
        <f>N19+N20</f>
        <v>-10</v>
      </c>
    </row>
    <row r="22" spans="1:23" x14ac:dyDescent="0.25">
      <c r="A22" t="s">
        <v>40</v>
      </c>
      <c r="H22" s="84"/>
      <c r="K22" s="83">
        <f>R12+V19</f>
        <v>2.5</v>
      </c>
      <c r="N22" s="83">
        <f>K22+H22</f>
        <v>2.5</v>
      </c>
    </row>
    <row r="23" spans="1:23" x14ac:dyDescent="0.25">
      <c r="A23" t="s">
        <v>47</v>
      </c>
      <c r="K23" s="30">
        <f>K21+K22</f>
        <v>2.5</v>
      </c>
      <c r="N23" s="30">
        <f>N21+N22</f>
        <v>-7.5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zoomScale="120" zoomScaleNormal="120" workbookViewId="0">
      <pane xSplit="16" ySplit="23" topLeftCell="Q24" activePane="bottomRight" state="frozen"/>
      <selection pane="topRight" activeCell="Q1" sqref="Q1"/>
      <selection pane="bottomLeft" activeCell="A22" sqref="A22"/>
      <selection pane="bottomRight" activeCell="Q17" sqref="Q17:Q18"/>
    </sheetView>
  </sheetViews>
  <sheetFormatPr defaultRowHeight="15" x14ac:dyDescent="0.25"/>
  <cols>
    <col min="1" max="1" width="10.85546875" bestFit="1" customWidth="1"/>
    <col min="2" max="2" width="9" style="30" bestFit="1" customWidth="1"/>
    <col min="3" max="3" width="0.85546875" customWidth="1"/>
    <col min="4" max="4" width="11" bestFit="1" customWidth="1"/>
    <col min="5" max="5" width="8.85546875" style="30" bestFit="1" customWidth="1"/>
    <col min="6" max="6" width="0.85546875" customWidth="1"/>
    <col min="7" max="7" width="11" bestFit="1" customWidth="1"/>
    <col min="8" max="8" width="8.85546875" style="30" bestFit="1" customWidth="1"/>
    <col min="9" max="9" width="0.85546875" customWidth="1"/>
    <col min="10" max="10" width="11" bestFit="1" customWidth="1"/>
    <col min="11" max="11" width="8.28515625" style="30" bestFit="1" customWidth="1"/>
    <col min="12" max="12" width="0.85546875" customWidth="1"/>
    <col min="13" max="13" width="11" bestFit="1" customWidth="1"/>
    <col min="14" max="14" width="9" style="30" bestFit="1" customWidth="1"/>
    <col min="15" max="15" width="6.28515625" customWidth="1"/>
    <col min="16" max="16" width="1.42578125" style="89" customWidth="1"/>
    <col min="17" max="17" width="26" bestFit="1" customWidth="1"/>
    <col min="19" max="19" width="4.7109375" customWidth="1"/>
    <col min="20" max="20" width="1.42578125" style="89" customWidth="1"/>
    <col min="21" max="21" width="26" bestFit="1" customWidth="1"/>
    <col min="22" max="22" width="9.140625" style="30"/>
    <col min="23" max="23" width="4.85546875" bestFit="1" customWidth="1"/>
  </cols>
  <sheetData>
    <row r="1" spans="1:23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23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  <c r="P2" s="89"/>
      <c r="T2" s="89"/>
      <c r="V2" s="93"/>
    </row>
    <row r="3" spans="1:23" x14ac:dyDescent="0.25">
      <c r="A3" s="3" t="s">
        <v>1</v>
      </c>
      <c r="B3" s="59">
        <v>30</v>
      </c>
      <c r="D3" s="3" t="s">
        <v>1</v>
      </c>
      <c r="E3" s="59">
        <f>a.Investment!E2-E21-2</f>
        <v>108</v>
      </c>
      <c r="G3" s="3" t="str">
        <f>D3</f>
        <v>Tiền</v>
      </c>
      <c r="H3" s="59">
        <f>E3+B3</f>
        <v>138</v>
      </c>
      <c r="J3" s="3" t="str">
        <f>G3</f>
        <v>Tiền</v>
      </c>
      <c r="K3" s="59"/>
      <c r="M3" s="3" t="str">
        <f>J3</f>
        <v>Tiền</v>
      </c>
      <c r="N3" s="59">
        <f>K3+H3</f>
        <v>138</v>
      </c>
      <c r="Q3" t="s">
        <v>11</v>
      </c>
      <c r="R3" s="19">
        <f>B4</f>
        <v>90</v>
      </c>
    </row>
    <row r="4" spans="1:23" x14ac:dyDescent="0.25">
      <c r="A4" s="5" t="s">
        <v>0</v>
      </c>
      <c r="B4" s="73">
        <v>90</v>
      </c>
      <c r="D4" s="5" t="str">
        <f>G4</f>
        <v>Đầu tư</v>
      </c>
      <c r="E4" s="38"/>
      <c r="G4" s="5" t="str">
        <f>A4</f>
        <v>Đầu tư</v>
      </c>
      <c r="H4" s="38">
        <f t="shared" ref="H4:H13" si="0">E4+B4</f>
        <v>90</v>
      </c>
      <c r="J4" s="5" t="str">
        <f t="shared" ref="J4:J11" si="1">G4</f>
        <v>Đầu tư</v>
      </c>
      <c r="K4" s="38">
        <f>-H4</f>
        <v>-90</v>
      </c>
      <c r="M4" s="5" t="str">
        <f>G4</f>
        <v>Đầu tư</v>
      </c>
      <c r="N4" s="38">
        <f t="shared" ref="N4:N14" si="2">K4+H4</f>
        <v>0</v>
      </c>
      <c r="O4" s="18" t="b">
        <f>N4=0</f>
        <v>1</v>
      </c>
      <c r="P4" s="90"/>
      <c r="Q4" t="s">
        <v>10</v>
      </c>
      <c r="R4" s="19">
        <v>100</v>
      </c>
      <c r="T4" s="90"/>
      <c r="U4" s="85"/>
      <c r="V4" s="91"/>
    </row>
    <row r="5" spans="1:23" x14ac:dyDescent="0.25">
      <c r="A5" s="5"/>
      <c r="B5" s="73"/>
      <c r="D5" s="5"/>
      <c r="E5" s="38"/>
      <c r="G5" s="5"/>
      <c r="H5" s="38"/>
      <c r="J5" s="5" t="s">
        <v>13</v>
      </c>
      <c r="K5" s="38">
        <f>R6</f>
        <v>15</v>
      </c>
      <c r="M5" s="5" t="str">
        <f>J5</f>
        <v>GW</v>
      </c>
      <c r="N5" s="38">
        <f t="shared" si="2"/>
        <v>15</v>
      </c>
      <c r="O5" s="18" t="b">
        <f>N5=R6</f>
        <v>1</v>
      </c>
      <c r="P5" s="90"/>
      <c r="Q5" t="s">
        <v>12</v>
      </c>
      <c r="R5" s="19">
        <f>R4*S5</f>
        <v>75</v>
      </c>
      <c r="S5" s="23">
        <v>0.75</v>
      </c>
      <c r="T5" s="90"/>
      <c r="U5" s="96"/>
      <c r="V5" s="97"/>
    </row>
    <row r="6" spans="1:23" x14ac:dyDescent="0.25">
      <c r="A6" s="5"/>
      <c r="B6" s="73"/>
      <c r="D6" s="5"/>
      <c r="E6" s="38"/>
      <c r="G6" s="5"/>
      <c r="H6" s="38"/>
      <c r="J6" s="56" t="s">
        <v>35</v>
      </c>
      <c r="K6" s="38"/>
      <c r="M6" s="5" t="str">
        <f>J6</f>
        <v>243</v>
      </c>
      <c r="N6" s="38">
        <f t="shared" si="2"/>
        <v>0</v>
      </c>
      <c r="O6" s="18"/>
      <c r="P6" s="90"/>
      <c r="Q6" s="20" t="s">
        <v>13</v>
      </c>
      <c r="R6" s="21">
        <f>R3-R5</f>
        <v>15</v>
      </c>
      <c r="T6" s="90"/>
      <c r="U6" s="87"/>
      <c r="V6" s="92"/>
    </row>
    <row r="7" spans="1:23" x14ac:dyDescent="0.25">
      <c r="A7" s="5" t="s">
        <v>79</v>
      </c>
      <c r="B7" s="73">
        <f>-B21</f>
        <v>1.5</v>
      </c>
      <c r="D7" s="5" t="str">
        <f>A7</f>
        <v>Tiền cổ tức</v>
      </c>
      <c r="E7" s="38"/>
      <c r="G7" s="5" t="str">
        <f>D7</f>
        <v>Tiền cổ tức</v>
      </c>
      <c r="H7" s="38">
        <f t="shared" si="0"/>
        <v>1.5</v>
      </c>
      <c r="J7" s="56" t="str">
        <f>G7</f>
        <v>Tiền cổ tức</v>
      </c>
      <c r="K7" s="38"/>
      <c r="M7" s="5" t="str">
        <f>J7</f>
        <v>Tiền cổ tức</v>
      </c>
      <c r="N7" s="38">
        <f t="shared" si="2"/>
        <v>1.5</v>
      </c>
      <c r="O7" s="18"/>
      <c r="P7" s="90"/>
      <c r="Q7" s="24" t="s">
        <v>14</v>
      </c>
      <c r="R7" s="19">
        <f>R4*S7</f>
        <v>25</v>
      </c>
      <c r="S7" s="23">
        <f>1-S5</f>
        <v>0.25</v>
      </c>
      <c r="T7" s="90"/>
      <c r="U7" s="94"/>
      <c r="V7" s="95"/>
    </row>
    <row r="8" spans="1:23" hidden="1" x14ac:dyDescent="0.25">
      <c r="A8" s="4" t="s">
        <v>55</v>
      </c>
      <c r="B8" s="42"/>
      <c r="D8" s="4" t="str">
        <f>A8</f>
        <v>Cho vay</v>
      </c>
      <c r="E8" s="42"/>
      <c r="G8" s="4" t="str">
        <f>D8</f>
        <v>Cho vay</v>
      </c>
      <c r="H8" s="42">
        <f t="shared" si="0"/>
        <v>0</v>
      </c>
      <c r="J8" s="4" t="str">
        <f t="shared" si="1"/>
        <v>Cho vay</v>
      </c>
      <c r="K8" s="42">
        <f>V6</f>
        <v>0</v>
      </c>
      <c r="M8" s="4" t="str">
        <f>J8</f>
        <v>Cho vay</v>
      </c>
      <c r="N8" s="42">
        <f t="shared" si="2"/>
        <v>0</v>
      </c>
      <c r="O8" s="18"/>
    </row>
    <row r="9" spans="1:23" x14ac:dyDescent="0.25">
      <c r="A9" s="1" t="s">
        <v>4</v>
      </c>
      <c r="B9" s="60">
        <v>-20</v>
      </c>
      <c r="D9" s="1" t="s">
        <v>4</v>
      </c>
      <c r="E9" s="60"/>
      <c r="G9" s="1" t="s">
        <v>4</v>
      </c>
      <c r="H9" s="60">
        <f t="shared" si="0"/>
        <v>-20</v>
      </c>
      <c r="J9" s="1" t="str">
        <f t="shared" si="1"/>
        <v>Vay</v>
      </c>
      <c r="K9" s="60"/>
      <c r="M9" s="1" t="s">
        <v>4</v>
      </c>
      <c r="N9" s="60">
        <f t="shared" si="2"/>
        <v>-20</v>
      </c>
    </row>
    <row r="10" spans="1:23" x14ac:dyDescent="0.25">
      <c r="A10" s="44"/>
      <c r="B10" s="61"/>
      <c r="D10" s="2"/>
      <c r="E10" s="61"/>
      <c r="G10" s="2"/>
      <c r="H10" s="61"/>
      <c r="J10" s="100" t="s">
        <v>62</v>
      </c>
      <c r="K10" s="61">
        <f>R22</f>
        <v>0</v>
      </c>
      <c r="M10" s="2" t="str">
        <f>J10</f>
        <v>347</v>
      </c>
      <c r="N10" s="61">
        <f>K10+H10</f>
        <v>0</v>
      </c>
      <c r="Q10" t="s">
        <v>43</v>
      </c>
      <c r="R10" s="37">
        <f>E21</f>
        <v>-10</v>
      </c>
    </row>
    <row r="11" spans="1:23" x14ac:dyDescent="0.25">
      <c r="A11" s="45" t="s">
        <v>2</v>
      </c>
      <c r="B11" s="62">
        <f>-SUM(B3:B8)-SUM(B9:B10)-B12</f>
        <v>-100</v>
      </c>
      <c r="D11" s="45" t="s">
        <v>2</v>
      </c>
      <c r="E11" s="70">
        <f>-SUM(E3:E8)-SUM(E9:E10)-E12-E13</f>
        <v>-100</v>
      </c>
      <c r="G11" s="45" t="s">
        <v>2</v>
      </c>
      <c r="H11" s="62">
        <f t="shared" si="0"/>
        <v>-200</v>
      </c>
      <c r="J11" s="45" t="str">
        <f t="shared" si="1"/>
        <v>VCSH</v>
      </c>
      <c r="K11" s="62">
        <f>-E11</f>
        <v>100</v>
      </c>
      <c r="M11" s="45" t="s">
        <v>2</v>
      </c>
      <c r="N11" s="62">
        <f t="shared" si="2"/>
        <v>-100</v>
      </c>
      <c r="O11" s="18" t="b">
        <f>N11=B11</f>
        <v>1</v>
      </c>
      <c r="P11" s="90"/>
      <c r="Q11" t="s">
        <v>44</v>
      </c>
      <c r="R11" s="37">
        <f>R10*S11</f>
        <v>-2.5</v>
      </c>
      <c r="S11" s="23">
        <f>S7</f>
        <v>0.25</v>
      </c>
      <c r="T11" s="90"/>
      <c r="U11" s="20"/>
      <c r="V11" s="58"/>
    </row>
    <row r="12" spans="1:23" x14ac:dyDescent="0.25">
      <c r="A12" s="51" t="s">
        <v>34</v>
      </c>
      <c r="B12" s="57">
        <f>B21</f>
        <v>-1.5</v>
      </c>
      <c r="D12" s="49" t="str">
        <f>A12</f>
        <v>421</v>
      </c>
      <c r="E12" s="71">
        <f>E21</f>
        <v>-10</v>
      </c>
      <c r="G12" s="49" t="str">
        <f>D12</f>
        <v>421</v>
      </c>
      <c r="H12" s="57">
        <f t="shared" si="0"/>
        <v>-11.5</v>
      </c>
      <c r="J12" s="49" t="str">
        <f>G12</f>
        <v>421</v>
      </c>
      <c r="K12" s="57">
        <f>K23</f>
        <v>4</v>
      </c>
      <c r="M12" s="49" t="str">
        <f>J12</f>
        <v>421</v>
      </c>
      <c r="N12" s="57">
        <f>N23</f>
        <v>-7.5</v>
      </c>
      <c r="O12" s="18"/>
      <c r="P12" s="90"/>
      <c r="Q12" s="85" t="s">
        <v>45</v>
      </c>
      <c r="R12" s="86">
        <f>-R11</f>
        <v>2.5</v>
      </c>
      <c r="T12" s="90"/>
      <c r="W12" s="23"/>
    </row>
    <row r="13" spans="1:23" x14ac:dyDescent="0.25">
      <c r="A13" s="51"/>
      <c r="B13" s="57"/>
      <c r="D13" s="49" t="s">
        <v>78</v>
      </c>
      <c r="E13" s="71">
        <f>-E12*20%</f>
        <v>2</v>
      </c>
      <c r="G13" s="49" t="str">
        <f>D13</f>
        <v>421/Cổ tức</v>
      </c>
      <c r="H13" s="57">
        <f t="shared" si="0"/>
        <v>2</v>
      </c>
      <c r="J13" s="49" t="str">
        <f>G13</f>
        <v>421/Cổ tức</v>
      </c>
      <c r="K13" s="57">
        <f>R16</f>
        <v>-2</v>
      </c>
      <c r="M13" s="49" t="str">
        <f>J13</f>
        <v>421/Cổ tức</v>
      </c>
      <c r="N13" s="57">
        <f>K13+H13</f>
        <v>0</v>
      </c>
      <c r="O13" s="18"/>
      <c r="P13" s="90"/>
      <c r="Q13" s="87" t="s">
        <v>46</v>
      </c>
      <c r="R13" s="88">
        <f>-R12</f>
        <v>-2.5</v>
      </c>
      <c r="T13" s="90"/>
      <c r="W13" s="23"/>
    </row>
    <row r="14" spans="1:23" x14ac:dyDescent="0.25">
      <c r="A14" s="46"/>
      <c r="B14" s="63"/>
      <c r="D14" s="46"/>
      <c r="E14" s="72"/>
      <c r="G14" s="46"/>
      <c r="H14" s="63"/>
      <c r="J14" s="46" t="s">
        <v>14</v>
      </c>
      <c r="K14" s="63">
        <f>-R7+R13+V20+R17</f>
        <v>-27</v>
      </c>
      <c r="M14" s="46" t="str">
        <f>J14</f>
        <v>NCI</v>
      </c>
      <c r="N14" s="63">
        <f t="shared" si="2"/>
        <v>-27</v>
      </c>
      <c r="O14" s="18"/>
      <c r="P14" s="90"/>
      <c r="T14" s="90"/>
      <c r="U14" s="85"/>
      <c r="V14" s="91"/>
    </row>
    <row r="15" spans="1:23" x14ac:dyDescent="0.25">
      <c r="A15" s="40" t="s">
        <v>30</v>
      </c>
      <c r="B15" s="41"/>
      <c r="C15" s="40"/>
      <c r="D15" s="40"/>
      <c r="E15" s="41">
        <f>SUM(E3:E14)</f>
        <v>0</v>
      </c>
      <c r="F15" s="40"/>
      <c r="G15" s="40"/>
      <c r="H15" s="41">
        <f>SUM(H3:H14)</f>
        <v>0</v>
      </c>
      <c r="I15" s="40"/>
      <c r="J15" s="40"/>
      <c r="K15" s="41">
        <f>SUM(K3:K14)</f>
        <v>0</v>
      </c>
      <c r="N15" s="41">
        <f>SUM(N3:N14)</f>
        <v>0</v>
      </c>
      <c r="Q15" s="85" t="s">
        <v>56</v>
      </c>
      <c r="R15" s="86">
        <f>-B17</f>
        <v>1.5</v>
      </c>
      <c r="U15" s="87"/>
      <c r="V15" s="92"/>
    </row>
    <row r="16" spans="1:23" x14ac:dyDescent="0.25">
      <c r="A16" s="43" t="s">
        <v>33</v>
      </c>
      <c r="B16" s="41"/>
      <c r="C16" s="40"/>
      <c r="D16" s="40"/>
      <c r="E16" s="41"/>
      <c r="F16" s="40"/>
      <c r="G16" s="40"/>
      <c r="H16" s="41"/>
      <c r="I16" s="40"/>
      <c r="J16" s="40"/>
      <c r="K16" s="41"/>
      <c r="N16" s="41"/>
      <c r="Q16" s="96" t="str">
        <f>G13</f>
        <v>421/Cổ tức</v>
      </c>
      <c r="R16" s="102">
        <f>-E13</f>
        <v>-2</v>
      </c>
      <c r="T16" s="89" t="s">
        <v>48</v>
      </c>
    </row>
    <row r="17" spans="1:23" x14ac:dyDescent="0.25">
      <c r="A17" s="98" t="s">
        <v>53</v>
      </c>
      <c r="B17" s="68">
        <f>-E13*S5</f>
        <v>-1.5</v>
      </c>
      <c r="D17" s="65"/>
      <c r="E17" s="68">
        <v>-12</v>
      </c>
      <c r="G17" s="65"/>
      <c r="H17" s="68">
        <f>E17+B17</f>
        <v>-13.5</v>
      </c>
      <c r="J17" s="65"/>
      <c r="K17" s="68">
        <f>R15</f>
        <v>1.5</v>
      </c>
      <c r="M17" s="65" t="str">
        <f>A17</f>
        <v>515</v>
      </c>
      <c r="N17" s="68">
        <f>H17+K17</f>
        <v>-12</v>
      </c>
      <c r="Q17" s="87" t="s">
        <v>76</v>
      </c>
      <c r="R17" s="88">
        <f>-R16*S17</f>
        <v>0.5</v>
      </c>
      <c r="S17" s="23">
        <f>S11</f>
        <v>0.25</v>
      </c>
    </row>
    <row r="18" spans="1:23" x14ac:dyDescent="0.25">
      <c r="A18" s="99" t="s">
        <v>54</v>
      </c>
      <c r="B18" s="69"/>
      <c r="D18" s="66"/>
      <c r="E18" s="69">
        <v>2</v>
      </c>
      <c r="G18" s="66"/>
      <c r="H18" s="69">
        <f>E18+B18</f>
        <v>2</v>
      </c>
      <c r="J18" s="66"/>
      <c r="K18" s="69"/>
      <c r="M18" s="66" t="str">
        <f>A18</f>
        <v>635</v>
      </c>
      <c r="N18" s="69">
        <f>H18+K18</f>
        <v>2</v>
      </c>
      <c r="W18" s="23"/>
    </row>
    <row r="19" spans="1:23" x14ac:dyDescent="0.25">
      <c r="A19" s="20" t="s">
        <v>17</v>
      </c>
      <c r="B19" s="58">
        <f>SUM(B17:B18)</f>
        <v>-1.5</v>
      </c>
      <c r="C19" s="20"/>
      <c r="D19" s="20"/>
      <c r="E19" s="58">
        <f>SUM(E17:E18)</f>
        <v>-10</v>
      </c>
      <c r="F19" s="20"/>
      <c r="G19" s="20"/>
      <c r="H19" s="58">
        <f>SUM(H17:H18)</f>
        <v>-11.5</v>
      </c>
      <c r="I19" s="20"/>
      <c r="J19" s="20"/>
      <c r="K19" s="58">
        <f>SUM(K17:K18)</f>
        <v>1.5</v>
      </c>
      <c r="L19" s="20"/>
      <c r="M19" s="20" t="str">
        <f t="shared" ref="M19:M21" si="3">A19</f>
        <v>Lợi nhuận</v>
      </c>
      <c r="N19" s="58">
        <f>SUM(N17:N18)</f>
        <v>-10</v>
      </c>
      <c r="U19" s="85"/>
      <c r="V19" s="86"/>
    </row>
    <row r="20" spans="1:23" x14ac:dyDescent="0.25">
      <c r="A20" s="67" t="str">
        <f>M20</f>
        <v>8212</v>
      </c>
      <c r="B20" s="79"/>
      <c r="D20" s="67"/>
      <c r="E20" s="79"/>
      <c r="G20" s="67"/>
      <c r="H20" s="79"/>
      <c r="J20" s="67"/>
      <c r="K20" s="79">
        <f>R23</f>
        <v>0</v>
      </c>
      <c r="M20" s="80" t="s">
        <v>37</v>
      </c>
      <c r="N20" s="79">
        <f>K20+H20</f>
        <v>0</v>
      </c>
      <c r="U20" s="87"/>
      <c r="V20" s="88"/>
    </row>
    <row r="21" spans="1:23" x14ac:dyDescent="0.25">
      <c r="A21" s="81" t="s">
        <v>31</v>
      </c>
      <c r="B21" s="82">
        <f>B19+B20</f>
        <v>-1.5</v>
      </c>
      <c r="C21" s="64"/>
      <c r="D21" s="81"/>
      <c r="E21" s="82">
        <f>E19+E20</f>
        <v>-10</v>
      </c>
      <c r="F21" s="64"/>
      <c r="G21" s="81"/>
      <c r="H21" s="82">
        <f>H19+H20</f>
        <v>-11.5</v>
      </c>
      <c r="I21" s="64"/>
      <c r="J21" s="81"/>
      <c r="K21" s="82">
        <f>K19+K20</f>
        <v>1.5</v>
      </c>
      <c r="L21" s="64"/>
      <c r="M21" s="81" t="str">
        <f t="shared" si="3"/>
        <v>LNST</v>
      </c>
      <c r="N21" s="82">
        <f>N19+N20</f>
        <v>-10</v>
      </c>
    </row>
    <row r="22" spans="1:23" x14ac:dyDescent="0.25">
      <c r="A22" t="s">
        <v>40</v>
      </c>
      <c r="H22" s="84"/>
      <c r="K22" s="83">
        <f>R12+V19</f>
        <v>2.5</v>
      </c>
      <c r="N22" s="83">
        <f>K22+H22</f>
        <v>2.5</v>
      </c>
    </row>
    <row r="23" spans="1:23" x14ac:dyDescent="0.25">
      <c r="A23" t="s">
        <v>47</v>
      </c>
      <c r="K23" s="30">
        <f>K21+K22</f>
        <v>4</v>
      </c>
      <c r="N23" s="30">
        <f>N21+N22</f>
        <v>-7.5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zoomScale="120" zoomScaleNormal="120" workbookViewId="0">
      <pane xSplit="16" ySplit="22" topLeftCell="Q23" activePane="bottomRight" state="frozen"/>
      <selection pane="topRight" activeCell="Q1" sqref="Q1"/>
      <selection pane="bottomLeft" activeCell="A22" sqref="A22"/>
      <selection pane="bottomRight" activeCell="Q18" sqref="Q18"/>
    </sheetView>
  </sheetViews>
  <sheetFormatPr defaultRowHeight="15" x14ac:dyDescent="0.25"/>
  <cols>
    <col min="1" max="1" width="10.140625" bestFit="1" customWidth="1"/>
    <col min="2" max="2" width="9" style="30" bestFit="1" customWidth="1"/>
    <col min="3" max="3" width="0.85546875" customWidth="1"/>
    <col min="4" max="4" width="9.5703125" bestFit="1" customWidth="1"/>
    <col min="5" max="5" width="8.85546875" style="30" bestFit="1" customWidth="1"/>
    <col min="6" max="6" width="0.85546875" customWidth="1"/>
    <col min="7" max="7" width="9.5703125" bestFit="1" customWidth="1"/>
    <col min="8" max="8" width="8.85546875" style="30" bestFit="1" customWidth="1"/>
    <col min="9" max="9" width="0.85546875" customWidth="1"/>
    <col min="10" max="10" width="9.5703125" bestFit="1" customWidth="1"/>
    <col min="11" max="11" width="8.28515625" style="30" bestFit="1" customWidth="1"/>
    <col min="12" max="12" width="0.85546875" customWidth="1"/>
    <col min="13" max="13" width="10.140625" bestFit="1" customWidth="1"/>
    <col min="14" max="14" width="9" style="30" bestFit="1" customWidth="1"/>
    <col min="15" max="15" width="6.28515625" customWidth="1"/>
    <col min="16" max="16" width="1.42578125" style="89" customWidth="1"/>
    <col min="17" max="17" width="26" bestFit="1" customWidth="1"/>
    <col min="19" max="19" width="4.7109375" customWidth="1"/>
    <col min="20" max="20" width="1.42578125" style="89" customWidth="1"/>
    <col min="21" max="21" width="26" bestFit="1" customWidth="1"/>
    <col min="22" max="22" width="9.140625" style="30"/>
    <col min="23" max="23" width="4.85546875" bestFit="1" customWidth="1"/>
  </cols>
  <sheetData>
    <row r="1" spans="1:23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23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  <c r="P2" s="89"/>
      <c r="T2" s="89"/>
      <c r="V2" s="93"/>
    </row>
    <row r="3" spans="1:23" x14ac:dyDescent="0.25">
      <c r="A3" s="3" t="s">
        <v>1</v>
      </c>
      <c r="B3" s="59">
        <v>30</v>
      </c>
      <c r="D3" s="3" t="s">
        <v>1</v>
      </c>
      <c r="E3" s="59">
        <f>a.Investment!E2-E20</f>
        <v>80</v>
      </c>
      <c r="G3" s="3" t="str">
        <f>D3</f>
        <v>Tiền</v>
      </c>
      <c r="H3" s="59">
        <f>E3+B3</f>
        <v>110</v>
      </c>
      <c r="J3" s="3" t="str">
        <f>G3</f>
        <v>Tiền</v>
      </c>
      <c r="K3" s="59"/>
      <c r="M3" s="3" t="str">
        <f>J3</f>
        <v>Tiền</v>
      </c>
      <c r="N3" s="59">
        <f>K3+H3</f>
        <v>110</v>
      </c>
      <c r="Q3" t="s">
        <v>11</v>
      </c>
      <c r="R3" s="19">
        <f>B4</f>
        <v>90</v>
      </c>
    </row>
    <row r="4" spans="1:23" x14ac:dyDescent="0.25">
      <c r="A4" s="5" t="s">
        <v>0</v>
      </c>
      <c r="B4" s="73">
        <v>90</v>
      </c>
      <c r="D4" s="5" t="str">
        <f>G4</f>
        <v>Đầu tư</v>
      </c>
      <c r="E4" s="38"/>
      <c r="G4" s="5" t="str">
        <f>A4</f>
        <v>Đầu tư</v>
      </c>
      <c r="H4" s="38">
        <f t="shared" ref="H4:H12" si="0">E4+B4</f>
        <v>90</v>
      </c>
      <c r="J4" s="5" t="str">
        <f t="shared" ref="J4:J11" si="1">G4</f>
        <v>Đầu tư</v>
      </c>
      <c r="K4" s="38">
        <f>-H4</f>
        <v>-90</v>
      </c>
      <c r="M4" s="5" t="str">
        <f>G4</f>
        <v>Đầu tư</v>
      </c>
      <c r="N4" s="38">
        <f t="shared" ref="N4:N13" si="2">K4+H4</f>
        <v>0</v>
      </c>
      <c r="O4" s="18" t="b">
        <f>N4=0</f>
        <v>1</v>
      </c>
      <c r="P4" s="90"/>
      <c r="Q4" t="s">
        <v>10</v>
      </c>
      <c r="R4" s="19">
        <v>100</v>
      </c>
      <c r="T4" s="90"/>
      <c r="U4" s="85"/>
      <c r="V4" s="91"/>
    </row>
    <row r="5" spans="1:23" x14ac:dyDescent="0.25">
      <c r="A5" s="5"/>
      <c r="B5" s="73"/>
      <c r="D5" s="5"/>
      <c r="E5" s="38"/>
      <c r="G5" s="5"/>
      <c r="H5" s="38"/>
      <c r="J5" s="5" t="s">
        <v>13</v>
      </c>
      <c r="K5" s="38">
        <f>R6</f>
        <v>15</v>
      </c>
      <c r="M5" s="5" t="str">
        <f>J5</f>
        <v>GW</v>
      </c>
      <c r="N5" s="38">
        <f t="shared" si="2"/>
        <v>15</v>
      </c>
      <c r="O5" s="18" t="b">
        <f>N5=R6</f>
        <v>1</v>
      </c>
      <c r="P5" s="90"/>
      <c r="Q5" t="s">
        <v>12</v>
      </c>
      <c r="R5" s="19">
        <f>R4*S5</f>
        <v>75</v>
      </c>
      <c r="S5" s="23">
        <v>0.75</v>
      </c>
      <c r="T5" s="90"/>
      <c r="U5" s="96"/>
      <c r="V5" s="97"/>
    </row>
    <row r="6" spans="1:23" x14ac:dyDescent="0.25">
      <c r="A6" s="5"/>
      <c r="B6" s="73"/>
      <c r="D6" s="5"/>
      <c r="E6" s="38"/>
      <c r="G6" s="5"/>
      <c r="H6" s="38"/>
      <c r="J6" s="56" t="s">
        <v>35</v>
      </c>
      <c r="K6" s="38"/>
      <c r="M6" s="5" t="str">
        <f>J6</f>
        <v>243</v>
      </c>
      <c r="N6" s="38">
        <f t="shared" si="2"/>
        <v>0</v>
      </c>
      <c r="O6" s="18"/>
      <c r="P6" s="90"/>
      <c r="Q6" s="20" t="s">
        <v>13</v>
      </c>
      <c r="R6" s="21">
        <f>R3-R5</f>
        <v>15</v>
      </c>
      <c r="T6" s="90"/>
      <c r="U6" s="87"/>
      <c r="V6" s="92"/>
    </row>
    <row r="7" spans="1:23" x14ac:dyDescent="0.25">
      <c r="A7" s="5" t="s">
        <v>59</v>
      </c>
      <c r="B7" s="73">
        <f>-B20</f>
        <v>-15</v>
      </c>
      <c r="D7" s="5" t="str">
        <f>A7</f>
        <v>Dự phòng</v>
      </c>
      <c r="E7" s="38">
        <f>-B16</f>
        <v>0</v>
      </c>
      <c r="G7" s="5" t="str">
        <f>D7</f>
        <v>Dự phòng</v>
      </c>
      <c r="H7" s="38">
        <f t="shared" si="0"/>
        <v>-15</v>
      </c>
      <c r="J7" s="56" t="str">
        <f>G7</f>
        <v>Dự phòng</v>
      </c>
      <c r="K7" s="38">
        <f>R15</f>
        <v>15</v>
      </c>
      <c r="M7" s="5" t="str">
        <f>J7</f>
        <v>Dự phòng</v>
      </c>
      <c r="N7" s="38">
        <f t="shared" si="2"/>
        <v>0</v>
      </c>
      <c r="O7" s="18" t="b">
        <f>N7=0</f>
        <v>1</v>
      </c>
      <c r="P7" s="90"/>
      <c r="Q7" s="24" t="s">
        <v>14</v>
      </c>
      <c r="R7" s="19">
        <f>R4*S7</f>
        <v>25</v>
      </c>
      <c r="S7" s="23">
        <f>1-S5</f>
        <v>0.25</v>
      </c>
      <c r="T7" s="90"/>
      <c r="U7" s="94"/>
      <c r="V7" s="95"/>
    </row>
    <row r="8" spans="1:23" x14ac:dyDescent="0.25">
      <c r="A8" s="4" t="s">
        <v>55</v>
      </c>
      <c r="B8" s="42"/>
      <c r="D8" s="4" t="str">
        <f>A8</f>
        <v>Cho vay</v>
      </c>
      <c r="E8" s="42"/>
      <c r="G8" s="4" t="str">
        <f>D8</f>
        <v>Cho vay</v>
      </c>
      <c r="H8" s="42">
        <f t="shared" si="0"/>
        <v>0</v>
      </c>
      <c r="J8" s="4" t="str">
        <f t="shared" si="1"/>
        <v>Cho vay</v>
      </c>
      <c r="K8" s="42">
        <f>V6</f>
        <v>0</v>
      </c>
      <c r="M8" s="4" t="str">
        <f>J8</f>
        <v>Cho vay</v>
      </c>
      <c r="N8" s="42">
        <f t="shared" si="2"/>
        <v>0</v>
      </c>
      <c r="O8" s="18"/>
    </row>
    <row r="9" spans="1:23" x14ac:dyDescent="0.25">
      <c r="A9" s="1" t="s">
        <v>4</v>
      </c>
      <c r="B9" s="60">
        <v>-20</v>
      </c>
      <c r="D9" s="1" t="s">
        <v>4</v>
      </c>
      <c r="E9" s="60"/>
      <c r="G9" s="1" t="s">
        <v>4</v>
      </c>
      <c r="H9" s="60">
        <f t="shared" si="0"/>
        <v>-20</v>
      </c>
      <c r="J9" s="1" t="str">
        <f t="shared" si="1"/>
        <v>Vay</v>
      </c>
      <c r="K9" s="60"/>
      <c r="M9" s="1" t="s">
        <v>4</v>
      </c>
      <c r="N9" s="60">
        <f t="shared" si="2"/>
        <v>-20</v>
      </c>
      <c r="Q9" t="s">
        <v>43</v>
      </c>
      <c r="R9" s="37">
        <f>E20</f>
        <v>20</v>
      </c>
    </row>
    <row r="10" spans="1:23" x14ac:dyDescent="0.25">
      <c r="A10" s="44"/>
      <c r="B10" s="61"/>
      <c r="D10" s="2"/>
      <c r="E10" s="61"/>
      <c r="G10" s="2"/>
      <c r="H10" s="61"/>
      <c r="J10" s="100" t="s">
        <v>62</v>
      </c>
      <c r="K10" s="61">
        <f>R21</f>
        <v>-3</v>
      </c>
      <c r="M10" s="2" t="str">
        <f>J10</f>
        <v>347</v>
      </c>
      <c r="N10" s="61">
        <f>K10+H10</f>
        <v>-3</v>
      </c>
      <c r="Q10" t="s">
        <v>44</v>
      </c>
      <c r="R10" s="37">
        <f>R9*S10</f>
        <v>5</v>
      </c>
      <c r="S10" s="23">
        <f>S7</f>
        <v>0.25</v>
      </c>
    </row>
    <row r="11" spans="1:23" x14ac:dyDescent="0.25">
      <c r="A11" s="45" t="s">
        <v>2</v>
      </c>
      <c r="B11" s="62">
        <f>-SUM(B3:B8)-SUM(B9:B10)-B12</f>
        <v>-100</v>
      </c>
      <c r="D11" s="45" t="s">
        <v>2</v>
      </c>
      <c r="E11" s="70">
        <f>-SUM(E3:E8)-SUM(E9:E10)-E12</f>
        <v>-100</v>
      </c>
      <c r="G11" s="45" t="s">
        <v>2</v>
      </c>
      <c r="H11" s="62">
        <f t="shared" si="0"/>
        <v>-200</v>
      </c>
      <c r="J11" s="45" t="str">
        <f t="shared" si="1"/>
        <v>VCSH</v>
      </c>
      <c r="K11" s="62">
        <f>-E11</f>
        <v>100</v>
      </c>
      <c r="M11" s="45" t="s">
        <v>2</v>
      </c>
      <c r="N11" s="62">
        <f t="shared" si="2"/>
        <v>-100</v>
      </c>
      <c r="O11" s="18" t="b">
        <f>N11=B11</f>
        <v>1</v>
      </c>
      <c r="P11" s="90"/>
      <c r="Q11" s="85" t="s">
        <v>45</v>
      </c>
      <c r="R11" s="86">
        <f>-R10</f>
        <v>-5</v>
      </c>
      <c r="T11" s="90"/>
      <c r="U11" s="20"/>
      <c r="V11" s="58"/>
    </row>
    <row r="12" spans="1:23" x14ac:dyDescent="0.25">
      <c r="A12" s="51" t="s">
        <v>34</v>
      </c>
      <c r="B12" s="57">
        <f>B20</f>
        <v>15</v>
      </c>
      <c r="D12" s="49" t="str">
        <f>A12</f>
        <v>421</v>
      </c>
      <c r="E12" s="71">
        <f>E20</f>
        <v>20</v>
      </c>
      <c r="G12" s="49" t="str">
        <f>D12</f>
        <v>421</v>
      </c>
      <c r="H12" s="57">
        <f t="shared" si="0"/>
        <v>35</v>
      </c>
      <c r="J12" s="49" t="str">
        <f>G12</f>
        <v>421</v>
      </c>
      <c r="K12" s="57">
        <f>K22</f>
        <v>-17</v>
      </c>
      <c r="M12" s="49" t="str">
        <f>J12</f>
        <v>421</v>
      </c>
      <c r="N12" s="57">
        <f>N22</f>
        <v>18</v>
      </c>
      <c r="O12" s="18"/>
      <c r="P12" s="90"/>
      <c r="Q12" s="87" t="s">
        <v>46</v>
      </c>
      <c r="R12" s="88">
        <f>-R11</f>
        <v>5</v>
      </c>
      <c r="T12" s="90"/>
      <c r="W12" s="23"/>
    </row>
    <row r="13" spans="1:23" x14ac:dyDescent="0.25">
      <c r="A13" s="46"/>
      <c r="B13" s="63"/>
      <c r="D13" s="46"/>
      <c r="E13" s="72"/>
      <c r="G13" s="46"/>
      <c r="H13" s="63"/>
      <c r="J13" s="46" t="s">
        <v>14</v>
      </c>
      <c r="K13" s="63">
        <f>-R7+R12+V19</f>
        <v>-20</v>
      </c>
      <c r="M13" s="46" t="str">
        <f>J13</f>
        <v>NCI</v>
      </c>
      <c r="N13" s="63">
        <f t="shared" si="2"/>
        <v>-20</v>
      </c>
      <c r="O13" s="18"/>
      <c r="P13" s="90"/>
      <c r="T13" s="90"/>
      <c r="U13" s="85"/>
      <c r="V13" s="91"/>
    </row>
    <row r="14" spans="1:23" x14ac:dyDescent="0.25">
      <c r="A14" s="40" t="s">
        <v>30</v>
      </c>
      <c r="B14" s="41"/>
      <c r="C14" s="40"/>
      <c r="D14" s="40"/>
      <c r="E14" s="41">
        <f>SUM(E3:E13)</f>
        <v>0</v>
      </c>
      <c r="F14" s="40"/>
      <c r="G14" s="40"/>
      <c r="H14" s="41">
        <f>SUM(H3:H13)</f>
        <v>0</v>
      </c>
      <c r="I14" s="40"/>
      <c r="J14" s="40"/>
      <c r="K14" s="41">
        <f>SUM(K3:K13)</f>
        <v>0</v>
      </c>
      <c r="N14" s="41">
        <f>SUM(N3:N13)</f>
        <v>0</v>
      </c>
      <c r="Q14" s="85" t="s">
        <v>57</v>
      </c>
      <c r="R14" s="86">
        <f>-B17</f>
        <v>-15</v>
      </c>
      <c r="U14" s="87"/>
      <c r="V14" s="92"/>
    </row>
    <row r="15" spans="1:23" x14ac:dyDescent="0.25">
      <c r="A15" s="43" t="s">
        <v>33</v>
      </c>
      <c r="B15" s="41"/>
      <c r="C15" s="40"/>
      <c r="D15" s="40"/>
      <c r="E15" s="41"/>
      <c r="F15" s="40"/>
      <c r="G15" s="40"/>
      <c r="H15" s="41"/>
      <c r="I15" s="40"/>
      <c r="J15" s="40"/>
      <c r="K15" s="41"/>
      <c r="N15" s="41"/>
      <c r="Q15" s="87" t="s">
        <v>60</v>
      </c>
      <c r="R15" s="88">
        <f>-R14</f>
        <v>15</v>
      </c>
      <c r="T15" s="89" t="s">
        <v>48</v>
      </c>
    </row>
    <row r="16" spans="1:23" x14ac:dyDescent="0.25">
      <c r="A16" s="98" t="s">
        <v>53</v>
      </c>
      <c r="B16" s="68"/>
      <c r="D16" s="65"/>
      <c r="E16" s="68"/>
      <c r="G16" s="65"/>
      <c r="H16" s="68">
        <f>E16+B16</f>
        <v>0</v>
      </c>
      <c r="J16" s="65"/>
      <c r="K16" s="68"/>
      <c r="M16" s="65" t="str">
        <f>A16</f>
        <v>515</v>
      </c>
      <c r="N16" s="68">
        <f>H16+K16</f>
        <v>0</v>
      </c>
    </row>
    <row r="17" spans="1:23" x14ac:dyDescent="0.25">
      <c r="A17" s="99" t="s">
        <v>54</v>
      </c>
      <c r="B17" s="69">
        <f>E20*S5</f>
        <v>15</v>
      </c>
      <c r="D17" s="66"/>
      <c r="E17" s="69">
        <v>20</v>
      </c>
      <c r="G17" s="66"/>
      <c r="H17" s="69">
        <f>E17+B17</f>
        <v>35</v>
      </c>
      <c r="J17" s="66"/>
      <c r="K17" s="69">
        <f>R14</f>
        <v>-15</v>
      </c>
      <c r="M17" s="66" t="str">
        <f>A17</f>
        <v>635</v>
      </c>
      <c r="N17" s="69">
        <f>H17+K17</f>
        <v>20</v>
      </c>
      <c r="Q17" t="s">
        <v>18</v>
      </c>
      <c r="R17" s="30">
        <f>B7</f>
        <v>-15</v>
      </c>
      <c r="W17" s="23"/>
    </row>
    <row r="18" spans="1:23" x14ac:dyDescent="0.25">
      <c r="A18" s="20" t="s">
        <v>17</v>
      </c>
      <c r="B18" s="58">
        <f>SUM(B16:B17)</f>
        <v>15</v>
      </c>
      <c r="C18" s="20"/>
      <c r="D18" s="20"/>
      <c r="E18" s="58">
        <f>SUM(E16:E17)</f>
        <v>20</v>
      </c>
      <c r="F18" s="20"/>
      <c r="G18" s="20"/>
      <c r="H18" s="58">
        <f>SUM(H16:H17)</f>
        <v>35</v>
      </c>
      <c r="I18" s="20"/>
      <c r="J18" s="20"/>
      <c r="K18" s="58">
        <f>SUM(K16:K17)</f>
        <v>-15</v>
      </c>
      <c r="L18" s="20"/>
      <c r="M18" s="20" t="str">
        <f t="shared" ref="M18:M20" si="3">A18</f>
        <v>Lợi nhuận</v>
      </c>
      <c r="N18" s="58">
        <f>SUM(N16:N17)</f>
        <v>20</v>
      </c>
      <c r="Q18" t="s">
        <v>19</v>
      </c>
      <c r="R18" s="30">
        <v>0</v>
      </c>
      <c r="U18" s="85"/>
      <c r="V18" s="86"/>
    </row>
    <row r="19" spans="1:23" x14ac:dyDescent="0.25">
      <c r="A19" s="67" t="str">
        <f>M19</f>
        <v>8212</v>
      </c>
      <c r="B19" s="79"/>
      <c r="D19" s="67"/>
      <c r="E19" s="79"/>
      <c r="G19" s="67"/>
      <c r="H19" s="79"/>
      <c r="J19" s="67"/>
      <c r="K19" s="79">
        <f>R22</f>
        <v>3</v>
      </c>
      <c r="M19" s="80" t="s">
        <v>37</v>
      </c>
      <c r="N19" s="79">
        <f>K19+H19</f>
        <v>3</v>
      </c>
      <c r="Q19" s="20" t="s">
        <v>20</v>
      </c>
      <c r="R19" s="58">
        <f>R17-R18</f>
        <v>-15</v>
      </c>
      <c r="U19" s="87"/>
      <c r="V19" s="88"/>
    </row>
    <row r="20" spans="1:23" x14ac:dyDescent="0.25">
      <c r="A20" s="81" t="s">
        <v>31</v>
      </c>
      <c r="B20" s="82">
        <f>B18+B19</f>
        <v>15</v>
      </c>
      <c r="C20" s="64"/>
      <c r="D20" s="81"/>
      <c r="E20" s="82">
        <f>E18+E19</f>
        <v>20</v>
      </c>
      <c r="F20" s="64"/>
      <c r="G20" s="81"/>
      <c r="H20" s="82">
        <f>H18+H19</f>
        <v>35</v>
      </c>
      <c r="I20" s="64"/>
      <c r="J20" s="81"/>
      <c r="K20" s="82">
        <f>K18+K19</f>
        <v>-12</v>
      </c>
      <c r="L20" s="64"/>
      <c r="M20" s="81" t="str">
        <f t="shared" si="3"/>
        <v>LNST</v>
      </c>
      <c r="N20" s="82">
        <f>N18+N19</f>
        <v>23</v>
      </c>
      <c r="Q20" t="s">
        <v>21</v>
      </c>
      <c r="R20" s="30">
        <f>R19*20%</f>
        <v>-3</v>
      </c>
      <c r="S20" s="23">
        <v>0.2</v>
      </c>
    </row>
    <row r="21" spans="1:23" x14ac:dyDescent="0.25">
      <c r="A21" t="s">
        <v>40</v>
      </c>
      <c r="H21" s="84"/>
      <c r="K21" s="83">
        <f>R11+V18</f>
        <v>-5</v>
      </c>
      <c r="N21" s="83">
        <f>K21+H21</f>
        <v>-5</v>
      </c>
      <c r="Q21" s="85" t="s">
        <v>61</v>
      </c>
      <c r="R21" s="91">
        <f>R20</f>
        <v>-3</v>
      </c>
    </row>
    <row r="22" spans="1:23" x14ac:dyDescent="0.25">
      <c r="A22" t="s">
        <v>47</v>
      </c>
      <c r="K22" s="30">
        <f>K20+K21</f>
        <v>-17</v>
      </c>
      <c r="N22" s="30">
        <f>N20+N21</f>
        <v>18</v>
      </c>
      <c r="Q22" s="87" t="s">
        <v>36</v>
      </c>
      <c r="R22" s="92">
        <f>-R21</f>
        <v>3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zoomScale="120" zoomScaleNormal="120" workbookViewId="0">
      <pane xSplit="16" ySplit="22" topLeftCell="Q23" activePane="bottomRight" state="frozen"/>
      <selection pane="topRight" activeCell="Q1" sqref="Q1"/>
      <selection pane="bottomLeft" activeCell="A22" sqref="A22"/>
      <selection pane="bottomRight" activeCell="J9" sqref="J9"/>
    </sheetView>
  </sheetViews>
  <sheetFormatPr defaultRowHeight="15" x14ac:dyDescent="0.25"/>
  <cols>
    <col min="1" max="1" width="10.140625" bestFit="1" customWidth="1"/>
    <col min="2" max="2" width="9" style="30" bestFit="1" customWidth="1"/>
    <col min="3" max="3" width="0.85546875" customWidth="1"/>
    <col min="4" max="4" width="8" bestFit="1" customWidth="1"/>
    <col min="5" max="5" width="8.85546875" style="30" bestFit="1" customWidth="1"/>
    <col min="6" max="6" width="0.85546875" customWidth="1"/>
    <col min="7" max="7" width="8" bestFit="1" customWidth="1"/>
    <col min="8" max="8" width="8.85546875" style="30" bestFit="1" customWidth="1"/>
    <col min="9" max="9" width="0.85546875" customWidth="1"/>
    <col min="10" max="10" width="8" bestFit="1" customWidth="1"/>
    <col min="11" max="11" width="8.28515625" style="30" bestFit="1" customWidth="1"/>
    <col min="12" max="12" width="0.85546875" customWidth="1"/>
    <col min="13" max="13" width="10.140625" bestFit="1" customWidth="1"/>
    <col min="14" max="14" width="9" style="30" bestFit="1" customWidth="1"/>
    <col min="15" max="15" width="6.28515625" customWidth="1"/>
    <col min="16" max="16" width="1.42578125" style="89" customWidth="1"/>
    <col min="17" max="17" width="26" bestFit="1" customWidth="1"/>
    <col min="19" max="19" width="4.7109375" customWidth="1"/>
    <col min="20" max="20" width="1.42578125" style="89" customWidth="1"/>
    <col min="21" max="21" width="26" bestFit="1" customWidth="1"/>
    <col min="22" max="22" width="9.140625" style="30"/>
    <col min="23" max="23" width="4.85546875" bestFit="1" customWidth="1"/>
  </cols>
  <sheetData>
    <row r="1" spans="1:23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23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  <c r="P2" s="89"/>
      <c r="T2" s="89"/>
      <c r="V2" s="93"/>
    </row>
    <row r="3" spans="1:23" x14ac:dyDescent="0.25">
      <c r="A3" s="3" t="s">
        <v>1</v>
      </c>
      <c r="B3" s="59">
        <v>30</v>
      </c>
      <c r="D3" s="3" t="s">
        <v>1</v>
      </c>
      <c r="E3" s="59">
        <f>145</f>
        <v>145</v>
      </c>
      <c r="G3" s="3" t="str">
        <f>D3</f>
        <v>Tiền</v>
      </c>
      <c r="H3" s="59">
        <f>E3+B3</f>
        <v>175</v>
      </c>
      <c r="J3" s="3" t="str">
        <f>G3</f>
        <v>Tiền</v>
      </c>
      <c r="K3" s="59"/>
      <c r="M3" s="3" t="str">
        <f>J3</f>
        <v>Tiền</v>
      </c>
      <c r="N3" s="59">
        <f>K3+H3</f>
        <v>175</v>
      </c>
      <c r="Q3" t="s">
        <v>11</v>
      </c>
      <c r="R3" s="19">
        <f>B4</f>
        <v>90</v>
      </c>
    </row>
    <row r="4" spans="1:23" x14ac:dyDescent="0.25">
      <c r="A4" s="5" t="s">
        <v>0</v>
      </c>
      <c r="B4" s="73">
        <v>90</v>
      </c>
      <c r="D4" s="5" t="str">
        <f>G4</f>
        <v>Đầu tư</v>
      </c>
      <c r="E4" s="38"/>
      <c r="G4" s="5" t="str">
        <f>A4</f>
        <v>Đầu tư</v>
      </c>
      <c r="H4" s="38">
        <f t="shared" ref="H4:H12" si="0">E4+B4</f>
        <v>90</v>
      </c>
      <c r="J4" s="5" t="str">
        <f t="shared" ref="J4:J11" si="1">G4</f>
        <v>Đầu tư</v>
      </c>
      <c r="K4" s="38">
        <f>-H4</f>
        <v>-90</v>
      </c>
      <c r="M4" s="5" t="str">
        <f>G4</f>
        <v>Đầu tư</v>
      </c>
      <c r="N4" s="38">
        <f t="shared" ref="N4:N13" si="2">K4+H4</f>
        <v>0</v>
      </c>
      <c r="O4" s="18" t="b">
        <f>N4=0</f>
        <v>1</v>
      </c>
      <c r="P4" s="90"/>
      <c r="Q4" t="s">
        <v>10</v>
      </c>
      <c r="R4" s="19">
        <v>100</v>
      </c>
      <c r="T4" s="90"/>
      <c r="U4" s="85"/>
      <c r="V4" s="91"/>
    </row>
    <row r="5" spans="1:23" x14ac:dyDescent="0.25">
      <c r="A5" s="5"/>
      <c r="B5" s="73"/>
      <c r="D5" s="5"/>
      <c r="E5" s="38"/>
      <c r="G5" s="5"/>
      <c r="H5" s="38"/>
      <c r="J5" s="5" t="s">
        <v>13</v>
      </c>
      <c r="K5" s="38">
        <f>R6</f>
        <v>15</v>
      </c>
      <c r="M5" s="5" t="str">
        <f>J5</f>
        <v>GW</v>
      </c>
      <c r="N5" s="38">
        <f t="shared" si="2"/>
        <v>15</v>
      </c>
      <c r="O5" s="18" t="b">
        <f>N5=R6</f>
        <v>1</v>
      </c>
      <c r="P5" s="90"/>
      <c r="Q5" t="s">
        <v>12</v>
      </c>
      <c r="R5" s="19">
        <f>R4*S5</f>
        <v>75</v>
      </c>
      <c r="S5" s="23">
        <v>0.75</v>
      </c>
      <c r="T5" s="90"/>
      <c r="U5" s="96"/>
      <c r="V5" s="97"/>
    </row>
    <row r="6" spans="1:23" x14ac:dyDescent="0.25">
      <c r="A6" s="5"/>
      <c r="B6" s="73"/>
      <c r="D6" s="5"/>
      <c r="E6" s="38"/>
      <c r="G6" s="5"/>
      <c r="H6" s="38"/>
      <c r="J6" s="56" t="s">
        <v>35</v>
      </c>
      <c r="K6" s="38">
        <f>R21</f>
        <v>1</v>
      </c>
      <c r="M6" s="5" t="str">
        <f>J6</f>
        <v>243</v>
      </c>
      <c r="N6" s="38">
        <f t="shared" si="2"/>
        <v>1</v>
      </c>
      <c r="O6" s="18"/>
      <c r="P6" s="90"/>
      <c r="Q6" s="20" t="s">
        <v>13</v>
      </c>
      <c r="R6" s="21">
        <f>R3-R5</f>
        <v>15</v>
      </c>
      <c r="T6" s="90"/>
      <c r="U6" s="87"/>
      <c r="V6" s="92"/>
    </row>
    <row r="7" spans="1:23" x14ac:dyDescent="0.25">
      <c r="A7" s="5"/>
      <c r="B7" s="73"/>
      <c r="D7" s="5" t="s">
        <v>58</v>
      </c>
      <c r="E7" s="38">
        <f>-B16</f>
        <v>5</v>
      </c>
      <c r="G7" s="5" t="str">
        <f>D7</f>
        <v>TSCĐ</v>
      </c>
      <c r="H7" s="38">
        <f t="shared" si="0"/>
        <v>5</v>
      </c>
      <c r="J7" s="56" t="str">
        <f>G7</f>
        <v>TSCĐ</v>
      </c>
      <c r="K7" s="38">
        <f>R15</f>
        <v>-5</v>
      </c>
      <c r="M7" s="5" t="str">
        <f>J7</f>
        <v>TSCĐ</v>
      </c>
      <c r="N7" s="38">
        <f t="shared" si="2"/>
        <v>0</v>
      </c>
      <c r="O7" s="18"/>
      <c r="P7" s="90"/>
      <c r="Q7" s="24" t="s">
        <v>14</v>
      </c>
      <c r="R7" s="19">
        <f>R4*S7</f>
        <v>25</v>
      </c>
      <c r="S7" s="23">
        <f>1-S5</f>
        <v>0.25</v>
      </c>
      <c r="T7" s="90"/>
      <c r="U7" s="94"/>
      <c r="V7" s="95"/>
    </row>
    <row r="8" spans="1:23" x14ac:dyDescent="0.25">
      <c r="A8" s="4" t="s">
        <v>55</v>
      </c>
      <c r="B8" s="42">
        <v>50</v>
      </c>
      <c r="D8" s="4" t="str">
        <f>A8</f>
        <v>Cho vay</v>
      </c>
      <c r="E8" s="42"/>
      <c r="G8" s="4" t="str">
        <f>D8</f>
        <v>Cho vay</v>
      </c>
      <c r="H8" s="42">
        <f t="shared" si="0"/>
        <v>50</v>
      </c>
      <c r="J8" s="4" t="str">
        <f t="shared" si="1"/>
        <v>Cho vay</v>
      </c>
      <c r="K8" s="42">
        <f>-B8</f>
        <v>-50</v>
      </c>
      <c r="M8" s="4" t="str">
        <f>J8</f>
        <v>Cho vay</v>
      </c>
      <c r="N8" s="42">
        <f t="shared" si="2"/>
        <v>0</v>
      </c>
      <c r="O8" s="18"/>
    </row>
    <row r="9" spans="1:23" x14ac:dyDescent="0.25">
      <c r="A9" s="1" t="s">
        <v>4</v>
      </c>
      <c r="B9" s="60">
        <v>-20</v>
      </c>
      <c r="D9" s="1" t="s">
        <v>4</v>
      </c>
      <c r="E9" s="60">
        <f>-B8</f>
        <v>-50</v>
      </c>
      <c r="G9" s="1" t="s">
        <v>4</v>
      </c>
      <c r="H9" s="60">
        <f t="shared" si="0"/>
        <v>-70</v>
      </c>
      <c r="J9" s="1" t="str">
        <f t="shared" si="1"/>
        <v>Vay</v>
      </c>
      <c r="K9" s="60">
        <f>-E9</f>
        <v>50</v>
      </c>
      <c r="M9" s="1" t="s">
        <v>4</v>
      </c>
      <c r="N9" s="60">
        <f t="shared" si="2"/>
        <v>-20</v>
      </c>
      <c r="Q9" t="s">
        <v>43</v>
      </c>
      <c r="R9" s="37">
        <f>E20</f>
        <v>0</v>
      </c>
    </row>
    <row r="10" spans="1:23" x14ac:dyDescent="0.25">
      <c r="A10" s="44"/>
      <c r="B10" s="61"/>
      <c r="D10" s="2"/>
      <c r="E10" s="61"/>
      <c r="G10" s="2"/>
      <c r="H10" s="61"/>
      <c r="J10" s="2"/>
      <c r="K10" s="61"/>
      <c r="M10" s="2"/>
      <c r="N10" s="61"/>
      <c r="Q10" t="s">
        <v>44</v>
      </c>
      <c r="R10" s="37">
        <f>R9*S10</f>
        <v>0</v>
      </c>
      <c r="S10" s="23">
        <f>S7</f>
        <v>0.25</v>
      </c>
    </row>
    <row r="11" spans="1:23" x14ac:dyDescent="0.25">
      <c r="A11" s="45" t="s">
        <v>2</v>
      </c>
      <c r="B11" s="62">
        <f>-SUM(B3:B8)-SUM(B9:B10)-B12</f>
        <v>-145</v>
      </c>
      <c r="D11" s="45" t="s">
        <v>2</v>
      </c>
      <c r="E11" s="70">
        <f>-SUM(E3:E8)-SUM(E9:E10)-E12</f>
        <v>-100</v>
      </c>
      <c r="G11" s="45" t="s">
        <v>2</v>
      </c>
      <c r="H11" s="62">
        <f t="shared" si="0"/>
        <v>-245</v>
      </c>
      <c r="J11" s="45" t="str">
        <f t="shared" si="1"/>
        <v>VCSH</v>
      </c>
      <c r="K11" s="62">
        <f>-E11</f>
        <v>100</v>
      </c>
      <c r="M11" s="45" t="s">
        <v>2</v>
      </c>
      <c r="N11" s="62">
        <f t="shared" si="2"/>
        <v>-145</v>
      </c>
      <c r="O11" s="18" t="b">
        <f>N11=B11</f>
        <v>1</v>
      </c>
      <c r="P11" s="90"/>
      <c r="Q11" s="85" t="s">
        <v>45</v>
      </c>
      <c r="R11" s="86">
        <f>-R10</f>
        <v>0</v>
      </c>
      <c r="T11" s="90"/>
      <c r="U11" s="20"/>
      <c r="V11" s="58"/>
    </row>
    <row r="12" spans="1:23" x14ac:dyDescent="0.25">
      <c r="A12" s="51" t="s">
        <v>34</v>
      </c>
      <c r="B12" s="57">
        <f>B20</f>
        <v>-5</v>
      </c>
      <c r="D12" s="49" t="str">
        <f>A12</f>
        <v>421</v>
      </c>
      <c r="E12" s="71">
        <f>E20</f>
        <v>0</v>
      </c>
      <c r="G12" s="49" t="str">
        <f>D12</f>
        <v>421</v>
      </c>
      <c r="H12" s="57">
        <f t="shared" si="0"/>
        <v>-5</v>
      </c>
      <c r="J12" s="49" t="str">
        <f>G12</f>
        <v>421</v>
      </c>
      <c r="K12" s="57">
        <f>K22</f>
        <v>4</v>
      </c>
      <c r="M12" s="49" t="str">
        <f>J12</f>
        <v>421</v>
      </c>
      <c r="N12" s="57">
        <f>N22</f>
        <v>-1</v>
      </c>
      <c r="O12" s="18"/>
      <c r="P12" s="90"/>
      <c r="Q12" s="87" t="s">
        <v>46</v>
      </c>
      <c r="R12" s="88">
        <f>-R11</f>
        <v>0</v>
      </c>
      <c r="T12" s="90"/>
      <c r="W12" s="23"/>
    </row>
    <row r="13" spans="1:23" x14ac:dyDescent="0.25">
      <c r="A13" s="46"/>
      <c r="B13" s="63"/>
      <c r="D13" s="46"/>
      <c r="E13" s="72"/>
      <c r="G13" s="46"/>
      <c r="H13" s="63"/>
      <c r="J13" s="46" t="s">
        <v>14</v>
      </c>
      <c r="K13" s="63">
        <f>-R7+R12+V19</f>
        <v>-25</v>
      </c>
      <c r="M13" s="46" t="str">
        <f>J13</f>
        <v>NCI</v>
      </c>
      <c r="N13" s="63">
        <f t="shared" si="2"/>
        <v>-25</v>
      </c>
      <c r="O13" s="18"/>
      <c r="P13" s="90"/>
      <c r="T13" s="90"/>
      <c r="U13" s="85"/>
      <c r="V13" s="91"/>
    </row>
    <row r="14" spans="1:23" x14ac:dyDescent="0.25">
      <c r="A14" s="40" t="s">
        <v>30</v>
      </c>
      <c r="B14" s="41"/>
      <c r="C14" s="40"/>
      <c r="D14" s="40"/>
      <c r="E14" s="41">
        <f>SUM(E3:E13)</f>
        <v>0</v>
      </c>
      <c r="F14" s="40"/>
      <c r="G14" s="40"/>
      <c r="H14" s="41">
        <f>SUM(H3:H13)</f>
        <v>0</v>
      </c>
      <c r="I14" s="40"/>
      <c r="J14" s="40"/>
      <c r="K14" s="41">
        <f>SUM(K3:K13)</f>
        <v>0</v>
      </c>
      <c r="N14" s="41">
        <f>SUM(N3:N13)</f>
        <v>0</v>
      </c>
      <c r="Q14" s="85" t="s">
        <v>56</v>
      </c>
      <c r="R14" s="86">
        <v>5</v>
      </c>
      <c r="U14" s="87"/>
      <c r="V14" s="92"/>
    </row>
    <row r="15" spans="1:23" x14ac:dyDescent="0.25">
      <c r="A15" s="43" t="s">
        <v>33</v>
      </c>
      <c r="B15" s="41"/>
      <c r="C15" s="40"/>
      <c r="D15" s="40"/>
      <c r="E15" s="41"/>
      <c r="F15" s="40"/>
      <c r="G15" s="40"/>
      <c r="H15" s="41"/>
      <c r="I15" s="40"/>
      <c r="J15" s="40"/>
      <c r="K15" s="41"/>
      <c r="N15" s="41"/>
      <c r="Q15" s="87" t="s">
        <v>58</v>
      </c>
      <c r="R15" s="88">
        <f>-R14</f>
        <v>-5</v>
      </c>
      <c r="T15" s="89" t="s">
        <v>48</v>
      </c>
    </row>
    <row r="16" spans="1:23" x14ac:dyDescent="0.25">
      <c r="A16" s="98" t="s">
        <v>53</v>
      </c>
      <c r="B16" s="68">
        <v>-5</v>
      </c>
      <c r="D16" s="65"/>
      <c r="E16" s="68"/>
      <c r="G16" s="65"/>
      <c r="H16" s="68">
        <f>E16+B16</f>
        <v>-5</v>
      </c>
      <c r="J16" s="65"/>
      <c r="K16" s="68">
        <f>R14</f>
        <v>5</v>
      </c>
      <c r="M16" s="65" t="str">
        <f>A16</f>
        <v>515</v>
      </c>
      <c r="N16" s="68">
        <f>H16+K16</f>
        <v>0</v>
      </c>
    </row>
    <row r="17" spans="1:23" x14ac:dyDescent="0.25">
      <c r="A17" s="99" t="s">
        <v>54</v>
      </c>
      <c r="B17" s="69"/>
      <c r="D17" s="66"/>
      <c r="E17" s="69"/>
      <c r="G17" s="66"/>
      <c r="H17" s="69">
        <f>E17+B17</f>
        <v>0</v>
      </c>
      <c r="J17" s="66"/>
      <c r="K17" s="69"/>
      <c r="M17" s="66" t="str">
        <f>A17</f>
        <v>635</v>
      </c>
      <c r="N17" s="69">
        <f>H17+K17</f>
        <v>0</v>
      </c>
      <c r="Q17" t="s">
        <v>18</v>
      </c>
      <c r="R17" s="30">
        <v>5</v>
      </c>
      <c r="W17" s="23"/>
    </row>
    <row r="18" spans="1:23" x14ac:dyDescent="0.25">
      <c r="A18" s="20" t="s">
        <v>17</v>
      </c>
      <c r="B18" s="58">
        <f>SUM(B16:B17)</f>
        <v>-5</v>
      </c>
      <c r="C18" s="20"/>
      <c r="D18" s="20"/>
      <c r="E18" s="58">
        <f>SUM(E16:E17)</f>
        <v>0</v>
      </c>
      <c r="F18" s="20"/>
      <c r="G18" s="20"/>
      <c r="H18" s="58">
        <f>SUM(H16:H17)</f>
        <v>-5</v>
      </c>
      <c r="I18" s="20"/>
      <c r="J18" s="20"/>
      <c r="K18" s="58">
        <f>SUM(K16:K17)</f>
        <v>5</v>
      </c>
      <c r="L18" s="20"/>
      <c r="M18" s="20" t="str">
        <f t="shared" ref="M18:M20" si="3">A18</f>
        <v>Lợi nhuận</v>
      </c>
      <c r="N18" s="58">
        <f>SUM(N16:N17)</f>
        <v>0</v>
      </c>
      <c r="Q18" t="s">
        <v>19</v>
      </c>
      <c r="R18" s="30">
        <v>0</v>
      </c>
      <c r="U18" s="85"/>
      <c r="V18" s="86"/>
    </row>
    <row r="19" spans="1:23" x14ac:dyDescent="0.25">
      <c r="A19" s="67" t="str">
        <f>M19</f>
        <v>8212</v>
      </c>
      <c r="B19" s="79"/>
      <c r="D19" s="67"/>
      <c r="E19" s="79"/>
      <c r="G19" s="67"/>
      <c r="H19" s="79"/>
      <c r="J19" s="67"/>
      <c r="K19" s="79">
        <f>R22</f>
        <v>-1</v>
      </c>
      <c r="M19" s="80" t="s">
        <v>37</v>
      </c>
      <c r="N19" s="79">
        <f>K19+H19</f>
        <v>-1</v>
      </c>
      <c r="Q19" s="20" t="s">
        <v>20</v>
      </c>
      <c r="R19" s="58">
        <f>R17-R18</f>
        <v>5</v>
      </c>
      <c r="U19" s="87"/>
      <c r="V19" s="88"/>
    </row>
    <row r="20" spans="1:23" x14ac:dyDescent="0.25">
      <c r="A20" s="81" t="s">
        <v>31</v>
      </c>
      <c r="B20" s="82">
        <f>B18+B19</f>
        <v>-5</v>
      </c>
      <c r="C20" s="64"/>
      <c r="D20" s="81"/>
      <c r="E20" s="82">
        <f>E18+E19</f>
        <v>0</v>
      </c>
      <c r="F20" s="64"/>
      <c r="G20" s="81"/>
      <c r="H20" s="82">
        <f>H18+H19</f>
        <v>-5</v>
      </c>
      <c r="I20" s="64"/>
      <c r="J20" s="81"/>
      <c r="K20" s="82">
        <f>K18+K19</f>
        <v>4</v>
      </c>
      <c r="L20" s="64"/>
      <c r="M20" s="81" t="str">
        <f t="shared" si="3"/>
        <v>LNST</v>
      </c>
      <c r="N20" s="82">
        <f>N18+N19</f>
        <v>-1</v>
      </c>
      <c r="Q20" t="s">
        <v>21</v>
      </c>
      <c r="R20" s="30">
        <f>R19*20%</f>
        <v>1</v>
      </c>
      <c r="S20" s="23">
        <v>0.2</v>
      </c>
    </row>
    <row r="21" spans="1:23" x14ac:dyDescent="0.25">
      <c r="A21" t="s">
        <v>40</v>
      </c>
      <c r="H21" s="84"/>
      <c r="K21" s="83">
        <f>R11+V18</f>
        <v>0</v>
      </c>
      <c r="N21" s="83">
        <f>K21+H21</f>
        <v>0</v>
      </c>
      <c r="Q21" s="85" t="s">
        <v>22</v>
      </c>
      <c r="R21" s="91">
        <f>R20</f>
        <v>1</v>
      </c>
      <c r="S21" t="s">
        <v>38</v>
      </c>
    </row>
    <row r="22" spans="1:23" x14ac:dyDescent="0.25">
      <c r="A22" t="s">
        <v>47</v>
      </c>
      <c r="K22" s="30">
        <f>K20+K21</f>
        <v>4</v>
      </c>
      <c r="N22" s="30">
        <f>N20+N21</f>
        <v>-1</v>
      </c>
      <c r="Q22" s="87" t="s">
        <v>36</v>
      </c>
      <c r="R22" s="92">
        <f>-R21</f>
        <v>-1</v>
      </c>
      <c r="S22" t="s">
        <v>39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zoomScale="120" zoomScaleNormal="120" workbookViewId="0">
      <pane xSplit="16" ySplit="21" topLeftCell="Q67" activePane="bottomRight" state="frozen"/>
      <selection pane="topRight" activeCell="Q1" sqref="Q1"/>
      <selection pane="bottomLeft" activeCell="A22" sqref="A22"/>
      <selection pane="bottomRight" activeCell="E15" sqref="D15:E16"/>
    </sheetView>
  </sheetViews>
  <sheetFormatPr defaultRowHeight="15" x14ac:dyDescent="0.25"/>
  <cols>
    <col min="1" max="1" width="10.140625" bestFit="1" customWidth="1"/>
    <col min="2" max="2" width="9" style="30" bestFit="1" customWidth="1"/>
    <col min="3" max="3" width="0.85546875" customWidth="1"/>
    <col min="4" max="4" width="8" bestFit="1" customWidth="1"/>
    <col min="5" max="5" width="8.85546875" style="30" bestFit="1" customWidth="1"/>
    <col min="6" max="6" width="0.85546875" customWidth="1"/>
    <col min="7" max="7" width="8" bestFit="1" customWidth="1"/>
    <col min="8" max="8" width="8.85546875" style="30" bestFit="1" customWidth="1"/>
    <col min="9" max="9" width="0.85546875" customWidth="1"/>
    <col min="10" max="10" width="8" bestFit="1" customWidth="1"/>
    <col min="11" max="11" width="8.28515625" style="30" bestFit="1" customWidth="1"/>
    <col min="12" max="12" width="0.85546875" customWidth="1"/>
    <col min="13" max="13" width="10.140625" bestFit="1" customWidth="1"/>
    <col min="14" max="14" width="9" style="30" bestFit="1" customWidth="1"/>
    <col min="15" max="15" width="6.28515625" customWidth="1"/>
    <col min="16" max="16" width="1.42578125" style="89" customWidth="1"/>
    <col min="17" max="17" width="26" bestFit="1" customWidth="1"/>
    <col min="19" max="19" width="4.7109375" customWidth="1"/>
    <col min="20" max="20" width="1.42578125" style="89" customWidth="1"/>
    <col min="21" max="21" width="26" bestFit="1" customWidth="1"/>
    <col min="22" max="22" width="9.140625" style="30"/>
    <col min="23" max="23" width="4.85546875" bestFit="1" customWidth="1"/>
  </cols>
  <sheetData>
    <row r="1" spans="1:23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23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  <c r="P2" s="89"/>
      <c r="T2" s="89"/>
      <c r="V2" s="93"/>
    </row>
    <row r="3" spans="1:23" x14ac:dyDescent="0.25">
      <c r="A3" s="3" t="s">
        <v>1</v>
      </c>
      <c r="B3" s="59">
        <v>30</v>
      </c>
      <c r="D3" s="3" t="s">
        <v>1</v>
      </c>
      <c r="E3" s="59">
        <v>145</v>
      </c>
      <c r="G3" s="3" t="str">
        <f>D3</f>
        <v>Tiền</v>
      </c>
      <c r="H3" s="59">
        <f>E3+B3</f>
        <v>175</v>
      </c>
      <c r="J3" s="3" t="str">
        <f>G3</f>
        <v>Tiền</v>
      </c>
      <c r="K3" s="59"/>
      <c r="M3" s="3" t="str">
        <f>J3</f>
        <v>Tiền</v>
      </c>
      <c r="N3" s="59">
        <f>K3+H3</f>
        <v>175</v>
      </c>
      <c r="Q3" t="s">
        <v>11</v>
      </c>
      <c r="R3" s="19">
        <f>B4</f>
        <v>90</v>
      </c>
    </row>
    <row r="4" spans="1:23" x14ac:dyDescent="0.25">
      <c r="A4" s="5" t="s">
        <v>0</v>
      </c>
      <c r="B4" s="73">
        <v>90</v>
      </c>
      <c r="D4" s="5" t="str">
        <f>G4</f>
        <v>Đầu tư</v>
      </c>
      <c r="E4" s="38"/>
      <c r="G4" s="5" t="str">
        <f>A4</f>
        <v>Đầu tư</v>
      </c>
      <c r="H4" s="38">
        <f t="shared" ref="H4:H11" si="0">E4+B4</f>
        <v>90</v>
      </c>
      <c r="J4" s="5" t="str">
        <f t="shared" ref="J4:J10" si="1">G4</f>
        <v>Đầu tư</v>
      </c>
      <c r="K4" s="38">
        <f>-H4</f>
        <v>-90</v>
      </c>
      <c r="M4" s="5" t="str">
        <f>G4</f>
        <v>Đầu tư</v>
      </c>
      <c r="N4" s="38">
        <f t="shared" ref="N4:N12" si="2">K4+H4</f>
        <v>0</v>
      </c>
      <c r="O4" s="18" t="b">
        <f>N4=0</f>
        <v>1</v>
      </c>
      <c r="P4" s="90"/>
      <c r="Q4" t="s">
        <v>10</v>
      </c>
      <c r="R4" s="19">
        <v>100</v>
      </c>
      <c r="T4" s="90"/>
      <c r="U4" s="85"/>
      <c r="V4" s="91"/>
    </row>
    <row r="5" spans="1:23" x14ac:dyDescent="0.25">
      <c r="A5" s="5"/>
      <c r="B5" s="73"/>
      <c r="D5" s="5"/>
      <c r="E5" s="38"/>
      <c r="G5" s="5"/>
      <c r="H5" s="38"/>
      <c r="J5" s="5" t="s">
        <v>13</v>
      </c>
      <c r="K5" s="38">
        <f>R6</f>
        <v>15</v>
      </c>
      <c r="M5" s="5" t="str">
        <f>J5</f>
        <v>GW</v>
      </c>
      <c r="N5" s="38">
        <f t="shared" si="2"/>
        <v>15</v>
      </c>
      <c r="O5" s="18" t="b">
        <f>N5=R6</f>
        <v>1</v>
      </c>
      <c r="P5" s="90"/>
      <c r="Q5" t="s">
        <v>12</v>
      </c>
      <c r="R5" s="19">
        <f>R4*S5</f>
        <v>75</v>
      </c>
      <c r="S5" s="23">
        <v>0.75</v>
      </c>
      <c r="T5" s="90"/>
      <c r="U5" s="96"/>
      <c r="V5" s="97"/>
    </row>
    <row r="6" spans="1:23" x14ac:dyDescent="0.25">
      <c r="A6" s="5"/>
      <c r="B6" s="73"/>
      <c r="D6" s="5"/>
      <c r="E6" s="38"/>
      <c r="G6" s="5"/>
      <c r="H6" s="38"/>
      <c r="J6" s="56" t="s">
        <v>35</v>
      </c>
      <c r="K6" s="38">
        <f>V12</f>
        <v>0</v>
      </c>
      <c r="M6" s="5" t="str">
        <f>J6</f>
        <v>243</v>
      </c>
      <c r="N6" s="38">
        <f t="shared" si="2"/>
        <v>0</v>
      </c>
      <c r="O6" s="18"/>
      <c r="P6" s="90"/>
      <c r="Q6" s="20" t="s">
        <v>13</v>
      </c>
      <c r="R6" s="21">
        <f>R3-R5</f>
        <v>15</v>
      </c>
      <c r="T6" s="90"/>
      <c r="U6" s="87"/>
      <c r="V6" s="92"/>
    </row>
    <row r="7" spans="1:23" x14ac:dyDescent="0.25">
      <c r="A7" s="4" t="s">
        <v>55</v>
      </c>
      <c r="B7" s="42">
        <v>50</v>
      </c>
      <c r="D7" s="4" t="str">
        <f>A7</f>
        <v>Cho vay</v>
      </c>
      <c r="E7" s="42"/>
      <c r="G7" s="4" t="str">
        <f>D7</f>
        <v>Cho vay</v>
      </c>
      <c r="H7" s="42">
        <f t="shared" si="0"/>
        <v>50</v>
      </c>
      <c r="J7" s="4" t="str">
        <f t="shared" si="1"/>
        <v>Cho vay</v>
      </c>
      <c r="K7" s="42">
        <f>-B7</f>
        <v>-50</v>
      </c>
      <c r="M7" s="4" t="str">
        <f>J7</f>
        <v>Cho vay</v>
      </c>
      <c r="N7" s="42">
        <f t="shared" si="2"/>
        <v>0</v>
      </c>
      <c r="O7" s="18"/>
      <c r="Q7" s="24" t="s">
        <v>14</v>
      </c>
      <c r="R7" s="19">
        <f>R4*S7</f>
        <v>25</v>
      </c>
      <c r="S7" s="23">
        <f>1-S5</f>
        <v>0.25</v>
      </c>
    </row>
    <row r="8" spans="1:23" x14ac:dyDescent="0.25">
      <c r="A8" s="1" t="s">
        <v>4</v>
      </c>
      <c r="B8" s="60">
        <v>-20</v>
      </c>
      <c r="D8" s="1" t="s">
        <v>4</v>
      </c>
      <c r="E8" s="60">
        <f>-B7</f>
        <v>-50</v>
      </c>
      <c r="G8" s="1" t="s">
        <v>4</v>
      </c>
      <c r="H8" s="60">
        <f t="shared" si="0"/>
        <v>-70</v>
      </c>
      <c r="J8" s="1" t="str">
        <f t="shared" si="1"/>
        <v>Vay</v>
      </c>
      <c r="K8" s="60">
        <f>-E8</f>
        <v>50</v>
      </c>
      <c r="M8" s="1" t="s">
        <v>4</v>
      </c>
      <c r="N8" s="60">
        <f t="shared" si="2"/>
        <v>-20</v>
      </c>
    </row>
    <row r="9" spans="1:23" x14ac:dyDescent="0.25">
      <c r="A9" s="44"/>
      <c r="B9" s="61"/>
      <c r="D9" s="2"/>
      <c r="E9" s="61"/>
      <c r="G9" s="2"/>
      <c r="H9" s="61"/>
      <c r="J9" s="2"/>
      <c r="K9" s="61"/>
      <c r="M9" s="2"/>
      <c r="N9" s="61"/>
      <c r="Q9" t="s">
        <v>43</v>
      </c>
      <c r="R9" s="37">
        <f>E19</f>
        <v>5</v>
      </c>
    </row>
    <row r="10" spans="1:23" x14ac:dyDescent="0.25">
      <c r="A10" s="45" t="s">
        <v>2</v>
      </c>
      <c r="B10" s="62">
        <f>-SUM(B3:B7)-SUM(B8:B9)-B11</f>
        <v>-145</v>
      </c>
      <c r="D10" s="45" t="s">
        <v>2</v>
      </c>
      <c r="E10" s="70">
        <f>-SUM(E3:E7)-SUM(E8:E9)-E11</f>
        <v>-100</v>
      </c>
      <c r="G10" s="45" t="s">
        <v>2</v>
      </c>
      <c r="H10" s="62">
        <f t="shared" si="0"/>
        <v>-245</v>
      </c>
      <c r="J10" s="45" t="str">
        <f t="shared" si="1"/>
        <v>VCSH</v>
      </c>
      <c r="K10" s="62">
        <f>-E10</f>
        <v>100</v>
      </c>
      <c r="M10" s="45" t="s">
        <v>2</v>
      </c>
      <c r="N10" s="62">
        <f t="shared" si="2"/>
        <v>-145</v>
      </c>
      <c r="O10" s="18" t="b">
        <f>N10=B10</f>
        <v>1</v>
      </c>
      <c r="P10" s="90"/>
      <c r="Q10" t="s">
        <v>44</v>
      </c>
      <c r="R10" s="37">
        <f>R9*S10</f>
        <v>1.25</v>
      </c>
      <c r="S10" s="23">
        <f>S7</f>
        <v>0.25</v>
      </c>
      <c r="T10" s="90"/>
      <c r="U10" s="20"/>
      <c r="V10" s="58"/>
    </row>
    <row r="11" spans="1:23" x14ac:dyDescent="0.25">
      <c r="A11" s="51" t="s">
        <v>34</v>
      </c>
      <c r="B11" s="57">
        <f>B19</f>
        <v>-5</v>
      </c>
      <c r="D11" s="49" t="str">
        <f>A11</f>
        <v>421</v>
      </c>
      <c r="E11" s="71">
        <f>E19</f>
        <v>5</v>
      </c>
      <c r="G11" s="49" t="str">
        <f>D11</f>
        <v>421</v>
      </c>
      <c r="H11" s="57">
        <f t="shared" si="0"/>
        <v>0</v>
      </c>
      <c r="J11" s="49" t="str">
        <f>G11</f>
        <v>421</v>
      </c>
      <c r="K11" s="57">
        <f>K21</f>
        <v>-1.25</v>
      </c>
      <c r="M11" s="49" t="str">
        <f>J11</f>
        <v>421</v>
      </c>
      <c r="N11" s="57">
        <f>N21</f>
        <v>-1.25</v>
      </c>
      <c r="O11" s="18"/>
      <c r="P11" s="90"/>
      <c r="Q11" s="85" t="s">
        <v>74</v>
      </c>
      <c r="R11" s="86">
        <f>-R10</f>
        <v>-1.25</v>
      </c>
      <c r="T11" s="90"/>
      <c r="W11" s="23"/>
    </row>
    <row r="12" spans="1:23" x14ac:dyDescent="0.25">
      <c r="A12" s="46"/>
      <c r="B12" s="63"/>
      <c r="D12" s="46"/>
      <c r="E12" s="72"/>
      <c r="G12" s="46"/>
      <c r="H12" s="63"/>
      <c r="J12" s="46" t="s">
        <v>14</v>
      </c>
      <c r="K12" s="63">
        <f>-R7+R12+V18</f>
        <v>-23.75</v>
      </c>
      <c r="M12" s="46" t="str">
        <f>J12</f>
        <v>NCI</v>
      </c>
      <c r="N12" s="63">
        <f t="shared" si="2"/>
        <v>-23.75</v>
      </c>
      <c r="O12" s="18"/>
      <c r="P12" s="90"/>
      <c r="Q12" s="87" t="s">
        <v>75</v>
      </c>
      <c r="R12" s="88">
        <f>-R11</f>
        <v>1.25</v>
      </c>
      <c r="T12" s="90"/>
      <c r="U12" s="85"/>
      <c r="V12" s="91"/>
    </row>
    <row r="13" spans="1:23" x14ac:dyDescent="0.25">
      <c r="A13" s="40" t="s">
        <v>30</v>
      </c>
      <c r="B13" s="41"/>
      <c r="C13" s="40"/>
      <c r="D13" s="40"/>
      <c r="E13" s="41">
        <f>SUM(E3:E12)</f>
        <v>0</v>
      </c>
      <c r="F13" s="40"/>
      <c r="G13" s="40"/>
      <c r="H13" s="41">
        <f>SUM(H3:H12)</f>
        <v>0</v>
      </c>
      <c r="I13" s="40"/>
      <c r="J13" s="40"/>
      <c r="K13" s="41">
        <f>SUM(K3:K12)</f>
        <v>0</v>
      </c>
      <c r="N13" s="41">
        <f>SUM(N3:N12)</f>
        <v>0</v>
      </c>
      <c r="U13" s="87"/>
      <c r="V13" s="92"/>
    </row>
    <row r="14" spans="1:23" x14ac:dyDescent="0.25">
      <c r="A14" s="43" t="s">
        <v>33</v>
      </c>
      <c r="B14" s="41"/>
      <c r="C14" s="40"/>
      <c r="D14" s="40"/>
      <c r="E14" s="41"/>
      <c r="F14" s="40"/>
      <c r="G14" s="40"/>
      <c r="H14" s="41"/>
      <c r="I14" s="40"/>
      <c r="J14" s="40"/>
      <c r="K14" s="41"/>
      <c r="N14" s="41"/>
      <c r="T14" s="89" t="s">
        <v>48</v>
      </c>
    </row>
    <row r="15" spans="1:23" x14ac:dyDescent="0.25">
      <c r="A15" s="98" t="s">
        <v>53</v>
      </c>
      <c r="B15" s="68">
        <v>-5</v>
      </c>
      <c r="D15" s="65"/>
      <c r="E15" s="68"/>
      <c r="G15" s="65"/>
      <c r="H15" s="68">
        <f>E15+B15</f>
        <v>-5</v>
      </c>
      <c r="J15" s="65"/>
      <c r="K15" s="68">
        <f>R15</f>
        <v>5</v>
      </c>
      <c r="M15" s="65" t="str">
        <f>A15</f>
        <v>515</v>
      </c>
      <c r="N15" s="68">
        <f>H15+K15</f>
        <v>0</v>
      </c>
      <c r="Q15" s="85" t="s">
        <v>56</v>
      </c>
      <c r="R15" s="86">
        <v>5</v>
      </c>
    </row>
    <row r="16" spans="1:23" x14ac:dyDescent="0.25">
      <c r="A16" s="99" t="s">
        <v>54</v>
      </c>
      <c r="B16" s="69"/>
      <c r="D16" s="66"/>
      <c r="E16" s="69">
        <f>-B15</f>
        <v>5</v>
      </c>
      <c r="G16" s="66"/>
      <c r="H16" s="69">
        <f>E16+B16</f>
        <v>5</v>
      </c>
      <c r="J16" s="66"/>
      <c r="K16" s="69">
        <f>R16</f>
        <v>-5</v>
      </c>
      <c r="M16" s="66" t="str">
        <f>A16</f>
        <v>635</v>
      </c>
      <c r="N16" s="69">
        <f>H16+K16</f>
        <v>0</v>
      </c>
      <c r="Q16" s="87" t="s">
        <v>57</v>
      </c>
      <c r="R16" s="88">
        <f>-R15</f>
        <v>-5</v>
      </c>
      <c r="W16" s="23"/>
    </row>
    <row r="17" spans="1:22" x14ac:dyDescent="0.25">
      <c r="A17" s="20" t="s">
        <v>17</v>
      </c>
      <c r="B17" s="58">
        <f>SUM(B15:B16)</f>
        <v>-5</v>
      </c>
      <c r="C17" s="20"/>
      <c r="D17" s="20"/>
      <c r="E17" s="58">
        <f>SUM(E15:E16)</f>
        <v>5</v>
      </c>
      <c r="F17" s="20"/>
      <c r="G17" s="20"/>
      <c r="H17" s="58">
        <f>SUM(H15:H16)</f>
        <v>0</v>
      </c>
      <c r="I17" s="20"/>
      <c r="J17" s="20"/>
      <c r="K17" s="58">
        <f>SUM(K15:K16)</f>
        <v>0</v>
      </c>
      <c r="L17" s="20"/>
      <c r="M17" s="20" t="str">
        <f t="shared" ref="M17:M19" si="3">A17</f>
        <v>Lợi nhuận</v>
      </c>
      <c r="N17" s="58">
        <f>SUM(N15:N16)</f>
        <v>0</v>
      </c>
      <c r="U17" s="85"/>
      <c r="V17" s="86"/>
    </row>
    <row r="18" spans="1:22" x14ac:dyDescent="0.25">
      <c r="A18" s="67">
        <f>U13</f>
        <v>0</v>
      </c>
      <c r="B18" s="79"/>
      <c r="D18" s="67"/>
      <c r="E18" s="79"/>
      <c r="G18" s="67"/>
      <c r="H18" s="79"/>
      <c r="J18" s="67"/>
      <c r="K18" s="79">
        <f>V13</f>
        <v>0</v>
      </c>
      <c r="M18" s="80" t="s">
        <v>37</v>
      </c>
      <c r="N18" s="79">
        <f>K18+H18</f>
        <v>0</v>
      </c>
      <c r="U18" s="87"/>
      <c r="V18" s="88"/>
    </row>
    <row r="19" spans="1:22" x14ac:dyDescent="0.25">
      <c r="A19" s="81" t="s">
        <v>31</v>
      </c>
      <c r="B19" s="82">
        <f>B17+B18</f>
        <v>-5</v>
      </c>
      <c r="C19" s="64"/>
      <c r="D19" s="81"/>
      <c r="E19" s="82">
        <f>E17+E18</f>
        <v>5</v>
      </c>
      <c r="F19" s="64"/>
      <c r="G19" s="81"/>
      <c r="H19" s="82">
        <f>H17+H18</f>
        <v>0</v>
      </c>
      <c r="I19" s="64"/>
      <c r="J19" s="81"/>
      <c r="K19" s="82">
        <f>K17+K18</f>
        <v>0</v>
      </c>
      <c r="L19" s="64"/>
      <c r="M19" s="81" t="str">
        <f t="shared" si="3"/>
        <v>LNST</v>
      </c>
      <c r="N19" s="82">
        <f>N17+N18</f>
        <v>0</v>
      </c>
    </row>
    <row r="20" spans="1:22" x14ac:dyDescent="0.25">
      <c r="A20" t="s">
        <v>40</v>
      </c>
      <c r="H20" s="84"/>
      <c r="K20" s="83">
        <f>R11+V17</f>
        <v>-1.25</v>
      </c>
      <c r="N20" s="83">
        <f>K20+H20</f>
        <v>-1.25</v>
      </c>
    </row>
    <row r="21" spans="1:22" x14ac:dyDescent="0.25">
      <c r="A21" t="s">
        <v>47</v>
      </c>
      <c r="K21" s="30">
        <f>K19+K20</f>
        <v>-1.25</v>
      </c>
      <c r="N21" s="30">
        <f>N19+N20</f>
        <v>-1.25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zoomScale="120" zoomScaleNormal="120" workbookViewId="0">
      <pane xSplit="16" ySplit="21" topLeftCell="Q22" activePane="bottomRight" state="frozen"/>
      <selection activeCell="R6" sqref="R6"/>
      <selection pane="topRight" activeCell="R6" sqref="R6"/>
      <selection pane="bottomLeft" activeCell="R6" sqref="R6"/>
      <selection pane="bottomRight" activeCell="K9" sqref="K9"/>
    </sheetView>
  </sheetViews>
  <sheetFormatPr defaultRowHeight="15" x14ac:dyDescent="0.25"/>
  <cols>
    <col min="1" max="1" width="10.140625" bestFit="1" customWidth="1"/>
    <col min="2" max="2" width="9" style="30" bestFit="1" customWidth="1"/>
    <col min="3" max="3" width="0.85546875" customWidth="1"/>
    <col min="4" max="4" width="6.85546875" bestFit="1" customWidth="1"/>
    <col min="5" max="5" width="8.85546875" style="30" bestFit="1" customWidth="1"/>
    <col min="6" max="6" width="0.85546875" customWidth="1"/>
    <col min="7" max="7" width="6.85546875" bestFit="1" customWidth="1"/>
    <col min="8" max="8" width="8.85546875" style="30" bestFit="1" customWidth="1"/>
    <col min="9" max="9" width="0.85546875" customWidth="1"/>
    <col min="10" max="10" width="6.85546875" bestFit="1" customWidth="1"/>
    <col min="11" max="11" width="8.28515625" style="30" bestFit="1" customWidth="1"/>
    <col min="12" max="12" width="0.85546875" customWidth="1"/>
    <col min="13" max="13" width="10.140625" bestFit="1" customWidth="1"/>
    <col min="14" max="14" width="9" style="30" bestFit="1" customWidth="1"/>
    <col min="15" max="15" width="6.28515625" customWidth="1"/>
    <col min="16" max="16" width="1.42578125" style="89" customWidth="1"/>
    <col min="17" max="17" width="24.42578125" customWidth="1"/>
    <col min="18" max="18" width="7.7109375" bestFit="1" customWidth="1"/>
    <col min="19" max="19" width="4.7109375" customWidth="1"/>
    <col min="20" max="20" width="1.42578125" style="89" customWidth="1"/>
    <col min="21" max="21" width="26" bestFit="1" customWidth="1"/>
    <col min="22" max="22" width="9.140625" style="30"/>
    <col min="23" max="23" width="4.85546875" bestFit="1" customWidth="1"/>
  </cols>
  <sheetData>
    <row r="1" spans="1:23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23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  <c r="P2" s="89"/>
      <c r="T2" s="89"/>
      <c r="V2" s="93"/>
    </row>
    <row r="3" spans="1:23" x14ac:dyDescent="0.25">
      <c r="A3" s="3" t="s">
        <v>1</v>
      </c>
      <c r="B3" s="59">
        <v>30</v>
      </c>
      <c r="D3" s="3" t="s">
        <v>1</v>
      </c>
      <c r="E3" s="59">
        <v>120</v>
      </c>
      <c r="G3" s="3" t="str">
        <f>D3</f>
        <v>Tiền</v>
      </c>
      <c r="H3" s="59">
        <f>E3+B3</f>
        <v>150</v>
      </c>
      <c r="J3" s="3" t="str">
        <f>G3</f>
        <v>Tiền</v>
      </c>
      <c r="K3" s="59"/>
      <c r="M3" s="3" t="str">
        <f>J3</f>
        <v>Tiền</v>
      </c>
      <c r="N3" s="59">
        <f>K3+H3</f>
        <v>150</v>
      </c>
      <c r="Q3" t="s">
        <v>11</v>
      </c>
      <c r="R3" s="19">
        <f>B4</f>
        <v>90</v>
      </c>
      <c r="U3" t="s">
        <v>49</v>
      </c>
    </row>
    <row r="4" spans="1:23" x14ac:dyDescent="0.25">
      <c r="A4" s="5" t="s">
        <v>0</v>
      </c>
      <c r="B4" s="73">
        <v>90</v>
      </c>
      <c r="D4" s="5" t="str">
        <f>G4</f>
        <v>Đầu tư</v>
      </c>
      <c r="E4" s="38"/>
      <c r="G4" s="5" t="str">
        <f>A4</f>
        <v>Đầu tư</v>
      </c>
      <c r="H4" s="38">
        <f t="shared" ref="H4:H11" si="0">E4+B4</f>
        <v>90</v>
      </c>
      <c r="J4" s="5" t="str">
        <f t="shared" ref="J4:J10" si="1">G4</f>
        <v>Đầu tư</v>
      </c>
      <c r="K4" s="38">
        <f>-H4</f>
        <v>-90</v>
      </c>
      <c r="M4" s="5" t="str">
        <f>G4</f>
        <v>Đầu tư</v>
      </c>
      <c r="N4" s="38">
        <f t="shared" ref="N4:N12" si="2">K4+H4</f>
        <v>0</v>
      </c>
      <c r="O4" s="18" t="b">
        <f>N4=0</f>
        <v>1</v>
      </c>
      <c r="P4" s="90"/>
      <c r="Q4" t="s">
        <v>10</v>
      </c>
      <c r="R4" s="19">
        <v>100</v>
      </c>
      <c r="T4" s="90"/>
      <c r="U4" s="85" t="s">
        <v>50</v>
      </c>
      <c r="V4" s="91">
        <f>20</f>
        <v>20</v>
      </c>
    </row>
    <row r="5" spans="1:23" x14ac:dyDescent="0.25">
      <c r="A5" s="5"/>
      <c r="B5" s="73"/>
      <c r="D5" s="5"/>
      <c r="E5" s="38"/>
      <c r="G5" s="5"/>
      <c r="H5" s="38"/>
      <c r="J5" s="5" t="s">
        <v>13</v>
      </c>
      <c r="K5" s="38">
        <f>R6</f>
        <v>15</v>
      </c>
      <c r="M5" s="5" t="str">
        <f>J5</f>
        <v>GW</v>
      </c>
      <c r="N5" s="38">
        <f t="shared" si="2"/>
        <v>15</v>
      </c>
      <c r="O5" s="18" t="b">
        <f>N5=R6</f>
        <v>1</v>
      </c>
      <c r="P5" s="90"/>
      <c r="Q5" t="s">
        <v>12</v>
      </c>
      <c r="R5" s="19">
        <f>R4*S5</f>
        <v>75</v>
      </c>
      <c r="S5" s="23">
        <v>0.75</v>
      </c>
      <c r="T5" s="90"/>
      <c r="U5" s="96" t="s">
        <v>51</v>
      </c>
      <c r="V5" s="97">
        <v>-16</v>
      </c>
    </row>
    <row r="6" spans="1:23" x14ac:dyDescent="0.25">
      <c r="A6" s="5"/>
      <c r="B6" s="73"/>
      <c r="D6" s="5"/>
      <c r="E6" s="38"/>
      <c r="G6" s="5"/>
      <c r="H6" s="38"/>
      <c r="J6" s="56" t="s">
        <v>35</v>
      </c>
      <c r="K6" s="38">
        <f>V12</f>
        <v>0.8</v>
      </c>
      <c r="M6" s="5" t="str">
        <f>J6</f>
        <v>243</v>
      </c>
      <c r="N6" s="38">
        <f t="shared" si="2"/>
        <v>0.8</v>
      </c>
      <c r="O6" s="18"/>
      <c r="P6" s="90"/>
      <c r="Q6" s="20" t="s">
        <v>13</v>
      </c>
      <c r="R6" s="21">
        <f>R3-R5</f>
        <v>15</v>
      </c>
      <c r="T6" s="90"/>
      <c r="U6" s="87" t="s">
        <v>52</v>
      </c>
      <c r="V6" s="92">
        <f>-V4-V5</f>
        <v>-4</v>
      </c>
    </row>
    <row r="7" spans="1:23" x14ac:dyDescent="0.25">
      <c r="A7" s="4" t="str">
        <f>D7</f>
        <v>HTK</v>
      </c>
      <c r="B7" s="42">
        <f>V4</f>
        <v>20</v>
      </c>
      <c r="D7" s="4" t="s">
        <v>3</v>
      </c>
      <c r="E7" s="42">
        <f>-B15</f>
        <v>0</v>
      </c>
      <c r="G7" s="4" t="s">
        <v>3</v>
      </c>
      <c r="H7" s="42">
        <f t="shared" si="0"/>
        <v>20</v>
      </c>
      <c r="J7" s="4" t="str">
        <f t="shared" si="1"/>
        <v>HTK</v>
      </c>
      <c r="K7" s="42">
        <f>V6</f>
        <v>-4</v>
      </c>
      <c r="M7" s="4" t="s">
        <v>3</v>
      </c>
      <c r="N7" s="42">
        <f t="shared" si="2"/>
        <v>16</v>
      </c>
      <c r="O7" s="18"/>
      <c r="Q7" s="24" t="s">
        <v>14</v>
      </c>
      <c r="R7" s="19">
        <f>R4*S7</f>
        <v>25</v>
      </c>
      <c r="S7" s="23">
        <f>1-S5</f>
        <v>0.25</v>
      </c>
    </row>
    <row r="8" spans="1:23" x14ac:dyDescent="0.25">
      <c r="A8" s="1" t="s">
        <v>4</v>
      </c>
      <c r="B8" s="60">
        <v>-20</v>
      </c>
      <c r="D8" s="1" t="s">
        <v>4</v>
      </c>
      <c r="E8" s="60">
        <f>-E7</f>
        <v>0</v>
      </c>
      <c r="G8" s="1" t="s">
        <v>4</v>
      </c>
      <c r="H8" s="60">
        <f t="shared" si="0"/>
        <v>-20</v>
      </c>
      <c r="J8" s="1" t="str">
        <f t="shared" si="1"/>
        <v>Vay</v>
      </c>
      <c r="K8" s="60"/>
      <c r="M8" s="1" t="s">
        <v>4</v>
      </c>
      <c r="N8" s="60">
        <f t="shared" si="2"/>
        <v>-20</v>
      </c>
      <c r="U8" t="s">
        <v>18</v>
      </c>
      <c r="V8" s="30">
        <v>20</v>
      </c>
    </row>
    <row r="9" spans="1:23" x14ac:dyDescent="0.25">
      <c r="A9" s="44"/>
      <c r="B9" s="61"/>
      <c r="D9" s="2"/>
      <c r="E9" s="61"/>
      <c r="G9" s="2"/>
      <c r="H9" s="61"/>
      <c r="J9" s="2"/>
      <c r="K9" s="61"/>
      <c r="M9" s="2"/>
      <c r="N9" s="61"/>
      <c r="Q9" t="s">
        <v>43</v>
      </c>
      <c r="R9" s="37">
        <f>E19</f>
        <v>-20</v>
      </c>
      <c r="U9" t="s">
        <v>19</v>
      </c>
      <c r="V9" s="30">
        <v>16</v>
      </c>
    </row>
    <row r="10" spans="1:23" x14ac:dyDescent="0.25">
      <c r="A10" s="45" t="s">
        <v>2</v>
      </c>
      <c r="B10" s="62">
        <f>-SUM(B3:B7)-SUM(B8:B9)-B11</f>
        <v>-120</v>
      </c>
      <c r="D10" s="45" t="s">
        <v>2</v>
      </c>
      <c r="E10" s="70">
        <f>-SUM(E3:E7)-SUM(E8:E9)-E11</f>
        <v>-100</v>
      </c>
      <c r="G10" s="45" t="s">
        <v>2</v>
      </c>
      <c r="H10" s="62">
        <f t="shared" si="0"/>
        <v>-220</v>
      </c>
      <c r="J10" s="45" t="str">
        <f t="shared" si="1"/>
        <v>VCSH</v>
      </c>
      <c r="K10" s="62">
        <f>-E10</f>
        <v>100</v>
      </c>
      <c r="M10" s="45" t="s">
        <v>2</v>
      </c>
      <c r="N10" s="62">
        <f t="shared" si="2"/>
        <v>-120</v>
      </c>
      <c r="O10" s="18" t="b">
        <f>N10=B10</f>
        <v>1</v>
      </c>
      <c r="P10" s="90"/>
      <c r="Q10" t="s">
        <v>44</v>
      </c>
      <c r="R10" s="37">
        <f>R9*S10</f>
        <v>-5</v>
      </c>
      <c r="S10" s="23">
        <f>S7</f>
        <v>0.25</v>
      </c>
      <c r="T10" s="90"/>
      <c r="U10" s="20" t="s">
        <v>20</v>
      </c>
      <c r="V10" s="58">
        <f>V8-V9</f>
        <v>4</v>
      </c>
    </row>
    <row r="11" spans="1:23" x14ac:dyDescent="0.25">
      <c r="A11" s="51" t="s">
        <v>34</v>
      </c>
      <c r="B11" s="57">
        <f>B19</f>
        <v>0</v>
      </c>
      <c r="D11" s="49" t="str">
        <f>A11</f>
        <v>421</v>
      </c>
      <c r="E11" s="71">
        <f>E19</f>
        <v>-20</v>
      </c>
      <c r="G11" s="49" t="str">
        <f>D11</f>
        <v>421</v>
      </c>
      <c r="H11" s="57">
        <f t="shared" si="0"/>
        <v>-20</v>
      </c>
      <c r="J11" s="49" t="str">
        <f>G11</f>
        <v>421</v>
      </c>
      <c r="K11" s="57">
        <f>K21</f>
        <v>7.2</v>
      </c>
      <c r="M11" s="49" t="str">
        <f>J11</f>
        <v>421</v>
      </c>
      <c r="N11" s="57">
        <f>N21</f>
        <v>-12.8</v>
      </c>
      <c r="O11" s="18"/>
      <c r="P11" s="90"/>
      <c r="Q11" s="85" t="s">
        <v>45</v>
      </c>
      <c r="R11" s="86">
        <f>-R10</f>
        <v>5</v>
      </c>
      <c r="T11" s="90"/>
      <c r="U11" t="s">
        <v>21</v>
      </c>
      <c r="V11" s="30">
        <f>V10*20%</f>
        <v>0.8</v>
      </c>
      <c r="W11" s="23">
        <v>0.2</v>
      </c>
    </row>
    <row r="12" spans="1:23" x14ac:dyDescent="0.25">
      <c r="A12" s="46"/>
      <c r="B12" s="63"/>
      <c r="D12" s="46"/>
      <c r="E12" s="72"/>
      <c r="G12" s="46"/>
      <c r="H12" s="63"/>
      <c r="J12" s="46" t="s">
        <v>14</v>
      </c>
      <c r="K12" s="63">
        <f>-R7+R12+V18</f>
        <v>-29</v>
      </c>
      <c r="M12" s="46" t="str">
        <f>J12</f>
        <v>NCI</v>
      </c>
      <c r="N12" s="63">
        <f t="shared" si="2"/>
        <v>-29</v>
      </c>
      <c r="O12" s="18"/>
      <c r="P12" s="90"/>
      <c r="Q12" s="87" t="s">
        <v>46</v>
      </c>
      <c r="R12" s="88">
        <f>-R11</f>
        <v>-5</v>
      </c>
      <c r="T12" s="90"/>
      <c r="U12" s="85" t="s">
        <v>22</v>
      </c>
      <c r="V12" s="91">
        <f>V11</f>
        <v>0.8</v>
      </c>
      <c r="W12" t="s">
        <v>38</v>
      </c>
    </row>
    <row r="13" spans="1:23" x14ac:dyDescent="0.25">
      <c r="A13" s="40" t="s">
        <v>30</v>
      </c>
      <c r="B13" s="41"/>
      <c r="C13" s="40"/>
      <c r="D13" s="40"/>
      <c r="E13" s="41">
        <f>SUM(E3:E12)</f>
        <v>0</v>
      </c>
      <c r="F13" s="40"/>
      <c r="G13" s="40"/>
      <c r="H13" s="41">
        <f>SUM(H3:H12)</f>
        <v>0</v>
      </c>
      <c r="I13" s="40"/>
      <c r="J13" s="40"/>
      <c r="K13" s="41">
        <f>SUM(K3:K12)</f>
        <v>0</v>
      </c>
      <c r="N13" s="41">
        <f>SUM(N3:N12)</f>
        <v>0</v>
      </c>
      <c r="U13" s="87" t="s">
        <v>36</v>
      </c>
      <c r="V13" s="92">
        <f>-V12</f>
        <v>-0.8</v>
      </c>
      <c r="W13" t="s">
        <v>39</v>
      </c>
    </row>
    <row r="14" spans="1:23" x14ac:dyDescent="0.25">
      <c r="A14" s="43" t="s">
        <v>33</v>
      </c>
      <c r="B14" s="41"/>
      <c r="C14" s="40"/>
      <c r="D14" s="40"/>
      <c r="E14" s="41"/>
      <c r="F14" s="40"/>
      <c r="G14" s="40"/>
      <c r="H14" s="41"/>
      <c r="I14" s="40"/>
      <c r="J14" s="40"/>
      <c r="K14" s="41"/>
      <c r="N14" s="41"/>
      <c r="P14" s="89" t="s">
        <v>48</v>
      </c>
      <c r="R14" s="30">
        <f>E19-V6</f>
        <v>-16</v>
      </c>
      <c r="T14" s="89" t="s">
        <v>48</v>
      </c>
    </row>
    <row r="15" spans="1:23" x14ac:dyDescent="0.25">
      <c r="A15" s="65" t="s">
        <v>15</v>
      </c>
      <c r="B15" s="68"/>
      <c r="D15" s="65"/>
      <c r="E15" s="68">
        <f>-20*5</f>
        <v>-100</v>
      </c>
      <c r="G15" s="65"/>
      <c r="H15" s="68">
        <f>E15+B15</f>
        <v>-100</v>
      </c>
      <c r="J15" s="65"/>
      <c r="K15" s="68">
        <f>V4</f>
        <v>20</v>
      </c>
      <c r="M15" s="65" t="str">
        <f>A15</f>
        <v>Doanh thu</v>
      </c>
      <c r="N15" s="68">
        <f>H15+K15</f>
        <v>-80</v>
      </c>
      <c r="R15" s="37">
        <f>R14*S15</f>
        <v>-4</v>
      </c>
      <c r="S15" s="23">
        <f>S10</f>
        <v>0.25</v>
      </c>
      <c r="U15" t="s">
        <v>41</v>
      </c>
      <c r="V15" s="30">
        <f>V6</f>
        <v>-4</v>
      </c>
    </row>
    <row r="16" spans="1:23" x14ac:dyDescent="0.25">
      <c r="A16" s="66" t="s">
        <v>16</v>
      </c>
      <c r="B16" s="69"/>
      <c r="D16" s="66"/>
      <c r="E16" s="69">
        <f>16*5</f>
        <v>80</v>
      </c>
      <c r="G16" s="66"/>
      <c r="H16" s="69">
        <f>E16+B16</f>
        <v>80</v>
      </c>
      <c r="J16" s="66"/>
      <c r="K16" s="69">
        <f>V5</f>
        <v>-16</v>
      </c>
      <c r="M16" s="66" t="str">
        <f>A16</f>
        <v>Giá vốn</v>
      </c>
      <c r="N16" s="69">
        <f>H16+K16</f>
        <v>64</v>
      </c>
      <c r="U16" t="s">
        <v>42</v>
      </c>
      <c r="V16" s="30">
        <f>V15*W16</f>
        <v>-1</v>
      </c>
      <c r="W16" s="23">
        <v>0.25</v>
      </c>
    </row>
    <row r="17" spans="1:22" x14ac:dyDescent="0.25">
      <c r="A17" s="20" t="s">
        <v>17</v>
      </c>
      <c r="B17" s="58">
        <f>SUM(B15:B16)</f>
        <v>0</v>
      </c>
      <c r="C17" s="20"/>
      <c r="D17" s="20"/>
      <c r="E17" s="58">
        <f>SUM(E15:E16)</f>
        <v>-20</v>
      </c>
      <c r="F17" s="20"/>
      <c r="G17" s="20"/>
      <c r="H17" s="58">
        <f>SUM(H15:H16)</f>
        <v>-20</v>
      </c>
      <c r="I17" s="20"/>
      <c r="J17" s="20"/>
      <c r="K17" s="58">
        <f>SUM(K15:K16)</f>
        <v>4</v>
      </c>
      <c r="L17" s="20"/>
      <c r="M17" s="20" t="str">
        <f t="shared" ref="M17:M19" si="3">A17</f>
        <v>Lợi nhuận</v>
      </c>
      <c r="N17" s="58">
        <f>SUM(N15:N16)</f>
        <v>-16</v>
      </c>
      <c r="U17" s="85" t="s">
        <v>77</v>
      </c>
      <c r="V17" s="86">
        <f>V16</f>
        <v>-1</v>
      </c>
    </row>
    <row r="18" spans="1:22" x14ac:dyDescent="0.25">
      <c r="A18" s="67" t="str">
        <f>U13</f>
        <v>CP Thuế TNDN HL (8212)</v>
      </c>
      <c r="B18" s="79"/>
      <c r="D18" s="67"/>
      <c r="E18" s="79"/>
      <c r="G18" s="67"/>
      <c r="H18" s="79"/>
      <c r="J18" s="67"/>
      <c r="K18" s="79">
        <f>V13</f>
        <v>-0.8</v>
      </c>
      <c r="M18" s="80" t="s">
        <v>37</v>
      </c>
      <c r="N18" s="79">
        <f>K18+H18</f>
        <v>-0.8</v>
      </c>
      <c r="U18" s="87" t="s">
        <v>76</v>
      </c>
      <c r="V18" s="88">
        <f>-V17</f>
        <v>1</v>
      </c>
    </row>
    <row r="19" spans="1:22" x14ac:dyDescent="0.25">
      <c r="A19" s="81" t="s">
        <v>31</v>
      </c>
      <c r="B19" s="82">
        <f>B17+B18</f>
        <v>0</v>
      </c>
      <c r="C19" s="64"/>
      <c r="D19" s="81"/>
      <c r="E19" s="82">
        <f>E17+E18</f>
        <v>-20</v>
      </c>
      <c r="F19" s="64"/>
      <c r="G19" s="81"/>
      <c r="H19" s="82">
        <f>H17+H18</f>
        <v>-20</v>
      </c>
      <c r="I19" s="64"/>
      <c r="J19" s="81"/>
      <c r="K19" s="82">
        <f>K17+K18</f>
        <v>3.2</v>
      </c>
      <c r="L19" s="64"/>
      <c r="M19" s="81" t="str">
        <f t="shared" si="3"/>
        <v>LNST</v>
      </c>
      <c r="N19" s="82">
        <f>N17+N18</f>
        <v>-16.8</v>
      </c>
    </row>
    <row r="20" spans="1:22" x14ac:dyDescent="0.25">
      <c r="A20" t="s">
        <v>40</v>
      </c>
      <c r="H20" s="84"/>
      <c r="K20" s="83">
        <f>R11+V17</f>
        <v>4</v>
      </c>
      <c r="N20" s="83">
        <f>K20+H20</f>
        <v>4</v>
      </c>
    </row>
    <row r="21" spans="1:22" x14ac:dyDescent="0.25">
      <c r="A21" t="s">
        <v>47</v>
      </c>
      <c r="K21" s="30">
        <f>K19+K20</f>
        <v>7.2</v>
      </c>
      <c r="N21" s="30">
        <f>N19+N20</f>
        <v>-12.8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zoomScale="120" zoomScaleNormal="120" workbookViewId="0">
      <pane xSplit="16" ySplit="21" topLeftCell="Q22" activePane="bottomRight" state="frozen"/>
      <selection activeCell="Q15" sqref="Q15"/>
      <selection pane="topRight" activeCell="Q15" sqref="Q15"/>
      <selection pane="bottomLeft" activeCell="Q15" sqref="Q15"/>
      <selection pane="bottomRight" activeCell="N15" sqref="N15"/>
    </sheetView>
  </sheetViews>
  <sheetFormatPr defaultRowHeight="15" x14ac:dyDescent="0.25"/>
  <cols>
    <col min="1" max="1" width="10.140625" bestFit="1" customWidth="1"/>
    <col min="2" max="2" width="9" style="30" bestFit="1" customWidth="1"/>
    <col min="3" max="3" width="0.85546875" customWidth="1"/>
    <col min="4" max="4" width="6.85546875" bestFit="1" customWidth="1"/>
    <col min="5" max="5" width="8.85546875" style="30" bestFit="1" customWidth="1"/>
    <col min="6" max="6" width="0.85546875" customWidth="1"/>
    <col min="7" max="7" width="6.85546875" bestFit="1" customWidth="1"/>
    <col min="8" max="8" width="8.85546875" style="30" bestFit="1" customWidth="1"/>
    <col min="9" max="9" width="0.85546875" customWidth="1"/>
    <col min="10" max="10" width="6.85546875" bestFit="1" customWidth="1"/>
    <col min="11" max="11" width="8.28515625" style="30" bestFit="1" customWidth="1"/>
    <col min="12" max="12" width="0.85546875" customWidth="1"/>
    <col min="13" max="13" width="10.140625" bestFit="1" customWidth="1"/>
    <col min="14" max="14" width="9" style="30" bestFit="1" customWidth="1"/>
    <col min="15" max="15" width="6.28515625" customWidth="1"/>
    <col min="16" max="16" width="1.42578125" style="89" customWidth="1"/>
    <col min="17" max="17" width="24.42578125" customWidth="1"/>
    <col min="18" max="18" width="7.7109375" bestFit="1" customWidth="1"/>
    <col min="19" max="19" width="4.7109375" customWidth="1"/>
    <col min="20" max="20" width="1.42578125" style="89" customWidth="1"/>
    <col min="21" max="21" width="26" bestFit="1" customWidth="1"/>
    <col min="22" max="22" width="9.140625" style="30"/>
    <col min="23" max="23" width="4.85546875" bestFit="1" customWidth="1"/>
  </cols>
  <sheetData>
    <row r="1" spans="1:23" x14ac:dyDescent="0.25">
      <c r="A1" s="115" t="s">
        <v>8</v>
      </c>
      <c r="B1" s="116"/>
      <c r="D1" s="115" t="s">
        <v>9</v>
      </c>
      <c r="E1" s="116"/>
      <c r="G1" s="117" t="s">
        <v>5</v>
      </c>
      <c r="H1" s="117"/>
      <c r="J1" s="118" t="s">
        <v>6</v>
      </c>
      <c r="K1" s="118"/>
      <c r="M1" s="119" t="s">
        <v>7</v>
      </c>
      <c r="N1" s="119"/>
    </row>
    <row r="2" spans="1:23" s="76" customFormat="1" x14ac:dyDescent="0.25">
      <c r="A2" s="74" t="s">
        <v>32</v>
      </c>
      <c r="B2" s="75"/>
      <c r="D2" s="77"/>
      <c r="E2" s="75"/>
      <c r="G2" s="78"/>
      <c r="H2" s="78"/>
      <c r="J2" s="78"/>
      <c r="K2" s="78"/>
      <c r="M2" s="78"/>
      <c r="N2" s="78"/>
      <c r="P2" s="89"/>
      <c r="T2" s="89"/>
      <c r="V2" s="93"/>
    </row>
    <row r="3" spans="1:23" x14ac:dyDescent="0.25">
      <c r="A3" s="3" t="s">
        <v>1</v>
      </c>
      <c r="B3" s="59">
        <v>30</v>
      </c>
      <c r="D3" s="3" t="s">
        <v>1</v>
      </c>
      <c r="E3" s="59">
        <v>120</v>
      </c>
      <c r="G3" s="3" t="str">
        <f>D3</f>
        <v>Tiền</v>
      </c>
      <c r="H3" s="59">
        <f>E3+B3</f>
        <v>150</v>
      </c>
      <c r="J3" s="3" t="str">
        <f>G3</f>
        <v>Tiền</v>
      </c>
      <c r="K3" s="59"/>
      <c r="M3" s="3" t="str">
        <f>J3</f>
        <v>Tiền</v>
      </c>
      <c r="N3" s="59">
        <f>K3+H3</f>
        <v>150</v>
      </c>
      <c r="Q3" t="s">
        <v>11</v>
      </c>
      <c r="R3" s="19">
        <f>B4</f>
        <v>90</v>
      </c>
      <c r="U3" t="s">
        <v>49</v>
      </c>
    </row>
    <row r="4" spans="1:23" x14ac:dyDescent="0.25">
      <c r="A4" s="5" t="s">
        <v>0</v>
      </c>
      <c r="B4" s="73">
        <v>90</v>
      </c>
      <c r="D4" s="5" t="str">
        <f>G4</f>
        <v>Đầu tư</v>
      </c>
      <c r="E4" s="38"/>
      <c r="G4" s="5" t="str">
        <f>A4</f>
        <v>Đầu tư</v>
      </c>
      <c r="H4" s="38">
        <f t="shared" ref="H4:H11" si="0">E4+B4</f>
        <v>90</v>
      </c>
      <c r="J4" s="5" t="str">
        <f t="shared" ref="J4:J10" si="1">G4</f>
        <v>Đầu tư</v>
      </c>
      <c r="K4" s="38">
        <f>-H4</f>
        <v>-90</v>
      </c>
      <c r="M4" s="5" t="str">
        <f>G4</f>
        <v>Đầu tư</v>
      </c>
      <c r="N4" s="38">
        <f t="shared" ref="N4:N12" si="2">K4+H4</f>
        <v>0</v>
      </c>
      <c r="O4" s="18" t="b">
        <f>N4=0</f>
        <v>1</v>
      </c>
      <c r="P4" s="90"/>
      <c r="Q4" t="s">
        <v>10</v>
      </c>
      <c r="R4" s="19">
        <v>100</v>
      </c>
      <c r="T4" s="90"/>
      <c r="U4" s="85" t="s">
        <v>50</v>
      </c>
      <c r="V4" s="91">
        <f>20</f>
        <v>20</v>
      </c>
    </row>
    <row r="5" spans="1:23" x14ac:dyDescent="0.25">
      <c r="A5" s="5"/>
      <c r="B5" s="73"/>
      <c r="D5" s="5"/>
      <c r="E5" s="38"/>
      <c r="G5" s="5"/>
      <c r="H5" s="38"/>
      <c r="J5" s="5" t="s">
        <v>13</v>
      </c>
      <c r="K5" s="38">
        <f>R6</f>
        <v>15</v>
      </c>
      <c r="M5" s="5" t="str">
        <f>J5</f>
        <v>GW</v>
      </c>
      <c r="N5" s="38">
        <f t="shared" si="2"/>
        <v>15</v>
      </c>
      <c r="O5" s="18" t="b">
        <f>N5=R6</f>
        <v>1</v>
      </c>
      <c r="P5" s="90"/>
      <c r="Q5" t="s">
        <v>12</v>
      </c>
      <c r="R5" s="19">
        <f>R4*S5</f>
        <v>75</v>
      </c>
      <c r="S5" s="23">
        <v>0.75</v>
      </c>
      <c r="T5" s="90"/>
      <c r="U5" s="96" t="s">
        <v>51</v>
      </c>
      <c r="V5" s="97">
        <v>-16</v>
      </c>
    </row>
    <row r="6" spans="1:23" x14ac:dyDescent="0.25">
      <c r="A6" s="5"/>
      <c r="B6" s="73"/>
      <c r="D6" s="5"/>
      <c r="E6" s="38"/>
      <c r="G6" s="5"/>
      <c r="H6" s="38"/>
      <c r="J6" s="56" t="s">
        <v>35</v>
      </c>
      <c r="K6" s="38">
        <f>V12</f>
        <v>0.8</v>
      </c>
      <c r="M6" s="5" t="str">
        <f>J6</f>
        <v>243</v>
      </c>
      <c r="N6" s="38">
        <f t="shared" si="2"/>
        <v>0.8</v>
      </c>
      <c r="O6" s="18"/>
      <c r="P6" s="90"/>
      <c r="Q6" s="20" t="s">
        <v>13</v>
      </c>
      <c r="R6" s="21">
        <f>R3-R5</f>
        <v>15</v>
      </c>
      <c r="T6" s="90"/>
      <c r="U6" s="87" t="s">
        <v>52</v>
      </c>
      <c r="V6" s="92">
        <f>-V4-V5</f>
        <v>-4</v>
      </c>
    </row>
    <row r="7" spans="1:23" x14ac:dyDescent="0.25">
      <c r="A7" s="4" t="str">
        <f>D7</f>
        <v>HTK</v>
      </c>
      <c r="B7" s="42"/>
      <c r="D7" s="4" t="s">
        <v>3</v>
      </c>
      <c r="E7" s="42">
        <f>-B15</f>
        <v>20</v>
      </c>
      <c r="G7" s="4" t="s">
        <v>3</v>
      </c>
      <c r="H7" s="42">
        <f t="shared" si="0"/>
        <v>20</v>
      </c>
      <c r="J7" s="4" t="str">
        <f t="shared" si="1"/>
        <v>HTK</v>
      </c>
      <c r="K7" s="42">
        <f>V6</f>
        <v>-4</v>
      </c>
      <c r="M7" s="4" t="s">
        <v>3</v>
      </c>
      <c r="N7" s="42">
        <f t="shared" si="2"/>
        <v>16</v>
      </c>
      <c r="O7" s="18"/>
      <c r="Q7" s="24" t="s">
        <v>14</v>
      </c>
      <c r="R7" s="19">
        <f>R4*S7</f>
        <v>25</v>
      </c>
      <c r="S7" s="23">
        <f>1-S5</f>
        <v>0.25</v>
      </c>
    </row>
    <row r="8" spans="1:23" x14ac:dyDescent="0.25">
      <c r="A8" s="1" t="s">
        <v>4</v>
      </c>
      <c r="B8" s="60">
        <v>-20</v>
      </c>
      <c r="D8" s="1" t="s">
        <v>4</v>
      </c>
      <c r="E8" s="60">
        <f>-E7</f>
        <v>-20</v>
      </c>
      <c r="G8" s="1" t="s">
        <v>4</v>
      </c>
      <c r="H8" s="60">
        <f t="shared" si="0"/>
        <v>-40</v>
      </c>
      <c r="J8" s="1" t="str">
        <f t="shared" si="1"/>
        <v>Vay</v>
      </c>
      <c r="K8" s="60"/>
      <c r="M8" s="1" t="s">
        <v>4</v>
      </c>
      <c r="N8" s="60">
        <f t="shared" si="2"/>
        <v>-40</v>
      </c>
      <c r="U8" t="s">
        <v>18</v>
      </c>
      <c r="V8" s="30">
        <v>20</v>
      </c>
    </row>
    <row r="9" spans="1:23" x14ac:dyDescent="0.25">
      <c r="A9" s="44"/>
      <c r="B9" s="61"/>
      <c r="D9" s="2"/>
      <c r="E9" s="61"/>
      <c r="G9" s="2"/>
      <c r="H9" s="61"/>
      <c r="J9" s="2"/>
      <c r="K9" s="61"/>
      <c r="M9" s="2"/>
      <c r="N9" s="61"/>
      <c r="Q9" t="s">
        <v>43</v>
      </c>
      <c r="R9" s="37">
        <f>E19</f>
        <v>-20</v>
      </c>
      <c r="U9" t="s">
        <v>19</v>
      </c>
      <c r="V9" s="30">
        <v>16</v>
      </c>
    </row>
    <row r="10" spans="1:23" x14ac:dyDescent="0.25">
      <c r="A10" s="45" t="s">
        <v>2</v>
      </c>
      <c r="B10" s="62">
        <f>-SUM(B3:B7)-SUM(B8:B9)-B11</f>
        <v>-96</v>
      </c>
      <c r="D10" s="45" t="s">
        <v>2</v>
      </c>
      <c r="E10" s="70">
        <f>-SUM(E3:E7)-SUM(E8:E9)-E11</f>
        <v>-100</v>
      </c>
      <c r="G10" s="45" t="s">
        <v>2</v>
      </c>
      <c r="H10" s="62">
        <f t="shared" si="0"/>
        <v>-196</v>
      </c>
      <c r="J10" s="45" t="str">
        <f t="shared" si="1"/>
        <v>VCSH</v>
      </c>
      <c r="K10" s="62">
        <f>-E10</f>
        <v>100</v>
      </c>
      <c r="M10" s="45" t="s">
        <v>2</v>
      </c>
      <c r="N10" s="62">
        <f t="shared" si="2"/>
        <v>-96</v>
      </c>
      <c r="O10" s="18" t="b">
        <f>N10=B10</f>
        <v>1</v>
      </c>
      <c r="P10" s="90"/>
      <c r="Q10" t="s">
        <v>44</v>
      </c>
      <c r="R10" s="37">
        <f>R9*S10</f>
        <v>-5</v>
      </c>
      <c r="S10" s="23">
        <f>S7</f>
        <v>0.25</v>
      </c>
      <c r="T10" s="90"/>
      <c r="U10" s="20" t="s">
        <v>20</v>
      </c>
      <c r="V10" s="58">
        <f>V8-V9</f>
        <v>4</v>
      </c>
    </row>
    <row r="11" spans="1:23" x14ac:dyDescent="0.25">
      <c r="A11" s="51" t="s">
        <v>34</v>
      </c>
      <c r="B11" s="57">
        <f>B19</f>
        <v>-4</v>
      </c>
      <c r="D11" s="49" t="str">
        <f>A11</f>
        <v>421</v>
      </c>
      <c r="E11" s="71">
        <f>E19</f>
        <v>-20</v>
      </c>
      <c r="G11" s="49" t="str">
        <f>D11</f>
        <v>421</v>
      </c>
      <c r="H11" s="57">
        <f t="shared" si="0"/>
        <v>-24</v>
      </c>
      <c r="J11" s="49" t="str">
        <f>G11</f>
        <v>421</v>
      </c>
      <c r="K11" s="57">
        <f>K21</f>
        <v>8.1999999999999993</v>
      </c>
      <c r="M11" s="49" t="str">
        <f>J11</f>
        <v>421</v>
      </c>
      <c r="N11" s="57">
        <f>N21</f>
        <v>-15.8</v>
      </c>
      <c r="O11" s="18"/>
      <c r="P11" s="90"/>
      <c r="Q11" s="85" t="s">
        <v>45</v>
      </c>
      <c r="R11" s="86">
        <f>-R10</f>
        <v>5</v>
      </c>
      <c r="T11" s="90"/>
      <c r="U11" t="s">
        <v>21</v>
      </c>
      <c r="V11" s="30">
        <f>V10*20%</f>
        <v>0.8</v>
      </c>
      <c r="W11" s="23">
        <v>0.2</v>
      </c>
    </row>
    <row r="12" spans="1:23" x14ac:dyDescent="0.25">
      <c r="A12" s="46"/>
      <c r="B12" s="63"/>
      <c r="D12" s="46"/>
      <c r="E12" s="72"/>
      <c r="G12" s="46"/>
      <c r="H12" s="63"/>
      <c r="J12" s="46" t="s">
        <v>14</v>
      </c>
      <c r="K12" s="63">
        <f>-R7+R12+V18</f>
        <v>-30</v>
      </c>
      <c r="M12" s="46" t="str">
        <f>J12</f>
        <v>NCI</v>
      </c>
      <c r="N12" s="63">
        <f t="shared" si="2"/>
        <v>-30</v>
      </c>
      <c r="O12" s="18"/>
      <c r="P12" s="90"/>
      <c r="Q12" s="87" t="s">
        <v>46</v>
      </c>
      <c r="R12" s="88">
        <f>-R11</f>
        <v>-5</v>
      </c>
      <c r="T12" s="90"/>
      <c r="U12" s="85" t="s">
        <v>22</v>
      </c>
      <c r="V12" s="91">
        <f>V11</f>
        <v>0.8</v>
      </c>
      <c r="W12" t="s">
        <v>38</v>
      </c>
    </row>
    <row r="13" spans="1:23" x14ac:dyDescent="0.25">
      <c r="A13" s="40" t="s">
        <v>30</v>
      </c>
      <c r="B13" s="41"/>
      <c r="C13" s="40"/>
      <c r="D13" s="40"/>
      <c r="E13" s="41">
        <f>SUM(E3:E12)</f>
        <v>0</v>
      </c>
      <c r="F13" s="40"/>
      <c r="G13" s="40"/>
      <c r="H13" s="41">
        <f>SUM(H3:H12)</f>
        <v>0</v>
      </c>
      <c r="I13" s="40"/>
      <c r="J13" s="40"/>
      <c r="K13" s="41">
        <f>SUM(K3:K12)</f>
        <v>0</v>
      </c>
      <c r="N13" s="41">
        <f>SUM(N3:N12)</f>
        <v>0</v>
      </c>
      <c r="U13" s="87" t="s">
        <v>36</v>
      </c>
      <c r="V13" s="92">
        <f>-V12</f>
        <v>-0.8</v>
      </c>
      <c r="W13" t="s">
        <v>39</v>
      </c>
    </row>
    <row r="14" spans="1:23" x14ac:dyDescent="0.25">
      <c r="A14" s="43" t="s">
        <v>33</v>
      </c>
      <c r="B14" s="41"/>
      <c r="C14" s="40"/>
      <c r="D14" s="40"/>
      <c r="E14" s="41"/>
      <c r="F14" s="40"/>
      <c r="G14" s="40"/>
      <c r="H14" s="41"/>
      <c r="I14" s="40"/>
      <c r="J14" s="40"/>
      <c r="K14" s="41"/>
      <c r="N14" s="41"/>
      <c r="T14" s="89" t="s">
        <v>48</v>
      </c>
    </row>
    <row r="15" spans="1:23" x14ac:dyDescent="0.25">
      <c r="A15" s="65" t="s">
        <v>15</v>
      </c>
      <c r="B15" s="68">
        <v>-20</v>
      </c>
      <c r="D15" s="65"/>
      <c r="E15" s="68">
        <f>-20*5</f>
        <v>-100</v>
      </c>
      <c r="G15" s="65"/>
      <c r="H15" s="68">
        <f>E15+B15</f>
        <v>-120</v>
      </c>
      <c r="J15" s="65"/>
      <c r="K15" s="68">
        <f>V8</f>
        <v>20</v>
      </c>
      <c r="M15" s="65" t="str">
        <f>A15</f>
        <v>Doanh thu</v>
      </c>
      <c r="N15" s="68">
        <f>H15+K15</f>
        <v>-100</v>
      </c>
      <c r="U15" t="s">
        <v>41</v>
      </c>
    </row>
    <row r="16" spans="1:23" x14ac:dyDescent="0.25">
      <c r="A16" s="66" t="s">
        <v>16</v>
      </c>
      <c r="B16" s="69">
        <v>16</v>
      </c>
      <c r="D16" s="66"/>
      <c r="E16" s="69">
        <f>16*5</f>
        <v>80</v>
      </c>
      <c r="G16" s="66"/>
      <c r="H16" s="69">
        <f>E16+B16</f>
        <v>96</v>
      </c>
      <c r="J16" s="66"/>
      <c r="K16" s="69">
        <f>V5</f>
        <v>-16</v>
      </c>
      <c r="M16" s="66" t="str">
        <f>A16</f>
        <v>Giá vốn</v>
      </c>
      <c r="N16" s="69">
        <f>H16+K16</f>
        <v>80</v>
      </c>
      <c r="U16" t="s">
        <v>42</v>
      </c>
      <c r="V16" s="30">
        <f>V15*W16</f>
        <v>0</v>
      </c>
      <c r="W16" s="23">
        <v>0.25</v>
      </c>
    </row>
    <row r="17" spans="1:22" x14ac:dyDescent="0.25">
      <c r="A17" s="20" t="s">
        <v>17</v>
      </c>
      <c r="B17" s="58">
        <f>SUM(B15:B16)</f>
        <v>-4</v>
      </c>
      <c r="C17" s="20"/>
      <c r="D17" s="20"/>
      <c r="E17" s="58">
        <f>SUM(E15:E16)</f>
        <v>-20</v>
      </c>
      <c r="F17" s="20"/>
      <c r="G17" s="20"/>
      <c r="H17" s="58">
        <f>SUM(H15:H16)</f>
        <v>-24</v>
      </c>
      <c r="I17" s="20"/>
      <c r="J17" s="20"/>
      <c r="K17" s="58">
        <f>SUM(K15:K16)</f>
        <v>4</v>
      </c>
      <c r="L17" s="20"/>
      <c r="M17" s="20" t="str">
        <f t="shared" ref="M17:M19" si="3">A17</f>
        <v>Lợi nhuận</v>
      </c>
      <c r="N17" s="58">
        <f>SUM(N15:N16)</f>
        <v>-20</v>
      </c>
      <c r="U17" s="85" t="s">
        <v>45</v>
      </c>
      <c r="V17" s="86">
        <f>V16</f>
        <v>0</v>
      </c>
    </row>
    <row r="18" spans="1:22" x14ac:dyDescent="0.25">
      <c r="A18" s="67" t="str">
        <f>U13</f>
        <v>CP Thuế TNDN HL (8212)</v>
      </c>
      <c r="B18" s="79"/>
      <c r="D18" s="67"/>
      <c r="E18" s="79"/>
      <c r="G18" s="67"/>
      <c r="H18" s="79"/>
      <c r="J18" s="67"/>
      <c r="K18" s="79">
        <f>V13</f>
        <v>-0.8</v>
      </c>
      <c r="M18" s="80" t="s">
        <v>37</v>
      </c>
      <c r="N18" s="79">
        <f>K18+H18</f>
        <v>-0.8</v>
      </c>
      <c r="U18" s="87" t="s">
        <v>46</v>
      </c>
      <c r="V18" s="88">
        <f>-V17</f>
        <v>0</v>
      </c>
    </row>
    <row r="19" spans="1:22" x14ac:dyDescent="0.25">
      <c r="A19" s="81" t="s">
        <v>31</v>
      </c>
      <c r="B19" s="82">
        <f>B17+B18</f>
        <v>-4</v>
      </c>
      <c r="C19" s="64"/>
      <c r="D19" s="81"/>
      <c r="E19" s="82">
        <f>E17+E18</f>
        <v>-20</v>
      </c>
      <c r="F19" s="64"/>
      <c r="G19" s="81"/>
      <c r="H19" s="82">
        <f>H17+H18</f>
        <v>-24</v>
      </c>
      <c r="I19" s="64"/>
      <c r="J19" s="81"/>
      <c r="K19" s="82">
        <f>K17+K18</f>
        <v>3.2</v>
      </c>
      <c r="L19" s="64"/>
      <c r="M19" s="81" t="str">
        <f t="shared" si="3"/>
        <v>LNST</v>
      </c>
      <c r="N19" s="82">
        <f>N17+N18</f>
        <v>-20.8</v>
      </c>
    </row>
    <row r="20" spans="1:22" x14ac:dyDescent="0.25">
      <c r="A20" t="s">
        <v>40</v>
      </c>
      <c r="H20" s="84"/>
      <c r="K20" s="83">
        <f>R11+V21</f>
        <v>5</v>
      </c>
      <c r="N20" s="83">
        <f>K20+H20</f>
        <v>5</v>
      </c>
    </row>
    <row r="21" spans="1:22" x14ac:dyDescent="0.25">
      <c r="A21" t="s">
        <v>47</v>
      </c>
      <c r="K21" s="30">
        <f>K19+K20</f>
        <v>8.1999999999999993</v>
      </c>
      <c r="N21" s="30">
        <f>N19+N20</f>
        <v>-15.8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2b.ContributeAsset</vt:lpstr>
      <vt:lpstr>2a.FV</vt:lpstr>
      <vt:lpstr>f.Bonus</vt:lpstr>
      <vt:lpstr>e.Dividend</vt:lpstr>
      <vt:lpstr>d.Allowance</vt:lpstr>
      <vt:lpstr>c.Loan_capitalise</vt:lpstr>
      <vt:lpstr>c.Loan</vt:lpstr>
      <vt:lpstr>b.URP_UpStream</vt:lpstr>
      <vt:lpstr>b.URP_</vt:lpstr>
      <vt:lpstr>a.Investment</vt:lpstr>
      <vt:lpstr>Associate</vt:lpstr>
      <vt:lpstr>URP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Sy Thuyen</dc:creator>
  <cp:lastModifiedBy>Ngo Sy Thuyen</cp:lastModifiedBy>
  <dcterms:created xsi:type="dcterms:W3CDTF">2020-10-07T08:05:10Z</dcterms:created>
  <dcterms:modified xsi:type="dcterms:W3CDTF">2020-10-09T13:45:10Z</dcterms:modified>
</cp:coreProperties>
</file>