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thers\NOT Jobs\VINCT Project all\Consol and more\1. Consol_Training\BaiTap_ThucHanh\DapAn\Y2018_n_2019\"/>
    </mc:Choice>
  </mc:AlternateContent>
  <bookViews>
    <workbookView xWindow="0" yWindow="0" windowWidth="20490" windowHeight="7620" tabRatio="896" firstSheet="4" activeTab="8"/>
  </bookViews>
  <sheets>
    <sheet name="GD_E_2020" sheetId="34" state="hidden" r:id="rId1"/>
    <sheet name="GD_E_2019" sheetId="20" r:id="rId2"/>
    <sheet name="BCTC_E" sheetId="19" r:id="rId3"/>
    <sheet name="GD_E_2018" sheetId="21" state="hidden" r:id="rId4"/>
    <sheet name="BCTC_M" sheetId="1" r:id="rId5"/>
    <sheet name="GD_M_2020" sheetId="26" state="hidden" r:id="rId6"/>
    <sheet name="GD_M_2019" sheetId="15" r:id="rId7"/>
    <sheet name="GD_M_2018" sheetId="2" r:id="rId8"/>
    <sheet name="BCTC_HN_2019" sheetId="22" r:id="rId9"/>
    <sheet name="CF_2019" sheetId="23" r:id="rId10"/>
    <sheet name="SOCE_2019" sheetId="24" r:id="rId11"/>
    <sheet name="ADJ_2019" sheetId="25" r:id="rId12"/>
    <sheet name="31.12.2019" sheetId="35" r:id="rId13"/>
    <sheet name="Reconcile_Interco" sheetId="17" r:id="rId14"/>
    <sheet name="BCTC_A" sheetId="5" r:id="rId15"/>
    <sheet name="GD_A_2020" sheetId="27" state="hidden" r:id="rId16"/>
    <sheet name="GD_A_2019" sheetId="16" r:id="rId17"/>
    <sheet name="GD_A_2018" sheetId="4" r:id="rId18"/>
    <sheet name="BCTC_HN_2018" sheetId="8" r:id="rId19"/>
    <sheet name="CF_2018" sheetId="12" r:id="rId20"/>
    <sheet name="SOCE_2018" sheetId="13" r:id="rId21"/>
    <sheet name="ADJ_2018" sheetId="10" r:id="rId22"/>
    <sheet name="Mua A" sheetId="6" r:id="rId23"/>
    <sheet name="Note_FA" sheetId="14" r:id="rId24"/>
    <sheet name="StepByStep" sheetId="18"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____________Q2" localSheetId="20" hidden="1">{#N/A,#N/A,FALSE,"Chi tiÆt"}</definedName>
    <definedName name="______________Q2" localSheetId="10" hidden="1">{#N/A,#N/A,FALSE,"Chi tiÆt"}</definedName>
    <definedName name="______________Q2" hidden="1">{#N/A,#N/A,FALSE,"Chi tiÆt"}</definedName>
    <definedName name="_____________Q2" localSheetId="20" hidden="1">{#N/A,#N/A,FALSE,"Chi tiÆt"}</definedName>
    <definedName name="_____________Q2" localSheetId="10" hidden="1">{#N/A,#N/A,FALSE,"Chi tiÆt"}</definedName>
    <definedName name="_____________Q2" hidden="1">{#N/A,#N/A,FALSE,"Chi tiÆt"}</definedName>
    <definedName name="____________Q2" localSheetId="20" hidden="1">{#N/A,#N/A,FALSE,"Chi tiÆt"}</definedName>
    <definedName name="____________Q2" localSheetId="10" hidden="1">{#N/A,#N/A,FALSE,"Chi tiÆt"}</definedName>
    <definedName name="____________Q2" hidden="1">{#N/A,#N/A,FALSE,"Chi tiÆt"}</definedName>
    <definedName name="___________Q2" localSheetId="20" hidden="1">{#N/A,#N/A,FALSE,"Chi tiÆt"}</definedName>
    <definedName name="___________Q2" localSheetId="10" hidden="1">{#N/A,#N/A,FALSE,"Chi tiÆt"}</definedName>
    <definedName name="___________Q2" hidden="1">{#N/A,#N/A,FALSE,"Chi tiÆt"}</definedName>
    <definedName name="__________Q2" localSheetId="20" hidden="1">{#N/A,#N/A,FALSE,"Chi tiÆt"}</definedName>
    <definedName name="__________Q2" localSheetId="10" hidden="1">{#N/A,#N/A,FALSE,"Chi tiÆt"}</definedName>
    <definedName name="__________Q2" hidden="1">{#N/A,#N/A,FALSE,"Chi tiÆt"}</definedName>
    <definedName name="_________Q2" localSheetId="20" hidden="1">{#N/A,#N/A,FALSE,"Chi tiÆt"}</definedName>
    <definedName name="_________Q2" localSheetId="10" hidden="1">{#N/A,#N/A,FALSE,"Chi tiÆt"}</definedName>
    <definedName name="_________Q2" hidden="1">{#N/A,#N/A,FALSE,"Chi tiÆt"}</definedName>
    <definedName name="________Q2" localSheetId="20" hidden="1">{#N/A,#N/A,FALSE,"Chi tiÆt"}</definedName>
    <definedName name="________Q2" localSheetId="10" hidden="1">{#N/A,#N/A,FALSE,"Chi tiÆt"}</definedName>
    <definedName name="________Q2" hidden="1">{#N/A,#N/A,FALSE,"Chi tiÆt"}</definedName>
    <definedName name="_______Q2" localSheetId="20" hidden="1">{#N/A,#N/A,FALSE,"Chi tiÆt"}</definedName>
    <definedName name="_______Q2" localSheetId="10" hidden="1">{#N/A,#N/A,FALSE,"Chi tiÆt"}</definedName>
    <definedName name="_______Q2" hidden="1">{#N/A,#N/A,FALSE,"Chi tiÆt"}</definedName>
    <definedName name="______a1" localSheetId="20" hidden="1">{"'Sheet1'!$L$16"}</definedName>
    <definedName name="______a1" localSheetId="10" hidden="1">{"'Sheet1'!$L$16"}</definedName>
    <definedName name="______a1" hidden="1">{"'Sheet1'!$L$16"}</definedName>
    <definedName name="______huy1" localSheetId="20" hidden="1">{"'Sheet1'!$L$16"}</definedName>
    <definedName name="______huy1" localSheetId="10" hidden="1">{"'Sheet1'!$L$16"}</definedName>
    <definedName name="______huy1" hidden="1">{"'Sheet1'!$L$16"}</definedName>
    <definedName name="______NSO2" localSheetId="20" hidden="1">{"'Sheet1'!$L$16"}</definedName>
    <definedName name="______NSO2" localSheetId="10" hidden="1">{"'Sheet1'!$L$16"}</definedName>
    <definedName name="______NSO2" hidden="1">{"'Sheet1'!$L$16"}</definedName>
    <definedName name="______NSO3" localSheetId="20" hidden="1">{"'Sheet1'!$L$16"}</definedName>
    <definedName name="______NSO3" localSheetId="10" hidden="1">{"'Sheet1'!$L$16"}</definedName>
    <definedName name="______NSO3" hidden="1">{"'Sheet1'!$L$16"}</definedName>
    <definedName name="______Q2" localSheetId="20" hidden="1">{#N/A,#N/A,FALSE,"Chi tiÆt"}</definedName>
    <definedName name="______Q2" localSheetId="10" hidden="1">{#N/A,#N/A,FALSE,"Chi tiÆt"}</definedName>
    <definedName name="______Q2" hidden="1">{#N/A,#N/A,FALSE,"Chi tiÆt"}</definedName>
    <definedName name="_____a1" localSheetId="20" hidden="1">{"'Sheet1'!$L$16"}</definedName>
    <definedName name="_____a1" localSheetId="10" hidden="1">{"'Sheet1'!$L$16"}</definedName>
    <definedName name="_____a1" hidden="1">{"'Sheet1'!$L$16"}</definedName>
    <definedName name="_____F1" localSheetId="20" hidden="1">{"'Sheet1'!$L$16"}</definedName>
    <definedName name="_____F1" localSheetId="10" hidden="1">{"'Sheet1'!$L$16"}</definedName>
    <definedName name="_____F1" hidden="1">{"'Sheet1'!$L$16"}</definedName>
    <definedName name="_____huy1" localSheetId="20" hidden="1">{"'Sheet1'!$L$16"}</definedName>
    <definedName name="_____huy1" localSheetId="10" hidden="1">{"'Sheet1'!$L$16"}</definedName>
    <definedName name="_____huy1" hidden="1">{"'Sheet1'!$L$16"}</definedName>
    <definedName name="_____NSO2" localSheetId="20" hidden="1">{"'Sheet1'!$L$16"}</definedName>
    <definedName name="_____NSO2" localSheetId="10" hidden="1">{"'Sheet1'!$L$16"}</definedName>
    <definedName name="_____NSO2" hidden="1">{"'Sheet1'!$L$16"}</definedName>
    <definedName name="_____NSO3" localSheetId="20" hidden="1">{"'Sheet1'!$L$16"}</definedName>
    <definedName name="_____NSO3" localSheetId="10" hidden="1">{"'Sheet1'!$L$16"}</definedName>
    <definedName name="_____NSO3" hidden="1">{"'Sheet1'!$L$16"}</definedName>
    <definedName name="_____PUR6" localSheetId="20" hidden="1">{#N/A,#N/A,FALSE,"Sheet2"}</definedName>
    <definedName name="_____PUR6" localSheetId="10" hidden="1">{#N/A,#N/A,FALSE,"Sheet2"}</definedName>
    <definedName name="_____PUR6" hidden="1">{#N/A,#N/A,FALSE,"Sheet2"}</definedName>
    <definedName name="_____Q2" localSheetId="20" hidden="1">{#N/A,#N/A,FALSE,"Chi tiÆt"}</definedName>
    <definedName name="_____Q2" localSheetId="10" hidden="1">{#N/A,#N/A,FALSE,"Chi tiÆt"}</definedName>
    <definedName name="_____Q2" hidden="1">{#N/A,#N/A,FALSE,"Chi tiÆt"}</definedName>
    <definedName name="_____QUY3" localSheetId="20" hidden="1">{#N/A,#N/A,FALSE,"Sheet2"}</definedName>
    <definedName name="_____QUY3" localSheetId="10" hidden="1">{#N/A,#N/A,FALSE,"Sheet2"}</definedName>
    <definedName name="_____QUY3" hidden="1">{#N/A,#N/A,FALSE,"Sheet2"}</definedName>
    <definedName name="_____T01" localSheetId="8" hidden="1">#REF!</definedName>
    <definedName name="_____T01" localSheetId="16" hidden="1">#REF!</definedName>
    <definedName name="_____T01" localSheetId="15" hidden="1">#REF!</definedName>
    <definedName name="_____T01" localSheetId="1" hidden="1">#REF!</definedName>
    <definedName name="_____T01" localSheetId="0" hidden="1">#REF!</definedName>
    <definedName name="_____T01" localSheetId="6" hidden="1">#REF!</definedName>
    <definedName name="_____T01" localSheetId="5" hidden="1">#REF!</definedName>
    <definedName name="_____T01" localSheetId="20" hidden="1">#REF!</definedName>
    <definedName name="_____T01" localSheetId="10" hidden="1">#REF!</definedName>
    <definedName name="_____T01" hidden="1">#REF!</definedName>
    <definedName name="____a1" localSheetId="20" hidden="1">{"'Sheet1'!$L$16"}</definedName>
    <definedName name="____a1" localSheetId="10" hidden="1">{"'Sheet1'!$L$16"}</definedName>
    <definedName name="____a1" hidden="1">{"'Sheet1'!$L$16"}</definedName>
    <definedName name="____F1" localSheetId="20" hidden="1">{"'Sheet1'!$L$16"}</definedName>
    <definedName name="____F1" localSheetId="10" hidden="1">{"'Sheet1'!$L$16"}</definedName>
    <definedName name="____F1" hidden="1">{"'Sheet1'!$L$16"}</definedName>
    <definedName name="____huy1" localSheetId="20" hidden="1">{"'Sheet1'!$L$16"}</definedName>
    <definedName name="____huy1" localSheetId="10" hidden="1">{"'Sheet1'!$L$16"}</definedName>
    <definedName name="____huy1" hidden="1">{"'Sheet1'!$L$16"}</definedName>
    <definedName name="____NSO2" localSheetId="20" hidden="1">{"'Sheet1'!$L$16"}</definedName>
    <definedName name="____NSO2" localSheetId="10" hidden="1">{"'Sheet1'!$L$16"}</definedName>
    <definedName name="____NSO2" hidden="1">{"'Sheet1'!$L$16"}</definedName>
    <definedName name="____NSO3" localSheetId="20" hidden="1">{"'Sheet1'!$L$16"}</definedName>
    <definedName name="____NSO3" localSheetId="10" hidden="1">{"'Sheet1'!$L$16"}</definedName>
    <definedName name="____NSO3" hidden="1">{"'Sheet1'!$L$16"}</definedName>
    <definedName name="____PUR6" localSheetId="20" hidden="1">{#N/A,#N/A,FALSE,"Sheet2"}</definedName>
    <definedName name="____PUR6" localSheetId="10" hidden="1">{#N/A,#N/A,FALSE,"Sheet2"}</definedName>
    <definedName name="____PUR6" hidden="1">{#N/A,#N/A,FALSE,"Sheet2"}</definedName>
    <definedName name="____Q2" localSheetId="20" hidden="1">{#N/A,#N/A,FALSE,"Chi tiÆt"}</definedName>
    <definedName name="____Q2" localSheetId="10" hidden="1">{#N/A,#N/A,FALSE,"Chi tiÆt"}</definedName>
    <definedName name="____Q2" hidden="1">{#N/A,#N/A,FALSE,"Chi tiÆt"}</definedName>
    <definedName name="____QUY3" localSheetId="20" hidden="1">{#N/A,#N/A,FALSE,"Sheet2"}</definedName>
    <definedName name="____QUY3" localSheetId="10" hidden="1">{#N/A,#N/A,FALSE,"Sheet2"}</definedName>
    <definedName name="____QUY3" hidden="1">{#N/A,#N/A,FALSE,"Sheet2"}</definedName>
    <definedName name="____T01" localSheetId="8" hidden="1">#REF!</definedName>
    <definedName name="____T01" localSheetId="16" hidden="1">#REF!</definedName>
    <definedName name="____T01" localSheetId="15" hidden="1">#REF!</definedName>
    <definedName name="____T01" localSheetId="1" hidden="1">#REF!</definedName>
    <definedName name="____T01" localSheetId="0" hidden="1">#REF!</definedName>
    <definedName name="____T01" localSheetId="6" hidden="1">#REF!</definedName>
    <definedName name="____T01" localSheetId="5" hidden="1">#REF!</definedName>
    <definedName name="____T01" localSheetId="20" hidden="1">#REF!</definedName>
    <definedName name="____T01" localSheetId="10" hidden="1">#REF!</definedName>
    <definedName name="____T01" hidden="1">#REF!</definedName>
    <definedName name="___a1" localSheetId="20" hidden="1">{"'Sheet1'!$L$16"}</definedName>
    <definedName name="___a1" localSheetId="10" hidden="1">{"'Sheet1'!$L$16"}</definedName>
    <definedName name="___a1" hidden="1">{"'Sheet1'!$L$16"}</definedName>
    <definedName name="___a129" localSheetId="20" hidden="1">{"Offgrid",#N/A,FALSE,"OFFGRID";"Region",#N/A,FALSE,"REGION";"Offgrid -2",#N/A,FALSE,"OFFGRID";"WTP",#N/A,FALSE,"WTP";"WTP -2",#N/A,FALSE,"WTP";"Project",#N/A,FALSE,"PROJECT";"Summary -2",#N/A,FALSE,"SUMMARY"}</definedName>
    <definedName name="___a129" localSheetId="10"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20" hidden="1">{"Offgrid",#N/A,FALSE,"OFFGRID";"Region",#N/A,FALSE,"REGION";"Offgrid -2",#N/A,FALSE,"OFFGRID";"WTP",#N/A,FALSE,"WTP";"WTP -2",#N/A,FALSE,"WTP";"Project",#N/A,FALSE,"PROJECT";"Summary -2",#N/A,FALSE,"SUMMARY"}</definedName>
    <definedName name="___a130" localSheetId="10"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F1" localSheetId="20" hidden="1">{"'Sheet1'!$L$16"}</definedName>
    <definedName name="___F1" localSheetId="10" hidden="1">{"'Sheet1'!$L$16"}</definedName>
    <definedName name="___F1" hidden="1">{"'Sheet1'!$L$16"}</definedName>
    <definedName name="___huy1" localSheetId="20" hidden="1">{"'Sheet1'!$L$16"}</definedName>
    <definedName name="___huy1" localSheetId="10" hidden="1">{"'Sheet1'!$L$16"}</definedName>
    <definedName name="___huy1" hidden="1">{"'Sheet1'!$L$16"}</definedName>
    <definedName name="___NSO2" localSheetId="20" hidden="1">{"'Sheet1'!$L$16"}</definedName>
    <definedName name="___NSO2" localSheetId="10" hidden="1">{"'Sheet1'!$L$16"}</definedName>
    <definedName name="___NSO2" hidden="1">{"'Sheet1'!$L$16"}</definedName>
    <definedName name="___NSO3" localSheetId="20" hidden="1">{"'Sheet1'!$L$16"}</definedName>
    <definedName name="___NSO3" localSheetId="10" hidden="1">{"'Sheet1'!$L$16"}</definedName>
    <definedName name="___NSO3" hidden="1">{"'Sheet1'!$L$16"}</definedName>
    <definedName name="___PUR6" localSheetId="20" hidden="1">{#N/A,#N/A,FALSE,"Sheet2"}</definedName>
    <definedName name="___PUR6" localSheetId="10" hidden="1">{#N/A,#N/A,FALSE,"Sheet2"}</definedName>
    <definedName name="___PUR6" hidden="1">{#N/A,#N/A,FALSE,"Sheet2"}</definedName>
    <definedName name="___Q2" localSheetId="20" hidden="1">{#N/A,#N/A,FALSE,"Chi tiÆt"}</definedName>
    <definedName name="___Q2" localSheetId="10" hidden="1">{#N/A,#N/A,FALSE,"Chi tiÆt"}</definedName>
    <definedName name="___Q2" hidden="1">{#N/A,#N/A,FALSE,"Chi tiÆt"}</definedName>
    <definedName name="___QUY3" localSheetId="20" hidden="1">{#N/A,#N/A,FALSE,"Sheet2"}</definedName>
    <definedName name="___QUY3" localSheetId="10" hidden="1">{#N/A,#N/A,FALSE,"Sheet2"}</definedName>
    <definedName name="___QUY3" hidden="1">{#N/A,#N/A,FALSE,"Sheet2"}</definedName>
    <definedName name="___RTRT" localSheetId="8" hidden="1">#REF!</definedName>
    <definedName name="___RTRT" localSheetId="16" hidden="1">#REF!</definedName>
    <definedName name="___RTRT" localSheetId="15" hidden="1">#REF!</definedName>
    <definedName name="___RTRT" localSheetId="1" hidden="1">#REF!</definedName>
    <definedName name="___RTRT" localSheetId="0" hidden="1">#REF!</definedName>
    <definedName name="___RTRT" localSheetId="6" hidden="1">#REF!</definedName>
    <definedName name="___RTRT" localSheetId="5" hidden="1">#REF!</definedName>
    <definedName name="___RTRT" localSheetId="20" hidden="1">#REF!</definedName>
    <definedName name="___RTRT" localSheetId="10" hidden="1">#REF!</definedName>
    <definedName name="___RTRT" hidden="1">#REF!</definedName>
    <definedName name="___T01" localSheetId="8" hidden="1">#REF!</definedName>
    <definedName name="___T01" localSheetId="16" hidden="1">#REF!</definedName>
    <definedName name="___T01" localSheetId="15" hidden="1">#REF!</definedName>
    <definedName name="___T01" localSheetId="1" hidden="1">#REF!</definedName>
    <definedName name="___T01" localSheetId="0" hidden="1">#REF!</definedName>
    <definedName name="___T01" localSheetId="6" hidden="1">#REF!</definedName>
    <definedName name="___T01" localSheetId="5" hidden="1">#REF!</definedName>
    <definedName name="___T01" localSheetId="20" hidden="1">#REF!</definedName>
    <definedName name="___T01" localSheetId="10" hidden="1">#REF!</definedName>
    <definedName name="___T01" hidden="1">#REF!</definedName>
    <definedName name="__a1" localSheetId="20" hidden="1">{"'Sheet1'!$L$16"}</definedName>
    <definedName name="__a1" localSheetId="10" hidden="1">{"'Sheet1'!$L$16"}</definedName>
    <definedName name="__a1" hidden="1">{"'Sheet1'!$L$16"}</definedName>
    <definedName name="__a129" localSheetId="20" hidden="1">{"Offgrid",#N/A,FALSE,"OFFGRID";"Region",#N/A,FALSE,"REGION";"Offgrid -2",#N/A,FALSE,"OFFGRID";"WTP",#N/A,FALSE,"WTP";"WTP -2",#N/A,FALSE,"WTP";"Project",#N/A,FALSE,"PROJECT";"Summary -2",#N/A,FALSE,"SUMMARY"}</definedName>
    <definedName name="__a129" localSheetId="10"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20" hidden="1">{"Offgrid",#N/A,FALSE,"OFFGRID";"Region",#N/A,FALSE,"REGION";"Offgrid -2",#N/A,FALSE,"OFFGRID";"WTP",#N/A,FALSE,"WTP";"WTP -2",#N/A,FALSE,"WTP";"Project",#N/A,FALSE,"PROJECT";"Summary -2",#N/A,FALSE,"SUMMARY"}</definedName>
    <definedName name="__a130" localSheetId="10"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A2" localSheetId="20" hidden="1">{"'Sheet1'!$L$16"}</definedName>
    <definedName name="__BA2" localSheetId="10" hidden="1">{"'Sheet1'!$L$16"}</definedName>
    <definedName name="__BA2" hidden="1">{"'Sheet1'!$L$16"}</definedName>
    <definedName name="__BQ22" localSheetId="20" hidden="1">{"'Sheet1'!$L$16"}</definedName>
    <definedName name="__BQ22" localSheetId="10" hidden="1">{"'Sheet1'!$L$16"}</definedName>
    <definedName name="__BQ22" hidden="1">{"'Sheet1'!$L$16"}</definedName>
    <definedName name="__F1" localSheetId="20" hidden="1">{"'Sheet1'!$L$16"}</definedName>
    <definedName name="__F1" localSheetId="10" hidden="1">{"'Sheet1'!$L$16"}</definedName>
    <definedName name="__F1" hidden="1">{"'Sheet1'!$L$16"}</definedName>
    <definedName name="__huy1" localSheetId="20" hidden="1">{"'Sheet1'!$L$16"}</definedName>
    <definedName name="__huy1" localSheetId="10" hidden="1">{"'Sheet1'!$L$16"}</definedName>
    <definedName name="__huy1" hidden="1">{"'Sheet1'!$L$16"}</definedName>
    <definedName name="__IntlFixup" hidden="1">TRUE</definedName>
    <definedName name="__NSO2" localSheetId="20" hidden="1">{"'Sheet1'!$L$16"}</definedName>
    <definedName name="__NSO2" localSheetId="10" hidden="1">{"'Sheet1'!$L$16"}</definedName>
    <definedName name="__NSO2" hidden="1">{"'Sheet1'!$L$16"}</definedName>
    <definedName name="__nso3" localSheetId="20" hidden="1">{"'Sheet1'!$L$16"}</definedName>
    <definedName name="__nso3" localSheetId="10" hidden="1">{"'Sheet1'!$L$16"}</definedName>
    <definedName name="__nso3" hidden="1">{"'Sheet1'!$L$16"}</definedName>
    <definedName name="__PUR6" localSheetId="20" hidden="1">{#N/A,#N/A,FALSE,"Sheet2"}</definedName>
    <definedName name="__PUR6" localSheetId="10" hidden="1">{#N/A,#N/A,FALSE,"Sheet2"}</definedName>
    <definedName name="__PUR6" hidden="1">{#N/A,#N/A,FALSE,"Sheet2"}</definedName>
    <definedName name="__Q2" localSheetId="20" hidden="1">{#N/A,#N/A,FALSE,"Chi tiÆt"}</definedName>
    <definedName name="__Q2" localSheetId="10" hidden="1">{#N/A,#N/A,FALSE,"Chi tiÆt"}</definedName>
    <definedName name="__Q2" hidden="1">{#N/A,#N/A,FALSE,"Chi tiÆt"}</definedName>
    <definedName name="__QUY3" localSheetId="20" hidden="1">{#N/A,#N/A,FALSE,"Sheet2"}</definedName>
    <definedName name="__QUY3" localSheetId="10" hidden="1">{#N/A,#N/A,FALSE,"Sheet2"}</definedName>
    <definedName name="__QUY3" hidden="1">{#N/A,#N/A,FALSE,"Sheet2"}</definedName>
    <definedName name="__QUY4" localSheetId="20" hidden="1">{"'Sheet1'!$L$16"}</definedName>
    <definedName name="__QUY4" localSheetId="10" hidden="1">{"'Sheet1'!$L$16"}</definedName>
    <definedName name="__QUY4" hidden="1">{"'Sheet1'!$L$16"}</definedName>
    <definedName name="__T01" localSheetId="8" hidden="1">#REF!</definedName>
    <definedName name="__T01" localSheetId="16" hidden="1">#REF!</definedName>
    <definedName name="__T01" localSheetId="15" hidden="1">#REF!</definedName>
    <definedName name="__T01" localSheetId="1" hidden="1">#REF!</definedName>
    <definedName name="__T01" localSheetId="0" hidden="1">#REF!</definedName>
    <definedName name="__T01" localSheetId="6" hidden="1">#REF!</definedName>
    <definedName name="__T01" localSheetId="5" hidden="1">#REF!</definedName>
    <definedName name="__T01" localSheetId="20" hidden="1">#REF!</definedName>
    <definedName name="__T01" localSheetId="10" hidden="1">#REF!</definedName>
    <definedName name="__T01" hidden="1">#REF!</definedName>
    <definedName name="__WW2" localSheetId="20" hidden="1">{"'Sheet1'!$L$16"}</definedName>
    <definedName name="__WW2" localSheetId="10" hidden="1">{"'Sheet1'!$L$16"}</definedName>
    <definedName name="__WW2" hidden="1">{"'Sheet1'!$L$16"}</definedName>
    <definedName name="_1">#N/A</definedName>
    <definedName name="_1000A01">#N/A</definedName>
    <definedName name="_2">#N/A</definedName>
    <definedName name="_2CC_DA6_E" localSheetId="21">#REF!</definedName>
    <definedName name="_2CC_DA6_E" localSheetId="11">#REF!</definedName>
    <definedName name="_2CC_DA6_E" localSheetId="14">#REF!</definedName>
    <definedName name="_2CC_DA6_E" localSheetId="2">#REF!</definedName>
    <definedName name="_2CC_DA6_E" localSheetId="18">#REF!</definedName>
    <definedName name="_2CC_DA6_E" localSheetId="8">#REF!</definedName>
    <definedName name="_2CC_DA6_E" localSheetId="17">#REF!</definedName>
    <definedName name="_2CC_DA6_E" localSheetId="16">#REF!</definedName>
    <definedName name="_2CC_DA6_E" localSheetId="15">#REF!</definedName>
    <definedName name="_2CC_DA6_E" localSheetId="3">#REF!</definedName>
    <definedName name="_2CC_DA6_E" localSheetId="1">#REF!</definedName>
    <definedName name="_2CC_DA6_E" localSheetId="0">#REF!</definedName>
    <definedName name="_2CC_DA6_E" localSheetId="6">#REF!</definedName>
    <definedName name="_2CC_DA6_E" localSheetId="5">#REF!</definedName>
    <definedName name="_2CC_DA6_E">#REF!</definedName>
    <definedName name="_2CC580" localSheetId="21">#REF!</definedName>
    <definedName name="_2CC580" localSheetId="11">#REF!</definedName>
    <definedName name="_2CC580" localSheetId="14">#REF!</definedName>
    <definedName name="_2CC580" localSheetId="2">#REF!</definedName>
    <definedName name="_2CC580" localSheetId="18">#REF!</definedName>
    <definedName name="_2CC580" localSheetId="8">#REF!</definedName>
    <definedName name="_2CC580" localSheetId="17">#REF!</definedName>
    <definedName name="_2CC580" localSheetId="16">#REF!</definedName>
    <definedName name="_2CC580" localSheetId="15">#REF!</definedName>
    <definedName name="_2CC580" localSheetId="3">#REF!</definedName>
    <definedName name="_2CC580" localSheetId="1">#REF!</definedName>
    <definedName name="_2CC580" localSheetId="0">#REF!</definedName>
    <definedName name="_2CC580" localSheetId="6">#REF!</definedName>
    <definedName name="_2CC580" localSheetId="5">#REF!</definedName>
    <definedName name="_2CC580">#REF!</definedName>
    <definedName name="_3CF_BW_E" localSheetId="21">#REF!</definedName>
    <definedName name="_3CF_BW_E" localSheetId="11">#REF!</definedName>
    <definedName name="_3CF_BW_E" localSheetId="14">#REF!</definedName>
    <definedName name="_3CF_BW_E" localSheetId="2">#REF!</definedName>
    <definedName name="_3CF_BW_E" localSheetId="18">#REF!</definedName>
    <definedName name="_3CF_BW_E" localSheetId="8">#REF!</definedName>
    <definedName name="_3CF_BW_E" localSheetId="17">#REF!</definedName>
    <definedName name="_3CF_BW_E" localSheetId="16">#REF!</definedName>
    <definedName name="_3CF_BW_E" localSheetId="15">#REF!</definedName>
    <definedName name="_3CF_BW_E" localSheetId="3">#REF!</definedName>
    <definedName name="_3CF_BW_E" localSheetId="1">#REF!</definedName>
    <definedName name="_3CF_BW_E" localSheetId="0">#REF!</definedName>
    <definedName name="_3CF_BW_E" localSheetId="6">#REF!</definedName>
    <definedName name="_3CF_BW_E" localSheetId="5">#REF!</definedName>
    <definedName name="_3CF_BW_E">#REF!</definedName>
    <definedName name="_3CF_BW_N" localSheetId="21">#REF!</definedName>
    <definedName name="_3CF_BW_N" localSheetId="11">#REF!</definedName>
    <definedName name="_3CF_BW_N" localSheetId="14">#REF!</definedName>
    <definedName name="_3CF_BW_N" localSheetId="2">#REF!</definedName>
    <definedName name="_3CF_BW_N" localSheetId="18">#REF!</definedName>
    <definedName name="_3CF_BW_N" localSheetId="8">#REF!</definedName>
    <definedName name="_3CF_BW_N" localSheetId="17">#REF!</definedName>
    <definedName name="_3CF_BW_N" localSheetId="16">#REF!</definedName>
    <definedName name="_3CF_BW_N" localSheetId="15">#REF!</definedName>
    <definedName name="_3CF_BW_N" localSheetId="3">#REF!</definedName>
    <definedName name="_3CF_BW_N" localSheetId="1">#REF!</definedName>
    <definedName name="_3CF_BW_N" localSheetId="0">#REF!</definedName>
    <definedName name="_3CF_BW_N" localSheetId="6">#REF!</definedName>
    <definedName name="_3CF_BW_N" localSheetId="5">#REF!</definedName>
    <definedName name="_3CF_BW_N">#REF!</definedName>
    <definedName name="_3CF_BW_Z" localSheetId="21">#REF!</definedName>
    <definedName name="_3CF_BW_Z" localSheetId="11">#REF!</definedName>
    <definedName name="_3CF_BW_Z" localSheetId="14">#REF!</definedName>
    <definedName name="_3CF_BW_Z" localSheetId="2">#REF!</definedName>
    <definedName name="_3CF_BW_Z" localSheetId="18">#REF!</definedName>
    <definedName name="_3CF_BW_Z" localSheetId="8">#REF!</definedName>
    <definedName name="_3CF_BW_Z" localSheetId="17">#REF!</definedName>
    <definedName name="_3CF_BW_Z" localSheetId="16">#REF!</definedName>
    <definedName name="_3CF_BW_Z" localSheetId="15">#REF!</definedName>
    <definedName name="_3CF_BW_Z" localSheetId="3">#REF!</definedName>
    <definedName name="_3CF_BW_Z" localSheetId="1">#REF!</definedName>
    <definedName name="_3CF_BW_Z" localSheetId="0">#REF!</definedName>
    <definedName name="_3CF_BW_Z" localSheetId="6">#REF!</definedName>
    <definedName name="_3CF_BW_Z" localSheetId="5">#REF!</definedName>
    <definedName name="_3CF_BW_Z">#REF!</definedName>
    <definedName name="_3CF_DA5_E" localSheetId="21">#REF!</definedName>
    <definedName name="_3CF_DA5_E" localSheetId="11">#REF!</definedName>
    <definedName name="_3CF_DA5_E" localSheetId="14">#REF!</definedName>
    <definedName name="_3CF_DA5_E" localSheetId="2">#REF!</definedName>
    <definedName name="_3CF_DA5_E" localSheetId="18">#REF!</definedName>
    <definedName name="_3CF_DA5_E" localSheetId="8">#REF!</definedName>
    <definedName name="_3CF_DA5_E" localSheetId="17">#REF!</definedName>
    <definedName name="_3CF_DA5_E" localSheetId="16">#REF!</definedName>
    <definedName name="_3CF_DA5_E" localSheetId="15">#REF!</definedName>
    <definedName name="_3CF_DA5_E" localSheetId="3">#REF!</definedName>
    <definedName name="_3CF_DA5_E" localSheetId="1">#REF!</definedName>
    <definedName name="_3CF_DA5_E" localSheetId="0">#REF!</definedName>
    <definedName name="_3CF_DA5_E" localSheetId="6">#REF!</definedName>
    <definedName name="_3CF_DA5_E" localSheetId="5">#REF!</definedName>
    <definedName name="_3CF_DA5_E">#REF!</definedName>
    <definedName name="_3CF_DFL_E" localSheetId="21">#REF!</definedName>
    <definedName name="_3CF_DFL_E" localSheetId="11">#REF!</definedName>
    <definedName name="_3CF_DFL_E" localSheetId="14">#REF!</definedName>
    <definedName name="_3CF_DFL_E" localSheetId="2">#REF!</definedName>
    <definedName name="_3CF_DFL_E" localSheetId="18">#REF!</definedName>
    <definedName name="_3CF_DFL_E" localSheetId="8">#REF!</definedName>
    <definedName name="_3CF_DFL_E" localSheetId="17">#REF!</definedName>
    <definedName name="_3CF_DFL_E" localSheetId="16">#REF!</definedName>
    <definedName name="_3CF_DFL_E" localSheetId="15">#REF!</definedName>
    <definedName name="_3CF_DFL_E" localSheetId="3">#REF!</definedName>
    <definedName name="_3CF_DFL_E" localSheetId="1">#REF!</definedName>
    <definedName name="_3CF_DFL_E" localSheetId="0">#REF!</definedName>
    <definedName name="_3CF_DFL_E" localSheetId="6">#REF!</definedName>
    <definedName name="_3CF_DFL_E" localSheetId="5">#REF!</definedName>
    <definedName name="_3CF_DFL_E">#REF!</definedName>
    <definedName name="_3CF_DFW_E" localSheetId="21">#REF!</definedName>
    <definedName name="_3CF_DFW_E" localSheetId="11">#REF!</definedName>
    <definedName name="_3CF_DFW_E" localSheetId="14">#REF!</definedName>
    <definedName name="_3CF_DFW_E" localSheetId="2">#REF!</definedName>
    <definedName name="_3CF_DFW_E" localSheetId="18">#REF!</definedName>
    <definedName name="_3CF_DFW_E" localSheetId="8">#REF!</definedName>
    <definedName name="_3CF_DFW_E" localSheetId="17">#REF!</definedName>
    <definedName name="_3CF_DFW_E" localSheetId="16">#REF!</definedName>
    <definedName name="_3CF_DFW_E" localSheetId="15">#REF!</definedName>
    <definedName name="_3CF_DFW_E" localSheetId="3">#REF!</definedName>
    <definedName name="_3CF_DFW_E" localSheetId="1">#REF!</definedName>
    <definedName name="_3CF_DFW_E" localSheetId="0">#REF!</definedName>
    <definedName name="_3CF_DFW_E" localSheetId="6">#REF!</definedName>
    <definedName name="_3CF_DFW_E" localSheetId="5">#REF!</definedName>
    <definedName name="_3CF_DFW_E">#REF!</definedName>
    <definedName name="_3CF_TAWK_Z" localSheetId="21">#REF!</definedName>
    <definedName name="_3CF_TAWK_Z" localSheetId="11">#REF!</definedName>
    <definedName name="_3CF_TAWK_Z" localSheetId="14">#REF!</definedName>
    <definedName name="_3CF_TAWK_Z" localSheetId="2">#REF!</definedName>
    <definedName name="_3CF_TAWK_Z" localSheetId="18">#REF!</definedName>
    <definedName name="_3CF_TAWK_Z" localSheetId="8">#REF!</definedName>
    <definedName name="_3CF_TAWK_Z" localSheetId="17">#REF!</definedName>
    <definedName name="_3CF_TAWK_Z" localSheetId="16">#REF!</definedName>
    <definedName name="_3CF_TAWK_Z" localSheetId="15">#REF!</definedName>
    <definedName name="_3CF_TAWK_Z" localSheetId="3">#REF!</definedName>
    <definedName name="_3CF_TAWK_Z" localSheetId="1">#REF!</definedName>
    <definedName name="_3CF_TAWK_Z" localSheetId="0">#REF!</definedName>
    <definedName name="_3CF_TAWK_Z" localSheetId="6">#REF!</definedName>
    <definedName name="_3CF_TAWK_Z" localSheetId="5">#REF!</definedName>
    <definedName name="_3CF_TAWK_Z">#REF!</definedName>
    <definedName name="_3M_B_C5" localSheetId="21">#REF!</definedName>
    <definedName name="_3M_B_C5" localSheetId="11">#REF!</definedName>
    <definedName name="_3M_B_C5" localSheetId="14">#REF!</definedName>
    <definedName name="_3M_B_C5" localSheetId="2">#REF!</definedName>
    <definedName name="_3M_B_C5" localSheetId="18">#REF!</definedName>
    <definedName name="_3M_B_C5" localSheetId="8">#REF!</definedName>
    <definedName name="_3M_B_C5" localSheetId="17">#REF!</definedName>
    <definedName name="_3M_B_C5" localSheetId="16">#REF!</definedName>
    <definedName name="_3M_B_C5" localSheetId="15">#REF!</definedName>
    <definedName name="_3M_B_C5" localSheetId="3">#REF!</definedName>
    <definedName name="_3M_B_C5" localSheetId="1">#REF!</definedName>
    <definedName name="_3M_B_C5" localSheetId="0">#REF!</definedName>
    <definedName name="_3M_B_C5" localSheetId="6">#REF!</definedName>
    <definedName name="_3M_B_C5" localSheetId="5">#REF!</definedName>
    <definedName name="_3M_B_C5">#REF!</definedName>
    <definedName name="_3M_B_I" localSheetId="21">#REF!</definedName>
    <definedName name="_3M_B_I" localSheetId="11">#REF!</definedName>
    <definedName name="_3M_B_I" localSheetId="14">#REF!</definedName>
    <definedName name="_3M_B_I" localSheetId="2">#REF!</definedName>
    <definedName name="_3M_B_I" localSheetId="18">#REF!</definedName>
    <definedName name="_3M_B_I" localSheetId="8">#REF!</definedName>
    <definedName name="_3M_B_I" localSheetId="17">#REF!</definedName>
    <definedName name="_3M_B_I" localSheetId="16">#REF!</definedName>
    <definedName name="_3M_B_I" localSheetId="15">#REF!</definedName>
    <definedName name="_3M_B_I" localSheetId="3">#REF!</definedName>
    <definedName name="_3M_B_I" localSheetId="1">#REF!</definedName>
    <definedName name="_3M_B_I" localSheetId="0">#REF!</definedName>
    <definedName name="_3M_B_I" localSheetId="6">#REF!</definedName>
    <definedName name="_3M_B_I" localSheetId="5">#REF!</definedName>
    <definedName name="_3M_B_I">#REF!</definedName>
    <definedName name="_3M_B_O" localSheetId="21">#REF!</definedName>
    <definedName name="_3M_B_O" localSheetId="11">#REF!</definedName>
    <definedName name="_3M_B_O" localSheetId="14">#REF!</definedName>
    <definedName name="_3M_B_O" localSheetId="2">#REF!</definedName>
    <definedName name="_3M_B_O" localSheetId="18">#REF!</definedName>
    <definedName name="_3M_B_O" localSheetId="8">#REF!</definedName>
    <definedName name="_3M_B_O" localSheetId="17">#REF!</definedName>
    <definedName name="_3M_B_O" localSheetId="16">#REF!</definedName>
    <definedName name="_3M_B_O" localSheetId="15">#REF!</definedName>
    <definedName name="_3M_B_O" localSheetId="3">#REF!</definedName>
    <definedName name="_3M_B_O" localSheetId="1">#REF!</definedName>
    <definedName name="_3M_B_O" localSheetId="0">#REF!</definedName>
    <definedName name="_3M_B_O" localSheetId="6">#REF!</definedName>
    <definedName name="_3M_B_O" localSheetId="5">#REF!</definedName>
    <definedName name="_3M_B_O">#REF!</definedName>
    <definedName name="_3M_DA_C5" localSheetId="21">#REF!</definedName>
    <definedName name="_3M_DA_C5" localSheetId="11">#REF!</definedName>
    <definedName name="_3M_DA_C5" localSheetId="14">#REF!</definedName>
    <definedName name="_3M_DA_C5" localSheetId="2">#REF!</definedName>
    <definedName name="_3M_DA_C5" localSheetId="18">#REF!</definedName>
    <definedName name="_3M_DA_C5" localSheetId="8">#REF!</definedName>
    <definedName name="_3M_DA_C5" localSheetId="17">#REF!</definedName>
    <definedName name="_3M_DA_C5" localSheetId="16">#REF!</definedName>
    <definedName name="_3M_DA_C5" localSheetId="15">#REF!</definedName>
    <definedName name="_3M_DA_C5" localSheetId="3">#REF!</definedName>
    <definedName name="_3M_DA_C5" localSheetId="1">#REF!</definedName>
    <definedName name="_3M_DA_C5" localSheetId="0">#REF!</definedName>
    <definedName name="_3M_DA_C5" localSheetId="6">#REF!</definedName>
    <definedName name="_3M_DA_C5" localSheetId="5">#REF!</definedName>
    <definedName name="_3M_DA_C5">#REF!</definedName>
    <definedName name="_3M_DA_I" localSheetId="21">#REF!</definedName>
    <definedName name="_3M_DA_I" localSheetId="11">#REF!</definedName>
    <definedName name="_3M_DA_I" localSheetId="14">#REF!</definedName>
    <definedName name="_3M_DA_I" localSheetId="2">#REF!</definedName>
    <definedName name="_3M_DA_I" localSheetId="18">#REF!</definedName>
    <definedName name="_3M_DA_I" localSheetId="8">#REF!</definedName>
    <definedName name="_3M_DA_I" localSheetId="17">#REF!</definedName>
    <definedName name="_3M_DA_I" localSheetId="16">#REF!</definedName>
    <definedName name="_3M_DA_I" localSheetId="15">#REF!</definedName>
    <definedName name="_3M_DA_I" localSheetId="3">#REF!</definedName>
    <definedName name="_3M_DA_I" localSheetId="1">#REF!</definedName>
    <definedName name="_3M_DA_I" localSheetId="0">#REF!</definedName>
    <definedName name="_3M_DA_I" localSheetId="6">#REF!</definedName>
    <definedName name="_3M_DA_I" localSheetId="5">#REF!</definedName>
    <definedName name="_3M_DA_I">#REF!</definedName>
    <definedName name="_3M_DA7DRB_I" localSheetId="21">#REF!</definedName>
    <definedName name="_3M_DA7DRB_I" localSheetId="11">#REF!</definedName>
    <definedName name="_3M_DA7DRB_I" localSheetId="14">#REF!</definedName>
    <definedName name="_3M_DA7DRB_I" localSheetId="2">#REF!</definedName>
    <definedName name="_3M_DA7DRB_I" localSheetId="18">#REF!</definedName>
    <definedName name="_3M_DA7DRB_I" localSheetId="8">#REF!</definedName>
    <definedName name="_3M_DA7DRB_I" localSheetId="17">#REF!</definedName>
    <definedName name="_3M_DA7DRB_I" localSheetId="16">#REF!</definedName>
    <definedName name="_3M_DA7DRB_I" localSheetId="15">#REF!</definedName>
    <definedName name="_3M_DA7DRB_I" localSheetId="3">#REF!</definedName>
    <definedName name="_3M_DA7DRB_I" localSheetId="1">#REF!</definedName>
    <definedName name="_3M_DA7DRB_I" localSheetId="0">#REF!</definedName>
    <definedName name="_3M_DA7DRB_I" localSheetId="6">#REF!</definedName>
    <definedName name="_3M_DA7DRB_I" localSheetId="5">#REF!</definedName>
    <definedName name="_3M_DA7DRB_I">#REF!</definedName>
    <definedName name="_3M_DFDR3_I" localSheetId="21">#REF!</definedName>
    <definedName name="_3M_DFDR3_I" localSheetId="11">#REF!</definedName>
    <definedName name="_3M_DFDR3_I" localSheetId="14">#REF!</definedName>
    <definedName name="_3M_DFDR3_I" localSheetId="2">#REF!</definedName>
    <definedName name="_3M_DFDR3_I" localSheetId="18">#REF!</definedName>
    <definedName name="_3M_DFDR3_I" localSheetId="8">#REF!</definedName>
    <definedName name="_3M_DFDR3_I" localSheetId="17">#REF!</definedName>
    <definedName name="_3M_DFDR3_I" localSheetId="16">#REF!</definedName>
    <definedName name="_3M_DFDR3_I" localSheetId="15">#REF!</definedName>
    <definedName name="_3M_DFDR3_I" localSheetId="3">#REF!</definedName>
    <definedName name="_3M_DFDR3_I" localSheetId="1">#REF!</definedName>
    <definedName name="_3M_DFDR3_I" localSheetId="0">#REF!</definedName>
    <definedName name="_3M_DFDR3_I" localSheetId="6">#REF!</definedName>
    <definedName name="_3M_DFDR3_I" localSheetId="5">#REF!</definedName>
    <definedName name="_3M_DFDR3_I">#REF!</definedName>
    <definedName name="_3M_DFDR4_I" localSheetId="21">#REF!</definedName>
    <definedName name="_3M_DFDR4_I" localSheetId="11">#REF!</definedName>
    <definedName name="_3M_DFDR4_I" localSheetId="14">#REF!</definedName>
    <definedName name="_3M_DFDR4_I" localSheetId="2">#REF!</definedName>
    <definedName name="_3M_DFDR4_I" localSheetId="18">#REF!</definedName>
    <definedName name="_3M_DFDR4_I" localSheetId="8">#REF!</definedName>
    <definedName name="_3M_DFDR4_I" localSheetId="17">#REF!</definedName>
    <definedName name="_3M_DFDR4_I" localSheetId="16">#REF!</definedName>
    <definedName name="_3M_DFDR4_I" localSheetId="15">#REF!</definedName>
    <definedName name="_3M_DFDR4_I" localSheetId="3">#REF!</definedName>
    <definedName name="_3M_DFDR4_I" localSheetId="1">#REF!</definedName>
    <definedName name="_3M_DFDR4_I" localSheetId="0">#REF!</definedName>
    <definedName name="_3M_DFDR4_I" localSheetId="6">#REF!</definedName>
    <definedName name="_3M_DFDR4_I" localSheetId="5">#REF!</definedName>
    <definedName name="_3M_DFDR4_I">#REF!</definedName>
    <definedName name="_3M_DFDR4_O" localSheetId="21">#REF!</definedName>
    <definedName name="_3M_DFDR4_O" localSheetId="11">#REF!</definedName>
    <definedName name="_3M_DFDR4_O" localSheetId="14">#REF!</definedName>
    <definedName name="_3M_DFDR4_O" localSheetId="2">#REF!</definedName>
    <definedName name="_3M_DFDR4_O" localSheetId="18">#REF!</definedName>
    <definedName name="_3M_DFDR4_O" localSheetId="8">#REF!</definedName>
    <definedName name="_3M_DFDR4_O" localSheetId="17">#REF!</definedName>
    <definedName name="_3M_DFDR4_O" localSheetId="16">#REF!</definedName>
    <definedName name="_3M_DFDR4_O" localSheetId="15">#REF!</definedName>
    <definedName name="_3M_DFDR4_O" localSheetId="3">#REF!</definedName>
    <definedName name="_3M_DFDR4_O" localSheetId="1">#REF!</definedName>
    <definedName name="_3M_DFDR4_O" localSheetId="0">#REF!</definedName>
    <definedName name="_3M_DFDR4_O" localSheetId="6">#REF!</definedName>
    <definedName name="_3M_DFDR4_O" localSheetId="5">#REF!</definedName>
    <definedName name="_3M_DFDR4_O">#REF!</definedName>
    <definedName name="_3M_T_C5" localSheetId="21">#REF!</definedName>
    <definedName name="_3M_T_C5" localSheetId="11">#REF!</definedName>
    <definedName name="_3M_T_C5" localSheetId="14">#REF!</definedName>
    <definedName name="_3M_T_C5" localSheetId="2">#REF!</definedName>
    <definedName name="_3M_T_C5" localSheetId="18">#REF!</definedName>
    <definedName name="_3M_T_C5" localSheetId="8">#REF!</definedName>
    <definedName name="_3M_T_C5" localSheetId="17">#REF!</definedName>
    <definedName name="_3M_T_C5" localSheetId="16">#REF!</definedName>
    <definedName name="_3M_T_C5" localSheetId="15">#REF!</definedName>
    <definedName name="_3M_T_C5" localSheetId="3">#REF!</definedName>
    <definedName name="_3M_T_C5" localSheetId="1">#REF!</definedName>
    <definedName name="_3M_T_C5" localSheetId="0">#REF!</definedName>
    <definedName name="_3M_T_C5" localSheetId="6">#REF!</definedName>
    <definedName name="_3M_T_C5" localSheetId="5">#REF!</definedName>
    <definedName name="_3M_T_C5">#REF!</definedName>
    <definedName name="_3M_T_I" localSheetId="21">#REF!</definedName>
    <definedName name="_3M_T_I" localSheetId="11">#REF!</definedName>
    <definedName name="_3M_T_I" localSheetId="14">#REF!</definedName>
    <definedName name="_3M_T_I" localSheetId="2">#REF!</definedName>
    <definedName name="_3M_T_I" localSheetId="18">#REF!</definedName>
    <definedName name="_3M_T_I" localSheetId="8">#REF!</definedName>
    <definedName name="_3M_T_I" localSheetId="17">#REF!</definedName>
    <definedName name="_3M_T_I" localSheetId="16">#REF!</definedName>
    <definedName name="_3M_T_I" localSheetId="15">#REF!</definedName>
    <definedName name="_3M_T_I" localSheetId="3">#REF!</definedName>
    <definedName name="_3M_T_I" localSheetId="1">#REF!</definedName>
    <definedName name="_3M_T_I" localSheetId="0">#REF!</definedName>
    <definedName name="_3M_T_I" localSheetId="6">#REF!</definedName>
    <definedName name="_3M_T_I" localSheetId="5">#REF!</definedName>
    <definedName name="_3M_T_I">#REF!</definedName>
    <definedName name="_3M_T_N5" localSheetId="21">#REF!</definedName>
    <definedName name="_3M_T_N5" localSheetId="11">#REF!</definedName>
    <definedName name="_3M_T_N5" localSheetId="14">#REF!</definedName>
    <definedName name="_3M_T_N5" localSheetId="2">#REF!</definedName>
    <definedName name="_3M_T_N5" localSheetId="18">#REF!</definedName>
    <definedName name="_3M_T_N5" localSheetId="8">#REF!</definedName>
    <definedName name="_3M_T_N5" localSheetId="17">#REF!</definedName>
    <definedName name="_3M_T_N5" localSheetId="16">#REF!</definedName>
    <definedName name="_3M_T_N5" localSheetId="15">#REF!</definedName>
    <definedName name="_3M_T_N5" localSheetId="3">#REF!</definedName>
    <definedName name="_3M_T_N5" localSheetId="1">#REF!</definedName>
    <definedName name="_3M_T_N5" localSheetId="0">#REF!</definedName>
    <definedName name="_3M_T_N5" localSheetId="6">#REF!</definedName>
    <definedName name="_3M_T_N5" localSheetId="5">#REF!</definedName>
    <definedName name="_3M_T_N5">#REF!</definedName>
    <definedName name="_3M_T_O" localSheetId="21">#REF!</definedName>
    <definedName name="_3M_T_O" localSheetId="11">#REF!</definedName>
    <definedName name="_3M_T_O" localSheetId="14">#REF!</definedName>
    <definedName name="_3M_T_O" localSheetId="2">#REF!</definedName>
    <definedName name="_3M_T_O" localSheetId="18">#REF!</definedName>
    <definedName name="_3M_T_O" localSheetId="8">#REF!</definedName>
    <definedName name="_3M_T_O" localSheetId="17">#REF!</definedName>
    <definedName name="_3M_T_O" localSheetId="16">#REF!</definedName>
    <definedName name="_3M_T_O" localSheetId="15">#REF!</definedName>
    <definedName name="_3M_T_O" localSheetId="3">#REF!</definedName>
    <definedName name="_3M_T_O" localSheetId="1">#REF!</definedName>
    <definedName name="_3M_T_O" localSheetId="0">#REF!</definedName>
    <definedName name="_3M_T_O" localSheetId="6">#REF!</definedName>
    <definedName name="_3M_T_O" localSheetId="5">#REF!</definedName>
    <definedName name="_3M_T_O">#REF!</definedName>
    <definedName name="_3Y_BAH_N" localSheetId="21">#REF!</definedName>
    <definedName name="_3Y_BAH_N" localSheetId="11">#REF!</definedName>
    <definedName name="_3Y_BAH_N" localSheetId="14">#REF!</definedName>
    <definedName name="_3Y_BAH_N" localSheetId="2">#REF!</definedName>
    <definedName name="_3Y_BAH_N" localSheetId="18">#REF!</definedName>
    <definedName name="_3Y_BAH_N" localSheetId="8">#REF!</definedName>
    <definedName name="_3Y_BAH_N" localSheetId="17">#REF!</definedName>
    <definedName name="_3Y_BAH_N" localSheetId="16">#REF!</definedName>
    <definedName name="_3Y_BAH_N" localSheetId="15">#REF!</definedName>
    <definedName name="_3Y_BAH_N" localSheetId="3">#REF!</definedName>
    <definedName name="_3Y_BAH_N" localSheetId="1">#REF!</definedName>
    <definedName name="_3Y_BAH_N" localSheetId="0">#REF!</definedName>
    <definedName name="_3Y_BAH_N" localSheetId="6">#REF!</definedName>
    <definedName name="_3Y_BAH_N" localSheetId="5">#REF!</definedName>
    <definedName name="_3Y_BAH_N">#REF!</definedName>
    <definedName name="_3Y_BH_I" localSheetId="21">#REF!</definedName>
    <definedName name="_3Y_BH_I" localSheetId="11">#REF!</definedName>
    <definedName name="_3Y_BH_I" localSheetId="14">#REF!</definedName>
    <definedName name="_3Y_BH_I" localSheetId="2">#REF!</definedName>
    <definedName name="_3Y_BH_I" localSheetId="18">#REF!</definedName>
    <definedName name="_3Y_BH_I" localSheetId="8">#REF!</definedName>
    <definedName name="_3Y_BH_I" localSheetId="17">#REF!</definedName>
    <definedName name="_3Y_BH_I" localSheetId="16">#REF!</definedName>
    <definedName name="_3Y_BH_I" localSheetId="15">#REF!</definedName>
    <definedName name="_3Y_BH_I" localSheetId="3">#REF!</definedName>
    <definedName name="_3Y_BH_I" localSheetId="1">#REF!</definedName>
    <definedName name="_3Y_BH_I" localSheetId="0">#REF!</definedName>
    <definedName name="_3Y_BH_I" localSheetId="6">#REF!</definedName>
    <definedName name="_3Y_BH_I" localSheetId="5">#REF!</definedName>
    <definedName name="_3Y_BH_I">#REF!</definedName>
    <definedName name="_3Y_BH_J" localSheetId="21">#REF!</definedName>
    <definedName name="_3Y_BH_J" localSheetId="11">#REF!</definedName>
    <definedName name="_3Y_BH_J" localSheetId="14">#REF!</definedName>
    <definedName name="_3Y_BH_J" localSheetId="2">#REF!</definedName>
    <definedName name="_3Y_BH_J" localSheetId="18">#REF!</definedName>
    <definedName name="_3Y_BH_J" localSheetId="8">#REF!</definedName>
    <definedName name="_3Y_BH_J" localSheetId="17">#REF!</definedName>
    <definedName name="_3Y_BH_J" localSheetId="16">#REF!</definedName>
    <definedName name="_3Y_BH_J" localSheetId="15">#REF!</definedName>
    <definedName name="_3Y_BH_J" localSheetId="3">#REF!</definedName>
    <definedName name="_3Y_BH_J" localSheetId="1">#REF!</definedName>
    <definedName name="_3Y_BH_J" localSheetId="0">#REF!</definedName>
    <definedName name="_3Y_BH_J" localSheetId="6">#REF!</definedName>
    <definedName name="_3Y_BH_J" localSheetId="5">#REF!</definedName>
    <definedName name="_3Y_BH_J">#REF!</definedName>
    <definedName name="_3Y_DC_C5" localSheetId="21">#REF!</definedName>
    <definedName name="_3Y_DC_C5" localSheetId="11">#REF!</definedName>
    <definedName name="_3Y_DC_C5" localSheetId="14">#REF!</definedName>
    <definedName name="_3Y_DC_C5" localSheetId="2">#REF!</definedName>
    <definedName name="_3Y_DC_C5" localSheetId="18">#REF!</definedName>
    <definedName name="_3Y_DC_C5" localSheetId="8">#REF!</definedName>
    <definedName name="_3Y_DC_C5" localSheetId="17">#REF!</definedName>
    <definedName name="_3Y_DC_C5" localSheetId="16">#REF!</definedName>
    <definedName name="_3Y_DC_C5" localSheetId="15">#REF!</definedName>
    <definedName name="_3Y_DC_C5" localSheetId="3">#REF!</definedName>
    <definedName name="_3Y_DC_C5" localSheetId="1">#REF!</definedName>
    <definedName name="_3Y_DC_C5" localSheetId="0">#REF!</definedName>
    <definedName name="_3Y_DC_C5" localSheetId="6">#REF!</definedName>
    <definedName name="_3Y_DC_C5" localSheetId="5">#REF!</definedName>
    <definedName name="_3Y_DC_C5">#REF!</definedName>
    <definedName name="_3Y_DNDBL_KN" localSheetId="21">#REF!</definedName>
    <definedName name="_3Y_DNDBL_KN" localSheetId="11">#REF!</definedName>
    <definedName name="_3Y_DNDBL_KN" localSheetId="14">#REF!</definedName>
    <definedName name="_3Y_DNDBL_KN" localSheetId="2">#REF!</definedName>
    <definedName name="_3Y_DNDBL_KN" localSheetId="18">#REF!</definedName>
    <definedName name="_3Y_DNDBL_KN" localSheetId="8">#REF!</definedName>
    <definedName name="_3Y_DNDBL_KN" localSheetId="17">#REF!</definedName>
    <definedName name="_3Y_DNDBL_KN" localSheetId="16">#REF!</definedName>
    <definedName name="_3Y_DNDBL_KN" localSheetId="15">#REF!</definedName>
    <definedName name="_3Y_DNDBL_KN" localSheetId="3">#REF!</definedName>
    <definedName name="_3Y_DNDBL_KN" localSheetId="1">#REF!</definedName>
    <definedName name="_3Y_DNDBL_KN" localSheetId="0">#REF!</definedName>
    <definedName name="_3Y_DNDBL_KN" localSheetId="6">#REF!</definedName>
    <definedName name="_3Y_DNDBL_KN" localSheetId="5">#REF!</definedName>
    <definedName name="_3Y_DNDBL_KN">#REF!</definedName>
    <definedName name="_3Y_DP_C5" localSheetId="21">#REF!</definedName>
    <definedName name="_3Y_DP_C5" localSheetId="11">#REF!</definedName>
    <definedName name="_3Y_DP_C5" localSheetId="14">#REF!</definedName>
    <definedName name="_3Y_DP_C5" localSheetId="2">#REF!</definedName>
    <definedName name="_3Y_DP_C5" localSheetId="18">#REF!</definedName>
    <definedName name="_3Y_DP_C5" localSheetId="8">#REF!</definedName>
    <definedName name="_3Y_DP_C5" localSheetId="17">#REF!</definedName>
    <definedName name="_3Y_DP_C5" localSheetId="16">#REF!</definedName>
    <definedName name="_3Y_DP_C5" localSheetId="15">#REF!</definedName>
    <definedName name="_3Y_DP_C5" localSheetId="3">#REF!</definedName>
    <definedName name="_3Y_DP_C5" localSheetId="1">#REF!</definedName>
    <definedName name="_3Y_DP_C5" localSheetId="0">#REF!</definedName>
    <definedName name="_3Y_DP_C5" localSheetId="6">#REF!</definedName>
    <definedName name="_3Y_DP_C5" localSheetId="5">#REF!</definedName>
    <definedName name="_3Y_DP_C5">#REF!</definedName>
    <definedName name="_3Y_DP_O" localSheetId="21">#REF!</definedName>
    <definedName name="_3Y_DP_O" localSheetId="11">#REF!</definedName>
    <definedName name="_3Y_DP_O" localSheetId="14">#REF!</definedName>
    <definedName name="_3Y_DP_O" localSheetId="2">#REF!</definedName>
    <definedName name="_3Y_DP_O" localSheetId="18">#REF!</definedName>
    <definedName name="_3Y_DP_O" localSheetId="8">#REF!</definedName>
    <definedName name="_3Y_DP_O" localSheetId="17">#REF!</definedName>
    <definedName name="_3Y_DP_O" localSheetId="16">#REF!</definedName>
    <definedName name="_3Y_DP_O" localSheetId="15">#REF!</definedName>
    <definedName name="_3Y_DP_O" localSheetId="3">#REF!</definedName>
    <definedName name="_3Y_DP_O" localSheetId="1">#REF!</definedName>
    <definedName name="_3Y_DP_O" localSheetId="0">#REF!</definedName>
    <definedName name="_3Y_DP_O" localSheetId="6">#REF!</definedName>
    <definedName name="_3Y_DP_O" localSheetId="5">#REF!</definedName>
    <definedName name="_3Y_DP_O">#REF!</definedName>
    <definedName name="_3Y_GS6_I" localSheetId="21">#REF!</definedName>
    <definedName name="_3Y_GS6_I" localSheetId="11">#REF!</definedName>
    <definedName name="_3Y_GS6_I" localSheetId="14">#REF!</definedName>
    <definedName name="_3Y_GS6_I" localSheetId="2">#REF!</definedName>
    <definedName name="_3Y_GS6_I" localSheetId="18">#REF!</definedName>
    <definedName name="_3Y_GS6_I" localSheetId="8">#REF!</definedName>
    <definedName name="_3Y_GS6_I" localSheetId="17">#REF!</definedName>
    <definedName name="_3Y_GS6_I" localSheetId="16">#REF!</definedName>
    <definedName name="_3Y_GS6_I" localSheetId="15">#REF!</definedName>
    <definedName name="_3Y_GS6_I" localSheetId="3">#REF!</definedName>
    <definedName name="_3Y_GS6_I" localSheetId="1">#REF!</definedName>
    <definedName name="_3Y_GS6_I" localSheetId="0">#REF!</definedName>
    <definedName name="_3Y_GS6_I" localSheetId="6">#REF!</definedName>
    <definedName name="_3Y_GS6_I" localSheetId="5">#REF!</definedName>
    <definedName name="_3Y_GS6_I">#REF!</definedName>
    <definedName name="_3Y_GS6_J" localSheetId="21">#REF!</definedName>
    <definedName name="_3Y_GS6_J" localSheetId="11">#REF!</definedName>
    <definedName name="_3Y_GS6_J" localSheetId="14">#REF!</definedName>
    <definedName name="_3Y_GS6_J" localSheetId="2">#REF!</definedName>
    <definedName name="_3Y_GS6_J" localSheetId="18">#REF!</definedName>
    <definedName name="_3Y_GS6_J" localSheetId="8">#REF!</definedName>
    <definedName name="_3Y_GS6_J" localSheetId="17">#REF!</definedName>
    <definedName name="_3Y_GS6_J" localSheetId="16">#REF!</definedName>
    <definedName name="_3Y_GS6_J" localSheetId="15">#REF!</definedName>
    <definedName name="_3Y_GS6_J" localSheetId="3">#REF!</definedName>
    <definedName name="_3Y_GS6_J" localSheetId="1">#REF!</definedName>
    <definedName name="_3Y_GS6_J" localSheetId="0">#REF!</definedName>
    <definedName name="_3Y_GS6_J" localSheetId="6">#REF!</definedName>
    <definedName name="_3Y_GS6_J" localSheetId="5">#REF!</definedName>
    <definedName name="_3Y_GS6_J">#REF!</definedName>
    <definedName name="_3Y_TL3_I" localSheetId="21">#REF!</definedName>
    <definedName name="_3Y_TL3_I" localSheetId="11">#REF!</definedName>
    <definedName name="_3Y_TL3_I" localSheetId="14">#REF!</definedName>
    <definedName name="_3Y_TL3_I" localSheetId="2">#REF!</definedName>
    <definedName name="_3Y_TL3_I" localSheetId="18">#REF!</definedName>
    <definedName name="_3Y_TL3_I" localSheetId="8">#REF!</definedName>
    <definedName name="_3Y_TL3_I" localSheetId="17">#REF!</definedName>
    <definedName name="_3Y_TL3_I" localSheetId="16">#REF!</definedName>
    <definedName name="_3Y_TL3_I" localSheetId="15">#REF!</definedName>
    <definedName name="_3Y_TL3_I" localSheetId="3">#REF!</definedName>
    <definedName name="_3Y_TL3_I" localSheetId="1">#REF!</definedName>
    <definedName name="_3Y_TL3_I" localSheetId="0">#REF!</definedName>
    <definedName name="_3Y_TL3_I" localSheetId="6">#REF!</definedName>
    <definedName name="_3Y_TL3_I" localSheetId="5">#REF!</definedName>
    <definedName name="_3Y_TL3_I">#REF!</definedName>
    <definedName name="_3Y_TL3_J" localSheetId="21">#REF!</definedName>
    <definedName name="_3Y_TL3_J" localSheetId="11">#REF!</definedName>
    <definedName name="_3Y_TL3_J" localSheetId="14">#REF!</definedName>
    <definedName name="_3Y_TL3_J" localSheetId="2">#REF!</definedName>
    <definedName name="_3Y_TL3_J" localSheetId="18">#REF!</definedName>
    <definedName name="_3Y_TL3_J" localSheetId="8">#REF!</definedName>
    <definedName name="_3Y_TL3_J" localSheetId="17">#REF!</definedName>
    <definedName name="_3Y_TL3_J" localSheetId="16">#REF!</definedName>
    <definedName name="_3Y_TL3_J" localSheetId="15">#REF!</definedName>
    <definedName name="_3Y_TL3_J" localSheetId="3">#REF!</definedName>
    <definedName name="_3Y_TL3_J" localSheetId="1">#REF!</definedName>
    <definedName name="_3Y_TL3_J" localSheetId="0">#REF!</definedName>
    <definedName name="_3Y_TL3_J" localSheetId="6">#REF!</definedName>
    <definedName name="_3Y_TL3_J" localSheetId="5">#REF!</definedName>
    <definedName name="_3Y_TL3_J">#REF!</definedName>
    <definedName name="_3Y_TY3_C5" localSheetId="21">#REF!</definedName>
    <definedName name="_3Y_TY3_C5" localSheetId="11">#REF!</definedName>
    <definedName name="_3Y_TY3_C5" localSheetId="14">#REF!</definedName>
    <definedName name="_3Y_TY3_C5" localSheetId="2">#REF!</definedName>
    <definedName name="_3Y_TY3_C5" localSheetId="18">#REF!</definedName>
    <definedName name="_3Y_TY3_C5" localSheetId="8">#REF!</definedName>
    <definedName name="_3Y_TY3_C5" localSheetId="17">#REF!</definedName>
    <definedName name="_3Y_TY3_C5" localSheetId="16">#REF!</definedName>
    <definedName name="_3Y_TY3_C5" localSheetId="15">#REF!</definedName>
    <definedName name="_3Y_TY3_C5" localSheetId="3">#REF!</definedName>
    <definedName name="_3Y_TY3_C5" localSheetId="1">#REF!</definedName>
    <definedName name="_3Y_TY3_C5" localSheetId="0">#REF!</definedName>
    <definedName name="_3Y_TY3_C5" localSheetId="6">#REF!</definedName>
    <definedName name="_3Y_TY3_C5" localSheetId="5">#REF!</definedName>
    <definedName name="_3Y_TY3_C5">#REF!</definedName>
    <definedName name="_5_DA_C5" localSheetId="21">#REF!</definedName>
    <definedName name="_5_DA_C5" localSheetId="11">#REF!</definedName>
    <definedName name="_5_DA_C5" localSheetId="14">#REF!</definedName>
    <definedName name="_5_DA_C5" localSheetId="2">#REF!</definedName>
    <definedName name="_5_DA_C5" localSheetId="18">#REF!</definedName>
    <definedName name="_5_DA_C5" localSheetId="8">#REF!</definedName>
    <definedName name="_5_DA_C5" localSheetId="17">#REF!</definedName>
    <definedName name="_5_DA_C5" localSheetId="16">#REF!</definedName>
    <definedName name="_5_DA_C5" localSheetId="15">#REF!</definedName>
    <definedName name="_5_DA_C5" localSheetId="3">#REF!</definedName>
    <definedName name="_5_DA_C5" localSheetId="1">#REF!</definedName>
    <definedName name="_5_DA_C5" localSheetId="0">#REF!</definedName>
    <definedName name="_5_DA_C5" localSheetId="6">#REF!</definedName>
    <definedName name="_5_DA_C5" localSheetId="5">#REF!</definedName>
    <definedName name="_5_DA_C5">#REF!</definedName>
    <definedName name="_5_DP_C5" localSheetId="21">#REF!</definedName>
    <definedName name="_5_DP_C5" localSheetId="11">#REF!</definedName>
    <definedName name="_5_DP_C5" localSheetId="14">#REF!</definedName>
    <definedName name="_5_DP_C5" localSheetId="2">#REF!</definedName>
    <definedName name="_5_DP_C5" localSheetId="18">#REF!</definedName>
    <definedName name="_5_DP_C5" localSheetId="8">#REF!</definedName>
    <definedName name="_5_DP_C5" localSheetId="17">#REF!</definedName>
    <definedName name="_5_DP_C5" localSheetId="16">#REF!</definedName>
    <definedName name="_5_DP_C5" localSheetId="15">#REF!</definedName>
    <definedName name="_5_DP_C5" localSheetId="3">#REF!</definedName>
    <definedName name="_5_DP_C5" localSheetId="1">#REF!</definedName>
    <definedName name="_5_DP_C5" localSheetId="0">#REF!</definedName>
    <definedName name="_5_DP_C5" localSheetId="6">#REF!</definedName>
    <definedName name="_5_DP_C5" localSheetId="5">#REF!</definedName>
    <definedName name="_5_DP_C5">#REF!</definedName>
    <definedName name="_5CF_BW_E" localSheetId="21">#REF!</definedName>
    <definedName name="_5CF_BW_E" localSheetId="11">#REF!</definedName>
    <definedName name="_5CF_BW_E" localSheetId="14">#REF!</definedName>
    <definedName name="_5CF_BW_E" localSheetId="2">#REF!</definedName>
    <definedName name="_5CF_BW_E" localSheetId="18">#REF!</definedName>
    <definedName name="_5CF_BW_E" localSheetId="8">#REF!</definedName>
    <definedName name="_5CF_BW_E" localSheetId="17">#REF!</definedName>
    <definedName name="_5CF_BW_E" localSheetId="16">#REF!</definedName>
    <definedName name="_5CF_BW_E" localSheetId="15">#REF!</definedName>
    <definedName name="_5CF_BW_E" localSheetId="3">#REF!</definedName>
    <definedName name="_5CF_BW_E" localSheetId="1">#REF!</definedName>
    <definedName name="_5CF_BW_E" localSheetId="0">#REF!</definedName>
    <definedName name="_5CF_BW_E" localSheetId="6">#REF!</definedName>
    <definedName name="_5CF_BW_E" localSheetId="5">#REF!</definedName>
    <definedName name="_5CF_BW_E">#REF!</definedName>
    <definedName name="_5CF_BW_N" localSheetId="21">#REF!</definedName>
    <definedName name="_5CF_BW_N" localSheetId="11">#REF!</definedName>
    <definedName name="_5CF_BW_N" localSheetId="14">#REF!</definedName>
    <definedName name="_5CF_BW_N" localSheetId="2">#REF!</definedName>
    <definedName name="_5CF_BW_N" localSheetId="18">#REF!</definedName>
    <definedName name="_5CF_BW_N" localSheetId="8">#REF!</definedName>
    <definedName name="_5CF_BW_N" localSheetId="17">#REF!</definedName>
    <definedName name="_5CF_BW_N" localSheetId="16">#REF!</definedName>
    <definedName name="_5CF_BW_N" localSheetId="15">#REF!</definedName>
    <definedName name="_5CF_BW_N" localSheetId="3">#REF!</definedName>
    <definedName name="_5CF_BW_N" localSheetId="1">#REF!</definedName>
    <definedName name="_5CF_BW_N" localSheetId="0">#REF!</definedName>
    <definedName name="_5CF_BW_N" localSheetId="6">#REF!</definedName>
    <definedName name="_5CF_BW_N" localSheetId="5">#REF!</definedName>
    <definedName name="_5CF_BW_N">#REF!</definedName>
    <definedName name="_5CF_TWK_N" localSheetId="21">#REF!</definedName>
    <definedName name="_5CF_TWK_N" localSheetId="11">#REF!</definedName>
    <definedName name="_5CF_TWK_N" localSheetId="14">#REF!</definedName>
    <definedName name="_5CF_TWK_N" localSheetId="2">#REF!</definedName>
    <definedName name="_5CF_TWK_N" localSheetId="18">#REF!</definedName>
    <definedName name="_5CF_TWK_N" localSheetId="8">#REF!</definedName>
    <definedName name="_5CF_TWK_N" localSheetId="17">#REF!</definedName>
    <definedName name="_5CF_TWK_N" localSheetId="16">#REF!</definedName>
    <definedName name="_5CF_TWK_N" localSheetId="15">#REF!</definedName>
    <definedName name="_5CF_TWK_N" localSheetId="3">#REF!</definedName>
    <definedName name="_5CF_TWK_N" localSheetId="1">#REF!</definedName>
    <definedName name="_5CF_TWK_N" localSheetId="0">#REF!</definedName>
    <definedName name="_5CF_TWK_N" localSheetId="6">#REF!</definedName>
    <definedName name="_5CF_TWK_N" localSheetId="5">#REF!</definedName>
    <definedName name="_5CF_TWK_N">#REF!</definedName>
    <definedName name="_5CN_DA5_E" localSheetId="21">#REF!</definedName>
    <definedName name="_5CN_DA5_E" localSheetId="11">#REF!</definedName>
    <definedName name="_5CN_DA5_E" localSheetId="14">#REF!</definedName>
    <definedName name="_5CN_DA5_E" localSheetId="2">#REF!</definedName>
    <definedName name="_5CN_DA5_E" localSheetId="18">#REF!</definedName>
    <definedName name="_5CN_DA5_E" localSheetId="8">#REF!</definedName>
    <definedName name="_5CN_DA5_E" localSheetId="17">#REF!</definedName>
    <definedName name="_5CN_DA5_E" localSheetId="16">#REF!</definedName>
    <definedName name="_5CN_DA5_E" localSheetId="15">#REF!</definedName>
    <definedName name="_5CN_DA5_E" localSheetId="3">#REF!</definedName>
    <definedName name="_5CN_DA5_E" localSheetId="1">#REF!</definedName>
    <definedName name="_5CN_DA5_E" localSheetId="0">#REF!</definedName>
    <definedName name="_5CN_DA5_E" localSheetId="6">#REF!</definedName>
    <definedName name="_5CN_DA5_E" localSheetId="5">#REF!</definedName>
    <definedName name="_5CN_DA5_E">#REF!</definedName>
    <definedName name="_5CN_DF3L_E" localSheetId="21">#REF!</definedName>
    <definedName name="_5CN_DF3L_E" localSheetId="11">#REF!</definedName>
    <definedName name="_5CN_DF3L_E" localSheetId="14">#REF!</definedName>
    <definedName name="_5CN_DF3L_E" localSheetId="2">#REF!</definedName>
    <definedName name="_5CN_DF3L_E" localSheetId="18">#REF!</definedName>
    <definedName name="_5CN_DF3L_E" localSheetId="8">#REF!</definedName>
    <definedName name="_5CN_DF3L_E" localSheetId="17">#REF!</definedName>
    <definedName name="_5CN_DF3L_E" localSheetId="16">#REF!</definedName>
    <definedName name="_5CN_DF3L_E" localSheetId="15">#REF!</definedName>
    <definedName name="_5CN_DF3L_E" localSheetId="3">#REF!</definedName>
    <definedName name="_5CN_DF3L_E" localSheetId="1">#REF!</definedName>
    <definedName name="_5CN_DF3L_E" localSheetId="0">#REF!</definedName>
    <definedName name="_5CN_DF3L_E" localSheetId="6">#REF!</definedName>
    <definedName name="_5CN_DF3L_E" localSheetId="5">#REF!</definedName>
    <definedName name="_5CN_DF3L_E">#REF!</definedName>
    <definedName name="_5CN_DF3W_E" localSheetId="21">#REF!</definedName>
    <definedName name="_5CN_DF3W_E" localSheetId="11">#REF!</definedName>
    <definedName name="_5CN_DF3W_E" localSheetId="14">#REF!</definedName>
    <definedName name="_5CN_DF3W_E" localSheetId="2">#REF!</definedName>
    <definedName name="_5CN_DF3W_E" localSheetId="18">#REF!</definedName>
    <definedName name="_5CN_DF3W_E" localSheetId="8">#REF!</definedName>
    <definedName name="_5CN_DF3W_E" localSheetId="17">#REF!</definedName>
    <definedName name="_5CN_DF3W_E" localSheetId="16">#REF!</definedName>
    <definedName name="_5CN_DF3W_E" localSheetId="15">#REF!</definedName>
    <definedName name="_5CN_DF3W_E" localSheetId="3">#REF!</definedName>
    <definedName name="_5CN_DF3W_E" localSheetId="1">#REF!</definedName>
    <definedName name="_5CN_DF3W_E" localSheetId="0">#REF!</definedName>
    <definedName name="_5CN_DF3W_E" localSheetId="6">#REF!</definedName>
    <definedName name="_5CN_DF3W_E" localSheetId="5">#REF!</definedName>
    <definedName name="_5CN_DF3W_E">#REF!</definedName>
    <definedName name="_5M_B_C5" localSheetId="21">#REF!</definedName>
    <definedName name="_5M_B_C5" localSheetId="11">#REF!</definedName>
    <definedName name="_5M_B_C5" localSheetId="14">#REF!</definedName>
    <definedName name="_5M_B_C5" localSheetId="2">#REF!</definedName>
    <definedName name="_5M_B_C5" localSheetId="18">#REF!</definedName>
    <definedName name="_5M_B_C5" localSheetId="8">#REF!</definedName>
    <definedName name="_5M_B_C5" localSheetId="17">#REF!</definedName>
    <definedName name="_5M_B_C5" localSheetId="16">#REF!</definedName>
    <definedName name="_5M_B_C5" localSheetId="15">#REF!</definedName>
    <definedName name="_5M_B_C5" localSheetId="3">#REF!</definedName>
    <definedName name="_5M_B_C5" localSheetId="1">#REF!</definedName>
    <definedName name="_5M_B_C5" localSheetId="0">#REF!</definedName>
    <definedName name="_5M_B_C5" localSheetId="6">#REF!</definedName>
    <definedName name="_5M_B_C5" localSheetId="5">#REF!</definedName>
    <definedName name="_5M_B_C5">#REF!</definedName>
    <definedName name="_5M_B_I" localSheetId="21">#REF!</definedName>
    <definedName name="_5M_B_I" localSheetId="11">#REF!</definedName>
    <definedName name="_5M_B_I" localSheetId="14">#REF!</definedName>
    <definedName name="_5M_B_I" localSheetId="2">#REF!</definedName>
    <definedName name="_5M_B_I" localSheetId="18">#REF!</definedName>
    <definedName name="_5M_B_I" localSheetId="8">#REF!</definedName>
    <definedName name="_5M_B_I" localSheetId="17">#REF!</definedName>
    <definedName name="_5M_B_I" localSheetId="16">#REF!</definedName>
    <definedName name="_5M_B_I" localSheetId="15">#REF!</definedName>
    <definedName name="_5M_B_I" localSheetId="3">#REF!</definedName>
    <definedName name="_5M_B_I" localSheetId="1">#REF!</definedName>
    <definedName name="_5M_B_I" localSheetId="0">#REF!</definedName>
    <definedName name="_5M_B_I" localSheetId="6">#REF!</definedName>
    <definedName name="_5M_B_I" localSheetId="5">#REF!</definedName>
    <definedName name="_5M_B_I">#REF!</definedName>
    <definedName name="_5M_B_O" localSheetId="21">#REF!</definedName>
    <definedName name="_5M_B_O" localSheetId="11">#REF!</definedName>
    <definedName name="_5M_B_O" localSheetId="14">#REF!</definedName>
    <definedName name="_5M_B_O" localSheetId="2">#REF!</definedName>
    <definedName name="_5M_B_O" localSheetId="18">#REF!</definedName>
    <definedName name="_5M_B_O" localSheetId="8">#REF!</definedName>
    <definedName name="_5M_B_O" localSheetId="17">#REF!</definedName>
    <definedName name="_5M_B_O" localSheetId="16">#REF!</definedName>
    <definedName name="_5M_B_O" localSheetId="15">#REF!</definedName>
    <definedName name="_5M_B_O" localSheetId="3">#REF!</definedName>
    <definedName name="_5M_B_O" localSheetId="1">#REF!</definedName>
    <definedName name="_5M_B_O" localSheetId="0">#REF!</definedName>
    <definedName name="_5M_B_O" localSheetId="6">#REF!</definedName>
    <definedName name="_5M_B_O" localSheetId="5">#REF!</definedName>
    <definedName name="_5M_B_O">#REF!</definedName>
    <definedName name="_5M_DA_I" localSheetId="21">#REF!</definedName>
    <definedName name="_5M_DA_I" localSheetId="11">#REF!</definedName>
    <definedName name="_5M_DA_I" localSheetId="14">#REF!</definedName>
    <definedName name="_5M_DA_I" localSheetId="2">#REF!</definedName>
    <definedName name="_5M_DA_I" localSheetId="18">#REF!</definedName>
    <definedName name="_5M_DA_I" localSheetId="8">#REF!</definedName>
    <definedName name="_5M_DA_I" localSheetId="17">#REF!</definedName>
    <definedName name="_5M_DA_I" localSheetId="16">#REF!</definedName>
    <definedName name="_5M_DA_I" localSheetId="15">#REF!</definedName>
    <definedName name="_5M_DA_I" localSheetId="3">#REF!</definedName>
    <definedName name="_5M_DA_I" localSheetId="1">#REF!</definedName>
    <definedName name="_5M_DA_I" localSheetId="0">#REF!</definedName>
    <definedName name="_5M_DA_I" localSheetId="6">#REF!</definedName>
    <definedName name="_5M_DA_I" localSheetId="5">#REF!</definedName>
    <definedName name="_5M_DA_I">#REF!</definedName>
    <definedName name="_5M_DA_O" localSheetId="21">#REF!</definedName>
    <definedName name="_5M_DA_O" localSheetId="11">#REF!</definedName>
    <definedName name="_5M_DA_O" localSheetId="14">#REF!</definedName>
    <definedName name="_5M_DA_O" localSheetId="2">#REF!</definedName>
    <definedName name="_5M_DA_O" localSheetId="18">#REF!</definedName>
    <definedName name="_5M_DA_O" localSheetId="8">#REF!</definedName>
    <definedName name="_5M_DA_O" localSheetId="17">#REF!</definedName>
    <definedName name="_5M_DA_O" localSheetId="16">#REF!</definedName>
    <definedName name="_5M_DA_O" localSheetId="15">#REF!</definedName>
    <definedName name="_5M_DA_O" localSheetId="3">#REF!</definedName>
    <definedName name="_5M_DA_O" localSheetId="1">#REF!</definedName>
    <definedName name="_5M_DA_O" localSheetId="0">#REF!</definedName>
    <definedName name="_5M_DA_O" localSheetId="6">#REF!</definedName>
    <definedName name="_5M_DA_O" localSheetId="5">#REF!</definedName>
    <definedName name="_5M_DA_O">#REF!</definedName>
    <definedName name="_5M_DADHR_I" localSheetId="21">#REF!</definedName>
    <definedName name="_5M_DADHR_I" localSheetId="11">#REF!</definedName>
    <definedName name="_5M_DADHR_I" localSheetId="14">#REF!</definedName>
    <definedName name="_5M_DADHR_I" localSheetId="2">#REF!</definedName>
    <definedName name="_5M_DADHR_I" localSheetId="18">#REF!</definedName>
    <definedName name="_5M_DADHR_I" localSheetId="8">#REF!</definedName>
    <definedName name="_5M_DADHR_I" localSheetId="17">#REF!</definedName>
    <definedName name="_5M_DADHR_I" localSheetId="16">#REF!</definedName>
    <definedName name="_5M_DADHR_I" localSheetId="15">#REF!</definedName>
    <definedName name="_5M_DADHR_I" localSheetId="3">#REF!</definedName>
    <definedName name="_5M_DADHR_I" localSheetId="1">#REF!</definedName>
    <definedName name="_5M_DADHR_I" localSheetId="0">#REF!</definedName>
    <definedName name="_5M_DADHR_I" localSheetId="6">#REF!</definedName>
    <definedName name="_5M_DADHR_I" localSheetId="5">#REF!</definedName>
    <definedName name="_5M_DADHR_I">#REF!</definedName>
    <definedName name="_5M_DAKLP_I" localSheetId="21">#REF!</definedName>
    <definedName name="_5M_DAKLP_I" localSheetId="11">#REF!</definedName>
    <definedName name="_5M_DAKLP_I" localSheetId="14">#REF!</definedName>
    <definedName name="_5M_DAKLP_I" localSheetId="2">#REF!</definedName>
    <definedName name="_5M_DAKLP_I" localSheetId="18">#REF!</definedName>
    <definedName name="_5M_DAKLP_I" localSheetId="8">#REF!</definedName>
    <definedName name="_5M_DAKLP_I" localSheetId="17">#REF!</definedName>
    <definedName name="_5M_DAKLP_I" localSheetId="16">#REF!</definedName>
    <definedName name="_5M_DAKLP_I" localSheetId="15">#REF!</definedName>
    <definedName name="_5M_DAKLP_I" localSheetId="3">#REF!</definedName>
    <definedName name="_5M_DAKLP_I" localSheetId="1">#REF!</definedName>
    <definedName name="_5M_DAKLP_I" localSheetId="0">#REF!</definedName>
    <definedName name="_5M_DAKLP_I" localSheetId="6">#REF!</definedName>
    <definedName name="_5M_DAKLP_I" localSheetId="5">#REF!</definedName>
    <definedName name="_5M_DAKLP_I">#REF!</definedName>
    <definedName name="_5M_DALHD_I" localSheetId="21">#REF!</definedName>
    <definedName name="_5M_DALHD_I" localSheetId="11">#REF!</definedName>
    <definedName name="_5M_DALHD_I" localSheetId="14">#REF!</definedName>
    <definedName name="_5M_DALHD_I" localSheetId="2">#REF!</definedName>
    <definedName name="_5M_DALHD_I" localSheetId="18">#REF!</definedName>
    <definedName name="_5M_DALHD_I" localSheetId="8">#REF!</definedName>
    <definedName name="_5M_DALHD_I" localSheetId="17">#REF!</definedName>
    <definedName name="_5M_DALHD_I" localSheetId="16">#REF!</definedName>
    <definedName name="_5M_DALHD_I" localSheetId="15">#REF!</definedName>
    <definedName name="_5M_DALHD_I" localSheetId="3">#REF!</definedName>
    <definedName name="_5M_DALHD_I" localSheetId="1">#REF!</definedName>
    <definedName name="_5M_DALHD_I" localSheetId="0">#REF!</definedName>
    <definedName name="_5M_DALHD_I" localSheetId="6">#REF!</definedName>
    <definedName name="_5M_DALHD_I" localSheetId="5">#REF!</definedName>
    <definedName name="_5M_DALHD_I">#REF!</definedName>
    <definedName name="_5M_DP_O" localSheetId="21">#REF!</definedName>
    <definedName name="_5M_DP_O" localSheetId="11">#REF!</definedName>
    <definedName name="_5M_DP_O" localSheetId="14">#REF!</definedName>
    <definedName name="_5M_DP_O" localSheetId="2">#REF!</definedName>
    <definedName name="_5M_DP_O" localSheetId="18">#REF!</definedName>
    <definedName name="_5M_DP_O" localSheetId="8">#REF!</definedName>
    <definedName name="_5M_DP_O" localSheetId="17">#REF!</definedName>
    <definedName name="_5M_DP_O" localSheetId="16">#REF!</definedName>
    <definedName name="_5M_DP_O" localSheetId="15">#REF!</definedName>
    <definedName name="_5M_DP_O" localSheetId="3">#REF!</definedName>
    <definedName name="_5M_DP_O" localSheetId="1">#REF!</definedName>
    <definedName name="_5M_DP_O" localSheetId="0">#REF!</definedName>
    <definedName name="_5M_DP_O" localSheetId="6">#REF!</definedName>
    <definedName name="_5M_DP_O" localSheetId="5">#REF!</definedName>
    <definedName name="_5M_DP_O">#REF!</definedName>
    <definedName name="_5M_MSL1_C5" localSheetId="21">#REF!</definedName>
    <definedName name="_5M_MSL1_C5" localSheetId="11">#REF!</definedName>
    <definedName name="_5M_MSL1_C5" localSheetId="14">#REF!</definedName>
    <definedName name="_5M_MSL1_C5" localSheetId="2">#REF!</definedName>
    <definedName name="_5M_MSL1_C5" localSheetId="18">#REF!</definedName>
    <definedName name="_5M_MSL1_C5" localSheetId="8">#REF!</definedName>
    <definedName name="_5M_MSL1_C5" localSheetId="17">#REF!</definedName>
    <definedName name="_5M_MSL1_C5" localSheetId="16">#REF!</definedName>
    <definedName name="_5M_MSL1_C5" localSheetId="15">#REF!</definedName>
    <definedName name="_5M_MSL1_C5" localSheetId="3">#REF!</definedName>
    <definedName name="_5M_MSL1_C5" localSheetId="1">#REF!</definedName>
    <definedName name="_5M_MSL1_C5" localSheetId="0">#REF!</definedName>
    <definedName name="_5M_MSL1_C5" localSheetId="6">#REF!</definedName>
    <definedName name="_5M_MSL1_C5" localSheetId="5">#REF!</definedName>
    <definedName name="_5M_MSL1_C5">#REF!</definedName>
    <definedName name="_5M_ODH1_C5" localSheetId="21">#REF!</definedName>
    <definedName name="_5M_ODH1_C5" localSheetId="11">#REF!</definedName>
    <definedName name="_5M_ODH1_C5" localSheetId="14">#REF!</definedName>
    <definedName name="_5M_ODH1_C5" localSheetId="2">#REF!</definedName>
    <definedName name="_5M_ODH1_C5" localSheetId="18">#REF!</definedName>
    <definedName name="_5M_ODH1_C5" localSheetId="8">#REF!</definedName>
    <definedName name="_5M_ODH1_C5" localSheetId="17">#REF!</definedName>
    <definedName name="_5M_ODH1_C5" localSheetId="16">#REF!</definedName>
    <definedName name="_5M_ODH1_C5" localSheetId="15">#REF!</definedName>
    <definedName name="_5M_ODH1_C5" localSheetId="3">#REF!</definedName>
    <definedName name="_5M_ODH1_C5" localSheetId="1">#REF!</definedName>
    <definedName name="_5M_ODH1_C5" localSheetId="0">#REF!</definedName>
    <definedName name="_5M_ODH1_C5" localSheetId="6">#REF!</definedName>
    <definedName name="_5M_ODH1_C5" localSheetId="5">#REF!</definedName>
    <definedName name="_5M_ODH1_C5">#REF!</definedName>
    <definedName name="_5M_ODH1_I" localSheetId="21">#REF!</definedName>
    <definedName name="_5M_ODH1_I" localSheetId="11">#REF!</definedName>
    <definedName name="_5M_ODH1_I" localSheetId="14">#REF!</definedName>
    <definedName name="_5M_ODH1_I" localSheetId="2">#REF!</definedName>
    <definedName name="_5M_ODH1_I" localSheetId="18">#REF!</definedName>
    <definedName name="_5M_ODH1_I" localSheetId="8">#REF!</definedName>
    <definedName name="_5M_ODH1_I" localSheetId="17">#REF!</definedName>
    <definedName name="_5M_ODH1_I" localSheetId="16">#REF!</definedName>
    <definedName name="_5M_ODH1_I" localSheetId="15">#REF!</definedName>
    <definedName name="_5M_ODH1_I" localSheetId="3">#REF!</definedName>
    <definedName name="_5M_ODH1_I" localSheetId="1">#REF!</definedName>
    <definedName name="_5M_ODH1_I" localSheetId="0">#REF!</definedName>
    <definedName name="_5M_ODH1_I" localSheetId="6">#REF!</definedName>
    <definedName name="_5M_ODH1_I" localSheetId="5">#REF!</definedName>
    <definedName name="_5M_ODH1_I">#REF!</definedName>
    <definedName name="_5M_ODH1_O" localSheetId="21">#REF!</definedName>
    <definedName name="_5M_ODH1_O" localSheetId="11">#REF!</definedName>
    <definedName name="_5M_ODH1_O" localSheetId="14">#REF!</definedName>
    <definedName name="_5M_ODH1_O" localSheetId="2">#REF!</definedName>
    <definedName name="_5M_ODH1_O" localSheetId="18">#REF!</definedName>
    <definedName name="_5M_ODH1_O" localSheetId="8">#REF!</definedName>
    <definedName name="_5M_ODH1_O" localSheetId="17">#REF!</definedName>
    <definedName name="_5M_ODH1_O" localSheetId="16">#REF!</definedName>
    <definedName name="_5M_ODH1_O" localSheetId="15">#REF!</definedName>
    <definedName name="_5M_ODH1_O" localSheetId="3">#REF!</definedName>
    <definedName name="_5M_ODH1_O" localSheetId="1">#REF!</definedName>
    <definedName name="_5M_ODH1_O" localSheetId="0">#REF!</definedName>
    <definedName name="_5M_ODH1_O" localSheetId="6">#REF!</definedName>
    <definedName name="_5M_ODH1_O" localSheetId="5">#REF!</definedName>
    <definedName name="_5M_ODH1_O">#REF!</definedName>
    <definedName name="_5M_ODM1_C5" localSheetId="21">#REF!</definedName>
    <definedName name="_5M_ODM1_C5" localSheetId="11">#REF!</definedName>
    <definedName name="_5M_ODM1_C5" localSheetId="14">#REF!</definedName>
    <definedName name="_5M_ODM1_C5" localSheetId="2">#REF!</definedName>
    <definedName name="_5M_ODM1_C5" localSheetId="18">#REF!</definedName>
    <definedName name="_5M_ODM1_C5" localSheetId="8">#REF!</definedName>
    <definedName name="_5M_ODM1_C5" localSheetId="17">#REF!</definedName>
    <definedName name="_5M_ODM1_C5" localSheetId="16">#REF!</definedName>
    <definedName name="_5M_ODM1_C5" localSheetId="15">#REF!</definedName>
    <definedName name="_5M_ODM1_C5" localSheetId="3">#REF!</definedName>
    <definedName name="_5M_ODM1_C5" localSheetId="1">#REF!</definedName>
    <definedName name="_5M_ODM1_C5" localSheetId="0">#REF!</definedName>
    <definedName name="_5M_ODM1_C5" localSheetId="6">#REF!</definedName>
    <definedName name="_5M_ODM1_C5" localSheetId="5">#REF!</definedName>
    <definedName name="_5M_ODM1_C5">#REF!</definedName>
    <definedName name="_5M_ODM1_I" localSheetId="21">#REF!</definedName>
    <definedName name="_5M_ODM1_I" localSheetId="11">#REF!</definedName>
    <definedName name="_5M_ODM1_I" localSheetId="14">#REF!</definedName>
    <definedName name="_5M_ODM1_I" localSheetId="2">#REF!</definedName>
    <definedName name="_5M_ODM1_I" localSheetId="18">#REF!</definedName>
    <definedName name="_5M_ODM1_I" localSheetId="8">#REF!</definedName>
    <definedName name="_5M_ODM1_I" localSheetId="17">#REF!</definedName>
    <definedName name="_5M_ODM1_I" localSheetId="16">#REF!</definedName>
    <definedName name="_5M_ODM1_I" localSheetId="15">#REF!</definedName>
    <definedName name="_5M_ODM1_I" localSheetId="3">#REF!</definedName>
    <definedName name="_5M_ODM1_I" localSheetId="1">#REF!</definedName>
    <definedName name="_5M_ODM1_I" localSheetId="0">#REF!</definedName>
    <definedName name="_5M_ODM1_I" localSheetId="6">#REF!</definedName>
    <definedName name="_5M_ODM1_I" localSheetId="5">#REF!</definedName>
    <definedName name="_5M_ODM1_I">#REF!</definedName>
    <definedName name="_5M_ODM1_O" localSheetId="21">#REF!</definedName>
    <definedName name="_5M_ODM1_O" localSheetId="11">#REF!</definedName>
    <definedName name="_5M_ODM1_O" localSheetId="14">#REF!</definedName>
    <definedName name="_5M_ODM1_O" localSheetId="2">#REF!</definedName>
    <definedName name="_5M_ODM1_O" localSheetId="18">#REF!</definedName>
    <definedName name="_5M_ODM1_O" localSheetId="8">#REF!</definedName>
    <definedName name="_5M_ODM1_O" localSheetId="17">#REF!</definedName>
    <definedName name="_5M_ODM1_O" localSheetId="16">#REF!</definedName>
    <definedName name="_5M_ODM1_O" localSheetId="15">#REF!</definedName>
    <definedName name="_5M_ODM1_O" localSheetId="3">#REF!</definedName>
    <definedName name="_5M_ODM1_O" localSheetId="1">#REF!</definedName>
    <definedName name="_5M_ODM1_O" localSheetId="0">#REF!</definedName>
    <definedName name="_5M_ODM1_O" localSheetId="6">#REF!</definedName>
    <definedName name="_5M_ODM1_O" localSheetId="5">#REF!</definedName>
    <definedName name="_5M_ODM1_O">#REF!</definedName>
    <definedName name="_5M_T_C5" localSheetId="21">#REF!</definedName>
    <definedName name="_5M_T_C5" localSheetId="11">#REF!</definedName>
    <definedName name="_5M_T_C5" localSheetId="14">#REF!</definedName>
    <definedName name="_5M_T_C5" localSheetId="2">#REF!</definedName>
    <definedName name="_5M_T_C5" localSheetId="18">#REF!</definedName>
    <definedName name="_5M_T_C5" localSheetId="8">#REF!</definedName>
    <definedName name="_5M_T_C5" localSheetId="17">#REF!</definedName>
    <definedName name="_5M_T_C5" localSheetId="16">#REF!</definedName>
    <definedName name="_5M_T_C5" localSheetId="15">#REF!</definedName>
    <definedName name="_5M_T_C5" localSheetId="3">#REF!</definedName>
    <definedName name="_5M_T_C5" localSheetId="1">#REF!</definedName>
    <definedName name="_5M_T_C5" localSheetId="0">#REF!</definedName>
    <definedName name="_5M_T_C5" localSheetId="6">#REF!</definedName>
    <definedName name="_5M_T_C5" localSheetId="5">#REF!</definedName>
    <definedName name="_5M_T_C5">#REF!</definedName>
    <definedName name="_5M_T_I" localSheetId="21">#REF!</definedName>
    <definedName name="_5M_T_I" localSheetId="11">#REF!</definedName>
    <definedName name="_5M_T_I" localSheetId="14">#REF!</definedName>
    <definedName name="_5M_T_I" localSheetId="2">#REF!</definedName>
    <definedName name="_5M_T_I" localSheetId="18">#REF!</definedName>
    <definedName name="_5M_T_I" localSheetId="8">#REF!</definedName>
    <definedName name="_5M_T_I" localSheetId="17">#REF!</definedName>
    <definedName name="_5M_T_I" localSheetId="16">#REF!</definedName>
    <definedName name="_5M_T_I" localSheetId="15">#REF!</definedName>
    <definedName name="_5M_T_I" localSheetId="3">#REF!</definedName>
    <definedName name="_5M_T_I" localSheetId="1">#REF!</definedName>
    <definedName name="_5M_T_I" localSheetId="0">#REF!</definedName>
    <definedName name="_5M_T_I" localSheetId="6">#REF!</definedName>
    <definedName name="_5M_T_I" localSheetId="5">#REF!</definedName>
    <definedName name="_5M_T_I">#REF!</definedName>
    <definedName name="_5M_T_O" localSheetId="21">#REF!</definedName>
    <definedName name="_5M_T_O" localSheetId="11">#REF!</definedName>
    <definedName name="_5M_T_O" localSheetId="14">#REF!</definedName>
    <definedName name="_5M_T_O" localSheetId="2">#REF!</definedName>
    <definedName name="_5M_T_O" localSheetId="18">#REF!</definedName>
    <definedName name="_5M_T_O" localSheetId="8">#REF!</definedName>
    <definedName name="_5M_T_O" localSheetId="17">#REF!</definedName>
    <definedName name="_5M_T_O" localSheetId="16">#REF!</definedName>
    <definedName name="_5M_T_O" localSheetId="15">#REF!</definedName>
    <definedName name="_5M_T_O" localSheetId="3">#REF!</definedName>
    <definedName name="_5M_T_O" localSheetId="1">#REF!</definedName>
    <definedName name="_5M_T_O" localSheetId="0">#REF!</definedName>
    <definedName name="_5M_T_O" localSheetId="6">#REF!</definedName>
    <definedName name="_5M_T_O" localSheetId="5">#REF!</definedName>
    <definedName name="_5M_T_O">#REF!</definedName>
    <definedName name="_a1" localSheetId="19" hidden="1">{"'Sheet1'!$L$16"}</definedName>
    <definedName name="_a1" localSheetId="9" hidden="1">{"'Sheet1'!$L$16"}</definedName>
    <definedName name="_a1" localSheetId="20" hidden="1">{"'Sheet1'!$L$16"}</definedName>
    <definedName name="_a1" localSheetId="10" hidden="1">{"'Sheet1'!$L$16"}</definedName>
    <definedName name="_a1" hidden="1">{"'Sheet1'!$L$16"}</definedName>
    <definedName name="_a129" localSheetId="20" hidden="1">{"Offgrid",#N/A,FALSE,"OFFGRID";"Region",#N/A,FALSE,"REGION";"Offgrid -2",#N/A,FALSE,"OFFGRID";"WTP",#N/A,FALSE,"WTP";"WTP -2",#N/A,FALSE,"WTP";"Project",#N/A,FALSE,"PROJECT";"Summary -2",#N/A,FALSE,"SUMMARY"}</definedName>
    <definedName name="_a129" localSheetId="10"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20" hidden="1">{"Offgrid",#N/A,FALSE,"OFFGRID";"Region",#N/A,FALSE,"REGION";"Offgrid -2",#N/A,FALSE,"OFFGRID";"WTP",#N/A,FALSE,"WTP";"WTP -2",#N/A,FALSE,"WTP";"Project",#N/A,FALSE,"PROJECT";"Summary -2",#N/A,FALSE,"SUMMARY"}</definedName>
    <definedName name="_a130" localSheetId="10"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A2" localSheetId="20" hidden="1">{"'Sheet1'!$L$16"}</definedName>
    <definedName name="_BA2" localSheetId="10" hidden="1">{"'Sheet1'!$L$16"}</definedName>
    <definedName name="_BA2" hidden="1">{"'Sheet1'!$L$16"}</definedName>
    <definedName name="_BQ22" localSheetId="20" hidden="1">{"'Sheet1'!$L$16"}</definedName>
    <definedName name="_BQ22" localSheetId="10" hidden="1">{"'Sheet1'!$L$16"}</definedName>
    <definedName name="_BQ22" hidden="1">{"'Sheet1'!$L$16"}</definedName>
    <definedName name="_Builtin155" hidden="1">#N/A</definedName>
    <definedName name="_CD2" localSheetId="20" hidden="1">{"'Sheet1'!$L$16"}</definedName>
    <definedName name="_CD2" localSheetId="10" hidden="1">{"'Sheet1'!$L$16"}</definedName>
    <definedName name="_CD2" hidden="1">{"'Sheet1'!$L$16"}</definedName>
    <definedName name="_CN1" localSheetId="20" hidden="1">{"'Sheet1'!$L$16"}</definedName>
    <definedName name="_CN1" localSheetId="10" hidden="1">{"'Sheet1'!$L$16"}</definedName>
    <definedName name="_CN1" hidden="1">{"'Sheet1'!$L$16"}</definedName>
    <definedName name="_CON2" localSheetId="21">#REF!</definedName>
    <definedName name="_CON2" localSheetId="11">#REF!</definedName>
    <definedName name="_CON2" localSheetId="14">#REF!</definedName>
    <definedName name="_CON2" localSheetId="2">#REF!</definedName>
    <definedName name="_CON2" localSheetId="18">#REF!</definedName>
    <definedName name="_CON2" localSheetId="8">#REF!</definedName>
    <definedName name="_CON2" localSheetId="17">#REF!</definedName>
    <definedName name="_CON2" localSheetId="16">#REF!</definedName>
    <definedName name="_CON2" localSheetId="15">#REF!</definedName>
    <definedName name="_CON2" localSheetId="3">#REF!</definedName>
    <definedName name="_CON2" localSheetId="1">#REF!</definedName>
    <definedName name="_CON2" localSheetId="0">#REF!</definedName>
    <definedName name="_CON2" localSheetId="6">#REF!</definedName>
    <definedName name="_CON2" localSheetId="5">#REF!</definedName>
    <definedName name="_CON2">#REF!</definedName>
    <definedName name="_F1" localSheetId="20" hidden="1">{"'Sheet1'!$L$16"}</definedName>
    <definedName name="_F1" localSheetId="10" hidden="1">{"'Sheet1'!$L$16"}</definedName>
    <definedName name="_F1" hidden="1">{"'Sheet1'!$L$16"}</definedName>
    <definedName name="_f5" localSheetId="20" hidden="1">{"'Sheet1'!$L$16"}</definedName>
    <definedName name="_f5" localSheetId="10" hidden="1">{"'Sheet1'!$L$16"}</definedName>
    <definedName name="_f5" hidden="1">{"'Sheet1'!$L$16"}</definedName>
    <definedName name="_Fill" localSheetId="21" hidden="1">#REF!</definedName>
    <definedName name="_Fill" localSheetId="11" hidden="1">#REF!</definedName>
    <definedName name="_Fill" localSheetId="14" hidden="1">#REF!</definedName>
    <definedName name="_Fill" localSheetId="2" hidden="1">#REF!</definedName>
    <definedName name="_Fill" localSheetId="18" hidden="1">#REF!</definedName>
    <definedName name="_Fill" localSheetId="8" hidden="1">#REF!</definedName>
    <definedName name="_Fill" localSheetId="19" hidden="1">#REF!</definedName>
    <definedName name="_Fill" localSheetId="9" hidden="1">#REF!</definedName>
    <definedName name="_Fill" localSheetId="17" hidden="1">#REF!</definedName>
    <definedName name="_Fill" localSheetId="16" hidden="1">#REF!</definedName>
    <definedName name="_Fill" localSheetId="15" hidden="1">#REF!</definedName>
    <definedName name="_Fill" localSheetId="3" hidden="1">#REF!</definedName>
    <definedName name="_Fill" localSheetId="1" hidden="1">#REF!</definedName>
    <definedName name="_Fill" localSheetId="0" hidden="1">#REF!</definedName>
    <definedName name="_Fill" localSheetId="6" hidden="1">#REF!</definedName>
    <definedName name="_Fill" localSheetId="5" hidden="1">#REF!</definedName>
    <definedName name="_Fill" localSheetId="20" hidden="1">#REF!</definedName>
    <definedName name="_Fill" localSheetId="10" hidden="1">#REF!</definedName>
    <definedName name="_Fill" hidden="1">#REF!</definedName>
    <definedName name="_xlnm._FilterDatabase" localSheetId="21" hidden="1">ADJ_2018!$B$4:$G$53</definedName>
    <definedName name="_xlnm._FilterDatabase" localSheetId="11" hidden="1">ADJ_2019!$B$4:$G$87</definedName>
    <definedName name="_xlnm._FilterDatabase" localSheetId="14" hidden="1">BCTC_A!$A$6:$AF$392</definedName>
    <definedName name="_xlnm._FilterDatabase" localSheetId="2" hidden="1">BCTC_E!$A$6:$AH$392</definedName>
    <definedName name="_xlnm._FilterDatabase" localSheetId="18" hidden="1">BCTC_HN_2018!$A$6:$M$392</definedName>
    <definedName name="_xlnm._FilterDatabase" localSheetId="8" hidden="1">BCTC_HN_2019!$A$6:$O$392</definedName>
    <definedName name="_xlnm._FilterDatabase" localSheetId="4" hidden="1">BCTC_M!$A$6:$J$395</definedName>
    <definedName name="_xlnm._FilterDatabase" localSheetId="19" hidden="1">#REF!</definedName>
    <definedName name="_xlnm._FilterDatabase" localSheetId="9" hidden="1">#REF!</definedName>
    <definedName name="_xlnm._FilterDatabase" localSheetId="17" hidden="1">GD_A_2018!$B$4:$H$47</definedName>
    <definedName name="_xlnm._FilterDatabase" localSheetId="16" hidden="1">GD_A_2019!$B$4:$H$59</definedName>
    <definedName name="_xlnm._FilterDatabase" localSheetId="15" hidden="1">GD_A_2020!$B$4:$H$59</definedName>
    <definedName name="_xlnm._FilterDatabase" localSheetId="3" hidden="1">GD_E_2018!$B$4:$H$47</definedName>
    <definedName name="_xlnm._FilterDatabase" localSheetId="1" hidden="1">GD_E_2019!$B$4:$H$47</definedName>
    <definedName name="_xlnm._FilterDatabase" localSheetId="0" hidden="1">GD_E_2020!$B$4:$H$47</definedName>
    <definedName name="_xlnm._FilterDatabase" localSheetId="7" hidden="1">GD_M_2018!$B$4:$H$6</definedName>
    <definedName name="_xlnm._FilterDatabase" localSheetId="6" hidden="1">GD_M_2019!$B$4:$I$69</definedName>
    <definedName name="_xlnm._FilterDatabase" localSheetId="5" hidden="1">GD_M_2020!$B$4:$H$6</definedName>
    <definedName name="_xlnm._FilterDatabase" localSheetId="20" hidden="1">#REF!</definedName>
    <definedName name="_xlnm._FilterDatabase" localSheetId="10" hidden="1">#REF!</definedName>
    <definedName name="_xlnm._FilterDatabase" hidden="1">#REF!</definedName>
    <definedName name="_Goi8" localSheetId="20" hidden="1">{"'Sheet1'!$L$16"}</definedName>
    <definedName name="_Goi8" localSheetId="10" hidden="1">{"'Sheet1'!$L$16"}</definedName>
    <definedName name="_Goi8" hidden="1">{"'Sheet1'!$L$16"}</definedName>
    <definedName name="_huy1" localSheetId="20" hidden="1">{"'Sheet1'!$L$16"}</definedName>
    <definedName name="_huy1" localSheetId="10" hidden="1">{"'Sheet1'!$L$16"}</definedName>
    <definedName name="_huy1" hidden="1">{"'Sheet1'!$L$16"}</definedName>
    <definedName name="_HUY5" hidden="1">{"'Sheet1'!$L$16"}</definedName>
    <definedName name="_Key1" localSheetId="21" hidden="1">#REF!</definedName>
    <definedName name="_Key1" localSheetId="11" hidden="1">#REF!</definedName>
    <definedName name="_Key1" localSheetId="14" hidden="1">#REF!</definedName>
    <definedName name="_Key1" localSheetId="2" hidden="1">#REF!</definedName>
    <definedName name="_Key1" localSheetId="18" hidden="1">#REF!</definedName>
    <definedName name="_Key1" localSheetId="8" hidden="1">#REF!</definedName>
    <definedName name="_Key1" localSheetId="19" hidden="1">#REF!</definedName>
    <definedName name="_Key1" localSheetId="9" hidden="1">#REF!</definedName>
    <definedName name="_Key1" localSheetId="17" hidden="1">#REF!</definedName>
    <definedName name="_Key1" localSheetId="16" hidden="1">#REF!</definedName>
    <definedName name="_Key1" localSheetId="15" hidden="1">#REF!</definedName>
    <definedName name="_Key1" localSheetId="3" hidden="1">#REF!</definedName>
    <definedName name="_Key1" localSheetId="1" hidden="1">#REF!</definedName>
    <definedName name="_Key1" localSheetId="0" hidden="1">#REF!</definedName>
    <definedName name="_Key1" localSheetId="6" hidden="1">#REF!</definedName>
    <definedName name="_Key1" localSheetId="5" hidden="1">#REF!</definedName>
    <definedName name="_Key1" localSheetId="20" hidden="1">#REF!</definedName>
    <definedName name="_Key1" localSheetId="10" hidden="1">#REF!</definedName>
    <definedName name="_Key1" hidden="1">#REF!</definedName>
    <definedName name="_Key2" localSheetId="21" hidden="1">#REF!</definedName>
    <definedName name="_Key2" localSheetId="11" hidden="1">#REF!</definedName>
    <definedName name="_Key2" localSheetId="14" hidden="1">#REF!</definedName>
    <definedName name="_Key2" localSheetId="2" hidden="1">#REF!</definedName>
    <definedName name="_Key2" localSheetId="18" hidden="1">#REF!</definedName>
    <definedName name="_Key2" localSheetId="8" hidden="1">#REF!</definedName>
    <definedName name="_Key2" localSheetId="19" hidden="1">#REF!</definedName>
    <definedName name="_Key2" localSheetId="9" hidden="1">#REF!</definedName>
    <definedName name="_Key2" localSheetId="17" hidden="1">#REF!</definedName>
    <definedName name="_Key2" localSheetId="16" hidden="1">#REF!</definedName>
    <definedName name="_Key2" localSheetId="15" hidden="1">#REF!</definedName>
    <definedName name="_Key2" localSheetId="3" hidden="1">#REF!</definedName>
    <definedName name="_Key2" localSheetId="1" hidden="1">#REF!</definedName>
    <definedName name="_Key2" localSheetId="0" hidden="1">#REF!</definedName>
    <definedName name="_Key2" localSheetId="6" hidden="1">#REF!</definedName>
    <definedName name="_Key2" localSheetId="5" hidden="1">#REF!</definedName>
    <definedName name="_Key2" localSheetId="20" hidden="1">#REF!</definedName>
    <definedName name="_Key2" localSheetId="10" hidden="1">#REF!</definedName>
    <definedName name="_Key2" hidden="1">#REF!</definedName>
    <definedName name="_lap1" localSheetId="21">#REF!</definedName>
    <definedName name="_lap1" localSheetId="11">#REF!</definedName>
    <definedName name="_lap1" localSheetId="14">#REF!</definedName>
    <definedName name="_lap1" localSheetId="2">#REF!</definedName>
    <definedName name="_lap1" localSheetId="18">#REF!</definedName>
    <definedName name="_lap1" localSheetId="8">#REF!</definedName>
    <definedName name="_lap1" localSheetId="17">#REF!</definedName>
    <definedName name="_lap1" localSheetId="16">#REF!</definedName>
    <definedName name="_lap1" localSheetId="15">#REF!</definedName>
    <definedName name="_lap1" localSheetId="3">#REF!</definedName>
    <definedName name="_lap1" localSheetId="1">#REF!</definedName>
    <definedName name="_lap1" localSheetId="0">#REF!</definedName>
    <definedName name="_lap1" localSheetId="6">#REF!</definedName>
    <definedName name="_lap1" localSheetId="5">#REF!</definedName>
    <definedName name="_lap1">#REF!</definedName>
    <definedName name="_lap2" localSheetId="21">#REF!</definedName>
    <definedName name="_lap2" localSheetId="11">#REF!</definedName>
    <definedName name="_lap2" localSheetId="14">#REF!</definedName>
    <definedName name="_lap2" localSheetId="2">#REF!</definedName>
    <definedName name="_lap2" localSheetId="18">#REF!</definedName>
    <definedName name="_lap2" localSheetId="8">#REF!</definedName>
    <definedName name="_lap2" localSheetId="17">#REF!</definedName>
    <definedName name="_lap2" localSheetId="16">#REF!</definedName>
    <definedName name="_lap2" localSheetId="15">#REF!</definedName>
    <definedName name="_lap2" localSheetId="3">#REF!</definedName>
    <definedName name="_lap2" localSheetId="1">#REF!</definedName>
    <definedName name="_lap2" localSheetId="0">#REF!</definedName>
    <definedName name="_lap2" localSheetId="6">#REF!</definedName>
    <definedName name="_lap2" localSheetId="5">#REF!</definedName>
    <definedName name="_lap2">#REF!</definedName>
    <definedName name="_NS02" localSheetId="20" hidden="1">{"'Sheet1'!$L$16"}</definedName>
    <definedName name="_NS02" localSheetId="10" hidden="1">{"'Sheet1'!$L$16"}</definedName>
    <definedName name="_NS02" hidden="1">{"'Sheet1'!$L$16"}</definedName>
    <definedName name="_NSO2" localSheetId="19" hidden="1">{"'Sheet1'!$L$16"}</definedName>
    <definedName name="_NSO2" localSheetId="9" hidden="1">{"'Sheet1'!$L$16"}</definedName>
    <definedName name="_NSO2" localSheetId="20" hidden="1">{"'Sheet1'!$L$16"}</definedName>
    <definedName name="_NSO2" localSheetId="10" hidden="1">{"'Sheet1'!$L$16"}</definedName>
    <definedName name="_NSO2" hidden="1">{"'Sheet1'!$L$16"}</definedName>
    <definedName name="_nso3" localSheetId="20" hidden="1">{"'Sheet1'!$L$16"}</definedName>
    <definedName name="_nso3" localSheetId="10" hidden="1">{"'Sheet1'!$L$16"}</definedName>
    <definedName name="_nso3" hidden="1">{"'Sheet1'!$L$16"}</definedName>
    <definedName name="_Order1" hidden="1">255</definedName>
    <definedName name="_Order2" hidden="1">255</definedName>
    <definedName name="_PA3" localSheetId="20" hidden="1">{"'Sheet1'!$L$16"}</definedName>
    <definedName name="_PA3" localSheetId="10" hidden="1">{"'Sheet1'!$L$16"}</definedName>
    <definedName name="_PA3" hidden="1">{"'Sheet1'!$L$16"}</definedName>
    <definedName name="_PL3" localSheetId="20" hidden="1">{"'Sheet1'!$L$16"}</definedName>
    <definedName name="_PL3" localSheetId="10" hidden="1">{"'Sheet1'!$L$16"}</definedName>
    <definedName name="_PL3" hidden="1">{"'Sheet1'!$L$16"}</definedName>
    <definedName name="_PUR6" localSheetId="19" hidden="1">{#N/A,#N/A,FALSE,"Sheet2"}</definedName>
    <definedName name="_PUR6" localSheetId="9" hidden="1">{#N/A,#N/A,FALSE,"Sheet2"}</definedName>
    <definedName name="_PUR6" localSheetId="20" hidden="1">{#N/A,#N/A,FALSE,"Sheet2"}</definedName>
    <definedName name="_PUR6" localSheetId="10" hidden="1">{#N/A,#N/A,FALSE,"Sheet2"}</definedName>
    <definedName name="_PUR6" hidden="1">{#N/A,#N/A,FALSE,"Sheet2"}</definedName>
    <definedName name="_Q2" localSheetId="20" hidden="1">{#N/A,#N/A,FALSE,"Chi tiÆt"}</definedName>
    <definedName name="_Q2" localSheetId="10" hidden="1">{#N/A,#N/A,FALSE,"Chi tiÆt"}</definedName>
    <definedName name="_Q2" hidden="1">{#N/A,#N/A,FALSE,"Chi tiÆt"}</definedName>
    <definedName name="_QUY3" localSheetId="19" hidden="1">{#N/A,#N/A,FALSE,"Sheet2"}</definedName>
    <definedName name="_QUY3" localSheetId="9" hidden="1">{#N/A,#N/A,FALSE,"Sheet2"}</definedName>
    <definedName name="_QUY3" localSheetId="20" hidden="1">{#N/A,#N/A,FALSE,"Sheet2"}</definedName>
    <definedName name="_QUY3" localSheetId="10" hidden="1">{#N/A,#N/A,FALSE,"Sheet2"}</definedName>
    <definedName name="_QUY3" hidden="1">{#N/A,#N/A,FALSE,"Sheet2"}</definedName>
    <definedName name="_QUY4" localSheetId="20" hidden="1">{"'Sheet1'!$L$16"}</definedName>
    <definedName name="_QUY4" localSheetId="10" hidden="1">{"'Sheet1'!$L$16"}</definedName>
    <definedName name="_QUY4" hidden="1">{"'Sheet1'!$L$16"}</definedName>
    <definedName name="_se1" hidden="1">{#N/A,#N/A,FALSE,"m66";#N/A,#N/A,FALSE,"m66"}</definedName>
    <definedName name="_Sort" localSheetId="21" hidden="1">#REF!</definedName>
    <definedName name="_Sort" localSheetId="11" hidden="1">#REF!</definedName>
    <definedName name="_Sort" localSheetId="14" hidden="1">#REF!</definedName>
    <definedName name="_Sort" localSheetId="2" hidden="1">#REF!</definedName>
    <definedName name="_Sort" localSheetId="18" hidden="1">#REF!</definedName>
    <definedName name="_Sort" localSheetId="8" hidden="1">#REF!</definedName>
    <definedName name="_Sort" localSheetId="19" hidden="1">#REF!</definedName>
    <definedName name="_Sort" localSheetId="9" hidden="1">#REF!</definedName>
    <definedName name="_Sort" localSheetId="17" hidden="1">#REF!</definedName>
    <definedName name="_Sort" localSheetId="16" hidden="1">#REF!</definedName>
    <definedName name="_Sort" localSheetId="15" hidden="1">#REF!</definedName>
    <definedName name="_Sort" localSheetId="3" hidden="1">#REF!</definedName>
    <definedName name="_Sort" localSheetId="1" hidden="1">#REF!</definedName>
    <definedName name="_Sort" localSheetId="0" hidden="1">#REF!</definedName>
    <definedName name="_Sort" localSheetId="6" hidden="1">#REF!</definedName>
    <definedName name="_Sort" localSheetId="5" hidden="1">#REF!</definedName>
    <definedName name="_Sort" localSheetId="20" hidden="1">#REF!</definedName>
    <definedName name="_Sort" localSheetId="10" hidden="1">#REF!</definedName>
    <definedName name="_Sort" hidden="1">#REF!</definedName>
    <definedName name="_T01" localSheetId="8" hidden="1">#REF!</definedName>
    <definedName name="_T01" localSheetId="16" hidden="1">#REF!</definedName>
    <definedName name="_T01" localSheetId="15" hidden="1">#REF!</definedName>
    <definedName name="_T01" localSheetId="1" hidden="1">#REF!</definedName>
    <definedName name="_T01" localSheetId="0" hidden="1">#REF!</definedName>
    <definedName name="_T01" localSheetId="6" hidden="1">#REF!</definedName>
    <definedName name="_T01" localSheetId="5" hidden="1">#REF!</definedName>
    <definedName name="_T01" localSheetId="20" hidden="1">#REF!</definedName>
    <definedName name="_T01" localSheetId="10" hidden="1">#REF!</definedName>
    <definedName name="_T01" hidden="1">#REF!</definedName>
    <definedName name="_T04" localSheetId="20" hidden="1">{#N/A,#N/A,FALSE,"CCTV"}</definedName>
    <definedName name="_T04" localSheetId="10" hidden="1">{#N/A,#N/A,FALSE,"CCTV"}</definedName>
    <definedName name="_T04" hidden="1">{#N/A,#N/A,FALSE,"CCTV"}</definedName>
    <definedName name="_T10" localSheetId="20" hidden="1">{"'Sheet1'!$L$16"}</definedName>
    <definedName name="_T10" localSheetId="10" hidden="1">{"'Sheet1'!$L$16"}</definedName>
    <definedName name="_T10" hidden="1">{"'Sheet1'!$L$16"}</definedName>
    <definedName name="_T9" localSheetId="20" hidden="1">{"'Sheet1'!$L$16"}</definedName>
    <definedName name="_T9" localSheetId="10" hidden="1">{"'Sheet1'!$L$16"}</definedName>
    <definedName name="_T9" hidden="1">{"'Sheet1'!$L$16"}</definedName>
    <definedName name="_Table1_In1" localSheetId="8" hidden="1">#REF!</definedName>
    <definedName name="_Table1_In1" localSheetId="16" hidden="1">#REF!</definedName>
    <definedName name="_Table1_In1" localSheetId="15" hidden="1">#REF!</definedName>
    <definedName name="_Table1_In1" localSheetId="1" hidden="1">#REF!</definedName>
    <definedName name="_Table1_In1" localSheetId="0" hidden="1">#REF!</definedName>
    <definedName name="_Table1_In1" localSheetId="6" hidden="1">#REF!</definedName>
    <definedName name="_Table1_In1" localSheetId="5" hidden="1">#REF!</definedName>
    <definedName name="_Table1_In1" localSheetId="20" hidden="1">#REF!</definedName>
    <definedName name="_Table1_In1" localSheetId="10" hidden="1">#REF!</definedName>
    <definedName name="_Table1_In1" hidden="1">#REF!</definedName>
    <definedName name="_Table1_Out" localSheetId="8" hidden="1">#REF!</definedName>
    <definedName name="_Table1_Out" localSheetId="16" hidden="1">#REF!</definedName>
    <definedName name="_Table1_Out" localSheetId="15" hidden="1">#REF!</definedName>
    <definedName name="_Table1_Out" localSheetId="1" hidden="1">#REF!</definedName>
    <definedName name="_Table1_Out" localSheetId="0" hidden="1">#REF!</definedName>
    <definedName name="_Table1_Out" localSheetId="6" hidden="1">#REF!</definedName>
    <definedName name="_Table1_Out" localSheetId="5" hidden="1">#REF!</definedName>
    <definedName name="_Table1_Out" localSheetId="20" hidden="1">#REF!</definedName>
    <definedName name="_Table1_Out" localSheetId="10" hidden="1">#REF!</definedName>
    <definedName name="_Table1_Out" hidden="1">#REF!</definedName>
    <definedName name="_tt3" localSheetId="20" hidden="1">{"'Sheet1'!$L$16"}</definedName>
    <definedName name="_tt3" localSheetId="10" hidden="1">{"'Sheet1'!$L$16"}</definedName>
    <definedName name="_tt3" hidden="1">{"'Sheet1'!$L$16"}</definedName>
    <definedName name="_WW2" localSheetId="20" hidden="1">{"'Sheet1'!$L$16"}</definedName>
    <definedName name="_WW2" localSheetId="10" hidden="1">{"'Sheet1'!$L$16"}</definedName>
    <definedName name="_WW2" hidden="1">{"'Sheet1'!$L$16"}</definedName>
    <definedName name="a"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â" localSheetId="8" hidden="1">#REF!</definedName>
    <definedName name="â" localSheetId="16" hidden="1">#REF!</definedName>
    <definedName name="â" localSheetId="15" hidden="1">#REF!</definedName>
    <definedName name="â" localSheetId="1" hidden="1">#REF!</definedName>
    <definedName name="â" localSheetId="0" hidden="1">#REF!</definedName>
    <definedName name="â" localSheetId="6" hidden="1">#REF!</definedName>
    <definedName name="â" localSheetId="5" hidden="1">#REF!</definedName>
    <definedName name="â" localSheetId="20" hidden="1">#REF!</definedName>
    <definedName name="â" localSheetId="10" hidden="1">#REF!</definedName>
    <definedName name="â" hidden="1">#REF!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A" localSheetId="21">#REF!</definedName>
    <definedName name="AA" localSheetId="11">#REF!</definedName>
    <definedName name="AA" localSheetId="14">#REF!</definedName>
    <definedName name="AA" localSheetId="2">#REF!</definedName>
    <definedName name="AA" localSheetId="18">#REF!</definedName>
    <definedName name="AA" localSheetId="8">#REF!</definedName>
    <definedName name="AA" localSheetId="17">#REF!</definedName>
    <definedName name="AA" localSheetId="16">#REF!</definedName>
    <definedName name="AA" localSheetId="15">#REF!</definedName>
    <definedName name="AA" localSheetId="3">#REF!</definedName>
    <definedName name="AA" localSheetId="1">#REF!</definedName>
    <definedName name="AA" localSheetId="0">#REF!</definedName>
    <definedName name="AA" localSheetId="6">#REF!</definedName>
    <definedName name="AA" localSheetId="5">#REF!</definedName>
    <definedName name="AA">#REF!</definedName>
    <definedName name="aâ" localSheetId="20" hidden="1">{"'Sheet1'!$L$16"}</definedName>
    <definedName name="aâ" localSheetId="10" hidden="1">{"'Sheet1'!$L$16"}</definedName>
    <definedName name="aâ" hidden="1">{"'Sheet1'!$L$16"}</definedName>
    <definedName name="aaa" localSheetId="8" hidden="1">#REF!</definedName>
    <definedName name="aaa" localSheetId="16" hidden="1">#REF!</definedName>
    <definedName name="aaa" localSheetId="15" hidden="1">#REF!</definedName>
    <definedName name="aaa" localSheetId="1" hidden="1">#REF!</definedName>
    <definedName name="aaa" localSheetId="0" hidden="1">#REF!</definedName>
    <definedName name="aaa" localSheetId="6" hidden="1">#REF!</definedName>
    <definedName name="aaa" localSheetId="5" hidden="1">#REF!</definedName>
    <definedName name="aaa" localSheetId="20" hidden="1">#REF!</definedName>
    <definedName name="aaa" localSheetId="10" hidden="1">#REF!</definedName>
    <definedName name="aaa" hidden="1">#REF!</definedName>
    <definedName name="AAA_DOCTOPS" hidden="1">"AAA_SET"</definedName>
    <definedName name="AAA_duser" hidden="1">"OFF"</definedName>
    <definedName name="aaaa"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aaa"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aa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aaaa" localSheetId="20" hidden="1">{#N/A,#N/A,FALSE,"Chi tiÆt"}</definedName>
    <definedName name="aaaaa" localSheetId="10" hidden="1">{#N/A,#N/A,FALSE,"Chi tiÆt"}</definedName>
    <definedName name="aaaaa" hidden="1">{#N/A,#N/A,FALSE,"Chi tiÆt"}</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dead" localSheetId="20" hidden="1">{"'Sheet1'!$L$16"}</definedName>
    <definedName name="adead" localSheetId="10" hidden="1">{"'Sheet1'!$L$16"}</definedName>
    <definedName name="adead" hidden="1">{"'Sheet1'!$L$16"}</definedName>
    <definedName name="adhfoahdofh" localSheetId="21">#REF!</definedName>
    <definedName name="adhfoahdofh" localSheetId="11">#REF!</definedName>
    <definedName name="adhfoahdofh" localSheetId="14">#REF!</definedName>
    <definedName name="adhfoahdofh" localSheetId="2">#REF!</definedName>
    <definedName name="adhfoahdofh" localSheetId="18">#REF!</definedName>
    <definedName name="adhfoahdofh" localSheetId="8">#REF!</definedName>
    <definedName name="adhfoahdofh" localSheetId="17">#REF!</definedName>
    <definedName name="adhfoahdofh" localSheetId="16">#REF!</definedName>
    <definedName name="adhfoahdofh" localSheetId="15">#REF!</definedName>
    <definedName name="adhfoahdofh" localSheetId="3">#REF!</definedName>
    <definedName name="adhfoahdofh" localSheetId="1">#REF!</definedName>
    <definedName name="adhfoahdofh" localSheetId="0">#REF!</definedName>
    <definedName name="adhfoahdofh" localSheetId="6">#REF!</definedName>
    <definedName name="adhfoahdofh" localSheetId="5">#REF!</definedName>
    <definedName name="adhfoahdofh">#REF!</definedName>
    <definedName name="aiodfjoadjfo" localSheetId="21">#REF!</definedName>
    <definedName name="aiodfjoadjfo" localSheetId="11">#REF!</definedName>
    <definedName name="aiodfjoadjfo" localSheetId="14">#REF!</definedName>
    <definedName name="aiodfjoadjfo" localSheetId="2">#REF!</definedName>
    <definedName name="aiodfjoadjfo" localSheetId="18">#REF!</definedName>
    <definedName name="aiodfjoadjfo" localSheetId="8">#REF!</definedName>
    <definedName name="aiodfjoadjfo" localSheetId="17">#REF!</definedName>
    <definedName name="aiodfjoadjfo" localSheetId="16">#REF!</definedName>
    <definedName name="aiodfjoadjfo" localSheetId="15">#REF!</definedName>
    <definedName name="aiodfjoadjfo" localSheetId="3">#REF!</definedName>
    <definedName name="aiodfjoadjfo" localSheetId="1">#REF!</definedName>
    <definedName name="aiodfjoadjfo" localSheetId="0">#REF!</definedName>
    <definedName name="aiodfjoadjfo" localSheetId="6">#REF!</definedName>
    <definedName name="aiodfjoadjfo" localSheetId="5">#REF!</definedName>
    <definedName name="aiodfjoadjfo">#REF!</definedName>
    <definedName name="aLKFJFH" localSheetId="20" hidden="1">{#N/A,#N/A,FALSE,"CCTV"}</definedName>
    <definedName name="aLKFJFH" localSheetId="10" hidden="1">{#N/A,#N/A,FALSE,"CCTV"}</definedName>
    <definedName name="aLKFJFH" hidden="1">{#N/A,#N/A,FALSE,"CCTV"}</definedName>
    <definedName name="all" hidden="1">{#N/A,#N/A,FALSE,"m66";#N/A,#N/A,FALSE,"m66"}</definedName>
    <definedName name="All_Item" localSheetId="21">#REF!</definedName>
    <definedName name="All_Item" localSheetId="11">#REF!</definedName>
    <definedName name="All_Item" localSheetId="14">#REF!</definedName>
    <definedName name="All_Item" localSheetId="2">#REF!</definedName>
    <definedName name="All_Item" localSheetId="18">#REF!</definedName>
    <definedName name="All_Item" localSheetId="8">#REF!</definedName>
    <definedName name="All_Item" localSheetId="17">#REF!</definedName>
    <definedName name="All_Item" localSheetId="16">#REF!</definedName>
    <definedName name="All_Item" localSheetId="15">#REF!</definedName>
    <definedName name="All_Item" localSheetId="3">#REF!</definedName>
    <definedName name="All_Item" localSheetId="1">#REF!</definedName>
    <definedName name="All_Item" localSheetId="0">#REF!</definedName>
    <definedName name="All_Item" localSheetId="6">#REF!</definedName>
    <definedName name="All_Item" localSheetId="5">#REF!</definedName>
    <definedName name="All_Item">#REF!</definedName>
    <definedName name="ALPIN">#N/A</definedName>
    <definedName name="ALPJYOU">#N/A</definedName>
    <definedName name="ALPTOI">#N/A</definedName>
    <definedName name="already"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nscount" hidden="1">2</definedName>
    <definedName name="APRDN" hidden="1">{"'Sheet1'!$L$16"}</definedName>
    <definedName name="a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2DocOpenMode" hidden="1">"AS2DocumentEdit"</definedName>
    <definedName name="AS2HasNoAutoHeaderFooter" hidden="1">" "</definedName>
    <definedName name="AS2NamedRange" hidden="1">3</definedName>
    <definedName name="AS2ReportLS" hidden="1">1</definedName>
    <definedName name="AS2StaticLS" localSheetId="21" hidden="1">#REF!</definedName>
    <definedName name="AS2StaticLS" localSheetId="11" hidden="1">#REF!</definedName>
    <definedName name="AS2StaticLS" localSheetId="14" hidden="1">#REF!</definedName>
    <definedName name="AS2StaticLS" localSheetId="2" hidden="1">#REF!</definedName>
    <definedName name="AS2StaticLS" localSheetId="18" hidden="1">#REF!</definedName>
    <definedName name="AS2StaticLS" localSheetId="8" hidden="1">#REF!</definedName>
    <definedName name="AS2StaticLS" localSheetId="19" hidden="1">#REF!</definedName>
    <definedName name="AS2StaticLS" localSheetId="9" hidden="1">#REF!</definedName>
    <definedName name="AS2StaticLS" localSheetId="17" hidden="1">#REF!</definedName>
    <definedName name="AS2StaticLS" localSheetId="16" hidden="1">#REF!</definedName>
    <definedName name="AS2StaticLS" localSheetId="15" hidden="1">#REF!</definedName>
    <definedName name="AS2StaticLS" localSheetId="3" hidden="1">#REF!</definedName>
    <definedName name="AS2StaticLS" localSheetId="1" hidden="1">#REF!</definedName>
    <definedName name="AS2StaticLS" localSheetId="0" hidden="1">#REF!</definedName>
    <definedName name="AS2StaticLS" localSheetId="6" hidden="1">#REF!</definedName>
    <definedName name="AS2StaticLS" localSheetId="5" hidden="1">#REF!</definedName>
    <definedName name="AS2StaticLS" localSheetId="20" hidden="1">#REF!</definedName>
    <definedName name="AS2StaticLS" localSheetId="10" hidden="1">#REF!</definedName>
    <definedName name="AS2StaticLS" hidden="1">#REF!</definedName>
    <definedName name="AS2SyncStepLS" hidden="1">0</definedName>
    <definedName name="AS2TickmarkLS" localSheetId="21" hidden="1">#REF!</definedName>
    <definedName name="AS2TickmarkLS" localSheetId="11" hidden="1">#REF!</definedName>
    <definedName name="AS2TickmarkLS" localSheetId="14" hidden="1">#REF!</definedName>
    <definedName name="AS2TickmarkLS" localSheetId="2" hidden="1">#REF!</definedName>
    <definedName name="AS2TickmarkLS" localSheetId="18" hidden="1">#REF!</definedName>
    <definedName name="AS2TickmarkLS" localSheetId="8" hidden="1">#REF!</definedName>
    <definedName name="AS2TickmarkLS" localSheetId="19" hidden="1">#REF!</definedName>
    <definedName name="AS2TickmarkLS" localSheetId="9" hidden="1">#REF!</definedName>
    <definedName name="AS2TickmarkLS" localSheetId="17" hidden="1">#REF!</definedName>
    <definedName name="AS2TickmarkLS" localSheetId="16" hidden="1">#REF!</definedName>
    <definedName name="AS2TickmarkLS" localSheetId="15" hidden="1">#REF!</definedName>
    <definedName name="AS2TickmarkLS" localSheetId="3" hidden="1">#REF!</definedName>
    <definedName name="AS2TickmarkLS" localSheetId="1" hidden="1">#REF!</definedName>
    <definedName name="AS2TickmarkLS" localSheetId="0" hidden="1">#REF!</definedName>
    <definedName name="AS2TickmarkLS" localSheetId="6" hidden="1">#REF!</definedName>
    <definedName name="AS2TickmarkLS" localSheetId="5" hidden="1">#REF!</definedName>
    <definedName name="AS2TickmarkLS" localSheetId="20" hidden="1">#REF!</definedName>
    <definedName name="AS2TickmarkLS" localSheetId="10" hidden="1">#REF!</definedName>
    <definedName name="AS2TickmarkLS" hidden="1">#REF!</definedName>
    <definedName name="AS2VersionLS" hidden="1">300</definedName>
    <definedName name="asc" localSheetId="20" hidden="1">{"'Sheet1'!$L$16"}</definedName>
    <definedName name="asc" localSheetId="10" hidden="1">{"'Sheet1'!$L$16"}</definedName>
    <definedName name="asc" hidden="1">{"'Sheet1'!$L$16"}</definedName>
    <definedName name="asd"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A" localSheetId="20" hidden="1">{#N/A,#N/A,FALSE,"CCTV"}</definedName>
    <definedName name="ASDA" localSheetId="10" hidden="1">{#N/A,#N/A,FALSE,"CCTV"}</definedName>
    <definedName name="ASDA" hidden="1">{#N/A,#N/A,FALSE,"CCTV"}</definedName>
    <definedName name="asdasdas" localSheetId="20" hidden="1">{#N/A,#N/A,FALSE,"Sheet2"}</definedName>
    <definedName name="asdasdas" localSheetId="10" hidden="1">{#N/A,#N/A,FALSE,"Sheet2"}</definedName>
    <definedName name="asdasdas" hidden="1">{#N/A,#N/A,FALSE,"Sheet2"}</definedName>
    <definedName name="asdcad" localSheetId="20" hidden="1">{#N/A,#N/A,FALSE,"CCTV"}</definedName>
    <definedName name="asdcad" localSheetId="10" hidden="1">{#N/A,#N/A,FALSE,"CCTV"}</definedName>
    <definedName name="asdcad" hidden="1">{#N/A,#N/A,FALSE,"CCTV"}</definedName>
    <definedName name="asdfafd"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fafd"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faf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U" localSheetId="20" hidden="1">{"'Sheet1'!$L$16"}</definedName>
    <definedName name="AU" localSheetId="10" hidden="1">{"'Sheet1'!$L$16"}</definedName>
    <definedName name="AU" hidden="1">{"'Sheet1'!$L$16"}</definedName>
    <definedName name="B"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BA" localSheetId="20" hidden="1">{"'Sheet1'!$L$16"}</definedName>
    <definedName name="BABA" localSheetId="10" hidden="1">{"'Sheet1'!$L$16"}</definedName>
    <definedName name="BABA" hidden="1">{"'Sheet1'!$L$16"}</definedName>
    <definedName name="bank"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ogio" localSheetId="20" hidden="1">{#N/A,#N/A,FALSE,"CCTV"}</definedName>
    <definedName name="baogio" localSheetId="10" hidden="1">{#N/A,#N/A,FALSE,"CCTV"}</definedName>
    <definedName name="baogio" hidden="1">{#N/A,#N/A,FALSE,"CCTV"}</definedName>
    <definedName name="BB" localSheetId="21">#REF!</definedName>
    <definedName name="BB" localSheetId="11">#REF!</definedName>
    <definedName name="BB" localSheetId="14">#REF!</definedName>
    <definedName name="BB" localSheetId="2">#REF!</definedName>
    <definedName name="BB" localSheetId="18">#REF!</definedName>
    <definedName name="BB" localSheetId="8">#REF!</definedName>
    <definedName name="BB" localSheetId="17">#REF!</definedName>
    <definedName name="BB" localSheetId="16">#REF!</definedName>
    <definedName name="BB" localSheetId="15">#REF!</definedName>
    <definedName name="BB" localSheetId="3">#REF!</definedName>
    <definedName name="BB" localSheetId="1">#REF!</definedName>
    <definedName name="BB" localSheetId="0">#REF!</definedName>
    <definedName name="BB" localSheetId="6">#REF!</definedName>
    <definedName name="BB" localSheetId="5">#REF!</definedName>
    <definedName name="BB">#REF!</definedName>
    <definedName name="bbb" localSheetId="20" hidden="1">{"'Sheet1'!$L$16"}</definedName>
    <definedName name="bbb" localSheetId="10" hidden="1">{"'Sheet1'!$L$16"}</definedName>
    <definedName name="bbb" hidden="1">{"'Sheet1'!$L$16"}</definedName>
    <definedName name="bbbbb"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bbbb"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bbbb"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f7yre" hidden="1">{"'Sheet1'!$L$16"}</definedName>
    <definedName name="BG_Del" hidden="1">15</definedName>
    <definedName name="BG_Ins" hidden="1">4</definedName>
    <definedName name="BG_Mod" hidden="1">6</definedName>
    <definedName name="BJJ" localSheetId="20" hidden="1">{#N/A,#N/A,FALSE,"CCTV"}</definedName>
    <definedName name="BJJ" localSheetId="10" hidden="1">{#N/A,#N/A,FALSE,"CCTV"}</definedName>
    <definedName name="BJJ" hidden="1">{#N/A,#N/A,FALSE,"CCTV"}</definedName>
    <definedName name="boâk3" localSheetId="20" hidden="1">{"'Sheet1'!$L$16"}</definedName>
    <definedName name="boâk3" localSheetId="10" hidden="1">{"'Sheet1'!$L$16"}</definedName>
    <definedName name="boâk3" hidden="1">{"'Sheet1'!$L$16"}</definedName>
    <definedName name="BOQ" localSheetId="21">#REF!</definedName>
    <definedName name="BOQ" localSheetId="11">#REF!</definedName>
    <definedName name="BOQ" localSheetId="14">#REF!</definedName>
    <definedName name="BOQ" localSheetId="2">#REF!</definedName>
    <definedName name="BOQ" localSheetId="18">#REF!</definedName>
    <definedName name="BOQ" localSheetId="8">#REF!</definedName>
    <definedName name="BOQ" localSheetId="17">#REF!</definedName>
    <definedName name="BOQ" localSheetId="16">#REF!</definedName>
    <definedName name="BOQ" localSheetId="15">#REF!</definedName>
    <definedName name="BOQ" localSheetId="3">#REF!</definedName>
    <definedName name="BOQ" localSheetId="1">#REF!</definedName>
    <definedName name="BOQ" localSheetId="0">#REF!</definedName>
    <definedName name="BOQ" localSheetId="6">#REF!</definedName>
    <definedName name="BOQ" localSheetId="5">#REF!</definedName>
    <definedName name="BOQ">#REF!</definedName>
    <definedName name="BS"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S"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oan" localSheetId="20" hidden="1">{"'Sheet1'!$L$16"}</definedName>
    <definedName name="btoan" localSheetId="10" hidden="1">{"'Sheet1'!$L$16"}</definedName>
    <definedName name="btoan" hidden="1">{"'Sheet1'!$L$16"}</definedName>
    <definedName name="BVCISUMMARY" localSheetId="21">#REF!</definedName>
    <definedName name="BVCISUMMARY" localSheetId="11">#REF!</definedName>
    <definedName name="BVCISUMMARY" localSheetId="14">#REF!</definedName>
    <definedName name="BVCISUMMARY" localSheetId="2">#REF!</definedName>
    <definedName name="BVCISUMMARY" localSheetId="18">#REF!</definedName>
    <definedName name="BVCISUMMARY" localSheetId="8">#REF!</definedName>
    <definedName name="BVCISUMMARY" localSheetId="17">#REF!</definedName>
    <definedName name="BVCISUMMARY" localSheetId="16">#REF!</definedName>
    <definedName name="BVCISUMMARY" localSheetId="15">#REF!</definedName>
    <definedName name="BVCISUMMARY" localSheetId="3">#REF!</definedName>
    <definedName name="BVCISUMMARY" localSheetId="1">#REF!</definedName>
    <definedName name="BVCISUMMARY" localSheetId="0">#REF!</definedName>
    <definedName name="BVCISUMMARY" localSheetId="6">#REF!</definedName>
    <definedName name="BVCISUMMARY" localSheetId="5">#REF!</definedName>
    <definedName name="BVCISUMMARY">#REF!</definedName>
    <definedName name="bvieb" hidden="1">{"'Sheet1'!$L$16"}</definedName>
    <definedName name="caigi" localSheetId="20" hidden="1">{"'Sheet1'!$L$16"}</definedName>
    <definedName name="caigi" localSheetId="10" hidden="1">{"'Sheet1'!$L$16"}</definedName>
    <definedName name="caigi" hidden="1">{"'Sheet1'!$L$16"}</definedName>
    <definedName name="cap" localSheetId="21">#REF!</definedName>
    <definedName name="cap" localSheetId="11">#REF!</definedName>
    <definedName name="cap" localSheetId="14">#REF!</definedName>
    <definedName name="cap" localSheetId="2">#REF!</definedName>
    <definedName name="cap" localSheetId="18">#REF!</definedName>
    <definedName name="cap" localSheetId="8">#REF!</definedName>
    <definedName name="cap" localSheetId="17">#REF!</definedName>
    <definedName name="cap" localSheetId="16">#REF!</definedName>
    <definedName name="cap" localSheetId="15">#REF!</definedName>
    <definedName name="cap" localSheetId="3">#REF!</definedName>
    <definedName name="cap" localSheetId="1">#REF!</definedName>
    <definedName name="cap" localSheetId="0">#REF!</definedName>
    <definedName name="cap" localSheetId="6">#REF!</definedName>
    <definedName name="cap" localSheetId="5">#REF!</definedName>
    <definedName name="cap">#REF!</definedName>
    <definedName name="Category_All" localSheetId="21">#REF!</definedName>
    <definedName name="Category_All" localSheetId="11">#REF!</definedName>
    <definedName name="Category_All" localSheetId="14">#REF!</definedName>
    <definedName name="Category_All" localSheetId="2">#REF!</definedName>
    <definedName name="Category_All" localSheetId="18">#REF!</definedName>
    <definedName name="Category_All" localSheetId="8">#REF!</definedName>
    <definedName name="Category_All" localSheetId="17">#REF!</definedName>
    <definedName name="Category_All" localSheetId="16">#REF!</definedName>
    <definedName name="Category_All" localSheetId="15">#REF!</definedName>
    <definedName name="Category_All" localSheetId="3">#REF!</definedName>
    <definedName name="Category_All" localSheetId="1">#REF!</definedName>
    <definedName name="Category_All" localSheetId="0">#REF!</definedName>
    <definedName name="Category_All" localSheetId="6">#REF!</definedName>
    <definedName name="Category_All" localSheetId="5">#REF!</definedName>
    <definedName name="Category_All">#REF!</definedName>
    <definedName name="CATIN">#N/A</definedName>
    <definedName name="CATJYOU">#N/A</definedName>
    <definedName name="CATREC">#N/A</definedName>
    <definedName name="CATSYU">#N/A</definedName>
    <definedName name="CCÑCangdung10.2" localSheetId="20" hidden="1">{"'Sheet1'!$L$16"}</definedName>
    <definedName name="CCÑCangdung10.2" localSheetId="10" hidden="1">{"'Sheet1'!$L$16"}</definedName>
    <definedName name="CCÑCangdung10.2" hidden="1">{"'Sheet1'!$L$16"}</definedName>
    <definedName name="CDSLQ1" localSheetId="20" hidden="1">{"'Sheet1'!$L$16"}</definedName>
    <definedName name="CDSLQ1" localSheetId="10" hidden="1">{"'Sheet1'!$L$16"}</definedName>
    <definedName name="CDSLQ1" hidden="1">{"'Sheet1'!$L$16"}</definedName>
    <definedName name="chilk" localSheetId="20" hidden="1">{"'Sheet1'!$L$16"}</definedName>
    <definedName name="chilk" localSheetId="10" hidden="1">{"'Sheet1'!$L$16"}</definedName>
    <definedName name="chilk" hidden="1">{"'Sheet1'!$L$16"}</definedName>
    <definedName name="Chiphi" localSheetId="20" hidden="1">{"'Sheet1'!$L$16"}</definedName>
    <definedName name="Chiphi" localSheetId="10" hidden="1">{"'Sheet1'!$L$16"}</definedName>
    <definedName name="Chiphi" hidden="1">{"'Sheet1'!$L$16"}</definedName>
    <definedName name="chuyen" localSheetId="20" hidden="1">{"'Sheet1'!$L$16"}</definedName>
    <definedName name="chuyen" localSheetId="10" hidden="1">{"'Sheet1'!$L$16"}</definedName>
    <definedName name="chuyen" hidden="1">{"'Sheet1'!$L$16"}</definedName>
    <definedName name="cjb9e" hidden="1">{"'Sheet1'!$L$16"}</definedName>
    <definedName name="Code" localSheetId="21" hidden="1">#REF!</definedName>
    <definedName name="Code" localSheetId="11" hidden="1">#REF!</definedName>
    <definedName name="Code" localSheetId="14" hidden="1">#REF!</definedName>
    <definedName name="Code" localSheetId="2" hidden="1">#REF!</definedName>
    <definedName name="Code" localSheetId="18" hidden="1">#REF!</definedName>
    <definedName name="Code" localSheetId="8" hidden="1">#REF!</definedName>
    <definedName name="Code" localSheetId="17" hidden="1">#REF!</definedName>
    <definedName name="Code" localSheetId="16" hidden="1">#REF!</definedName>
    <definedName name="Code" localSheetId="15" hidden="1">#REF!</definedName>
    <definedName name="Code" localSheetId="3" hidden="1">#REF!</definedName>
    <definedName name="Code" localSheetId="1" hidden="1">#REF!</definedName>
    <definedName name="Code" localSheetId="0" hidden="1">#REF!</definedName>
    <definedName name="Code" localSheetId="6" hidden="1">#REF!</definedName>
    <definedName name="Code" localSheetId="5" hidden="1">#REF!</definedName>
    <definedName name="Code" hidden="1">#REF!</definedName>
    <definedName name="color" hidden="1">{#N/A,#N/A,FALSE,"m66";#N/A,#N/A,FALSE,"m66"}</definedName>
    <definedName name="COMMON" localSheetId="21">#REF!</definedName>
    <definedName name="COMMON" localSheetId="11">#REF!</definedName>
    <definedName name="COMMON" localSheetId="14">#REF!</definedName>
    <definedName name="COMMON" localSheetId="2">#REF!</definedName>
    <definedName name="COMMON" localSheetId="18">#REF!</definedName>
    <definedName name="COMMON" localSheetId="8">#REF!</definedName>
    <definedName name="COMMON" localSheetId="17">#REF!</definedName>
    <definedName name="COMMON" localSheetId="16">#REF!</definedName>
    <definedName name="COMMON" localSheetId="15">#REF!</definedName>
    <definedName name="COMMON" localSheetId="3">#REF!</definedName>
    <definedName name="COMMON" localSheetId="1">#REF!</definedName>
    <definedName name="COMMON" localSheetId="0">#REF!</definedName>
    <definedName name="COMMON" localSheetId="6">#REF!</definedName>
    <definedName name="COMMON" localSheetId="5">#REF!</definedName>
    <definedName name="COMMON">#REF!</definedName>
    <definedName name="CON_EQP_COS" localSheetId="21">#REF!</definedName>
    <definedName name="CON_EQP_COS" localSheetId="11">#REF!</definedName>
    <definedName name="CON_EQP_COS" localSheetId="14">#REF!</definedName>
    <definedName name="CON_EQP_COS" localSheetId="2">#REF!</definedName>
    <definedName name="CON_EQP_COS" localSheetId="18">#REF!</definedName>
    <definedName name="CON_EQP_COS" localSheetId="8">#REF!</definedName>
    <definedName name="CON_EQP_COS" localSheetId="17">#REF!</definedName>
    <definedName name="CON_EQP_COS" localSheetId="16">#REF!</definedName>
    <definedName name="CON_EQP_COS" localSheetId="15">#REF!</definedName>
    <definedName name="CON_EQP_COS" localSheetId="3">#REF!</definedName>
    <definedName name="CON_EQP_COS" localSheetId="1">#REF!</definedName>
    <definedName name="CON_EQP_COS" localSheetId="0">#REF!</definedName>
    <definedName name="CON_EQP_COS" localSheetId="6">#REF!</definedName>
    <definedName name="CON_EQP_COS" localSheetId="5">#REF!</definedName>
    <definedName name="CON_EQP_COS">#REF!</definedName>
    <definedName name="CON_EQP_COST" localSheetId="21">#REF!</definedName>
    <definedName name="CON_EQP_COST" localSheetId="11">#REF!</definedName>
    <definedName name="CON_EQP_COST" localSheetId="14">#REF!</definedName>
    <definedName name="CON_EQP_COST" localSheetId="2">#REF!</definedName>
    <definedName name="CON_EQP_COST" localSheetId="18">#REF!</definedName>
    <definedName name="CON_EQP_COST" localSheetId="8">#REF!</definedName>
    <definedName name="CON_EQP_COST" localSheetId="17">#REF!</definedName>
    <definedName name="CON_EQP_COST" localSheetId="16">#REF!</definedName>
    <definedName name="CON_EQP_COST" localSheetId="15">#REF!</definedName>
    <definedName name="CON_EQP_COST" localSheetId="3">#REF!</definedName>
    <definedName name="CON_EQP_COST" localSheetId="1">#REF!</definedName>
    <definedName name="CON_EQP_COST" localSheetId="0">#REF!</definedName>
    <definedName name="CON_EQP_COST" localSheetId="6">#REF!</definedName>
    <definedName name="CON_EQP_COST" localSheetId="5">#REF!</definedName>
    <definedName name="CON_EQP_COST">#REF!</definedName>
    <definedName name="CONST_EQ" localSheetId="21">#REF!</definedName>
    <definedName name="CONST_EQ" localSheetId="11">#REF!</definedName>
    <definedName name="CONST_EQ" localSheetId="14">#REF!</definedName>
    <definedName name="CONST_EQ" localSheetId="2">#REF!</definedName>
    <definedName name="CONST_EQ" localSheetId="18">#REF!</definedName>
    <definedName name="CONST_EQ" localSheetId="8">#REF!</definedName>
    <definedName name="CONST_EQ" localSheetId="17">#REF!</definedName>
    <definedName name="CONST_EQ" localSheetId="16">#REF!</definedName>
    <definedName name="CONST_EQ" localSheetId="15">#REF!</definedName>
    <definedName name="CONST_EQ" localSheetId="3">#REF!</definedName>
    <definedName name="CONST_EQ" localSheetId="1">#REF!</definedName>
    <definedName name="CONST_EQ" localSheetId="0">#REF!</definedName>
    <definedName name="CONST_EQ" localSheetId="6">#REF!</definedName>
    <definedName name="CONST_EQ" localSheetId="5">#REF!</definedName>
    <definedName name="CONST_EQ">#REF!</definedName>
    <definedName name="COS" localSheetId="21">#REF!</definedName>
    <definedName name="COS" localSheetId="11">#REF!</definedName>
    <definedName name="COS" localSheetId="14">#REF!</definedName>
    <definedName name="COS" localSheetId="2">#REF!</definedName>
    <definedName name="COS" localSheetId="18">#REF!</definedName>
    <definedName name="COS" localSheetId="8">#REF!</definedName>
    <definedName name="COS" localSheetId="17">#REF!</definedName>
    <definedName name="COS" localSheetId="16">#REF!</definedName>
    <definedName name="COS" localSheetId="15">#REF!</definedName>
    <definedName name="COS" localSheetId="3">#REF!</definedName>
    <definedName name="COS" localSheetId="1">#REF!</definedName>
    <definedName name="COS" localSheetId="0">#REF!</definedName>
    <definedName name="COS" localSheetId="6">#REF!</definedName>
    <definedName name="COS" localSheetId="5">#REF!</definedName>
    <definedName name="COS">#REF!</definedName>
    <definedName name="COVER" localSheetId="21">#REF!</definedName>
    <definedName name="COVER" localSheetId="11">#REF!</definedName>
    <definedName name="COVER" localSheetId="14">#REF!</definedName>
    <definedName name="COVER" localSheetId="2">#REF!</definedName>
    <definedName name="COVER" localSheetId="18">#REF!</definedName>
    <definedName name="COVER" localSheetId="8">#REF!</definedName>
    <definedName name="COVER" localSheetId="17">#REF!</definedName>
    <definedName name="COVER" localSheetId="16">#REF!</definedName>
    <definedName name="COVER" localSheetId="15">#REF!</definedName>
    <definedName name="COVER" localSheetId="3">#REF!</definedName>
    <definedName name="COVER" localSheetId="1">#REF!</definedName>
    <definedName name="COVER" localSheetId="0">#REF!</definedName>
    <definedName name="COVER" localSheetId="6">#REF!</definedName>
    <definedName name="COVER" localSheetId="5">#REF!</definedName>
    <definedName name="COVER">#REF!</definedName>
    <definedName name="CP" localSheetId="20" hidden="1">{"'Sheet1'!$L$16"}</definedName>
    <definedName name="CP" localSheetId="10" hidden="1">{"'Sheet1'!$L$16"}</definedName>
    <definedName name="CP" hidden="1">{"'Sheet1'!$L$16"}</definedName>
    <definedName name="CRITINST" localSheetId="21">#REF!</definedName>
    <definedName name="CRITINST" localSheetId="11">#REF!</definedName>
    <definedName name="CRITINST" localSheetId="14">#REF!</definedName>
    <definedName name="CRITINST" localSheetId="2">#REF!</definedName>
    <definedName name="CRITINST" localSheetId="18">#REF!</definedName>
    <definedName name="CRITINST" localSheetId="8">#REF!</definedName>
    <definedName name="CRITINST" localSheetId="17">#REF!</definedName>
    <definedName name="CRITINST" localSheetId="16">#REF!</definedName>
    <definedName name="CRITINST" localSheetId="15">#REF!</definedName>
    <definedName name="CRITINST" localSheetId="3">#REF!</definedName>
    <definedName name="CRITINST" localSheetId="1">#REF!</definedName>
    <definedName name="CRITINST" localSheetId="0">#REF!</definedName>
    <definedName name="CRITINST" localSheetId="6">#REF!</definedName>
    <definedName name="CRITINST" localSheetId="5">#REF!</definedName>
    <definedName name="CRITINST">#REF!</definedName>
    <definedName name="CRITPURC" localSheetId="21">#REF!</definedName>
    <definedName name="CRITPURC" localSheetId="11">#REF!</definedName>
    <definedName name="CRITPURC" localSheetId="14">#REF!</definedName>
    <definedName name="CRITPURC" localSheetId="2">#REF!</definedName>
    <definedName name="CRITPURC" localSheetId="18">#REF!</definedName>
    <definedName name="CRITPURC" localSheetId="8">#REF!</definedName>
    <definedName name="CRITPURC" localSheetId="17">#REF!</definedName>
    <definedName name="CRITPURC" localSheetId="16">#REF!</definedName>
    <definedName name="CRITPURC" localSheetId="15">#REF!</definedName>
    <definedName name="CRITPURC" localSheetId="3">#REF!</definedName>
    <definedName name="CRITPURC" localSheetId="1">#REF!</definedName>
    <definedName name="CRITPURC" localSheetId="0">#REF!</definedName>
    <definedName name="CRITPURC" localSheetId="6">#REF!</definedName>
    <definedName name="CRITPURC" localSheetId="5">#REF!</definedName>
    <definedName name="CRITPURC">#REF!</definedName>
    <definedName name="CS_10" localSheetId="21">#REF!</definedName>
    <definedName name="CS_10" localSheetId="11">#REF!</definedName>
    <definedName name="CS_10" localSheetId="14">#REF!</definedName>
    <definedName name="CS_10" localSheetId="2">#REF!</definedName>
    <definedName name="CS_10" localSheetId="18">#REF!</definedName>
    <definedName name="CS_10" localSheetId="8">#REF!</definedName>
    <definedName name="CS_10" localSheetId="17">#REF!</definedName>
    <definedName name="CS_10" localSheetId="16">#REF!</definedName>
    <definedName name="CS_10" localSheetId="15">#REF!</definedName>
    <definedName name="CS_10" localSheetId="3">#REF!</definedName>
    <definedName name="CS_10" localSheetId="1">#REF!</definedName>
    <definedName name="CS_10" localSheetId="0">#REF!</definedName>
    <definedName name="CS_10" localSheetId="6">#REF!</definedName>
    <definedName name="CS_10" localSheetId="5">#REF!</definedName>
    <definedName name="CS_10">#REF!</definedName>
    <definedName name="CS_100" localSheetId="21">#REF!</definedName>
    <definedName name="CS_100" localSheetId="11">#REF!</definedName>
    <definedName name="CS_100" localSheetId="14">#REF!</definedName>
    <definedName name="CS_100" localSheetId="2">#REF!</definedName>
    <definedName name="CS_100" localSheetId="18">#REF!</definedName>
    <definedName name="CS_100" localSheetId="8">#REF!</definedName>
    <definedName name="CS_100" localSheetId="17">#REF!</definedName>
    <definedName name="CS_100" localSheetId="16">#REF!</definedName>
    <definedName name="CS_100" localSheetId="15">#REF!</definedName>
    <definedName name="CS_100" localSheetId="3">#REF!</definedName>
    <definedName name="CS_100" localSheetId="1">#REF!</definedName>
    <definedName name="CS_100" localSheetId="0">#REF!</definedName>
    <definedName name="CS_100" localSheetId="6">#REF!</definedName>
    <definedName name="CS_100" localSheetId="5">#REF!</definedName>
    <definedName name="CS_100">#REF!</definedName>
    <definedName name="CS_10S" localSheetId="21">#REF!</definedName>
    <definedName name="CS_10S" localSheetId="11">#REF!</definedName>
    <definedName name="CS_10S" localSheetId="14">#REF!</definedName>
    <definedName name="CS_10S" localSheetId="2">#REF!</definedName>
    <definedName name="CS_10S" localSheetId="18">#REF!</definedName>
    <definedName name="CS_10S" localSheetId="8">#REF!</definedName>
    <definedName name="CS_10S" localSheetId="17">#REF!</definedName>
    <definedName name="CS_10S" localSheetId="16">#REF!</definedName>
    <definedName name="CS_10S" localSheetId="15">#REF!</definedName>
    <definedName name="CS_10S" localSheetId="3">#REF!</definedName>
    <definedName name="CS_10S" localSheetId="1">#REF!</definedName>
    <definedName name="CS_10S" localSheetId="0">#REF!</definedName>
    <definedName name="CS_10S" localSheetId="6">#REF!</definedName>
    <definedName name="CS_10S" localSheetId="5">#REF!</definedName>
    <definedName name="CS_10S">#REF!</definedName>
    <definedName name="CS_120" localSheetId="21">#REF!</definedName>
    <definedName name="CS_120" localSheetId="11">#REF!</definedName>
    <definedName name="CS_120" localSheetId="14">#REF!</definedName>
    <definedName name="CS_120" localSheetId="2">#REF!</definedName>
    <definedName name="CS_120" localSheetId="18">#REF!</definedName>
    <definedName name="CS_120" localSheetId="8">#REF!</definedName>
    <definedName name="CS_120" localSheetId="17">#REF!</definedName>
    <definedName name="CS_120" localSheetId="16">#REF!</definedName>
    <definedName name="CS_120" localSheetId="15">#REF!</definedName>
    <definedName name="CS_120" localSheetId="3">#REF!</definedName>
    <definedName name="CS_120" localSheetId="1">#REF!</definedName>
    <definedName name="CS_120" localSheetId="0">#REF!</definedName>
    <definedName name="CS_120" localSheetId="6">#REF!</definedName>
    <definedName name="CS_120" localSheetId="5">#REF!</definedName>
    <definedName name="CS_120">#REF!</definedName>
    <definedName name="CS_140" localSheetId="21">#REF!</definedName>
    <definedName name="CS_140" localSheetId="11">#REF!</definedName>
    <definedName name="CS_140" localSheetId="14">#REF!</definedName>
    <definedName name="CS_140" localSheetId="2">#REF!</definedName>
    <definedName name="CS_140" localSheetId="18">#REF!</definedName>
    <definedName name="CS_140" localSheetId="8">#REF!</definedName>
    <definedName name="CS_140" localSheetId="17">#REF!</definedName>
    <definedName name="CS_140" localSheetId="16">#REF!</definedName>
    <definedName name="CS_140" localSheetId="15">#REF!</definedName>
    <definedName name="CS_140" localSheetId="3">#REF!</definedName>
    <definedName name="CS_140" localSheetId="1">#REF!</definedName>
    <definedName name="CS_140" localSheetId="0">#REF!</definedName>
    <definedName name="CS_140" localSheetId="6">#REF!</definedName>
    <definedName name="CS_140" localSheetId="5">#REF!</definedName>
    <definedName name="CS_140">#REF!</definedName>
    <definedName name="CS_160" localSheetId="21">#REF!</definedName>
    <definedName name="CS_160" localSheetId="11">#REF!</definedName>
    <definedName name="CS_160" localSheetId="14">#REF!</definedName>
    <definedName name="CS_160" localSheetId="2">#REF!</definedName>
    <definedName name="CS_160" localSheetId="18">#REF!</definedName>
    <definedName name="CS_160" localSheetId="8">#REF!</definedName>
    <definedName name="CS_160" localSheetId="17">#REF!</definedName>
    <definedName name="CS_160" localSheetId="16">#REF!</definedName>
    <definedName name="CS_160" localSheetId="15">#REF!</definedName>
    <definedName name="CS_160" localSheetId="3">#REF!</definedName>
    <definedName name="CS_160" localSheetId="1">#REF!</definedName>
    <definedName name="CS_160" localSheetId="0">#REF!</definedName>
    <definedName name="CS_160" localSheetId="6">#REF!</definedName>
    <definedName name="CS_160" localSheetId="5">#REF!</definedName>
    <definedName name="CS_160">#REF!</definedName>
    <definedName name="CS_20" localSheetId="21">#REF!</definedName>
    <definedName name="CS_20" localSheetId="11">#REF!</definedName>
    <definedName name="CS_20" localSheetId="14">#REF!</definedName>
    <definedName name="CS_20" localSheetId="2">#REF!</definedName>
    <definedName name="CS_20" localSheetId="18">#REF!</definedName>
    <definedName name="CS_20" localSheetId="8">#REF!</definedName>
    <definedName name="CS_20" localSheetId="17">#REF!</definedName>
    <definedName name="CS_20" localSheetId="16">#REF!</definedName>
    <definedName name="CS_20" localSheetId="15">#REF!</definedName>
    <definedName name="CS_20" localSheetId="3">#REF!</definedName>
    <definedName name="CS_20" localSheetId="1">#REF!</definedName>
    <definedName name="CS_20" localSheetId="0">#REF!</definedName>
    <definedName name="CS_20" localSheetId="6">#REF!</definedName>
    <definedName name="CS_20" localSheetId="5">#REF!</definedName>
    <definedName name="CS_20">#REF!</definedName>
    <definedName name="CS_30" localSheetId="21">#REF!</definedName>
    <definedName name="CS_30" localSheetId="11">#REF!</definedName>
    <definedName name="CS_30" localSheetId="14">#REF!</definedName>
    <definedName name="CS_30" localSheetId="2">#REF!</definedName>
    <definedName name="CS_30" localSheetId="18">#REF!</definedName>
    <definedName name="CS_30" localSheetId="8">#REF!</definedName>
    <definedName name="CS_30" localSheetId="17">#REF!</definedName>
    <definedName name="CS_30" localSheetId="16">#REF!</definedName>
    <definedName name="CS_30" localSheetId="15">#REF!</definedName>
    <definedName name="CS_30" localSheetId="3">#REF!</definedName>
    <definedName name="CS_30" localSheetId="1">#REF!</definedName>
    <definedName name="CS_30" localSheetId="0">#REF!</definedName>
    <definedName name="CS_30" localSheetId="6">#REF!</definedName>
    <definedName name="CS_30" localSheetId="5">#REF!</definedName>
    <definedName name="CS_30">#REF!</definedName>
    <definedName name="CS_40" localSheetId="21">#REF!</definedName>
    <definedName name="CS_40" localSheetId="11">#REF!</definedName>
    <definedName name="CS_40" localSheetId="14">#REF!</definedName>
    <definedName name="CS_40" localSheetId="2">#REF!</definedName>
    <definedName name="CS_40" localSheetId="18">#REF!</definedName>
    <definedName name="CS_40" localSheetId="8">#REF!</definedName>
    <definedName name="CS_40" localSheetId="17">#REF!</definedName>
    <definedName name="CS_40" localSheetId="16">#REF!</definedName>
    <definedName name="CS_40" localSheetId="15">#REF!</definedName>
    <definedName name="CS_40" localSheetId="3">#REF!</definedName>
    <definedName name="CS_40" localSheetId="1">#REF!</definedName>
    <definedName name="CS_40" localSheetId="0">#REF!</definedName>
    <definedName name="CS_40" localSheetId="6">#REF!</definedName>
    <definedName name="CS_40" localSheetId="5">#REF!</definedName>
    <definedName name="CS_40">#REF!</definedName>
    <definedName name="CS_40S" localSheetId="21">#REF!</definedName>
    <definedName name="CS_40S" localSheetId="11">#REF!</definedName>
    <definedName name="CS_40S" localSheetId="14">#REF!</definedName>
    <definedName name="CS_40S" localSheetId="2">#REF!</definedName>
    <definedName name="CS_40S" localSheetId="18">#REF!</definedName>
    <definedName name="CS_40S" localSheetId="8">#REF!</definedName>
    <definedName name="CS_40S" localSheetId="17">#REF!</definedName>
    <definedName name="CS_40S" localSheetId="16">#REF!</definedName>
    <definedName name="CS_40S" localSheetId="15">#REF!</definedName>
    <definedName name="CS_40S" localSheetId="3">#REF!</definedName>
    <definedName name="CS_40S" localSheetId="1">#REF!</definedName>
    <definedName name="CS_40S" localSheetId="0">#REF!</definedName>
    <definedName name="CS_40S" localSheetId="6">#REF!</definedName>
    <definedName name="CS_40S" localSheetId="5">#REF!</definedName>
    <definedName name="CS_40S">#REF!</definedName>
    <definedName name="CS_5S" localSheetId="21">#REF!</definedName>
    <definedName name="CS_5S" localSheetId="11">#REF!</definedName>
    <definedName name="CS_5S" localSheetId="14">#REF!</definedName>
    <definedName name="CS_5S" localSheetId="2">#REF!</definedName>
    <definedName name="CS_5S" localSheetId="18">#REF!</definedName>
    <definedName name="CS_5S" localSheetId="8">#REF!</definedName>
    <definedName name="CS_5S" localSheetId="17">#REF!</definedName>
    <definedName name="CS_5S" localSheetId="16">#REF!</definedName>
    <definedName name="CS_5S" localSheetId="15">#REF!</definedName>
    <definedName name="CS_5S" localSheetId="3">#REF!</definedName>
    <definedName name="CS_5S" localSheetId="1">#REF!</definedName>
    <definedName name="CS_5S" localSheetId="0">#REF!</definedName>
    <definedName name="CS_5S" localSheetId="6">#REF!</definedName>
    <definedName name="CS_5S" localSheetId="5">#REF!</definedName>
    <definedName name="CS_5S">#REF!</definedName>
    <definedName name="CS_60" localSheetId="21">#REF!</definedName>
    <definedName name="CS_60" localSheetId="11">#REF!</definedName>
    <definedName name="CS_60" localSheetId="14">#REF!</definedName>
    <definedName name="CS_60" localSheetId="2">#REF!</definedName>
    <definedName name="CS_60" localSheetId="18">#REF!</definedName>
    <definedName name="CS_60" localSheetId="8">#REF!</definedName>
    <definedName name="CS_60" localSheetId="17">#REF!</definedName>
    <definedName name="CS_60" localSheetId="16">#REF!</definedName>
    <definedName name="CS_60" localSheetId="15">#REF!</definedName>
    <definedName name="CS_60" localSheetId="3">#REF!</definedName>
    <definedName name="CS_60" localSheetId="1">#REF!</definedName>
    <definedName name="CS_60" localSheetId="0">#REF!</definedName>
    <definedName name="CS_60" localSheetId="6">#REF!</definedName>
    <definedName name="CS_60" localSheetId="5">#REF!</definedName>
    <definedName name="CS_60">#REF!</definedName>
    <definedName name="CS_80" localSheetId="21">#REF!</definedName>
    <definedName name="CS_80" localSheetId="11">#REF!</definedName>
    <definedName name="CS_80" localSheetId="14">#REF!</definedName>
    <definedName name="CS_80" localSheetId="2">#REF!</definedName>
    <definedName name="CS_80" localSheetId="18">#REF!</definedName>
    <definedName name="CS_80" localSheetId="8">#REF!</definedName>
    <definedName name="CS_80" localSheetId="17">#REF!</definedName>
    <definedName name="CS_80" localSheetId="16">#REF!</definedName>
    <definedName name="CS_80" localSheetId="15">#REF!</definedName>
    <definedName name="CS_80" localSheetId="3">#REF!</definedName>
    <definedName name="CS_80" localSheetId="1">#REF!</definedName>
    <definedName name="CS_80" localSheetId="0">#REF!</definedName>
    <definedName name="CS_80" localSheetId="6">#REF!</definedName>
    <definedName name="CS_80" localSheetId="5">#REF!</definedName>
    <definedName name="CS_80">#REF!</definedName>
    <definedName name="CS_80S" localSheetId="21">#REF!</definedName>
    <definedName name="CS_80S" localSheetId="11">#REF!</definedName>
    <definedName name="CS_80S" localSheetId="14">#REF!</definedName>
    <definedName name="CS_80S" localSheetId="2">#REF!</definedName>
    <definedName name="CS_80S" localSheetId="18">#REF!</definedName>
    <definedName name="CS_80S" localSheetId="8">#REF!</definedName>
    <definedName name="CS_80S" localSheetId="17">#REF!</definedName>
    <definedName name="CS_80S" localSheetId="16">#REF!</definedName>
    <definedName name="CS_80S" localSheetId="15">#REF!</definedName>
    <definedName name="CS_80S" localSheetId="3">#REF!</definedName>
    <definedName name="CS_80S" localSheetId="1">#REF!</definedName>
    <definedName name="CS_80S" localSheetId="0">#REF!</definedName>
    <definedName name="CS_80S" localSheetId="6">#REF!</definedName>
    <definedName name="CS_80S" localSheetId="5">#REF!</definedName>
    <definedName name="CS_80S">#REF!</definedName>
    <definedName name="CS_STD" localSheetId="21">#REF!</definedName>
    <definedName name="CS_STD" localSheetId="11">#REF!</definedName>
    <definedName name="CS_STD" localSheetId="14">#REF!</definedName>
    <definedName name="CS_STD" localSheetId="2">#REF!</definedName>
    <definedName name="CS_STD" localSheetId="18">#REF!</definedName>
    <definedName name="CS_STD" localSheetId="8">#REF!</definedName>
    <definedName name="CS_STD" localSheetId="17">#REF!</definedName>
    <definedName name="CS_STD" localSheetId="16">#REF!</definedName>
    <definedName name="CS_STD" localSheetId="15">#REF!</definedName>
    <definedName name="CS_STD" localSheetId="3">#REF!</definedName>
    <definedName name="CS_STD" localSheetId="1">#REF!</definedName>
    <definedName name="CS_STD" localSheetId="0">#REF!</definedName>
    <definedName name="CS_STD" localSheetId="6">#REF!</definedName>
    <definedName name="CS_STD" localSheetId="5">#REF!</definedName>
    <definedName name="CS_STD">#REF!</definedName>
    <definedName name="CS_XS" localSheetId="21">#REF!</definedName>
    <definedName name="CS_XS" localSheetId="11">#REF!</definedName>
    <definedName name="CS_XS" localSheetId="14">#REF!</definedName>
    <definedName name="CS_XS" localSheetId="2">#REF!</definedName>
    <definedName name="CS_XS" localSheetId="18">#REF!</definedName>
    <definedName name="CS_XS" localSheetId="8">#REF!</definedName>
    <definedName name="CS_XS" localSheetId="17">#REF!</definedName>
    <definedName name="CS_XS" localSheetId="16">#REF!</definedName>
    <definedName name="CS_XS" localSheetId="15">#REF!</definedName>
    <definedName name="CS_XS" localSheetId="3">#REF!</definedName>
    <definedName name="CS_XS" localSheetId="1">#REF!</definedName>
    <definedName name="CS_XS" localSheetId="0">#REF!</definedName>
    <definedName name="CS_XS" localSheetId="6">#REF!</definedName>
    <definedName name="CS_XS" localSheetId="5">#REF!</definedName>
    <definedName name="CS_XS">#REF!</definedName>
    <definedName name="CS_XXS" localSheetId="21">#REF!</definedName>
    <definedName name="CS_XXS" localSheetId="11">#REF!</definedName>
    <definedName name="CS_XXS" localSheetId="14">#REF!</definedName>
    <definedName name="CS_XXS" localSheetId="2">#REF!</definedName>
    <definedName name="CS_XXS" localSheetId="18">#REF!</definedName>
    <definedName name="CS_XXS" localSheetId="8">#REF!</definedName>
    <definedName name="CS_XXS" localSheetId="17">#REF!</definedName>
    <definedName name="CS_XXS" localSheetId="16">#REF!</definedName>
    <definedName name="CS_XXS" localSheetId="15">#REF!</definedName>
    <definedName name="CS_XXS" localSheetId="3">#REF!</definedName>
    <definedName name="CS_XXS" localSheetId="1">#REF!</definedName>
    <definedName name="CS_XXS" localSheetId="0">#REF!</definedName>
    <definedName name="CS_XXS" localSheetId="6">#REF!</definedName>
    <definedName name="CS_XXS" localSheetId="5">#REF!</definedName>
    <definedName name="CS_XXS">#REF!</definedName>
    <definedName name="CURRENCY" localSheetId="21">#REF!</definedName>
    <definedName name="CURRENCY" localSheetId="11">#REF!</definedName>
    <definedName name="CURRENCY" localSheetId="14">#REF!</definedName>
    <definedName name="CURRENCY" localSheetId="2">#REF!</definedName>
    <definedName name="CURRENCY" localSheetId="18">#REF!</definedName>
    <definedName name="CURRENCY" localSheetId="8">#REF!</definedName>
    <definedName name="CURRENCY" localSheetId="17">#REF!</definedName>
    <definedName name="CURRENCY" localSheetId="16">#REF!</definedName>
    <definedName name="CURRENCY" localSheetId="15">#REF!</definedName>
    <definedName name="CURRENCY" localSheetId="3">#REF!</definedName>
    <definedName name="CURRENCY" localSheetId="1">#REF!</definedName>
    <definedName name="CURRENCY" localSheetId="0">#REF!</definedName>
    <definedName name="CURRENCY" localSheetId="6">#REF!</definedName>
    <definedName name="CURRENCY" localSheetId="5">#REF!</definedName>
    <definedName name="CURRENCY">#REF!</definedName>
    <definedName name="d"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_7101A_B" localSheetId="21">#REF!</definedName>
    <definedName name="D_7101A_B" localSheetId="11">#REF!</definedName>
    <definedName name="D_7101A_B" localSheetId="14">#REF!</definedName>
    <definedName name="D_7101A_B" localSheetId="2">#REF!</definedName>
    <definedName name="D_7101A_B" localSheetId="18">#REF!</definedName>
    <definedName name="D_7101A_B" localSheetId="8">#REF!</definedName>
    <definedName name="D_7101A_B" localSheetId="17">#REF!</definedName>
    <definedName name="D_7101A_B" localSheetId="16">#REF!</definedName>
    <definedName name="D_7101A_B" localSheetId="15">#REF!</definedName>
    <definedName name="D_7101A_B" localSheetId="3">#REF!</definedName>
    <definedName name="D_7101A_B" localSheetId="1">#REF!</definedName>
    <definedName name="D_7101A_B" localSheetId="0">#REF!</definedName>
    <definedName name="D_7101A_B" localSheetId="6">#REF!</definedName>
    <definedName name="D_7101A_B" localSheetId="5">#REF!</definedName>
    <definedName name="D_7101A_B">#REF!</definedName>
    <definedName name="dàohdofhadiohfo" localSheetId="21">#REF!</definedName>
    <definedName name="dàohdofhadiohfo" localSheetId="11">#REF!</definedName>
    <definedName name="dàohdofhadiohfo" localSheetId="14">#REF!</definedName>
    <definedName name="dàohdofhadiohfo" localSheetId="2">#REF!</definedName>
    <definedName name="dàohdofhadiohfo" localSheetId="18">#REF!</definedName>
    <definedName name="dàohdofhadiohfo" localSheetId="8">#REF!</definedName>
    <definedName name="dàohdofhadiohfo" localSheetId="17">#REF!</definedName>
    <definedName name="dàohdofhadiohfo" localSheetId="16">#REF!</definedName>
    <definedName name="dàohdofhadiohfo" localSheetId="15">#REF!</definedName>
    <definedName name="dàohdofhadiohfo" localSheetId="3">#REF!</definedName>
    <definedName name="dàohdofhadiohfo" localSheetId="1">#REF!</definedName>
    <definedName name="dàohdofhadiohfo" localSheetId="0">#REF!</definedName>
    <definedName name="dàohdofhadiohfo" localSheetId="6">#REF!</definedName>
    <definedName name="dàohdofhadiohfo" localSheetId="5">#REF!</definedName>
    <definedName name="dàohdofhadiohfo">#REF!</definedName>
    <definedName name="data1" localSheetId="21" hidden="1">#REF!</definedName>
    <definedName name="data1" localSheetId="11" hidden="1">#REF!</definedName>
    <definedName name="data1" localSheetId="14" hidden="1">#REF!</definedName>
    <definedName name="data1" localSheetId="2" hidden="1">#REF!</definedName>
    <definedName name="data1" localSheetId="18" hidden="1">#REF!</definedName>
    <definedName name="data1" localSheetId="8" hidden="1">#REF!</definedName>
    <definedName name="data1" localSheetId="19" hidden="1">'[1]Master Data Entry'!#REF!</definedName>
    <definedName name="data1" localSheetId="9" hidden="1">'[1]Master Data Entry'!#REF!</definedName>
    <definedName name="data1" localSheetId="17" hidden="1">#REF!</definedName>
    <definedName name="data1" localSheetId="16" hidden="1">#REF!</definedName>
    <definedName name="data1" localSheetId="15" hidden="1">#REF!</definedName>
    <definedName name="data1" localSheetId="3" hidden="1">#REF!</definedName>
    <definedName name="data1" localSheetId="1" hidden="1">#REF!</definedName>
    <definedName name="data1" localSheetId="0" hidden="1">#REF!</definedName>
    <definedName name="data1" localSheetId="6" hidden="1">#REF!</definedName>
    <definedName name="data1" localSheetId="5" hidden="1">#REF!</definedName>
    <definedName name="data1" localSheetId="20" hidden="1">'[1]Master Data Entry'!#REF!</definedName>
    <definedName name="data1" localSheetId="10" hidden="1">'[1]Master Data Entry'!#REF!</definedName>
    <definedName name="data1" hidden="1">#REF!</definedName>
    <definedName name="data2" localSheetId="8" hidden="1">#REF!</definedName>
    <definedName name="data2" localSheetId="16" hidden="1">#REF!</definedName>
    <definedName name="data2" localSheetId="15" hidden="1">#REF!</definedName>
    <definedName name="data2" localSheetId="1" hidden="1">#REF!</definedName>
    <definedName name="data2" localSheetId="0" hidden="1">#REF!</definedName>
    <definedName name="data2" localSheetId="6" hidden="1">#REF!</definedName>
    <definedName name="data2" localSheetId="5" hidden="1">#REF!</definedName>
    <definedName name="data2" localSheetId="20" hidden="1">#REF!</definedName>
    <definedName name="data2" localSheetId="10" hidden="1">#REF!</definedName>
    <definedName name="data2" hidden="1">#REF!</definedName>
    <definedName name="data3" localSheetId="21" hidden="1">#REF!</definedName>
    <definedName name="data3" localSheetId="11" hidden="1">#REF!</definedName>
    <definedName name="data3" localSheetId="14" hidden="1">#REF!</definedName>
    <definedName name="data3" localSheetId="2" hidden="1">#REF!</definedName>
    <definedName name="data3" localSheetId="18" hidden="1">#REF!</definedName>
    <definedName name="data3" localSheetId="8" hidden="1">#REF!</definedName>
    <definedName name="data3" localSheetId="19" hidden="1">#REF!</definedName>
    <definedName name="data3" localSheetId="9" hidden="1">#REF!</definedName>
    <definedName name="data3" localSheetId="17" hidden="1">#REF!</definedName>
    <definedName name="data3" localSheetId="16" hidden="1">#REF!</definedName>
    <definedName name="data3" localSheetId="15" hidden="1">#REF!</definedName>
    <definedName name="data3" localSheetId="3" hidden="1">#REF!</definedName>
    <definedName name="data3" localSheetId="1" hidden="1">#REF!</definedName>
    <definedName name="data3" localSheetId="0" hidden="1">#REF!</definedName>
    <definedName name="data3" localSheetId="6" hidden="1">#REF!</definedName>
    <definedName name="data3" localSheetId="5" hidden="1">#REF!</definedName>
    <definedName name="data3" localSheetId="20" hidden="1">#REF!</definedName>
    <definedName name="data3" localSheetId="10" hidden="1">#REF!</definedName>
    <definedName name="data3" hidden="1">#REF!</definedName>
    <definedName name="_xlnm.Database" localSheetId="21">#REF!</definedName>
    <definedName name="_xlnm.Database" localSheetId="11">#REF!</definedName>
    <definedName name="_xlnm.Database" localSheetId="14">#REF!</definedName>
    <definedName name="_xlnm.Database" localSheetId="2">#REF!</definedName>
    <definedName name="_xlnm.Database" localSheetId="18">#REF!</definedName>
    <definedName name="_xlnm.Database" localSheetId="8">#REF!</definedName>
    <definedName name="_xlnm.Database" localSheetId="17">#REF!</definedName>
    <definedName name="_xlnm.Database" localSheetId="16">#REF!</definedName>
    <definedName name="_xlnm.Database" localSheetId="15">#REF!</definedName>
    <definedName name="_xlnm.Database" localSheetId="3">#REF!</definedName>
    <definedName name="_xlnm.Database" localSheetId="1">#REF!</definedName>
    <definedName name="_xlnm.Database" localSheetId="0">#REF!</definedName>
    <definedName name="_xlnm.Database" localSheetId="6">#REF!</definedName>
    <definedName name="_xlnm.Database" localSheetId="5">#REF!</definedName>
    <definedName name="_xlnm.Database">#REF!</definedName>
    <definedName name="DATDAO" localSheetId="21">#REF!</definedName>
    <definedName name="DATDAO" localSheetId="11">#REF!</definedName>
    <definedName name="DATDAO" localSheetId="14">#REF!</definedName>
    <definedName name="DATDAO" localSheetId="2">#REF!</definedName>
    <definedName name="DATDAO" localSheetId="18">#REF!</definedName>
    <definedName name="DATDAO" localSheetId="8">#REF!</definedName>
    <definedName name="DATDAO" localSheetId="17">#REF!</definedName>
    <definedName name="DATDAO" localSheetId="16">#REF!</definedName>
    <definedName name="DATDAO" localSheetId="15">#REF!</definedName>
    <definedName name="DATDAO" localSheetId="3">#REF!</definedName>
    <definedName name="DATDAO" localSheetId="1">#REF!</definedName>
    <definedName name="DATDAO" localSheetId="0">#REF!</definedName>
    <definedName name="DATDAO" localSheetId="6">#REF!</definedName>
    <definedName name="DATDAO" localSheetId="5">#REF!</definedName>
    <definedName name="DATDAO">#REF!</definedName>
    <definedName name="DD">#N/A</definedName>
    <definedName name="Dec"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ec"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ec"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eferred" localSheetId="20" hidden="1">{#N/A,#N/A,FALSE,"Gesamt";#N/A,#N/A,FALSE,"Ree KG";#N/A,#N/A,FALSE,"Ree Inter";#N/A,#N/A,FALSE,"BTM";#N/A,#N/A,FALSE,"GmbH";#N/A,#N/A,FALSE,"Sonstige"}</definedName>
    <definedName name="Deferred" localSheetId="10" hidden="1">{#N/A,#N/A,FALSE,"Gesamt";#N/A,#N/A,FALSE,"Ree KG";#N/A,#N/A,FALSE,"Ree Inter";#N/A,#N/A,FALSE,"BTM";#N/A,#N/A,FALSE,"GmbH";#N/A,#N/A,FALSE,"Sonstige"}</definedName>
    <definedName name="Deferred" hidden="1">{#N/A,#N/A,FALSE,"Gesamt";#N/A,#N/A,FALSE,"Ree KG";#N/A,#N/A,FALSE,"Ree Inter";#N/A,#N/A,FALSE,"BTM";#N/A,#N/A,FALSE,"GmbH";#N/A,#N/A,FALSE,"Sonstige"}</definedName>
    <definedName name="deryhrfm" localSheetId="20" hidden="1">{"'Sheet1'!$L$16"}</definedName>
    <definedName name="deryhrfm" localSheetId="10" hidden="1">{"'Sheet1'!$L$16"}</definedName>
    <definedName name="deryhrfm" hidden="1">{"'Sheet1'!$L$16"}</definedName>
    <definedName name="df"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f"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f"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sfsd"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sfsd"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sfs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hoadhfoiahdf" localSheetId="21">#REF!</definedName>
    <definedName name="dfhoadhfoiahdf" localSheetId="11">#REF!</definedName>
    <definedName name="dfhoadhfoiahdf" localSheetId="14">#REF!</definedName>
    <definedName name="dfhoadhfoiahdf" localSheetId="2">#REF!</definedName>
    <definedName name="dfhoadhfoiahdf" localSheetId="18">#REF!</definedName>
    <definedName name="dfhoadhfoiahdf" localSheetId="8">#REF!</definedName>
    <definedName name="dfhoadhfoiahdf" localSheetId="17">#REF!</definedName>
    <definedName name="dfhoadhfoiahdf" localSheetId="16">#REF!</definedName>
    <definedName name="dfhoadhfoiahdf" localSheetId="15">#REF!</definedName>
    <definedName name="dfhoadhfoiahdf" localSheetId="3">#REF!</definedName>
    <definedName name="dfhoadhfoiahdf" localSheetId="1">#REF!</definedName>
    <definedName name="dfhoadhfoiahdf" localSheetId="0">#REF!</definedName>
    <definedName name="dfhoadhfoiahdf" localSheetId="6">#REF!</definedName>
    <definedName name="dfhoadhfoiahdf" localSheetId="5">#REF!</definedName>
    <definedName name="dfhoadhfoiahdf">#REF!</definedName>
    <definedName name="dfhoahdfioha" localSheetId="21">#REF!</definedName>
    <definedName name="dfhoahdfioha" localSheetId="11">#REF!</definedName>
    <definedName name="dfhoahdfioha" localSheetId="14">#REF!</definedName>
    <definedName name="dfhoahdfioha" localSheetId="2">#REF!</definedName>
    <definedName name="dfhoahdfioha" localSheetId="18">#REF!</definedName>
    <definedName name="dfhoahdfioha" localSheetId="8">#REF!</definedName>
    <definedName name="dfhoahdfioha" localSheetId="17">#REF!</definedName>
    <definedName name="dfhoahdfioha" localSheetId="16">#REF!</definedName>
    <definedName name="dfhoahdfioha" localSheetId="15">#REF!</definedName>
    <definedName name="dfhoahdfioha" localSheetId="3">#REF!</definedName>
    <definedName name="dfhoahdfioha" localSheetId="1">#REF!</definedName>
    <definedName name="dfhoahdfioha" localSheetId="0">#REF!</definedName>
    <definedName name="dfhoahdfioha" localSheetId="6">#REF!</definedName>
    <definedName name="dfhoahdfioha" localSheetId="5">#REF!</definedName>
    <definedName name="dfhoahdfioha">#REF!</definedName>
    <definedName name="dfjaodhfoad" localSheetId="21">#REF!</definedName>
    <definedName name="dfjaodhfoad" localSheetId="11">#REF!</definedName>
    <definedName name="dfjaodhfoad" localSheetId="14">#REF!</definedName>
    <definedName name="dfjaodhfoad" localSheetId="2">#REF!</definedName>
    <definedName name="dfjaodhfoad" localSheetId="18">#REF!</definedName>
    <definedName name="dfjaodhfoad" localSheetId="8">#REF!</definedName>
    <definedName name="dfjaodhfoad" localSheetId="17">#REF!</definedName>
    <definedName name="dfjaodhfoad" localSheetId="16">#REF!</definedName>
    <definedName name="dfjaodhfoad" localSheetId="15">#REF!</definedName>
    <definedName name="dfjaodhfoad" localSheetId="3">#REF!</definedName>
    <definedName name="dfjaodhfoad" localSheetId="1">#REF!</definedName>
    <definedName name="dfjaodhfoad" localSheetId="0">#REF!</definedName>
    <definedName name="dfjaodhfoad" localSheetId="6">#REF!</definedName>
    <definedName name="dfjaodhfoad" localSheetId="5">#REF!</definedName>
    <definedName name="dfjaodhfoad">#REF!</definedName>
    <definedName name="dfjpaodjfpo" localSheetId="21">#REF!</definedName>
    <definedName name="dfjpaodjfpo" localSheetId="11">#REF!</definedName>
    <definedName name="dfjpaodjfpo" localSheetId="14">#REF!</definedName>
    <definedName name="dfjpaodjfpo" localSheetId="2">#REF!</definedName>
    <definedName name="dfjpaodjfpo" localSheetId="18">#REF!</definedName>
    <definedName name="dfjpaodjfpo" localSheetId="8">#REF!</definedName>
    <definedName name="dfjpaodjfpo" localSheetId="17">#REF!</definedName>
    <definedName name="dfjpaodjfpo" localSheetId="16">#REF!</definedName>
    <definedName name="dfjpaodjfpo" localSheetId="15">#REF!</definedName>
    <definedName name="dfjpaodjfpo" localSheetId="3">#REF!</definedName>
    <definedName name="dfjpaodjfpo" localSheetId="1">#REF!</definedName>
    <definedName name="dfjpaodjfpo" localSheetId="0">#REF!</definedName>
    <definedName name="dfjpaodjfpo" localSheetId="6">#REF!</definedName>
    <definedName name="dfjpaodjfpo" localSheetId="5">#REF!</definedName>
    <definedName name="dfjpaodjfpo">#REF!</definedName>
    <definedName name="dfkoahdfiohaod" localSheetId="21">#REF!</definedName>
    <definedName name="dfkoahdfiohaod" localSheetId="11">#REF!</definedName>
    <definedName name="dfkoahdfiohaod" localSheetId="14">#REF!</definedName>
    <definedName name="dfkoahdfiohaod" localSheetId="2">#REF!</definedName>
    <definedName name="dfkoahdfiohaod" localSheetId="18">#REF!</definedName>
    <definedName name="dfkoahdfiohaod" localSheetId="8">#REF!</definedName>
    <definedName name="dfkoahdfiohaod" localSheetId="17">#REF!</definedName>
    <definedName name="dfkoahdfiohaod" localSheetId="16">#REF!</definedName>
    <definedName name="dfkoahdfiohaod" localSheetId="15">#REF!</definedName>
    <definedName name="dfkoahdfiohaod" localSheetId="3">#REF!</definedName>
    <definedName name="dfkoahdfiohaod" localSheetId="1">#REF!</definedName>
    <definedName name="dfkoahdfiohaod" localSheetId="0">#REF!</definedName>
    <definedName name="dfkoahdfiohaod" localSheetId="6">#REF!</definedName>
    <definedName name="dfkoahdfiohaod" localSheetId="5">#REF!</definedName>
    <definedName name="dfkoahdfiohaod">#REF!</definedName>
    <definedName name="dgesd" hidden="1">{"'Sheet1'!$L$16"}</definedName>
    <definedName name="dhfioahdofhaod" localSheetId="21">#REF!</definedName>
    <definedName name="dhfioahdofhaod" localSheetId="11">#REF!</definedName>
    <definedName name="dhfioahdofhaod" localSheetId="14">#REF!</definedName>
    <definedName name="dhfioahdofhaod" localSheetId="2">#REF!</definedName>
    <definedName name="dhfioahdofhaod" localSheetId="18">#REF!</definedName>
    <definedName name="dhfioahdofhaod" localSheetId="8">#REF!</definedName>
    <definedName name="dhfioahdofhaod" localSheetId="17">#REF!</definedName>
    <definedName name="dhfioahdofhaod" localSheetId="16">#REF!</definedName>
    <definedName name="dhfioahdofhaod" localSheetId="15">#REF!</definedName>
    <definedName name="dhfioahdofhaod" localSheetId="3">#REF!</definedName>
    <definedName name="dhfioahdofhaod" localSheetId="1">#REF!</definedName>
    <definedName name="dhfioahdofhaod" localSheetId="0">#REF!</definedName>
    <definedName name="dhfioahdofhaod" localSheetId="6">#REF!</definedName>
    <definedName name="dhfioahdofhaod" localSheetId="5">#REF!</definedName>
    <definedName name="dhfioahdofhaod">#REF!</definedName>
    <definedName name="Discount" localSheetId="8" hidden="1">#REF!</definedName>
    <definedName name="Discount" localSheetId="16" hidden="1">#REF!</definedName>
    <definedName name="Discount" localSheetId="15" hidden="1">#REF!</definedName>
    <definedName name="Discount" localSheetId="1" hidden="1">#REF!</definedName>
    <definedName name="Discount" localSheetId="0" hidden="1">#REF!</definedName>
    <definedName name="Discount" localSheetId="6" hidden="1">#REF!</definedName>
    <definedName name="Discount" localSheetId="5" hidden="1">#REF!</definedName>
    <definedName name="Discount" localSheetId="20" hidden="1">#REF!</definedName>
    <definedName name="Discount" localSheetId="10" hidden="1">#REF!</definedName>
    <definedName name="Discount" hidden="1">#REF!</definedName>
    <definedName name="display_area_2" localSheetId="21" hidden="1">#REF!</definedName>
    <definedName name="display_area_2" localSheetId="11" hidden="1">#REF!</definedName>
    <definedName name="display_area_2" localSheetId="14" hidden="1">#REF!</definedName>
    <definedName name="display_area_2" localSheetId="2" hidden="1">#REF!</definedName>
    <definedName name="display_area_2" localSheetId="18" hidden="1">#REF!</definedName>
    <definedName name="display_area_2" localSheetId="8" hidden="1">#REF!</definedName>
    <definedName name="display_area_2" localSheetId="19" hidden="1">#REF!</definedName>
    <definedName name="display_area_2" localSheetId="9" hidden="1">#REF!</definedName>
    <definedName name="display_area_2" localSheetId="17" hidden="1">#REF!</definedName>
    <definedName name="display_area_2" localSheetId="16" hidden="1">#REF!</definedName>
    <definedName name="display_area_2" localSheetId="15" hidden="1">#REF!</definedName>
    <definedName name="display_area_2" localSheetId="3" hidden="1">#REF!</definedName>
    <definedName name="display_area_2" localSheetId="1" hidden="1">#REF!</definedName>
    <definedName name="display_area_2" localSheetId="0" hidden="1">#REF!</definedName>
    <definedName name="display_area_2" localSheetId="6" hidden="1">#REF!</definedName>
    <definedName name="display_area_2" localSheetId="5" hidden="1">#REF!</definedName>
    <definedName name="display_area_2" localSheetId="20" hidden="1">#REF!</definedName>
    <definedName name="display_area_2" localSheetId="10" hidden="1">#REF!</definedName>
    <definedName name="display_area_2" hidden="1">#REF!</definedName>
    <definedName name="djfioadjfo" localSheetId="21">#REF!</definedName>
    <definedName name="djfioadjfo" localSheetId="11">#REF!</definedName>
    <definedName name="djfioadjfo" localSheetId="14">#REF!</definedName>
    <definedName name="djfioadjfo" localSheetId="2">#REF!</definedName>
    <definedName name="djfioadjfo" localSheetId="18">#REF!</definedName>
    <definedName name="djfioadjfo" localSheetId="8">#REF!</definedName>
    <definedName name="djfioadjfo" localSheetId="17">#REF!</definedName>
    <definedName name="djfioadjfo" localSheetId="16">#REF!</definedName>
    <definedName name="djfioadjfo" localSheetId="15">#REF!</definedName>
    <definedName name="djfioadjfo" localSheetId="3">#REF!</definedName>
    <definedName name="djfioadjfo" localSheetId="1">#REF!</definedName>
    <definedName name="djfioadjfo" localSheetId="0">#REF!</definedName>
    <definedName name="djfioadjfo" localSheetId="6">#REF!</definedName>
    <definedName name="djfioadjfo" localSheetId="5">#REF!</definedName>
    <definedName name="djfioadjfo">#REF!</definedName>
    <definedName name="djt" localSheetId="20" hidden="1">{"'Sheet1'!$L$16"}</definedName>
    <definedName name="djt" localSheetId="10" hidden="1">{"'Sheet1'!$L$16"}</definedName>
    <definedName name="djt" hidden="1">{"'Sheet1'!$L$16"}</definedName>
    <definedName name="dkfhbdjmnet" hidden="1">{"'Sheet1'!$L$16"}</definedName>
    <definedName name="doamEucaluptus" localSheetId="20" hidden="1">{"'Sheet1'!$L$16"}</definedName>
    <definedName name="doamEucaluptus" localSheetId="10" hidden="1">{"'Sheet1'!$L$16"}</definedName>
    <definedName name="doamEucaluptus" hidden="1">{"'Sheet1'!$L$16"}</definedName>
    <definedName name="doamEucalyptus1" localSheetId="20" hidden="1">{#N/A,#N/A,TRUE,"BT M200 da 10x20"}</definedName>
    <definedName name="doamEucalyptus1" localSheetId="10" hidden="1">{#N/A,#N/A,TRUE,"BT M200 da 10x20"}</definedName>
    <definedName name="doamEucalyptus1" hidden="1">{#N/A,#N/A,TRUE,"BT M200 da 10x20"}</definedName>
    <definedName name="dọaodfjoad" localSheetId="21">#REF!</definedName>
    <definedName name="dọaodfjoad" localSheetId="11">#REF!</definedName>
    <definedName name="dọaodfjoad" localSheetId="14">#REF!</definedName>
    <definedName name="dọaodfjoad" localSheetId="2">#REF!</definedName>
    <definedName name="dọaodfjoad" localSheetId="18">#REF!</definedName>
    <definedName name="dọaodfjoad" localSheetId="8">#REF!</definedName>
    <definedName name="dọaodfjoad" localSheetId="17">#REF!</definedName>
    <definedName name="dọaodfjoad" localSheetId="16">#REF!</definedName>
    <definedName name="dọaodfjoad" localSheetId="15">#REF!</definedName>
    <definedName name="dọaodfjoad" localSheetId="3">#REF!</definedName>
    <definedName name="dọaodfjoad" localSheetId="1">#REF!</definedName>
    <definedName name="dọaodfjoad" localSheetId="0">#REF!</definedName>
    <definedName name="dọaodfjoad" localSheetId="6">#REF!</definedName>
    <definedName name="dọaodfjoad" localSheetId="5">#REF!</definedName>
    <definedName name="dọaodfjoad">#REF!</definedName>
    <definedName name="dobt" localSheetId="21">#REF!</definedName>
    <definedName name="dobt" localSheetId="11">#REF!</definedName>
    <definedName name="dobt" localSheetId="14">#REF!</definedName>
    <definedName name="dobt" localSheetId="2">#REF!</definedName>
    <definedName name="dobt" localSheetId="18">#REF!</definedName>
    <definedName name="dobt" localSheetId="8">#REF!</definedName>
    <definedName name="dobt" localSheetId="17">#REF!</definedName>
    <definedName name="dobt" localSheetId="16">#REF!</definedName>
    <definedName name="dobt" localSheetId="15">#REF!</definedName>
    <definedName name="dobt" localSheetId="3">#REF!</definedName>
    <definedName name="dobt" localSheetId="1">#REF!</definedName>
    <definedName name="dobt" localSheetId="0">#REF!</definedName>
    <definedName name="dobt" localSheetId="6">#REF!</definedName>
    <definedName name="dobt" localSheetId="5">#REF!</definedName>
    <definedName name="dobt">#REF!</definedName>
    <definedName name="dohafihadohfo" localSheetId="21">#REF!</definedName>
    <definedName name="dohafihadohfo" localSheetId="11">#REF!</definedName>
    <definedName name="dohafihadohfo" localSheetId="14">#REF!</definedName>
    <definedName name="dohafihadohfo" localSheetId="2">#REF!</definedName>
    <definedName name="dohafihadohfo" localSheetId="18">#REF!</definedName>
    <definedName name="dohafihadohfo" localSheetId="8">#REF!</definedName>
    <definedName name="dohafihadohfo" localSheetId="17">#REF!</definedName>
    <definedName name="dohafihadohfo" localSheetId="16">#REF!</definedName>
    <definedName name="dohafihadohfo" localSheetId="15">#REF!</definedName>
    <definedName name="dohafihadohfo" localSheetId="3">#REF!</definedName>
    <definedName name="dohafihadohfo" localSheetId="1">#REF!</definedName>
    <definedName name="dohafihadohfo" localSheetId="0">#REF!</definedName>
    <definedName name="dohafihadohfo" localSheetId="6">#REF!</definedName>
    <definedName name="dohafihadohfo" localSheetId="5">#REF!</definedName>
    <definedName name="dohafihadohfo">#REF!</definedName>
    <definedName name="dpodfjadpof" localSheetId="21">#REF!</definedName>
    <definedName name="dpodfjadpof" localSheetId="11">#REF!</definedName>
    <definedName name="dpodfjadpof" localSheetId="14">#REF!</definedName>
    <definedName name="dpodfjadpof" localSheetId="2">#REF!</definedName>
    <definedName name="dpodfjadpof" localSheetId="18">#REF!</definedName>
    <definedName name="dpodfjadpof" localSheetId="8">#REF!</definedName>
    <definedName name="dpodfjadpof" localSheetId="17">#REF!</definedName>
    <definedName name="dpodfjadpof" localSheetId="16">#REF!</definedName>
    <definedName name="dpodfjadpof" localSheetId="15">#REF!</definedName>
    <definedName name="dpodfjadpof" localSheetId="3">#REF!</definedName>
    <definedName name="dpodfjadpof" localSheetId="1">#REF!</definedName>
    <definedName name="dpodfjadpof" localSheetId="0">#REF!</definedName>
    <definedName name="dpodfjadpof" localSheetId="6">#REF!</definedName>
    <definedName name="dpodfjadpof" localSheetId="5">#REF!</definedName>
    <definedName name="dpodfjadpof">#REF!</definedName>
    <definedName name="dsf" localSheetId="20" hidden="1">{"'Sheet1'!$L$16"}</definedName>
    <definedName name="dsf" localSheetId="10" hidden="1">{"'Sheet1'!$L$16"}</definedName>
    <definedName name="dsf" hidden="1">{"'Sheet1'!$L$16"}</definedName>
    <definedName name="DSFAR" localSheetId="20" hidden="1">{#N/A,#N/A,FALSE,"CCTV"}</definedName>
    <definedName name="DSFAR" localSheetId="10" hidden="1">{#N/A,#N/A,FALSE,"CCTV"}</definedName>
    <definedName name="DSFAR" hidden="1">{#N/A,#N/A,FALSE,"CCTV"}</definedName>
    <definedName name="DSUMDATA" localSheetId="21">#REF!</definedName>
    <definedName name="DSUMDATA" localSheetId="11">#REF!</definedName>
    <definedName name="DSUMDATA" localSheetId="14">#REF!</definedName>
    <definedName name="DSUMDATA" localSheetId="2">#REF!</definedName>
    <definedName name="DSUMDATA" localSheetId="18">#REF!</definedName>
    <definedName name="DSUMDATA" localSheetId="8">#REF!</definedName>
    <definedName name="DSUMDATA" localSheetId="17">#REF!</definedName>
    <definedName name="DSUMDATA" localSheetId="16">#REF!</definedName>
    <definedName name="DSUMDATA" localSheetId="15">#REF!</definedName>
    <definedName name="DSUMDATA" localSheetId="3">#REF!</definedName>
    <definedName name="DSUMDATA" localSheetId="1">#REF!</definedName>
    <definedName name="DSUMDATA" localSheetId="0">#REF!</definedName>
    <definedName name="DSUMDATA" localSheetId="6">#REF!</definedName>
    <definedName name="DSUMDATA" localSheetId="5">#REF!</definedName>
    <definedName name="DSUMDATA">#REF!</definedName>
    <definedName name="DT"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A"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A"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ual"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ual"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ual"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xsa"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xsa"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xs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 localSheetId="20" hidden="1">{"'Sheet1'!$L$16"}</definedName>
    <definedName name="e" localSheetId="10" hidden="1">{"'Sheet1'!$L$16"}</definedName>
    <definedName name="e" hidden="1">{"'Sheet1'!$L$16"}</definedName>
    <definedName name="ee" hidden="1">[2]營業額!$U$5:$U$72</definedName>
    <definedName name="egsf" localSheetId="20" hidden="1">{"'Sheet1'!$L$16"}</definedName>
    <definedName name="egsf" localSheetId="10" hidden="1">{"'Sheet1'!$L$16"}</definedName>
    <definedName name="egsf" hidden="1">{"'Sheet1'!$L$16"}</definedName>
    <definedName name="errre"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tetteet" localSheetId="19" hidden="1">{#N/A,#N/A,FALSE,"Gesamt";#N/A,#N/A,FALSE,"Ree KG";#N/A,#N/A,FALSE,"Ree Inter";#N/A,#N/A,FALSE,"BTM";#N/A,#N/A,FALSE,"GmbH";#N/A,#N/A,FALSE,"Sonstige"}</definedName>
    <definedName name="etetteet" localSheetId="9" hidden="1">{#N/A,#N/A,FALSE,"Gesamt";#N/A,#N/A,FALSE,"Ree KG";#N/A,#N/A,FALSE,"Ree Inter";#N/A,#N/A,FALSE,"BTM";#N/A,#N/A,FALSE,"GmbH";#N/A,#N/A,FALSE,"Sonstige"}</definedName>
    <definedName name="etetteet" localSheetId="20" hidden="1">{#N/A,#N/A,FALSE,"Gesamt";#N/A,#N/A,FALSE,"Ree KG";#N/A,#N/A,FALSE,"Ree Inter";#N/A,#N/A,FALSE,"BTM";#N/A,#N/A,FALSE,"GmbH";#N/A,#N/A,FALSE,"Sonstige"}</definedName>
    <definedName name="etetteet" localSheetId="10" hidden="1">{#N/A,#N/A,FALSE,"Gesamt";#N/A,#N/A,FALSE,"Ree KG";#N/A,#N/A,FALSE,"Ree Inter";#N/A,#N/A,FALSE,"BTM";#N/A,#N/A,FALSE,"GmbH";#N/A,#N/A,FALSE,"Sonstige"}</definedName>
    <definedName name="etetteet" hidden="1">{#N/A,#N/A,FALSE,"Gesamt";#N/A,#N/A,FALSE,"Ree KG";#N/A,#N/A,FALSE,"Ree Inter";#N/A,#N/A,FALSE,"BTM";#N/A,#N/A,FALSE,"GmbH";#N/A,#N/A,FALSE,"Sonstige"}</definedName>
    <definedName name="ewr" localSheetId="20" hidden="1">{0}</definedName>
    <definedName name="ewr" localSheetId="10" hidden="1">{0}</definedName>
    <definedName name="ewr" hidden="1">{0}</definedName>
    <definedName name="ExactAddinConnection" hidden="1">"003"</definedName>
    <definedName name="ExactAddinConnection.002" hidden="1">"CPNT01;003;mengtalekk;1"</definedName>
    <definedName name="ExactAddinConnection.003" hidden="1">"CPNT01;006;mengtalekk;1"</definedName>
    <definedName name="ExactAddinReports" hidden="1">1</definedName>
    <definedName name="FA" localSheetId="21">#REF!</definedName>
    <definedName name="FA" localSheetId="11">#REF!</definedName>
    <definedName name="FA" localSheetId="14">#REF!</definedName>
    <definedName name="FA" localSheetId="2">#REF!</definedName>
    <definedName name="FA" localSheetId="18">#REF!</definedName>
    <definedName name="FA" localSheetId="8">#REF!</definedName>
    <definedName name="FA" localSheetId="17">#REF!</definedName>
    <definedName name="FA" localSheetId="16">#REF!</definedName>
    <definedName name="FA" localSheetId="15">#REF!</definedName>
    <definedName name="FA" localSheetId="3">#REF!</definedName>
    <definedName name="FA" localSheetId="1">#REF!</definedName>
    <definedName name="FA" localSheetId="0">#REF!</definedName>
    <definedName name="FA" localSheetId="6">#REF!</definedName>
    <definedName name="FA" localSheetId="5">#REF!</definedName>
    <definedName name="FA">#REF!</definedName>
    <definedName name="FACTOR" localSheetId="21">#REF!</definedName>
    <definedName name="FACTOR" localSheetId="11">#REF!</definedName>
    <definedName name="FACTOR" localSheetId="14">#REF!</definedName>
    <definedName name="FACTOR" localSheetId="2">#REF!</definedName>
    <definedName name="FACTOR" localSheetId="18">#REF!</definedName>
    <definedName name="FACTOR" localSheetId="8">#REF!</definedName>
    <definedName name="FACTOR" localSheetId="17">#REF!</definedName>
    <definedName name="FACTOR" localSheetId="16">#REF!</definedName>
    <definedName name="FACTOR" localSheetId="15">#REF!</definedName>
    <definedName name="FACTOR" localSheetId="3">#REF!</definedName>
    <definedName name="FACTOR" localSheetId="1">#REF!</definedName>
    <definedName name="FACTOR" localSheetId="0">#REF!</definedName>
    <definedName name="FACTOR" localSheetId="6">#REF!</definedName>
    <definedName name="FACTOR" localSheetId="5">#REF!</definedName>
    <definedName name="FACTOR">#REF!</definedName>
    <definedName name="fadofhoadhfo" localSheetId="21">#REF!</definedName>
    <definedName name="fadofhoadhfo" localSheetId="11">#REF!</definedName>
    <definedName name="fadofhoadhfo" localSheetId="14">#REF!</definedName>
    <definedName name="fadofhoadhfo" localSheetId="2">#REF!</definedName>
    <definedName name="fadofhoadhfo" localSheetId="18">#REF!</definedName>
    <definedName name="fadofhoadhfo" localSheetId="8">#REF!</definedName>
    <definedName name="fadofhoadhfo" localSheetId="17">#REF!</definedName>
    <definedName name="fadofhoadhfo" localSheetId="16">#REF!</definedName>
    <definedName name="fadofhoadhfo" localSheetId="15">#REF!</definedName>
    <definedName name="fadofhoadhfo" localSheetId="3">#REF!</definedName>
    <definedName name="fadofhoadhfo" localSheetId="1">#REF!</definedName>
    <definedName name="fadofhoadhfo" localSheetId="0">#REF!</definedName>
    <definedName name="fadofhoadhfo" localSheetId="6">#REF!</definedName>
    <definedName name="fadofhoadhfo" localSheetId="5">#REF!</definedName>
    <definedName name="fadofhoadhfo">#REF!</definedName>
    <definedName name="fadofhoasdhf" localSheetId="21">#REF!</definedName>
    <definedName name="fadofhoasdhf" localSheetId="11">#REF!</definedName>
    <definedName name="fadofhoasdhf" localSheetId="14">#REF!</definedName>
    <definedName name="fadofhoasdhf" localSheetId="2">#REF!</definedName>
    <definedName name="fadofhoasdhf" localSheetId="18">#REF!</definedName>
    <definedName name="fadofhoasdhf" localSheetId="8">#REF!</definedName>
    <definedName name="fadofhoasdhf" localSheetId="17">#REF!</definedName>
    <definedName name="fadofhoasdhf" localSheetId="16">#REF!</definedName>
    <definedName name="fadofhoasdhf" localSheetId="15">#REF!</definedName>
    <definedName name="fadofhoasdhf" localSheetId="3">#REF!</definedName>
    <definedName name="fadofhoasdhf" localSheetId="1">#REF!</definedName>
    <definedName name="fadofhoasdhf" localSheetId="0">#REF!</definedName>
    <definedName name="fadofhoasdhf" localSheetId="6">#REF!</definedName>
    <definedName name="fadofhoasdhf" localSheetId="5">#REF!</definedName>
    <definedName name="fadofhoasdhf">#REF!</definedName>
    <definedName name="fadofjadofjo" localSheetId="21">#REF!</definedName>
    <definedName name="fadofjadofjo" localSheetId="11">#REF!</definedName>
    <definedName name="fadofjadofjo" localSheetId="14">#REF!</definedName>
    <definedName name="fadofjadofjo" localSheetId="2">#REF!</definedName>
    <definedName name="fadofjadofjo" localSheetId="18">#REF!</definedName>
    <definedName name="fadofjadofjo" localSheetId="8">#REF!</definedName>
    <definedName name="fadofjadofjo" localSheetId="17">#REF!</definedName>
    <definedName name="fadofjadofjo" localSheetId="16">#REF!</definedName>
    <definedName name="fadofjadofjo" localSheetId="15">#REF!</definedName>
    <definedName name="fadofjadofjo" localSheetId="3">#REF!</definedName>
    <definedName name="fadofjadofjo" localSheetId="1">#REF!</definedName>
    <definedName name="fadofjadofjo" localSheetId="0">#REF!</definedName>
    <definedName name="fadofjadofjo" localSheetId="6">#REF!</definedName>
    <definedName name="fadofjadofjo" localSheetId="5">#REF!</definedName>
    <definedName name="fadofjadofjo">#REF!</definedName>
    <definedName name="fahodfhaiodf" localSheetId="21">#REF!</definedName>
    <definedName name="fahodfhaiodf" localSheetId="11">#REF!</definedName>
    <definedName name="fahodfhaiodf" localSheetId="14">#REF!</definedName>
    <definedName name="fahodfhaiodf" localSheetId="2">#REF!</definedName>
    <definedName name="fahodfhaiodf" localSheetId="18">#REF!</definedName>
    <definedName name="fahodfhaiodf" localSheetId="8">#REF!</definedName>
    <definedName name="fahodfhaiodf" localSheetId="17">#REF!</definedName>
    <definedName name="fahodfhaiodf" localSheetId="16">#REF!</definedName>
    <definedName name="fahodfhaiodf" localSheetId="15">#REF!</definedName>
    <definedName name="fahodfhaiodf" localSheetId="3">#REF!</definedName>
    <definedName name="fahodfhaiodf" localSheetId="1">#REF!</definedName>
    <definedName name="fahodfhaiodf" localSheetId="0">#REF!</definedName>
    <definedName name="fahodfhaiodf" localSheetId="6">#REF!</definedName>
    <definedName name="fahodfhaiodf" localSheetId="5">#REF!</definedName>
    <definedName name="fahodfhaiodf">#REF!</definedName>
    <definedName name="FCode" localSheetId="21" hidden="1">#REF!</definedName>
    <definedName name="FCode" localSheetId="11" hidden="1">#REF!</definedName>
    <definedName name="FCode" localSheetId="14" hidden="1">#REF!</definedName>
    <definedName name="FCode" localSheetId="2" hidden="1">#REF!</definedName>
    <definedName name="FCode" localSheetId="18" hidden="1">#REF!</definedName>
    <definedName name="FCode" localSheetId="8" hidden="1">#REF!</definedName>
    <definedName name="FCode" localSheetId="19" hidden="1">#REF!</definedName>
    <definedName name="FCode" localSheetId="9" hidden="1">#REF!</definedName>
    <definedName name="FCode" localSheetId="17" hidden="1">#REF!</definedName>
    <definedName name="FCode" localSheetId="16" hidden="1">#REF!</definedName>
    <definedName name="FCode" localSheetId="15" hidden="1">#REF!</definedName>
    <definedName name="FCode" localSheetId="3" hidden="1">#REF!</definedName>
    <definedName name="FCode" localSheetId="1" hidden="1">#REF!</definedName>
    <definedName name="FCode" localSheetId="0" hidden="1">#REF!</definedName>
    <definedName name="FCode" localSheetId="6" hidden="1">#REF!</definedName>
    <definedName name="FCode" localSheetId="5" hidden="1">#REF!</definedName>
    <definedName name="FCode" localSheetId="20" hidden="1">#REF!</definedName>
    <definedName name="FCode" localSheetId="10" hidden="1">#REF!</definedName>
    <definedName name="FCode" hidden="1">#REF!</definedName>
    <definedName name="fdvjsidf" hidden="1">{"'Sheet1'!$L$16"}</definedName>
    <definedName name="feuille" localSheetId="20" hidden="1">{#N/A,#N/A,FALSE,"04";#N/A,#N/A,FALSE,"04.1";#N/A,#N/A,FALSE,"05";#N/A,#N/A,FALSE,"05.1";#N/A,#N/A,FALSE,"11";#N/A,#N/A,FALSE,"11.05";#N/A,#N/A,FALSE,"11.2";#N/A,#N/A,FALSE,"12";#N/A,#N/A,FALSE,"12.1";#N/A,#N/A,FALSE,"12.2";#N/A,#N/A,FALSE,"12.3";#N/A,#N/A,FALSE,"13";#N/A,#N/A,FALSE,"13.05";#N/A,#N/A,FALSE,"14";#N/A,#N/A,FALSE,"14.1";#N/A,#N/A,FALSE,"15";#N/A,#N/A,FALSE,"15.1"}</definedName>
    <definedName name="feuille" localSheetId="10" hidden="1">{#N/A,#N/A,FALSE,"04";#N/A,#N/A,FALSE,"04.1";#N/A,#N/A,FALSE,"05";#N/A,#N/A,FALSE,"05.1";#N/A,#N/A,FALSE,"11";#N/A,#N/A,FALSE,"11.05";#N/A,#N/A,FALSE,"11.2";#N/A,#N/A,FALSE,"12";#N/A,#N/A,FALSE,"12.1";#N/A,#N/A,FALSE,"12.2";#N/A,#N/A,FALSE,"12.3";#N/A,#N/A,FALSE,"13";#N/A,#N/A,FALSE,"13.05";#N/A,#N/A,FALSE,"14";#N/A,#N/A,FALSE,"14.1";#N/A,#N/A,FALSE,"15";#N/A,#N/A,FALSE,"15.1"}</definedName>
    <definedName name="feuille" hidden="1">{#N/A,#N/A,FALSE,"04";#N/A,#N/A,FALSE,"04.1";#N/A,#N/A,FALSE,"05";#N/A,#N/A,FALSE,"05.1";#N/A,#N/A,FALSE,"11";#N/A,#N/A,FALSE,"11.05";#N/A,#N/A,FALSE,"11.2";#N/A,#N/A,FALSE,"12";#N/A,#N/A,FALSE,"12.1";#N/A,#N/A,FALSE,"12.2";#N/A,#N/A,FALSE,"12.3";#N/A,#N/A,FALSE,"13";#N/A,#N/A,FALSE,"13.05";#N/A,#N/A,FALSE,"14";#N/A,#N/A,FALSE,"14.1";#N/A,#N/A,FALSE,"15";#N/A,#N/A,FALSE,"15.1"}</definedName>
    <definedName name="ffe"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e"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G" localSheetId="21">#REF!</definedName>
    <definedName name="FG" localSheetId="11">#REF!</definedName>
    <definedName name="FG" localSheetId="14">#REF!</definedName>
    <definedName name="FG" localSheetId="2">#REF!</definedName>
    <definedName name="FG" localSheetId="18">#REF!</definedName>
    <definedName name="FG" localSheetId="8">#REF!</definedName>
    <definedName name="FG" localSheetId="17">#REF!</definedName>
    <definedName name="FG" localSheetId="16">#REF!</definedName>
    <definedName name="FG" localSheetId="15">#REF!</definedName>
    <definedName name="FG" localSheetId="3">#REF!</definedName>
    <definedName name="FG" localSheetId="1">#REF!</definedName>
    <definedName name="FG" localSheetId="0">#REF!</definedName>
    <definedName name="FG" localSheetId="6">#REF!</definedName>
    <definedName name="FG" localSheetId="5">#REF!</definedName>
    <definedName name="FG">#REF!</definedName>
    <definedName name="FGGHJ" localSheetId="20" hidden="1">{#N/A,#N/A,FALSE,"CCTV"}</definedName>
    <definedName name="FGGHJ" localSheetId="10" hidden="1">{#N/A,#N/A,FALSE,"CCTV"}</definedName>
    <definedName name="FGGHJ" hidden="1">{#N/A,#N/A,FALSE,"CCTV"}</definedName>
    <definedName name="fghgfh" localSheetId="20" hidden="1">{"'Sheet1'!$L$16"}</definedName>
    <definedName name="fghgfh" localSheetId="10" hidden="1">{"'Sheet1'!$L$16"}</definedName>
    <definedName name="fghgfh" hidden="1">{"'Sheet1'!$L$16"}</definedName>
    <definedName name="fhoadhfoahodf" localSheetId="21">#REF!</definedName>
    <definedName name="fhoadhfoahodf" localSheetId="11">#REF!</definedName>
    <definedName name="fhoadhfoahodf" localSheetId="14">#REF!</definedName>
    <definedName name="fhoadhfoahodf" localSheetId="2">#REF!</definedName>
    <definedName name="fhoadhfoahodf" localSheetId="18">#REF!</definedName>
    <definedName name="fhoadhfoahodf" localSheetId="8">#REF!</definedName>
    <definedName name="fhoadhfoahodf" localSheetId="17">#REF!</definedName>
    <definedName name="fhoadhfoahodf" localSheetId="16">#REF!</definedName>
    <definedName name="fhoadhfoahodf" localSheetId="15">#REF!</definedName>
    <definedName name="fhoadhfoahodf" localSheetId="3">#REF!</definedName>
    <definedName name="fhoadhfoahodf" localSheetId="1">#REF!</definedName>
    <definedName name="fhoadhfoahodf" localSheetId="0">#REF!</definedName>
    <definedName name="fhoadhfoahodf" localSheetId="6">#REF!</definedName>
    <definedName name="fhoadhfoahodf" localSheetId="5">#REF!</definedName>
    <definedName name="fhoadhfoahodf">#REF!</definedName>
    <definedName name="Fixedoverhead"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JHGKYJJKK" localSheetId="21">#REF!</definedName>
    <definedName name="FJHGKYJJKK" localSheetId="11">#REF!</definedName>
    <definedName name="FJHGKYJJKK" localSheetId="14">#REF!</definedName>
    <definedName name="FJHGKYJJKK" localSheetId="2">#REF!</definedName>
    <definedName name="FJHGKYJJKK" localSheetId="18">#REF!</definedName>
    <definedName name="FJHGKYJJKK" localSheetId="8">#REF!</definedName>
    <definedName name="FJHGKYJJKK" localSheetId="17">#REF!</definedName>
    <definedName name="FJHGKYJJKK" localSheetId="16">#REF!</definedName>
    <definedName name="FJHGKYJJKK" localSheetId="15">#REF!</definedName>
    <definedName name="FJHGKYJJKK" localSheetId="3">#REF!</definedName>
    <definedName name="FJHGKYJJKK" localSheetId="1">#REF!</definedName>
    <definedName name="FJHGKYJJKK" localSheetId="0">#REF!</definedName>
    <definedName name="FJHGKYJJKK" localSheetId="6">#REF!</definedName>
    <definedName name="FJHGKYJJKK" localSheetId="5">#REF!</definedName>
    <definedName name="FJHGKYJJKK">#REF!</definedName>
    <definedName name="fjoadjfoa" localSheetId="21">#REF!</definedName>
    <definedName name="fjoadjfoa" localSheetId="11">#REF!</definedName>
    <definedName name="fjoadjfoa" localSheetId="14">#REF!</definedName>
    <definedName name="fjoadjfoa" localSheetId="2">#REF!</definedName>
    <definedName name="fjoadjfoa" localSheetId="18">#REF!</definedName>
    <definedName name="fjoadjfoa" localSheetId="8">#REF!</definedName>
    <definedName name="fjoadjfoa" localSheetId="17">#REF!</definedName>
    <definedName name="fjoadjfoa" localSheetId="16">#REF!</definedName>
    <definedName name="fjoadjfoa" localSheetId="15">#REF!</definedName>
    <definedName name="fjoadjfoa" localSheetId="3">#REF!</definedName>
    <definedName name="fjoadjfoa" localSheetId="1">#REF!</definedName>
    <definedName name="fjoadjfoa" localSheetId="0">#REF!</definedName>
    <definedName name="fjoadjfoa" localSheetId="6">#REF!</definedName>
    <definedName name="fjoadjfoa" localSheetId="5">#REF!</definedName>
    <definedName name="fjoadjfoa">#REF!</definedName>
    <definedName name="fjoadjfoasdjof" localSheetId="21">#REF!</definedName>
    <definedName name="fjoadjfoasdjof" localSheetId="11">#REF!</definedName>
    <definedName name="fjoadjfoasdjof" localSheetId="14">#REF!</definedName>
    <definedName name="fjoadjfoasdjof" localSheetId="2">#REF!</definedName>
    <definedName name="fjoadjfoasdjof" localSheetId="18">#REF!</definedName>
    <definedName name="fjoadjfoasdjof" localSheetId="8">#REF!</definedName>
    <definedName name="fjoadjfoasdjof" localSheetId="17">#REF!</definedName>
    <definedName name="fjoadjfoasdjof" localSheetId="16">#REF!</definedName>
    <definedName name="fjoadjfoasdjof" localSheetId="15">#REF!</definedName>
    <definedName name="fjoadjfoasdjof" localSheetId="3">#REF!</definedName>
    <definedName name="fjoadjfoasdjof" localSheetId="1">#REF!</definedName>
    <definedName name="fjoadjfoasdjof" localSheetId="0">#REF!</definedName>
    <definedName name="fjoadjfoasdjof" localSheetId="6">#REF!</definedName>
    <definedName name="fjoadjfoasdjof" localSheetId="5">#REF!</definedName>
    <definedName name="fjoadjfoasdjof">#REF!</definedName>
    <definedName name="fkpaodkfpadkf" localSheetId="21">#REF!</definedName>
    <definedName name="fkpaodkfpadkf" localSheetId="11">#REF!</definedName>
    <definedName name="fkpaodkfpadkf" localSheetId="14">#REF!</definedName>
    <definedName name="fkpaodkfpadkf" localSheetId="2">#REF!</definedName>
    <definedName name="fkpaodkfpadkf" localSheetId="18">#REF!</definedName>
    <definedName name="fkpaodkfpadkf" localSheetId="8">#REF!</definedName>
    <definedName name="fkpaodkfpadkf" localSheetId="17">#REF!</definedName>
    <definedName name="fkpaodkfpadkf" localSheetId="16">#REF!</definedName>
    <definedName name="fkpaodkfpadkf" localSheetId="15">#REF!</definedName>
    <definedName name="fkpaodkfpadkf" localSheetId="3">#REF!</definedName>
    <definedName name="fkpaodkfpadkf" localSheetId="1">#REF!</definedName>
    <definedName name="fkpaodkfpadkf" localSheetId="0">#REF!</definedName>
    <definedName name="fkpaodkfpadkf" localSheetId="6">#REF!</definedName>
    <definedName name="fkpaodkfpadkf" localSheetId="5">#REF!</definedName>
    <definedName name="fkpaodkfpadkf">#REF!</definedName>
    <definedName name="foadiofhaodf" localSheetId="21">#REF!</definedName>
    <definedName name="foadiofhaodf" localSheetId="11">#REF!</definedName>
    <definedName name="foadiofhaodf" localSheetId="14">#REF!</definedName>
    <definedName name="foadiofhaodf" localSheetId="2">#REF!</definedName>
    <definedName name="foadiofhaodf" localSheetId="18">#REF!</definedName>
    <definedName name="foadiofhaodf" localSheetId="8">#REF!</definedName>
    <definedName name="foadiofhaodf" localSheetId="17">#REF!</definedName>
    <definedName name="foadiofhaodf" localSheetId="16">#REF!</definedName>
    <definedName name="foadiofhaodf" localSheetId="15">#REF!</definedName>
    <definedName name="foadiofhaodf" localSheetId="3">#REF!</definedName>
    <definedName name="foadiofhaodf" localSheetId="1">#REF!</definedName>
    <definedName name="foadiofhaodf" localSheetId="0">#REF!</definedName>
    <definedName name="foadiofhaodf" localSheetId="6">#REF!</definedName>
    <definedName name="foadiofhaodf" localSheetId="5">#REF!</definedName>
    <definedName name="foadiofhaodf">#REF!</definedName>
    <definedName name="foajdfoajodf" localSheetId="21">#REF!</definedName>
    <definedName name="foajdfoajodf" localSheetId="11">#REF!</definedName>
    <definedName name="foajdfoajodf" localSheetId="14">#REF!</definedName>
    <definedName name="foajdfoajodf" localSheetId="2">#REF!</definedName>
    <definedName name="foajdfoajodf" localSheetId="18">#REF!</definedName>
    <definedName name="foajdfoajodf" localSheetId="8">#REF!</definedName>
    <definedName name="foajdfoajodf" localSheetId="17">#REF!</definedName>
    <definedName name="foajdfoajodf" localSheetId="16">#REF!</definedName>
    <definedName name="foajdfoajodf" localSheetId="15">#REF!</definedName>
    <definedName name="foajdfoajodf" localSheetId="3">#REF!</definedName>
    <definedName name="foajdfoajodf" localSheetId="1">#REF!</definedName>
    <definedName name="foajdfoajodf" localSheetId="0">#REF!</definedName>
    <definedName name="foajdfoajodf" localSheetId="6">#REF!</definedName>
    <definedName name="foajdfoajodf" localSheetId="5">#REF!</definedName>
    <definedName name="foajdfoajodf">#REF!</definedName>
    <definedName name="FOR" localSheetId="20" hidden="1">{#N/A,#N/A,FALSE,"CCTV"}</definedName>
    <definedName name="FOR" localSheetId="10" hidden="1">{#N/A,#N/A,FALSE,"CCTV"}</definedName>
    <definedName name="FOR" hidden="1">{#N/A,#N/A,FALSE,"CCTV"}</definedName>
    <definedName name="FORM5" localSheetId="21">#REF!</definedName>
    <definedName name="FORM5" localSheetId="11">#REF!</definedName>
    <definedName name="FORM5" localSheetId="14">#REF!</definedName>
    <definedName name="FORM5" localSheetId="2">#REF!</definedName>
    <definedName name="FORM5" localSheetId="18">#REF!</definedName>
    <definedName name="FORM5" localSheetId="8">#REF!</definedName>
    <definedName name="FORM5" localSheetId="17">#REF!</definedName>
    <definedName name="FORM5" localSheetId="16">#REF!</definedName>
    <definedName name="FORM5" localSheetId="15">#REF!</definedName>
    <definedName name="FORM5" localSheetId="3">#REF!</definedName>
    <definedName name="FORM5" localSheetId="1">#REF!</definedName>
    <definedName name="FORM5" localSheetId="0">#REF!</definedName>
    <definedName name="FORM5" localSheetId="6">#REF!</definedName>
    <definedName name="FORM5" localSheetId="5">#REF!</definedName>
    <definedName name="FORM5">#REF!</definedName>
    <definedName name="FORMAT" localSheetId="20" hidden="1">{#N/A,#N/A,FALSE,"CCTV"}</definedName>
    <definedName name="FORMAT" localSheetId="10" hidden="1">{#N/A,#N/A,FALSE,"CCTV"}</definedName>
    <definedName name="FORMAT" hidden="1">{#N/A,#N/A,FALSE,"CCTV"}</definedName>
    <definedName name="fpoadjfpoad" localSheetId="21">#REF!</definedName>
    <definedName name="fpoadjfpoad" localSheetId="11">#REF!</definedName>
    <definedName name="fpoadjfpoad" localSheetId="14">#REF!</definedName>
    <definedName name="fpoadjfpoad" localSheetId="2">#REF!</definedName>
    <definedName name="fpoadjfpoad" localSheetId="18">#REF!</definedName>
    <definedName name="fpoadjfpoad" localSheetId="8">#REF!</definedName>
    <definedName name="fpoadjfpoad" localSheetId="17">#REF!</definedName>
    <definedName name="fpoadjfpoad" localSheetId="16">#REF!</definedName>
    <definedName name="fpoadjfpoad" localSheetId="15">#REF!</definedName>
    <definedName name="fpoadjfpoad" localSheetId="3">#REF!</definedName>
    <definedName name="fpoadjfpoad" localSheetId="1">#REF!</definedName>
    <definedName name="fpoadjfpoad" localSheetId="0">#REF!</definedName>
    <definedName name="fpoadjfpoad" localSheetId="6">#REF!</definedName>
    <definedName name="fpoadjfpoad" localSheetId="5">#REF!</definedName>
    <definedName name="fpoadjfpoad">#REF!</definedName>
    <definedName name="FTF"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TF"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T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fh" localSheetId="8" hidden="1">#REF!</definedName>
    <definedName name="gfh" localSheetId="16" hidden="1">#REF!</definedName>
    <definedName name="gfh" localSheetId="15" hidden="1">#REF!</definedName>
    <definedName name="gfh" localSheetId="1" hidden="1">#REF!</definedName>
    <definedName name="gfh" localSheetId="0" hidden="1">#REF!</definedName>
    <definedName name="gfh" localSheetId="6" hidden="1">#REF!</definedName>
    <definedName name="gfh" localSheetId="5" hidden="1">#REF!</definedName>
    <definedName name="gfh" localSheetId="20" hidden="1">#REF!</definedName>
    <definedName name="gfh" localSheetId="10" hidden="1">#REF!</definedName>
    <definedName name="gfh" hidden="1">#REF!</definedName>
    <definedName name="ggg"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TM" localSheetId="20" hidden="1">{"'Sheet1'!$L$16"}</definedName>
    <definedName name="GTM" localSheetId="10" hidden="1">{"'Sheet1'!$L$16"}</definedName>
    <definedName name="GTM" hidden="1">{"'Sheet1'!$L$16"}</definedName>
    <definedName name="h" hidden="1">{"'Sheet1'!$L$16"}</definedName>
    <definedName name="h9eruh" hidden="1">{"'Sheet1'!$L$16"}</definedName>
    <definedName name="hai" localSheetId="20" hidden="1">{"'Sheet1'!$L$16"}</definedName>
    <definedName name="hai" localSheetId="10" hidden="1">{"'Sheet1'!$L$16"}</definedName>
    <definedName name="hai" hidden="1">{"'Sheet1'!$L$16"}</definedName>
    <definedName name="hanh" localSheetId="20" hidden="1">{"'Sheet1'!$L$16"}</definedName>
    <definedName name="hanh" localSheetId="10" hidden="1">{"'Sheet1'!$L$16"}</definedName>
    <definedName name="hanh" hidden="1">{"'Sheet1'!$L$16"}</definedName>
    <definedName name="hghjg" localSheetId="20" hidden="1">{"'Sheet1'!$L$16"}</definedName>
    <definedName name="hghjg" localSheetId="10" hidden="1">{"'Sheet1'!$L$16"}</definedName>
    <definedName name="hghjg" hidden="1">{"'Sheet1'!$L$16"}</definedName>
    <definedName name="hh" localSheetId="20" hidden="1">{"'Sheet1'!$L$16"}</definedName>
    <definedName name="hh" localSheetId="10" hidden="1">{"'Sheet1'!$L$16"}</definedName>
    <definedName name="hh" hidden="1">{"'Sheet1'!$L$16"}</definedName>
    <definedName name="hhh"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i" localSheetId="20" hidden="1">{"'Sheet1'!$L$16"}</definedName>
    <definedName name="hi" localSheetId="10" hidden="1">{"'Sheet1'!$L$16"}</definedName>
    <definedName name="hi" hidden="1">{"'Sheet1'!$L$16"}</definedName>
    <definedName name="HiddenRows" localSheetId="21" hidden="1">#REF!</definedName>
    <definedName name="HiddenRows" localSheetId="11" hidden="1">#REF!</definedName>
    <definedName name="HiddenRows" localSheetId="14" hidden="1">#REF!</definedName>
    <definedName name="HiddenRows" localSheetId="2" hidden="1">#REF!</definedName>
    <definedName name="HiddenRows" localSheetId="18" hidden="1">#REF!</definedName>
    <definedName name="HiddenRows" localSheetId="8" hidden="1">#REF!</definedName>
    <definedName name="HiddenRows" localSheetId="19" hidden="1">#REF!</definedName>
    <definedName name="HiddenRows" localSheetId="9" hidden="1">#REF!</definedName>
    <definedName name="HiddenRows" localSheetId="17" hidden="1">#REF!</definedName>
    <definedName name="HiddenRows" localSheetId="16" hidden="1">#REF!</definedName>
    <definedName name="HiddenRows" localSheetId="15" hidden="1">#REF!</definedName>
    <definedName name="HiddenRows" localSheetId="3" hidden="1">#REF!</definedName>
    <definedName name="HiddenRows" localSheetId="1" hidden="1">#REF!</definedName>
    <definedName name="HiddenRows" localSheetId="0" hidden="1">#REF!</definedName>
    <definedName name="HiddenRows" localSheetId="6" hidden="1">#REF!</definedName>
    <definedName name="HiddenRows" localSheetId="5" hidden="1">#REF!</definedName>
    <definedName name="HiddenRows" localSheetId="20" hidden="1">#REF!</definedName>
    <definedName name="HiddenRows" localSheetId="10" hidden="1">#REF!</definedName>
    <definedName name="HiddenRows" hidden="1">#REF!</definedName>
    <definedName name="hjjkl" localSheetId="20" hidden="1">{"'Sheet1'!$L$16"}</definedName>
    <definedName name="hjjkl" localSheetId="10" hidden="1">{"'Sheet1'!$L$16"}</definedName>
    <definedName name="hjjkl" hidden="1">{"'Sheet1'!$L$16"}</definedName>
    <definedName name="HOA" localSheetId="21">#REF!</definedName>
    <definedName name="HOA" localSheetId="11">#REF!</definedName>
    <definedName name="HOA" localSheetId="14">#REF!</definedName>
    <definedName name="HOA" localSheetId="2">#REF!</definedName>
    <definedName name="HOA" localSheetId="18">#REF!</definedName>
    <definedName name="HOA" localSheetId="8">#REF!</definedName>
    <definedName name="HOA" localSheetId="17">#REF!</definedName>
    <definedName name="HOA" localSheetId="16">#REF!</definedName>
    <definedName name="HOA" localSheetId="15">#REF!</definedName>
    <definedName name="HOA" localSheetId="3">#REF!</definedName>
    <definedName name="HOA" localSheetId="1">#REF!</definedName>
    <definedName name="HOA" localSheetId="0">#REF!</definedName>
    <definedName name="HOA" localSheetId="6">#REF!</definedName>
    <definedName name="HOA" localSheetId="5">#REF!</definedName>
    <definedName name="HOA">#REF!</definedName>
    <definedName name="hoangthiviet" localSheetId="20" hidden="1">{"'Sheet1'!$L$16"}</definedName>
    <definedName name="hoangthiviet" localSheetId="10" hidden="1">{"'Sheet1'!$L$16"}</definedName>
    <definedName name="hoangthiviet" hidden="1">{"'Sheet1'!$L$16"}</definedName>
    <definedName name="HOASAN" localSheetId="21">#REF!</definedName>
    <definedName name="HOASAN" localSheetId="11">#REF!</definedName>
    <definedName name="HOASAN" localSheetId="14">#REF!</definedName>
    <definedName name="HOASAN" localSheetId="2">#REF!</definedName>
    <definedName name="HOASAN" localSheetId="18">#REF!</definedName>
    <definedName name="HOASAN" localSheetId="8">#REF!</definedName>
    <definedName name="HOASAN" localSheetId="17">#REF!</definedName>
    <definedName name="HOASAN" localSheetId="16">#REF!</definedName>
    <definedName name="HOASAN" localSheetId="15">#REF!</definedName>
    <definedName name="HOASAN" localSheetId="3">#REF!</definedName>
    <definedName name="HOASAN" localSheetId="1">#REF!</definedName>
    <definedName name="HOASAN" localSheetId="0">#REF!</definedName>
    <definedName name="HOASAN" localSheetId="6">#REF!</definedName>
    <definedName name="HOASAN" localSheetId="5">#REF!</definedName>
    <definedName name="HOASAN">#REF!</definedName>
    <definedName name="HOME_MANP" localSheetId="21">#REF!</definedName>
    <definedName name="HOME_MANP" localSheetId="11">#REF!</definedName>
    <definedName name="HOME_MANP" localSheetId="14">#REF!</definedName>
    <definedName name="HOME_MANP" localSheetId="2">#REF!</definedName>
    <definedName name="HOME_MANP" localSheetId="18">#REF!</definedName>
    <definedName name="HOME_MANP" localSheetId="8">#REF!</definedName>
    <definedName name="HOME_MANP" localSheetId="17">#REF!</definedName>
    <definedName name="HOME_MANP" localSheetId="16">#REF!</definedName>
    <definedName name="HOME_MANP" localSheetId="15">#REF!</definedName>
    <definedName name="HOME_MANP" localSheetId="3">#REF!</definedName>
    <definedName name="HOME_MANP" localSheetId="1">#REF!</definedName>
    <definedName name="HOME_MANP" localSheetId="0">#REF!</definedName>
    <definedName name="HOME_MANP" localSheetId="6">#REF!</definedName>
    <definedName name="HOME_MANP" localSheetId="5">#REF!</definedName>
    <definedName name="HOME_MANP">#REF!</definedName>
    <definedName name="HOMEOFFICE_COST" localSheetId="21">#REF!</definedName>
    <definedName name="HOMEOFFICE_COST" localSheetId="11">#REF!</definedName>
    <definedName name="HOMEOFFICE_COST" localSheetId="14">#REF!</definedName>
    <definedName name="HOMEOFFICE_COST" localSheetId="2">#REF!</definedName>
    <definedName name="HOMEOFFICE_COST" localSheetId="18">#REF!</definedName>
    <definedName name="HOMEOFFICE_COST" localSheetId="8">#REF!</definedName>
    <definedName name="HOMEOFFICE_COST" localSheetId="17">#REF!</definedName>
    <definedName name="HOMEOFFICE_COST" localSheetId="16">#REF!</definedName>
    <definedName name="HOMEOFFICE_COST" localSheetId="15">#REF!</definedName>
    <definedName name="HOMEOFFICE_COST" localSheetId="3">#REF!</definedName>
    <definedName name="HOMEOFFICE_COST" localSheetId="1">#REF!</definedName>
    <definedName name="HOMEOFFICE_COST" localSheetId="0">#REF!</definedName>
    <definedName name="HOMEOFFICE_COST" localSheetId="6">#REF!</definedName>
    <definedName name="HOMEOFFICE_COST" localSheetId="5">#REF!</definedName>
    <definedName name="HOMEOFFICE_COST">#REF!</definedName>
    <definedName name="HOUY" localSheetId="20" hidden="1">{#N/A,#N/A,FALSE,"CCTV"}</definedName>
    <definedName name="HOUY" localSheetId="10" hidden="1">{#N/A,#N/A,FALSE,"CCTV"}</definedName>
    <definedName name="HOUY" hidden="1">{#N/A,#N/A,FALSE,"CCTV"}</definedName>
    <definedName name="hq" localSheetId="20" hidden="1">{"'Sheet1'!$L$16"}</definedName>
    <definedName name="hq" localSheetId="10" hidden="1">{"'Sheet1'!$L$16"}</definedName>
    <definedName name="hq" hidden="1">{"'Sheet1'!$L$16"}</definedName>
    <definedName name="hrgjh" localSheetId="20" hidden="1">{"'Sheet1'!$L$16"}</definedName>
    <definedName name="hrgjh" localSheetId="10" hidden="1">{"'Sheet1'!$L$16"}</definedName>
    <definedName name="hrgjh" hidden="1">{"'Sheet1'!$L$16"}</definedName>
    <definedName name="hsvgr7tvgb" hidden="1">{"'Sheet1'!$L$16"}</definedName>
    <definedName name="HTML_CodePage" hidden="1">950</definedName>
    <definedName name="HTML_Control" localSheetId="19" hidden="1">{"'Sheet1'!$L$16"}</definedName>
    <definedName name="HTML_Control" localSheetId="9" hidden="1">{"'Sheet1'!$L$16"}</definedName>
    <definedName name="HTML_Control" localSheetId="20" hidden="1">{"'Sheet1'!$L$16"}</definedName>
    <definedName name="HTML_Control" localSheetId="1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localSheetId="20" hidden="1">{"'Sheet1'!$L$16"}</definedName>
    <definedName name="hu" localSheetId="10" hidden="1">{"'Sheet1'!$L$16"}</definedName>
    <definedName name="hu" hidden="1">{"'Sheet1'!$L$16"}</definedName>
    <definedName name="hun"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ong" hidden="1">{"'Sheet1'!$L$16"}</definedName>
    <definedName name="huy" localSheetId="19" hidden="1">{"'Sheet1'!$L$16"}</definedName>
    <definedName name="huy" localSheetId="9" hidden="1">{"'Sheet1'!$L$16"}</definedName>
    <definedName name="huy" localSheetId="20" hidden="1">{"'Sheet1'!$L$16"}</definedName>
    <definedName name="huy" localSheetId="10" hidden="1">{"'Sheet1'!$L$16"}</definedName>
    <definedName name="huy" hidden="1">{"'Sheet1'!$L$16"}</definedName>
    <definedName name="huye" localSheetId="20" hidden="1">{"'Sheet1'!$L$16"}</definedName>
    <definedName name="huye" localSheetId="10" hidden="1">{"'Sheet1'!$L$16"}</definedName>
    <definedName name="huye" hidden="1">{"'Sheet1'!$L$16"}</definedName>
    <definedName name="IDLAB_COST" localSheetId="21">#REF!</definedName>
    <definedName name="IDLAB_COST" localSheetId="11">#REF!</definedName>
    <definedName name="IDLAB_COST" localSheetId="14">#REF!</definedName>
    <definedName name="IDLAB_COST" localSheetId="2">#REF!</definedName>
    <definedName name="IDLAB_COST" localSheetId="18">#REF!</definedName>
    <definedName name="IDLAB_COST" localSheetId="8">#REF!</definedName>
    <definedName name="IDLAB_COST" localSheetId="17">#REF!</definedName>
    <definedName name="IDLAB_COST" localSheetId="16">#REF!</definedName>
    <definedName name="IDLAB_COST" localSheetId="15">#REF!</definedName>
    <definedName name="IDLAB_COST" localSheetId="3">#REF!</definedName>
    <definedName name="IDLAB_COST" localSheetId="1">#REF!</definedName>
    <definedName name="IDLAB_COST" localSheetId="0">#REF!</definedName>
    <definedName name="IDLAB_COST" localSheetId="6">#REF!</definedName>
    <definedName name="IDLAB_COST" localSheetId="5">#REF!</definedName>
    <definedName name="IDLAB_COST">#REF!</definedName>
    <definedName name="IND_LAB" localSheetId="21">#REF!</definedName>
    <definedName name="IND_LAB" localSheetId="11">#REF!</definedName>
    <definedName name="IND_LAB" localSheetId="14">#REF!</definedName>
    <definedName name="IND_LAB" localSheetId="2">#REF!</definedName>
    <definedName name="IND_LAB" localSheetId="18">#REF!</definedName>
    <definedName name="IND_LAB" localSheetId="8">#REF!</definedName>
    <definedName name="IND_LAB" localSheetId="17">#REF!</definedName>
    <definedName name="IND_LAB" localSheetId="16">#REF!</definedName>
    <definedName name="IND_LAB" localSheetId="15">#REF!</definedName>
    <definedName name="IND_LAB" localSheetId="3">#REF!</definedName>
    <definedName name="IND_LAB" localSheetId="1">#REF!</definedName>
    <definedName name="IND_LAB" localSheetId="0">#REF!</definedName>
    <definedName name="IND_LAB" localSheetId="6">#REF!</definedName>
    <definedName name="IND_LAB" localSheetId="5">#REF!</definedName>
    <definedName name="IND_LAB">#REF!</definedName>
    <definedName name="INDMANP" localSheetId="21">#REF!</definedName>
    <definedName name="INDMANP" localSheetId="11">#REF!</definedName>
    <definedName name="INDMANP" localSheetId="14">#REF!</definedName>
    <definedName name="INDMANP" localSheetId="2">#REF!</definedName>
    <definedName name="INDMANP" localSheetId="18">#REF!</definedName>
    <definedName name="INDMANP" localSheetId="8">#REF!</definedName>
    <definedName name="INDMANP" localSheetId="17">#REF!</definedName>
    <definedName name="INDMANP" localSheetId="16">#REF!</definedName>
    <definedName name="INDMANP" localSheetId="15">#REF!</definedName>
    <definedName name="INDMANP" localSheetId="3">#REF!</definedName>
    <definedName name="INDMANP" localSheetId="1">#REF!</definedName>
    <definedName name="INDMANP" localSheetId="0">#REF!</definedName>
    <definedName name="INDMANP" localSheetId="6">#REF!</definedName>
    <definedName name="INDMANP" localSheetId="5">#REF!</definedName>
    <definedName name="INDMANP">#REF!</definedName>
    <definedName name="Information" localSheetId="21">#REF!</definedName>
    <definedName name="Information" localSheetId="11">#REF!</definedName>
    <definedName name="Information" localSheetId="14">#REF!</definedName>
    <definedName name="Information" localSheetId="2">#REF!</definedName>
    <definedName name="Information" localSheetId="18">#REF!</definedName>
    <definedName name="Information" localSheetId="8">#REF!</definedName>
    <definedName name="Information" localSheetId="17">#REF!</definedName>
    <definedName name="Information" localSheetId="16">#REF!</definedName>
    <definedName name="Information" localSheetId="15">#REF!</definedName>
    <definedName name="Information" localSheetId="3">#REF!</definedName>
    <definedName name="Information" localSheetId="1">#REF!</definedName>
    <definedName name="Information" localSheetId="0">#REF!</definedName>
    <definedName name="Information" localSheetId="6">#REF!</definedName>
    <definedName name="Information" localSheetId="5">#REF!</definedName>
    <definedName name="Information">#REF!</definedName>
    <definedName name="INPUTDATER" localSheetId="21">#REF!</definedName>
    <definedName name="INPUTDATER" localSheetId="11">#REF!</definedName>
    <definedName name="INPUTDATER" localSheetId="14">#REF!</definedName>
    <definedName name="INPUTDATER" localSheetId="2">#REF!</definedName>
    <definedName name="INPUTDATER" localSheetId="18">#REF!</definedName>
    <definedName name="INPUTDATER" localSheetId="8">#REF!</definedName>
    <definedName name="INPUTDATER" localSheetId="17">#REF!</definedName>
    <definedName name="INPUTDATER" localSheetId="16">#REF!</definedName>
    <definedName name="INPUTDATER" localSheetId="15">#REF!</definedName>
    <definedName name="INPUTDATER" localSheetId="3">#REF!</definedName>
    <definedName name="INPUTDATER" localSheetId="1">#REF!</definedName>
    <definedName name="INPUTDATER" localSheetId="0">#REF!</definedName>
    <definedName name="INPUTDATER" localSheetId="6">#REF!</definedName>
    <definedName name="INPUTDATER" localSheetId="5">#REF!</definedName>
    <definedName name="INPUTDATER">#REF!</definedName>
    <definedName name="INPUTKEY" localSheetId="21">#REF!</definedName>
    <definedName name="INPUTKEY" localSheetId="11">#REF!</definedName>
    <definedName name="INPUTKEY" localSheetId="14">#REF!</definedName>
    <definedName name="INPUTKEY" localSheetId="2">#REF!</definedName>
    <definedName name="INPUTKEY" localSheetId="18">#REF!</definedName>
    <definedName name="INPUTKEY" localSheetId="8">#REF!</definedName>
    <definedName name="INPUTKEY" localSheetId="17">#REF!</definedName>
    <definedName name="INPUTKEY" localSheetId="16">#REF!</definedName>
    <definedName name="INPUTKEY" localSheetId="15">#REF!</definedName>
    <definedName name="INPUTKEY" localSheetId="3">#REF!</definedName>
    <definedName name="INPUTKEY" localSheetId="1">#REF!</definedName>
    <definedName name="INPUTKEY" localSheetId="0">#REF!</definedName>
    <definedName name="INPUTKEY" localSheetId="6">#REF!</definedName>
    <definedName name="INPUTKEY" localSheetId="5">#REF!</definedName>
    <definedName name="INPUTKEY">#REF!</definedName>
    <definedName name="int"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int"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in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dpoajpfoa" localSheetId="21">#REF!</definedName>
    <definedName name="jdpoajpfoa" localSheetId="11">#REF!</definedName>
    <definedName name="jdpoajpfoa" localSheetId="14">#REF!</definedName>
    <definedName name="jdpoajpfoa" localSheetId="2">#REF!</definedName>
    <definedName name="jdpoajpfoa" localSheetId="18">#REF!</definedName>
    <definedName name="jdpoajpfoa" localSheetId="8">#REF!</definedName>
    <definedName name="jdpoajpfoa" localSheetId="17">#REF!</definedName>
    <definedName name="jdpoajpfoa" localSheetId="16">#REF!</definedName>
    <definedName name="jdpoajpfoa" localSheetId="15">#REF!</definedName>
    <definedName name="jdpoajpfoa" localSheetId="3">#REF!</definedName>
    <definedName name="jdpoajpfoa" localSheetId="1">#REF!</definedName>
    <definedName name="jdpoajpfoa" localSheetId="0">#REF!</definedName>
    <definedName name="jdpoajpfoa" localSheetId="6">#REF!</definedName>
    <definedName name="jdpoajpfoa" localSheetId="5">#REF!</definedName>
    <definedName name="jdpoajpfoa">#REF!</definedName>
    <definedName name="jjhg" localSheetId="20" hidden="1">{"'Sheet1'!$L$16"}</definedName>
    <definedName name="jjhg" localSheetId="10" hidden="1">{"'Sheet1'!$L$16"}</definedName>
    <definedName name="jjhg" hidden="1">{"'Sheet1'!$L$16"}</definedName>
    <definedName name="jjj" localSheetId="19" hidden="1">{#N/A,#N/A,FALSE,"Gesamt";#N/A,#N/A,FALSE,"Ree KG";#N/A,#N/A,FALSE,"Ree Inter";#N/A,#N/A,FALSE,"BTM";#N/A,#N/A,FALSE,"GmbH";#N/A,#N/A,FALSE,"Sonstige"}</definedName>
    <definedName name="jjj" localSheetId="9" hidden="1">{#N/A,#N/A,FALSE,"Gesamt";#N/A,#N/A,FALSE,"Ree KG";#N/A,#N/A,FALSE,"Ree Inter";#N/A,#N/A,FALSE,"BTM";#N/A,#N/A,FALSE,"GmbH";#N/A,#N/A,FALSE,"Sonstige"}</definedName>
    <definedName name="jjj" localSheetId="20" hidden="1">{#N/A,#N/A,FALSE,"Gesamt";#N/A,#N/A,FALSE,"Ree KG";#N/A,#N/A,FALSE,"Ree Inter";#N/A,#N/A,FALSE,"BTM";#N/A,#N/A,FALSE,"GmbH";#N/A,#N/A,FALSE,"Sonstige"}</definedName>
    <definedName name="jjj" localSheetId="10" hidden="1">{#N/A,#N/A,FALSE,"Gesamt";#N/A,#N/A,FALSE,"Ree KG";#N/A,#N/A,FALSE,"Ree Inter";#N/A,#N/A,FALSE,"BTM";#N/A,#N/A,FALSE,"GmbH";#N/A,#N/A,FALSE,"Sonstige"}</definedName>
    <definedName name="jjj" hidden="1">{#N/A,#N/A,FALSE,"Gesamt";#N/A,#N/A,FALSE,"Ree KG";#N/A,#N/A,FALSE,"Ree Inter";#N/A,#N/A,FALSE,"BTM";#N/A,#N/A,FALSE,"GmbH";#N/A,#N/A,FALSE,"Sonstige"}</definedName>
    <definedName name="jjjj"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KKIO" localSheetId="20" hidden="1">{#N/A,#N/A,FALSE,"CCTV"}</definedName>
    <definedName name="JKKIO" localSheetId="10" hidden="1">{#N/A,#N/A,FALSE,"CCTV"}</definedName>
    <definedName name="JKKIO" hidden="1">{#N/A,#N/A,FALSE,"CCTV"}</definedName>
    <definedName name="jojfadojfoadfasdf" localSheetId="21">#REF!</definedName>
    <definedName name="jojfadojfoadfasdf" localSheetId="11">#REF!</definedName>
    <definedName name="jojfadojfoadfasdf" localSheetId="14">#REF!</definedName>
    <definedName name="jojfadojfoadfasdf" localSheetId="2">#REF!</definedName>
    <definedName name="jojfadojfoadfasdf" localSheetId="18">#REF!</definedName>
    <definedName name="jojfadojfoadfasdf" localSheetId="8">#REF!</definedName>
    <definedName name="jojfadojfoadfasdf" localSheetId="17">#REF!</definedName>
    <definedName name="jojfadojfoadfasdf" localSheetId="16">#REF!</definedName>
    <definedName name="jojfadojfoadfasdf" localSheetId="15">#REF!</definedName>
    <definedName name="jojfadojfoadfasdf" localSheetId="3">#REF!</definedName>
    <definedName name="jojfadojfoadfasdf" localSheetId="1">#REF!</definedName>
    <definedName name="jojfadojfoadfasdf" localSheetId="0">#REF!</definedName>
    <definedName name="jojfadojfoadfasdf" localSheetId="6">#REF!</definedName>
    <definedName name="jojfadojfoadfasdf" localSheetId="5">#REF!</definedName>
    <definedName name="jojfadojfoadfasdf">#REF!</definedName>
    <definedName name="ju" localSheetId="20" hidden="1">{"'Sheet1'!$L$16"}</definedName>
    <definedName name="ju" localSheetId="10" hidden="1">{"'Sheet1'!$L$16"}</definedName>
    <definedName name="ju" hidden="1">{"'Sheet1'!$L$16"}</definedName>
    <definedName name="July"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uly"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ul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xcnvin" hidden="1">{"'Sheet1'!$L$16"}</definedName>
    <definedName name="kb" localSheetId="20" hidden="1">{"'Sheet1'!$L$16"}</definedName>
    <definedName name="kb" localSheetId="10" hidden="1">{"'Sheet1'!$L$16"}</definedName>
    <definedName name="kb" hidden="1">{"'Sheet1'!$L$16"}</definedName>
    <definedName name="KHSX" localSheetId="20" hidden="1">{"'Sheet1'!$L$16"}</definedName>
    <definedName name="KHSX" localSheetId="10" hidden="1">{"'Sheet1'!$L$16"}</definedName>
    <definedName name="KHSX" hidden="1">{"'Sheet1'!$L$16"}</definedName>
    <definedName name="khuy" localSheetId="20" hidden="1">{"'Sheet1'!$L$16"}</definedName>
    <definedName name="khuy" localSheetId="10" hidden="1">{"'Sheet1'!$L$16"}</definedName>
    <definedName name="khuy" hidden="1">{"'Sheet1'!$L$16"}</definedName>
    <definedName name="khuyenkh" localSheetId="20" hidden="1">{"'Sheet1'!$L$16"}</definedName>
    <definedName name="khuyenkh" localSheetId="10" hidden="1">{"'Sheet1'!$L$16"}</definedName>
    <definedName name="khuyenkh" hidden="1">{"'Sheet1'!$L$16"}</definedName>
    <definedName name="kien" hidden="1">{#N/A,#N/A,FALSE,"m66";#N/A,#N/A,FALSE,"m66"}</definedName>
    <definedName name="Kika"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Kika"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Kik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kkjkk" localSheetId="19" hidden="1">{#N/A,#N/A,FALSE,"Sheet2"}</definedName>
    <definedName name="kkjkk" localSheetId="9" hidden="1">{#N/A,#N/A,FALSE,"Sheet2"}</definedName>
    <definedName name="kkjkk" localSheetId="20" hidden="1">{#N/A,#N/A,FALSE,"Sheet2"}</definedName>
    <definedName name="kkjkk" localSheetId="10" hidden="1">{#N/A,#N/A,FALSE,"Sheet2"}</definedName>
    <definedName name="kkjkk" hidden="1">{#N/A,#N/A,FALSE,"Sheet2"}</definedName>
    <definedName name="klcmhioesnmh" hidden="1">{"'Sheet1'!$L$16"}</definedName>
    <definedName name="knong" localSheetId="20" hidden="1">{"'Sheet1'!$L$16"}</definedName>
    <definedName name="knong" localSheetId="10" hidden="1">{"'Sheet1'!$L$16"}</definedName>
    <definedName name="knong" hidden="1">{"'Sheet1'!$L$16"}</definedName>
    <definedName name="lai" localSheetId="20" hidden="1">{"'Sheet1'!$L$16"}</definedName>
    <definedName name="lai" localSheetId="10" hidden="1">{"'Sheet1'!$L$16"}</definedName>
    <definedName name="lai" hidden="1">{"'Sheet1'!$L$16"}</definedName>
    <definedName name="lan" hidden="1">{#N/A,#N/A,TRUE,"BT M200 da 10x20"}</definedName>
    <definedName name="ldc"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ldc"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ldc"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LFKFJFO" localSheetId="20" hidden="1">{#N/A,#N/A,FALSE,"CCTV"}</definedName>
    <definedName name="LFKFJFO" localSheetId="10" hidden="1">{#N/A,#N/A,FALSE,"CCTV"}</definedName>
    <definedName name="LFKFJFO" hidden="1">{#N/A,#N/A,FALSE,"CCTV"}</definedName>
    <definedName name="limcount" hidden="1">4</definedName>
    <definedName name="List_Company">[3]E!$B$7:$B$46</definedName>
    <definedName name="LKJHKU" localSheetId="20" hidden="1">{#N/A,#N/A,FALSE,"CCTV"}</definedName>
    <definedName name="LKJHKU" localSheetId="10" hidden="1">{#N/A,#N/A,FALSE,"CCTV"}</definedName>
    <definedName name="LKJHKU" hidden="1">{#N/A,#N/A,FALSE,"CCTV"}</definedName>
    <definedName name="luan" localSheetId="20" hidden="1">{"'Sheet1'!$L$16"}</definedName>
    <definedName name="luan" localSheetId="10" hidden="1">{"'Sheet1'!$L$16"}</definedName>
    <definedName name="luan" hidden="1">{"'Sheet1'!$L$16"}</definedName>
    <definedName name="M" localSheetId="21">#REF!</definedName>
    <definedName name="M" localSheetId="11">#REF!</definedName>
    <definedName name="M" localSheetId="14">#REF!</definedName>
    <definedName name="M" localSheetId="2">#REF!</definedName>
    <definedName name="M" localSheetId="18">#REF!</definedName>
    <definedName name="M" localSheetId="8">#REF!</definedName>
    <definedName name="M" localSheetId="17">#REF!</definedName>
    <definedName name="M" localSheetId="16">#REF!</definedName>
    <definedName name="M" localSheetId="15">#REF!</definedName>
    <definedName name="M" localSheetId="3">#REF!</definedName>
    <definedName name="M" localSheetId="1">#REF!</definedName>
    <definedName name="M" localSheetId="0">#REF!</definedName>
    <definedName name="M" localSheetId="6">#REF!</definedName>
    <definedName name="M" localSheetId="5">#REF!</definedName>
    <definedName name="M">#REF!</definedName>
    <definedName name="M10." localSheetId="20" hidden="1">{"'Sheet1'!$L$16"}</definedName>
    <definedName name="M10." localSheetId="10" hidden="1">{"'Sheet1'!$L$16"}</definedName>
    <definedName name="M10." hidden="1">{"'Sheet1'!$L$16"}</definedName>
    <definedName name="MAI" localSheetId="21">#REF!</definedName>
    <definedName name="MAI" localSheetId="11">#REF!</definedName>
    <definedName name="MAI" localSheetId="14">#REF!</definedName>
    <definedName name="MAI" localSheetId="2">#REF!</definedName>
    <definedName name="MAI" localSheetId="18">#REF!</definedName>
    <definedName name="MAI" localSheetId="8">#REF!</definedName>
    <definedName name="mai" localSheetId="19" hidden="1">{"'Sheet1'!$L$16"}</definedName>
    <definedName name="mai" localSheetId="9" hidden="1">{"'Sheet1'!$L$16"}</definedName>
    <definedName name="MAI" localSheetId="17">#REF!</definedName>
    <definedName name="MAI" localSheetId="16">#REF!</definedName>
    <definedName name="MAI" localSheetId="15">#REF!</definedName>
    <definedName name="MAI" localSheetId="3">#REF!</definedName>
    <definedName name="MAI" localSheetId="1">#REF!</definedName>
    <definedName name="MAI" localSheetId="0">#REF!</definedName>
    <definedName name="MAI" localSheetId="6">#REF!</definedName>
    <definedName name="MAI" localSheetId="5">#REF!</definedName>
    <definedName name="mai" localSheetId="20" hidden="1">{"'Sheet1'!$L$16"}</definedName>
    <definedName name="mai" localSheetId="10" hidden="1">{"'Sheet1'!$L$16"}</definedName>
    <definedName name="MAI">#REF!</definedName>
    <definedName name="MAJ_CON_EQP" localSheetId="21">#REF!</definedName>
    <definedName name="MAJ_CON_EQP" localSheetId="11">#REF!</definedName>
    <definedName name="MAJ_CON_EQP" localSheetId="14">#REF!</definedName>
    <definedName name="MAJ_CON_EQP" localSheetId="2">#REF!</definedName>
    <definedName name="MAJ_CON_EQP" localSheetId="18">#REF!</definedName>
    <definedName name="MAJ_CON_EQP" localSheetId="8">#REF!</definedName>
    <definedName name="MAJ_CON_EQP" localSheetId="17">#REF!</definedName>
    <definedName name="MAJ_CON_EQP" localSheetId="16">#REF!</definedName>
    <definedName name="MAJ_CON_EQP" localSheetId="15">#REF!</definedName>
    <definedName name="MAJ_CON_EQP" localSheetId="3">#REF!</definedName>
    <definedName name="MAJ_CON_EQP" localSheetId="1">#REF!</definedName>
    <definedName name="MAJ_CON_EQP" localSheetId="0">#REF!</definedName>
    <definedName name="MAJ_CON_EQP" localSheetId="6">#REF!</definedName>
    <definedName name="MAJ_CON_EQP" localSheetId="5">#REF!</definedName>
    <definedName name="MAJ_CON_EQP">#REF!</definedName>
    <definedName name="MÂM" localSheetId="20" hidden="1">{"'Sheet1'!$L$16"}</definedName>
    <definedName name="MÂM" localSheetId="10" hidden="1">{"'Sheet1'!$L$16"}</definedName>
    <definedName name="MÂM" hidden="1">{"'Sheet1'!$L$16"}</definedName>
    <definedName name="mau" localSheetId="20" hidden="1">{"'Sheet1'!$L$16"}</definedName>
    <definedName name="mau" localSheetId="10" hidden="1">{"'Sheet1'!$L$16"}</definedName>
    <definedName name="mau" hidden="1">{"'Sheet1'!$L$16"}</definedName>
    <definedName name="mdfhjr" hidden="1">{"'Sheet1'!$L$16"}</definedName>
    <definedName name="MET" localSheetId="20" hidden="1">{"'Sheet1'!$L$16"}</definedName>
    <definedName name="MET" localSheetId="10" hidden="1">{"'Sheet1'!$L$16"}</definedName>
    <definedName name="MET" hidden="1">{"'Sheet1'!$L$16"}</definedName>
    <definedName name="mfigjh" hidden="1">{"'Sheet1'!$L$16"}</definedName>
    <definedName name="mis"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mis"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mi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ndf0hten" hidden="1">{"'Sheet1'!$L$16"}</definedName>
    <definedName name="NET" localSheetId="21">#REF!</definedName>
    <definedName name="NET" localSheetId="11">#REF!</definedName>
    <definedName name="NET" localSheetId="14">#REF!</definedName>
    <definedName name="NET" localSheetId="2">#REF!</definedName>
    <definedName name="NET" localSheetId="18">#REF!</definedName>
    <definedName name="NET" localSheetId="8">#REF!</definedName>
    <definedName name="NET" localSheetId="17">#REF!</definedName>
    <definedName name="NET" localSheetId="16">#REF!</definedName>
    <definedName name="NET" localSheetId="15">#REF!</definedName>
    <definedName name="NET" localSheetId="3">#REF!</definedName>
    <definedName name="NET" localSheetId="1">#REF!</definedName>
    <definedName name="NET" localSheetId="0">#REF!</definedName>
    <definedName name="NET" localSheetId="6">#REF!</definedName>
    <definedName name="NET" localSheetId="5">#REF!</definedName>
    <definedName name="NET">#REF!</definedName>
    <definedName name="NET_1" localSheetId="21">#REF!</definedName>
    <definedName name="NET_1" localSheetId="11">#REF!</definedName>
    <definedName name="NET_1" localSheetId="14">#REF!</definedName>
    <definedName name="NET_1" localSheetId="2">#REF!</definedName>
    <definedName name="NET_1" localSheetId="18">#REF!</definedName>
    <definedName name="NET_1" localSheetId="8">#REF!</definedName>
    <definedName name="NET_1" localSheetId="17">#REF!</definedName>
    <definedName name="NET_1" localSheetId="16">#REF!</definedName>
    <definedName name="NET_1" localSheetId="15">#REF!</definedName>
    <definedName name="NET_1" localSheetId="3">#REF!</definedName>
    <definedName name="NET_1" localSheetId="1">#REF!</definedName>
    <definedName name="NET_1" localSheetId="0">#REF!</definedName>
    <definedName name="NET_1" localSheetId="6">#REF!</definedName>
    <definedName name="NET_1" localSheetId="5">#REF!</definedName>
    <definedName name="NET_1">#REF!</definedName>
    <definedName name="NET_ANA" localSheetId="21">#REF!</definedName>
    <definedName name="NET_ANA" localSheetId="11">#REF!</definedName>
    <definedName name="NET_ANA" localSheetId="14">#REF!</definedName>
    <definedName name="NET_ANA" localSheetId="2">#REF!</definedName>
    <definedName name="NET_ANA" localSheetId="18">#REF!</definedName>
    <definedName name="NET_ANA" localSheetId="8">#REF!</definedName>
    <definedName name="NET_ANA" localSheetId="17">#REF!</definedName>
    <definedName name="NET_ANA" localSheetId="16">#REF!</definedName>
    <definedName name="NET_ANA" localSheetId="15">#REF!</definedName>
    <definedName name="NET_ANA" localSheetId="3">#REF!</definedName>
    <definedName name="NET_ANA" localSheetId="1">#REF!</definedName>
    <definedName name="NET_ANA" localSheetId="0">#REF!</definedName>
    <definedName name="NET_ANA" localSheetId="6">#REF!</definedName>
    <definedName name="NET_ANA" localSheetId="5">#REF!</definedName>
    <definedName name="NET_ANA">#REF!</definedName>
    <definedName name="NET_ANA_1" localSheetId="21">#REF!</definedName>
    <definedName name="NET_ANA_1" localSheetId="11">#REF!</definedName>
    <definedName name="NET_ANA_1" localSheetId="14">#REF!</definedName>
    <definedName name="NET_ANA_1" localSheetId="2">#REF!</definedName>
    <definedName name="NET_ANA_1" localSheetId="18">#REF!</definedName>
    <definedName name="NET_ANA_1" localSheetId="8">#REF!</definedName>
    <definedName name="NET_ANA_1" localSheetId="17">#REF!</definedName>
    <definedName name="NET_ANA_1" localSheetId="16">#REF!</definedName>
    <definedName name="NET_ANA_1" localSheetId="15">#REF!</definedName>
    <definedName name="NET_ANA_1" localSheetId="3">#REF!</definedName>
    <definedName name="NET_ANA_1" localSheetId="1">#REF!</definedName>
    <definedName name="NET_ANA_1" localSheetId="0">#REF!</definedName>
    <definedName name="NET_ANA_1" localSheetId="6">#REF!</definedName>
    <definedName name="NET_ANA_1" localSheetId="5">#REF!</definedName>
    <definedName name="NET_ANA_1">#REF!</definedName>
    <definedName name="NET_ANA_2" localSheetId="21">#REF!</definedName>
    <definedName name="NET_ANA_2" localSheetId="11">#REF!</definedName>
    <definedName name="NET_ANA_2" localSheetId="14">#REF!</definedName>
    <definedName name="NET_ANA_2" localSheetId="2">#REF!</definedName>
    <definedName name="NET_ANA_2" localSheetId="18">#REF!</definedName>
    <definedName name="NET_ANA_2" localSheetId="8">#REF!</definedName>
    <definedName name="NET_ANA_2" localSheetId="17">#REF!</definedName>
    <definedName name="NET_ANA_2" localSheetId="16">#REF!</definedName>
    <definedName name="NET_ANA_2" localSheetId="15">#REF!</definedName>
    <definedName name="NET_ANA_2" localSheetId="3">#REF!</definedName>
    <definedName name="NET_ANA_2" localSheetId="1">#REF!</definedName>
    <definedName name="NET_ANA_2" localSheetId="0">#REF!</definedName>
    <definedName name="NET_ANA_2" localSheetId="6">#REF!</definedName>
    <definedName name="NET_ANA_2" localSheetId="5">#REF!</definedName>
    <definedName name="NET_ANA_2">#REF!</definedName>
    <definedName name="NEWNAME" localSheetId="20" hidden="1">{#N/A,#N/A,FALSE,"CCTV"}</definedName>
    <definedName name="NEWNAME" localSheetId="10" hidden="1">{#N/A,#N/A,FALSE,"CCTV"}</definedName>
    <definedName name="NEWNAME" hidden="1">{#N/A,#N/A,FALSE,"CCTV"}</definedName>
    <definedName name="ngay23" localSheetId="20" hidden="1">{"'Sheet1'!$L$16"}</definedName>
    <definedName name="ngay23" localSheetId="10" hidden="1">{"'Sheet1'!$L$16"}</definedName>
    <definedName name="ngay23" hidden="1">{"'Sheet1'!$L$16"}</definedName>
    <definedName name="ngothithanhthuy" hidden="1">{"'Sheet1'!$L$16"}</definedName>
    <definedName name="nhu" hidden="1">{"'Sheet1'!$L$16"}</definedName>
    <definedName name="NNN" localSheetId="20" hidden="1">{"USD",#N/A,FALSE,"Janv 97"}</definedName>
    <definedName name="NNN" localSheetId="10" hidden="1">{"USD",#N/A,FALSE,"Janv 97"}</definedName>
    <definedName name="NNN" hidden="1">{"USD",#N/A,FALSE,"Janv 97"}</definedName>
    <definedName name="ny" localSheetId="20" hidden="1">{"'Sheet1'!$L$16"}</definedName>
    <definedName name="ny" localSheetId="10" hidden="1">{"'Sheet1'!$L$16"}</definedName>
    <definedName name="ny" hidden="1">{"'Sheet1'!$L$16"}</definedName>
    <definedName name="oadfoadhfo" localSheetId="21">#REF!</definedName>
    <definedName name="oadfoadhfo" localSheetId="11">#REF!</definedName>
    <definedName name="oadfoadhfo" localSheetId="14">#REF!</definedName>
    <definedName name="oadfoadhfo" localSheetId="2">#REF!</definedName>
    <definedName name="oadfoadhfo" localSheetId="18">#REF!</definedName>
    <definedName name="oadfoadhfo" localSheetId="8">#REF!</definedName>
    <definedName name="oadfoadhfo" localSheetId="17">#REF!</definedName>
    <definedName name="oadfoadhfo" localSheetId="16">#REF!</definedName>
    <definedName name="oadfoadhfo" localSheetId="15">#REF!</definedName>
    <definedName name="oadfoadhfo" localSheetId="3">#REF!</definedName>
    <definedName name="oadfoadhfo" localSheetId="1">#REF!</definedName>
    <definedName name="oadfoadhfo" localSheetId="0">#REF!</definedName>
    <definedName name="oadfoadhfo" localSheetId="6">#REF!</definedName>
    <definedName name="oadfoadhfo" localSheetId="5">#REF!</definedName>
    <definedName name="oadfoadhfo">#REF!</definedName>
    <definedName name="òahdofah" localSheetId="21">#REF!</definedName>
    <definedName name="òahdofah" localSheetId="11">#REF!</definedName>
    <definedName name="òahdofah" localSheetId="14">#REF!</definedName>
    <definedName name="òahdofah" localSheetId="2">#REF!</definedName>
    <definedName name="òahdofah" localSheetId="18">#REF!</definedName>
    <definedName name="òahdofah" localSheetId="8">#REF!</definedName>
    <definedName name="òahdofah" localSheetId="17">#REF!</definedName>
    <definedName name="òahdofah" localSheetId="16">#REF!</definedName>
    <definedName name="òahdofah" localSheetId="15">#REF!</definedName>
    <definedName name="òahdofah" localSheetId="3">#REF!</definedName>
    <definedName name="òahdofah" localSheetId="1">#REF!</definedName>
    <definedName name="òahdofah" localSheetId="0">#REF!</definedName>
    <definedName name="òahdofah" localSheetId="6">#REF!</definedName>
    <definedName name="òahdofah" localSheetId="5">#REF!</definedName>
    <definedName name="òahdofah">#REF!</definedName>
    <definedName name="okkkk" localSheetId="20" hidden="1">{"'Sheet1'!$L$16"}</definedName>
    <definedName name="okkkk" localSheetId="10" hidden="1">{"'Sheet1'!$L$16"}</definedName>
    <definedName name="okkkk" hidden="1">{"'Sheet1'!$L$16"}</definedName>
    <definedName name="OrderTable" localSheetId="21" hidden="1">#REF!</definedName>
    <definedName name="OrderTable" localSheetId="11" hidden="1">#REF!</definedName>
    <definedName name="OrderTable" localSheetId="14" hidden="1">#REF!</definedName>
    <definedName name="OrderTable" localSheetId="2" hidden="1">#REF!</definedName>
    <definedName name="OrderTable" localSheetId="18" hidden="1">#REF!</definedName>
    <definedName name="OrderTable" localSheetId="8" hidden="1">#REF!</definedName>
    <definedName name="OrderTable" localSheetId="19" hidden="1">#REF!</definedName>
    <definedName name="OrderTable" localSheetId="9" hidden="1">#REF!</definedName>
    <definedName name="OrderTable" localSheetId="17" hidden="1">#REF!</definedName>
    <definedName name="OrderTable" localSheetId="16" hidden="1">#REF!</definedName>
    <definedName name="OrderTable" localSheetId="15" hidden="1">#REF!</definedName>
    <definedName name="OrderTable" localSheetId="3" hidden="1">#REF!</definedName>
    <definedName name="OrderTable" localSheetId="1" hidden="1">#REF!</definedName>
    <definedName name="OrderTable" localSheetId="0" hidden="1">#REF!</definedName>
    <definedName name="OrderTable" localSheetId="6" hidden="1">#REF!</definedName>
    <definedName name="OrderTable" localSheetId="5" hidden="1">#REF!</definedName>
    <definedName name="OrderTable" localSheetId="20" hidden="1">#REF!</definedName>
    <definedName name="OrderTable" localSheetId="10" hidden="1">#REF!</definedName>
    <definedName name="OrderTable" hidden="1">#REF!</definedName>
    <definedName name="OUTOUT" localSheetId="21">#REF!</definedName>
    <definedName name="OUTOUT" localSheetId="11">#REF!</definedName>
    <definedName name="OUTOUT" localSheetId="14">#REF!</definedName>
    <definedName name="OUTOUT" localSheetId="2">#REF!</definedName>
    <definedName name="OUTOUT" localSheetId="18">#REF!</definedName>
    <definedName name="OUTOUT" localSheetId="8">#REF!</definedName>
    <definedName name="OUTOUT" localSheetId="17">#REF!</definedName>
    <definedName name="OUTOUT" localSheetId="16">#REF!</definedName>
    <definedName name="OUTOUT" localSheetId="15">#REF!</definedName>
    <definedName name="OUTOUT" localSheetId="3">#REF!</definedName>
    <definedName name="OUTOUT" localSheetId="1">#REF!</definedName>
    <definedName name="OUTOUT" localSheetId="0">#REF!</definedName>
    <definedName name="OUTOUT" localSheetId="6">#REF!</definedName>
    <definedName name="OUTOUT" localSheetId="5">#REF!</definedName>
    <definedName name="OUTOUT">#REF!</definedName>
    <definedName name="OUTPUTDATA" localSheetId="21">#REF!</definedName>
    <definedName name="OUTPUTDATA" localSheetId="11">#REF!</definedName>
    <definedName name="OUTPUTDATA" localSheetId="14">#REF!</definedName>
    <definedName name="OUTPUTDATA" localSheetId="2">#REF!</definedName>
    <definedName name="OUTPUTDATA" localSheetId="18">#REF!</definedName>
    <definedName name="OUTPUTDATA" localSheetId="8">#REF!</definedName>
    <definedName name="OUTPUTDATA" localSheetId="17">#REF!</definedName>
    <definedName name="OUTPUTDATA" localSheetId="16">#REF!</definedName>
    <definedName name="OUTPUTDATA" localSheetId="15">#REF!</definedName>
    <definedName name="OUTPUTDATA" localSheetId="3">#REF!</definedName>
    <definedName name="OUTPUTDATA" localSheetId="1">#REF!</definedName>
    <definedName name="OUTPUTDATA" localSheetId="0">#REF!</definedName>
    <definedName name="OUTPUTDATA" localSheetId="6">#REF!</definedName>
    <definedName name="OUTPUTDATA" localSheetId="5">#REF!</definedName>
    <definedName name="OUTPUTDATA">#REF!</definedName>
    <definedName name="OUTPUTDATER" localSheetId="21">#REF!</definedName>
    <definedName name="OUTPUTDATER" localSheetId="11">#REF!</definedName>
    <definedName name="OUTPUTDATER" localSheetId="14">#REF!</definedName>
    <definedName name="OUTPUTDATER" localSheetId="2">#REF!</definedName>
    <definedName name="OUTPUTDATER" localSheetId="18">#REF!</definedName>
    <definedName name="OUTPUTDATER" localSheetId="8">#REF!</definedName>
    <definedName name="OUTPUTDATER" localSheetId="17">#REF!</definedName>
    <definedName name="OUTPUTDATER" localSheetId="16">#REF!</definedName>
    <definedName name="OUTPUTDATER" localSheetId="15">#REF!</definedName>
    <definedName name="OUTPUTDATER" localSheetId="3">#REF!</definedName>
    <definedName name="OUTPUTDATER" localSheetId="1">#REF!</definedName>
    <definedName name="OUTPUTDATER" localSheetId="0">#REF!</definedName>
    <definedName name="OUTPUTDATER" localSheetId="6">#REF!</definedName>
    <definedName name="OUTPUTDATER" localSheetId="5">#REF!</definedName>
    <definedName name="OUTPUTDATER">#REF!</definedName>
    <definedName name="OUTPUTKEY" localSheetId="21">#REF!</definedName>
    <definedName name="OUTPUTKEY" localSheetId="11">#REF!</definedName>
    <definedName name="OUTPUTKEY" localSheetId="14">#REF!</definedName>
    <definedName name="OUTPUTKEY" localSheetId="2">#REF!</definedName>
    <definedName name="OUTPUTKEY" localSheetId="18">#REF!</definedName>
    <definedName name="OUTPUTKEY" localSheetId="8">#REF!</definedName>
    <definedName name="OUTPUTKEY" localSheetId="17">#REF!</definedName>
    <definedName name="OUTPUTKEY" localSheetId="16">#REF!</definedName>
    <definedName name="OUTPUTKEY" localSheetId="15">#REF!</definedName>
    <definedName name="OUTPUTKEY" localSheetId="3">#REF!</definedName>
    <definedName name="OUTPUTKEY" localSheetId="1">#REF!</definedName>
    <definedName name="OUTPUTKEY" localSheetId="0">#REF!</definedName>
    <definedName name="OUTPUTKEY" localSheetId="6">#REF!</definedName>
    <definedName name="OUTPUTKEY" localSheetId="5">#REF!</definedName>
    <definedName name="OUTPUTKEY">#REF!</definedName>
    <definedName name="payable"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HAN" localSheetId="20" hidden="1">{#N/A,#N/A,FALSE,"CCTV"}</definedName>
    <definedName name="PHAN" localSheetId="10" hidden="1">{#N/A,#N/A,FALSE,"CCTV"}</definedName>
    <definedName name="PHAN" hidden="1">{#N/A,#N/A,FALSE,"CCTV"}</definedName>
    <definedName name="PHAT" localSheetId="20" hidden="1">{#N/A,#N/A,FALSE,"CCTV"}</definedName>
    <definedName name="PHAT" localSheetId="10" hidden="1">{#N/A,#N/A,FALSE,"CCTV"}</definedName>
    <definedName name="PHAT" hidden="1">{#N/A,#N/A,FALSE,"CCTV"}</definedName>
    <definedName name="phogn" localSheetId="20" hidden="1">{"'Sheet1'!$L$16"}</definedName>
    <definedName name="phogn" localSheetId="10" hidden="1">{"'Sheet1'!$L$16"}</definedName>
    <definedName name="phogn" hidden="1">{"'Sheet1'!$L$16"}</definedName>
    <definedName name="PKTN." localSheetId="20" hidden="1">{"'Sheet1'!$L$16"}</definedName>
    <definedName name="PKTN." localSheetId="10" hidden="1">{"'Sheet1'!$L$16"}</definedName>
    <definedName name="PKTN." hidden="1">{"'Sheet1'!$L$16"}</definedName>
    <definedName name="PLK" localSheetId="20" hidden="1">{#N/A,#N/A,FALSE,"CCTV"}</definedName>
    <definedName name="PLK" localSheetId="10" hidden="1">{#N/A,#N/A,FALSE,"CCTV"}</definedName>
    <definedName name="PLK" hidden="1">{#N/A,#N/A,FALSE,"CCTV"}</definedName>
    <definedName name="PRICE" localSheetId="21">#REF!</definedName>
    <definedName name="PRICE" localSheetId="11">#REF!</definedName>
    <definedName name="PRICE" localSheetId="14">#REF!</definedName>
    <definedName name="PRICE" localSheetId="2">#REF!</definedName>
    <definedName name="PRICE" localSheetId="18">#REF!</definedName>
    <definedName name="PRICE" localSheetId="8">#REF!</definedName>
    <definedName name="PRICE" localSheetId="17">#REF!</definedName>
    <definedName name="PRICE" localSheetId="16">#REF!</definedName>
    <definedName name="PRICE" localSheetId="15">#REF!</definedName>
    <definedName name="PRICE" localSheetId="3">#REF!</definedName>
    <definedName name="PRICE" localSheetId="1">#REF!</definedName>
    <definedName name="PRICE" localSheetId="0">#REF!</definedName>
    <definedName name="PRICE" localSheetId="6">#REF!</definedName>
    <definedName name="PRICE" localSheetId="5">#REF!</definedName>
    <definedName name="PRICE">#REF!</definedName>
    <definedName name="PRICE1" localSheetId="21">#REF!</definedName>
    <definedName name="PRICE1" localSheetId="11">#REF!</definedName>
    <definedName name="PRICE1" localSheetId="14">#REF!</definedName>
    <definedName name="PRICE1" localSheetId="2">#REF!</definedName>
    <definedName name="PRICE1" localSheetId="18">#REF!</definedName>
    <definedName name="PRICE1" localSheetId="8">#REF!</definedName>
    <definedName name="PRICE1" localSheetId="17">#REF!</definedName>
    <definedName name="PRICE1" localSheetId="16">#REF!</definedName>
    <definedName name="PRICE1" localSheetId="15">#REF!</definedName>
    <definedName name="PRICE1" localSheetId="3">#REF!</definedName>
    <definedName name="PRICE1" localSheetId="1">#REF!</definedName>
    <definedName name="PRICE1" localSheetId="0">#REF!</definedName>
    <definedName name="PRICE1" localSheetId="6">#REF!</definedName>
    <definedName name="PRICE1" localSheetId="5">#REF!</definedName>
    <definedName name="PRICE1">#REF!</definedName>
    <definedName name="_xlnm.Print_Area" localSheetId="21">#REF!</definedName>
    <definedName name="_xlnm.Print_Area" localSheetId="11">#REF!</definedName>
    <definedName name="_xlnm.Print_Area" localSheetId="14">BCTC_A!$A$1:$J$393</definedName>
    <definedName name="_xlnm.Print_Area" localSheetId="2">BCTC_E!$A$1:$J$393</definedName>
    <definedName name="_xlnm.Print_Area" localSheetId="18">BCTC_HN_2018!$A$1:$H$393</definedName>
    <definedName name="_xlnm.Print_Area" localSheetId="8">BCTC_HN_2019!$A$1:$J$393</definedName>
    <definedName name="_xlnm.Print_Area" localSheetId="4">BCTC_M!$A$1:$J$393</definedName>
    <definedName name="_xlnm.Print_Area" localSheetId="17">#REF!</definedName>
    <definedName name="_xlnm.Print_Area" localSheetId="16">#REF!</definedName>
    <definedName name="_xlnm.Print_Area" localSheetId="15">#REF!</definedName>
    <definedName name="_xlnm.Print_Area" localSheetId="3">#REF!</definedName>
    <definedName name="_xlnm.Print_Area" localSheetId="1">#REF!</definedName>
    <definedName name="_xlnm.Print_Area" localSheetId="0">#REF!</definedName>
    <definedName name="_xlnm.Print_Area" localSheetId="6">#REF!</definedName>
    <definedName name="_xlnm.Print_Area" localSheetId="5">#REF!</definedName>
    <definedName name="_xlnm.Print_Area">#REF!</definedName>
    <definedName name="_xlnm.Print_Titles" localSheetId="14">BCTC_A!$1:$6</definedName>
    <definedName name="_xlnm.Print_Titles" localSheetId="2">BCTC_E!$1:$6</definedName>
    <definedName name="_xlnm.Print_Titles" localSheetId="18">BCTC_HN_2018!$1:$6</definedName>
    <definedName name="_xlnm.Print_Titles" localSheetId="8">BCTC_HN_2019!$1:$6</definedName>
    <definedName name="_xlnm.Print_Titles" localSheetId="4">BCTC_M!$1:$6</definedName>
    <definedName name="_xlnm.Print_Titles">#N/A</definedName>
    <definedName name="Print_Titles_MI" localSheetId="21">#REF!</definedName>
    <definedName name="Print_Titles_MI" localSheetId="11">#REF!</definedName>
    <definedName name="Print_Titles_MI" localSheetId="14">#REF!</definedName>
    <definedName name="Print_Titles_MI" localSheetId="2">#REF!</definedName>
    <definedName name="Print_Titles_MI" localSheetId="18">#REF!</definedName>
    <definedName name="Print_Titles_MI" localSheetId="8">#REF!</definedName>
    <definedName name="Print_Titles_MI" localSheetId="17">#REF!</definedName>
    <definedName name="Print_Titles_MI" localSheetId="16">#REF!</definedName>
    <definedName name="Print_Titles_MI" localSheetId="15">#REF!</definedName>
    <definedName name="Print_Titles_MI" localSheetId="3">#REF!</definedName>
    <definedName name="Print_Titles_MI" localSheetId="1">#REF!</definedName>
    <definedName name="Print_Titles_MI" localSheetId="0">#REF!</definedName>
    <definedName name="Print_Titles_MI" localSheetId="6">#REF!</definedName>
    <definedName name="Print_Titles_MI" localSheetId="5">#REF!</definedName>
    <definedName name="Print_Titles_MI">#REF!</definedName>
    <definedName name="PRINTA" localSheetId="21">#REF!</definedName>
    <definedName name="PRINTA" localSheetId="11">#REF!</definedName>
    <definedName name="PRINTA" localSheetId="14">#REF!</definedName>
    <definedName name="PRINTA" localSheetId="2">#REF!</definedName>
    <definedName name="PRINTA" localSheetId="18">#REF!</definedName>
    <definedName name="PRINTA" localSheetId="8">#REF!</definedName>
    <definedName name="PRINTA" localSheetId="17">#REF!</definedName>
    <definedName name="PRINTA" localSheetId="16">#REF!</definedName>
    <definedName name="PRINTA" localSheetId="15">#REF!</definedName>
    <definedName name="PRINTA" localSheetId="3">#REF!</definedName>
    <definedName name="PRINTA" localSheetId="1">#REF!</definedName>
    <definedName name="PRINTA" localSheetId="0">#REF!</definedName>
    <definedName name="PRINTA" localSheetId="6">#REF!</definedName>
    <definedName name="PRINTA" localSheetId="5">#REF!</definedName>
    <definedName name="PRINTA">#REF!</definedName>
    <definedName name="PRINTB" localSheetId="21">#REF!</definedName>
    <definedName name="PRINTB" localSheetId="11">#REF!</definedName>
    <definedName name="PRINTB" localSheetId="14">#REF!</definedName>
    <definedName name="PRINTB" localSheetId="2">#REF!</definedName>
    <definedName name="PRINTB" localSheetId="18">#REF!</definedName>
    <definedName name="PRINTB" localSheetId="8">#REF!</definedName>
    <definedName name="PRINTB" localSheetId="17">#REF!</definedName>
    <definedName name="PRINTB" localSheetId="16">#REF!</definedName>
    <definedName name="PRINTB" localSheetId="15">#REF!</definedName>
    <definedName name="PRINTB" localSheetId="3">#REF!</definedName>
    <definedName name="PRINTB" localSheetId="1">#REF!</definedName>
    <definedName name="PRINTB" localSheetId="0">#REF!</definedName>
    <definedName name="PRINTB" localSheetId="6">#REF!</definedName>
    <definedName name="PRINTB" localSheetId="5">#REF!</definedName>
    <definedName name="PRINTB">#REF!</definedName>
    <definedName name="PRINTC" localSheetId="21">#REF!</definedName>
    <definedName name="PRINTC" localSheetId="11">#REF!</definedName>
    <definedName name="PRINTC" localSheetId="14">#REF!</definedName>
    <definedName name="PRINTC" localSheetId="2">#REF!</definedName>
    <definedName name="PRINTC" localSheetId="18">#REF!</definedName>
    <definedName name="PRINTC" localSheetId="8">#REF!</definedName>
    <definedName name="PRINTC" localSheetId="17">#REF!</definedName>
    <definedName name="PRINTC" localSheetId="16">#REF!</definedName>
    <definedName name="PRINTC" localSheetId="15">#REF!</definedName>
    <definedName name="PRINTC" localSheetId="3">#REF!</definedName>
    <definedName name="PRINTC" localSheetId="1">#REF!</definedName>
    <definedName name="PRINTC" localSheetId="0">#REF!</definedName>
    <definedName name="PRINTC" localSheetId="6">#REF!</definedName>
    <definedName name="PRINTC" localSheetId="5">#REF!</definedName>
    <definedName name="PRINTC">#REF!</definedName>
    <definedName name="ProdForm" localSheetId="21" hidden="1">#REF!</definedName>
    <definedName name="ProdForm" localSheetId="11" hidden="1">#REF!</definedName>
    <definedName name="ProdForm" localSheetId="14" hidden="1">#REF!</definedName>
    <definedName name="ProdForm" localSheetId="2" hidden="1">#REF!</definedName>
    <definedName name="ProdForm" localSheetId="18" hidden="1">#REF!</definedName>
    <definedName name="ProdForm" localSheetId="8" hidden="1">#REF!</definedName>
    <definedName name="ProdForm" localSheetId="19" hidden="1">#REF!</definedName>
    <definedName name="ProdForm" localSheetId="9" hidden="1">#REF!</definedName>
    <definedName name="ProdForm" localSheetId="17" hidden="1">#REF!</definedName>
    <definedName name="ProdForm" localSheetId="16" hidden="1">#REF!</definedName>
    <definedName name="ProdForm" localSheetId="15" hidden="1">#REF!</definedName>
    <definedName name="ProdForm" localSheetId="3" hidden="1">#REF!</definedName>
    <definedName name="ProdForm" localSheetId="1" hidden="1">#REF!</definedName>
    <definedName name="ProdForm" localSheetId="0" hidden="1">#REF!</definedName>
    <definedName name="ProdForm" localSheetId="6" hidden="1">#REF!</definedName>
    <definedName name="ProdForm" localSheetId="5" hidden="1">#REF!</definedName>
    <definedName name="ProdForm" localSheetId="20" hidden="1">#REF!</definedName>
    <definedName name="ProdForm" localSheetId="10" hidden="1">#REF!</definedName>
    <definedName name="ProdForm" hidden="1">#REF!</definedName>
    <definedName name="Product" localSheetId="21" hidden="1">#REF!</definedName>
    <definedName name="Product" localSheetId="11" hidden="1">#REF!</definedName>
    <definedName name="Product" localSheetId="14" hidden="1">#REF!</definedName>
    <definedName name="Product" localSheetId="2" hidden="1">#REF!</definedName>
    <definedName name="Product" localSheetId="18" hidden="1">#REF!</definedName>
    <definedName name="Product" localSheetId="8" hidden="1">#REF!</definedName>
    <definedName name="Product" localSheetId="19" hidden="1">#REF!</definedName>
    <definedName name="Product" localSheetId="9" hidden="1">#REF!</definedName>
    <definedName name="Product" localSheetId="17" hidden="1">#REF!</definedName>
    <definedName name="Product" localSheetId="16" hidden="1">#REF!</definedName>
    <definedName name="Product" localSheetId="15" hidden="1">#REF!</definedName>
    <definedName name="Product" localSheetId="3" hidden="1">#REF!</definedName>
    <definedName name="Product" localSheetId="1" hidden="1">#REF!</definedName>
    <definedName name="Product" localSheetId="0" hidden="1">#REF!</definedName>
    <definedName name="Product" localSheetId="6" hidden="1">#REF!</definedName>
    <definedName name="Product" localSheetId="5" hidden="1">#REF!</definedName>
    <definedName name="Product" localSheetId="20" hidden="1">#REF!</definedName>
    <definedName name="Product" localSheetId="10" hidden="1">#REF!</definedName>
    <definedName name="Product" hidden="1">#REF!</definedName>
    <definedName name="PROPOSAL" localSheetId="21">#REF!</definedName>
    <definedName name="PROPOSAL" localSheetId="11">#REF!</definedName>
    <definedName name="PROPOSAL" localSheetId="14">#REF!</definedName>
    <definedName name="PROPOSAL" localSheetId="2">#REF!</definedName>
    <definedName name="PROPOSAL" localSheetId="18">#REF!</definedName>
    <definedName name="PROPOSAL" localSheetId="8">#REF!</definedName>
    <definedName name="PROPOSAL" localSheetId="17">#REF!</definedName>
    <definedName name="PROPOSAL" localSheetId="16">#REF!</definedName>
    <definedName name="PROPOSAL" localSheetId="15">#REF!</definedName>
    <definedName name="PROPOSAL" localSheetId="3">#REF!</definedName>
    <definedName name="PROPOSAL" localSheetId="1">#REF!</definedName>
    <definedName name="PROPOSAL" localSheetId="0">#REF!</definedName>
    <definedName name="PROPOSAL" localSheetId="6">#REF!</definedName>
    <definedName name="PROPOSAL" localSheetId="5">#REF!</definedName>
    <definedName name="PROPOSAL">#REF!</definedName>
    <definedName name="ptdm1" localSheetId="20" hidden="1">{#N/A,#N/A,FALSE,"CCTV"}</definedName>
    <definedName name="ptdm1" localSheetId="10" hidden="1">{#N/A,#N/A,FALSE,"CCTV"}</definedName>
    <definedName name="ptdm1" hidden="1">{#N/A,#N/A,FALSE,"CCTV"}</definedName>
    <definedName name="q"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we" localSheetId="20" hidden="1">{"'Sheet1'!$L$16"}</definedName>
    <definedName name="qwe" localSheetId="10" hidden="1">{"'Sheet1'!$L$16"}</definedName>
    <definedName name="qwe" hidden="1">{"'Sheet1'!$L$16"}</definedName>
    <definedName name="RCArea" localSheetId="21" hidden="1">#REF!</definedName>
    <definedName name="RCArea" localSheetId="11" hidden="1">#REF!</definedName>
    <definedName name="RCArea" localSheetId="14" hidden="1">#REF!</definedName>
    <definedName name="RCArea" localSheetId="2" hidden="1">#REF!</definedName>
    <definedName name="RCArea" localSheetId="18" hidden="1">#REF!</definedName>
    <definedName name="RCArea" localSheetId="8" hidden="1">#REF!</definedName>
    <definedName name="RCArea" localSheetId="19" hidden="1">#REF!</definedName>
    <definedName name="RCArea" localSheetId="9" hidden="1">#REF!</definedName>
    <definedName name="RCArea" localSheetId="17" hidden="1">#REF!</definedName>
    <definedName name="RCArea" localSheetId="16" hidden="1">#REF!</definedName>
    <definedName name="RCArea" localSheetId="15" hidden="1">#REF!</definedName>
    <definedName name="RCArea" localSheetId="3" hidden="1">#REF!</definedName>
    <definedName name="RCArea" localSheetId="1" hidden="1">#REF!</definedName>
    <definedName name="RCArea" localSheetId="0" hidden="1">#REF!</definedName>
    <definedName name="RCArea" localSheetId="6" hidden="1">#REF!</definedName>
    <definedName name="RCArea" localSheetId="5" hidden="1">#REF!</definedName>
    <definedName name="RCArea" localSheetId="20" hidden="1">#REF!</definedName>
    <definedName name="RCArea" localSheetId="10" hidden="1">#REF!</definedName>
    <definedName name="RCArea" hidden="1">#REF!</definedName>
    <definedName name="Reasonablenes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ECOUT">#N/A</definedName>
    <definedName name="rfju" localSheetId="20" hidden="1">{"'Sheet1'!$L$16"}</definedName>
    <definedName name="rfju" localSheetId="10" hidden="1">{"'Sheet1'!$L$16"}</definedName>
    <definedName name="rfju" hidden="1">{"'Sheet1'!$L$16"}</definedName>
    <definedName name="RFP003A" localSheetId="21">#REF!</definedName>
    <definedName name="RFP003A" localSheetId="11">#REF!</definedName>
    <definedName name="RFP003A" localSheetId="14">#REF!</definedName>
    <definedName name="RFP003A" localSheetId="2">#REF!</definedName>
    <definedName name="RFP003A" localSheetId="18">#REF!</definedName>
    <definedName name="RFP003A" localSheetId="8">#REF!</definedName>
    <definedName name="RFP003A" localSheetId="17">#REF!</definedName>
    <definedName name="RFP003A" localSheetId="16">#REF!</definedName>
    <definedName name="RFP003A" localSheetId="15">#REF!</definedName>
    <definedName name="RFP003A" localSheetId="3">#REF!</definedName>
    <definedName name="RFP003A" localSheetId="1">#REF!</definedName>
    <definedName name="RFP003A" localSheetId="0">#REF!</definedName>
    <definedName name="RFP003A" localSheetId="6">#REF!</definedName>
    <definedName name="RFP003A" localSheetId="5">#REF!</definedName>
    <definedName name="RFP003A">#REF!</definedName>
    <definedName name="RFP003B" localSheetId="21">#REF!</definedName>
    <definedName name="RFP003B" localSheetId="11">#REF!</definedName>
    <definedName name="RFP003B" localSheetId="14">#REF!</definedName>
    <definedName name="RFP003B" localSheetId="2">#REF!</definedName>
    <definedName name="RFP003B" localSheetId="18">#REF!</definedName>
    <definedName name="RFP003B" localSheetId="8">#REF!</definedName>
    <definedName name="RFP003B" localSheetId="17">#REF!</definedName>
    <definedName name="RFP003B" localSheetId="16">#REF!</definedName>
    <definedName name="RFP003B" localSheetId="15">#REF!</definedName>
    <definedName name="RFP003B" localSheetId="3">#REF!</definedName>
    <definedName name="RFP003B" localSheetId="1">#REF!</definedName>
    <definedName name="RFP003B" localSheetId="0">#REF!</definedName>
    <definedName name="RFP003B" localSheetId="6">#REF!</definedName>
    <definedName name="RFP003B" localSheetId="5">#REF!</definedName>
    <definedName name="RFP003B">#REF!</definedName>
    <definedName name="RFP003C" localSheetId="21">#REF!</definedName>
    <definedName name="RFP003C" localSheetId="11">#REF!</definedName>
    <definedName name="RFP003C" localSheetId="14">#REF!</definedName>
    <definedName name="RFP003C" localSheetId="2">#REF!</definedName>
    <definedName name="RFP003C" localSheetId="18">#REF!</definedName>
    <definedName name="RFP003C" localSheetId="8">#REF!</definedName>
    <definedName name="RFP003C" localSheetId="17">#REF!</definedName>
    <definedName name="RFP003C" localSheetId="16">#REF!</definedName>
    <definedName name="RFP003C" localSheetId="15">#REF!</definedName>
    <definedName name="RFP003C" localSheetId="3">#REF!</definedName>
    <definedName name="RFP003C" localSheetId="1">#REF!</definedName>
    <definedName name="RFP003C" localSheetId="0">#REF!</definedName>
    <definedName name="RFP003C" localSheetId="6">#REF!</definedName>
    <definedName name="RFP003C" localSheetId="5">#REF!</definedName>
    <definedName name="RFP003C">#REF!</definedName>
    <definedName name="RFP003D" localSheetId="21">#REF!</definedName>
    <definedName name="RFP003D" localSheetId="11">#REF!</definedName>
    <definedName name="RFP003D" localSheetId="14">#REF!</definedName>
    <definedName name="RFP003D" localSheetId="2">#REF!</definedName>
    <definedName name="RFP003D" localSheetId="18">#REF!</definedName>
    <definedName name="RFP003D" localSheetId="8">#REF!</definedName>
    <definedName name="RFP003D" localSheetId="17">#REF!</definedName>
    <definedName name="RFP003D" localSheetId="16">#REF!</definedName>
    <definedName name="RFP003D" localSheetId="15">#REF!</definedName>
    <definedName name="RFP003D" localSheetId="3">#REF!</definedName>
    <definedName name="RFP003D" localSheetId="1">#REF!</definedName>
    <definedName name="RFP003D" localSheetId="0">#REF!</definedName>
    <definedName name="RFP003D" localSheetId="6">#REF!</definedName>
    <definedName name="RFP003D" localSheetId="5">#REF!</definedName>
    <definedName name="RFP003D">#REF!</definedName>
    <definedName name="RFP003E" localSheetId="21">#REF!</definedName>
    <definedName name="RFP003E" localSheetId="11">#REF!</definedName>
    <definedName name="RFP003E" localSheetId="14">#REF!</definedName>
    <definedName name="RFP003E" localSheetId="2">#REF!</definedName>
    <definedName name="RFP003E" localSheetId="18">#REF!</definedName>
    <definedName name="RFP003E" localSheetId="8">#REF!</definedName>
    <definedName name="RFP003E" localSheetId="17">#REF!</definedName>
    <definedName name="RFP003E" localSheetId="16">#REF!</definedName>
    <definedName name="RFP003E" localSheetId="15">#REF!</definedName>
    <definedName name="RFP003E" localSheetId="3">#REF!</definedName>
    <definedName name="RFP003E" localSheetId="1">#REF!</definedName>
    <definedName name="RFP003E" localSheetId="0">#REF!</definedName>
    <definedName name="RFP003E" localSheetId="6">#REF!</definedName>
    <definedName name="RFP003E" localSheetId="5">#REF!</definedName>
    <definedName name="RFP003E">#REF!</definedName>
    <definedName name="RFP003F" localSheetId="21">#REF!</definedName>
    <definedName name="RFP003F" localSheetId="11">#REF!</definedName>
    <definedName name="RFP003F" localSheetId="14">#REF!</definedName>
    <definedName name="RFP003F" localSheetId="2">#REF!</definedName>
    <definedName name="RFP003F" localSheetId="18">#REF!</definedName>
    <definedName name="RFP003F" localSheetId="8">#REF!</definedName>
    <definedName name="RFP003F" localSheetId="17">#REF!</definedName>
    <definedName name="RFP003F" localSheetId="16">#REF!</definedName>
    <definedName name="RFP003F" localSheetId="15">#REF!</definedName>
    <definedName name="RFP003F" localSheetId="3">#REF!</definedName>
    <definedName name="RFP003F" localSheetId="1">#REF!</definedName>
    <definedName name="RFP003F" localSheetId="0">#REF!</definedName>
    <definedName name="RFP003F" localSheetId="6">#REF!</definedName>
    <definedName name="RFP003F" localSheetId="5">#REF!</definedName>
    <definedName name="RFP003F">#REF!</definedName>
    <definedName name="RGD" localSheetId="20" hidden="1">{#N/A,#N/A,FALSE,"CCTV"}</definedName>
    <definedName name="RGD" localSheetId="10" hidden="1">{#N/A,#N/A,FALSE,"CCTV"}</definedName>
    <definedName name="RGD" hidden="1">{#N/A,#N/A,FALSE,"CCTV"}</definedName>
    <definedName name="RI" localSheetId="20" hidden="1">{"'Sheet1'!$L$16"}</definedName>
    <definedName name="RI" localSheetId="10" hidden="1">{"'Sheet1'!$L$16"}</definedName>
    <definedName name="RI" hidden="1">{"'Sheet1'!$L$16"}</definedName>
    <definedName name="rkd" localSheetId="20" hidden="1">{#N/A,#N/A,FALSE,"CCTV"}</definedName>
    <definedName name="rkd" localSheetId="10" hidden="1">{#N/A,#N/A,FALSE,"CCTV"}</definedName>
    <definedName name="rkd" hidden="1">{#N/A,#N/A,FALSE,"CCTV"}</definedName>
    <definedName name="RM" localSheetId="21">#REF!</definedName>
    <definedName name="RM" localSheetId="11">#REF!</definedName>
    <definedName name="RM" localSheetId="14">#REF!</definedName>
    <definedName name="RM" localSheetId="2">#REF!</definedName>
    <definedName name="RM" localSheetId="18">#REF!</definedName>
    <definedName name="RM" localSheetId="8">#REF!</definedName>
    <definedName name="RM" localSheetId="17">#REF!</definedName>
    <definedName name="RM" localSheetId="16">#REF!</definedName>
    <definedName name="RM" localSheetId="15">#REF!</definedName>
    <definedName name="RM" localSheetId="3">#REF!</definedName>
    <definedName name="RM" localSheetId="1">#REF!</definedName>
    <definedName name="RM" localSheetId="0">#REF!</definedName>
    <definedName name="RM" localSheetId="6">#REF!</definedName>
    <definedName name="RM" localSheetId="5">#REF!</definedName>
    <definedName name="RM">#REF!</definedName>
    <definedName name="rr" localSheetId="21" hidden="1">#REF!</definedName>
    <definedName name="rr" localSheetId="11" hidden="1">#REF!</definedName>
    <definedName name="rr" localSheetId="14" hidden="1">#REF!</definedName>
    <definedName name="rr" localSheetId="2" hidden="1">#REF!</definedName>
    <definedName name="rr" localSheetId="18" hidden="1">#REF!</definedName>
    <definedName name="rr" localSheetId="8" hidden="1">#REF!</definedName>
    <definedName name="rr" localSheetId="17" hidden="1">#REF!</definedName>
    <definedName name="rr" localSheetId="16" hidden="1">#REF!</definedName>
    <definedName name="rr" localSheetId="15" hidden="1">#REF!</definedName>
    <definedName name="rr" localSheetId="3" hidden="1">#REF!</definedName>
    <definedName name="rr" localSheetId="1" hidden="1">#REF!</definedName>
    <definedName name="rr" localSheetId="0" hidden="1">#REF!</definedName>
    <definedName name="rr" localSheetId="6" hidden="1">#REF!</definedName>
    <definedName name="rr" localSheetId="5" hidden="1">#REF!</definedName>
    <definedName name="rr" hidden="1">#REF!</definedName>
    <definedName name="rrrrrr"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 localSheetId="8" hidden="1">#REF!</definedName>
    <definedName name="s" localSheetId="16" hidden="1">#REF!</definedName>
    <definedName name="s" localSheetId="15" hidden="1">#REF!</definedName>
    <definedName name="s" localSheetId="1" hidden="1">#REF!</definedName>
    <definedName name="s" localSheetId="0" hidden="1">#REF!</definedName>
    <definedName name="s" localSheetId="6" hidden="1">#REF!</definedName>
    <definedName name="s" localSheetId="5" hidden="1">#REF!</definedName>
    <definedName name="s" localSheetId="20" hidden="1">#REF!</definedName>
    <definedName name="s" localSheetId="10" hidden="1">#REF!</definedName>
    <definedName name="s" hidden="1">#REF!</definedName>
    <definedName name="sa0" localSheetId="20" hidden="1">{"'Sheet1'!$L$16"}</definedName>
    <definedName name="sa0" localSheetId="10" hidden="1">{"'Sheet1'!$L$16"}</definedName>
    <definedName name="sa0" hidden="1">{"'Sheet1'!$L$16"}</definedName>
    <definedName name="SALES" localSheetId="21">#REF!</definedName>
    <definedName name="SALES" localSheetId="11">#REF!</definedName>
    <definedName name="SALES" localSheetId="14">#REF!</definedName>
    <definedName name="SALES" localSheetId="2">#REF!</definedName>
    <definedName name="SALES" localSheetId="18">#REF!</definedName>
    <definedName name="SALES" localSheetId="8">#REF!</definedName>
    <definedName name="SALES" localSheetId="17">#REF!</definedName>
    <definedName name="SALES" localSheetId="16">#REF!</definedName>
    <definedName name="SALES" localSheetId="15">#REF!</definedName>
    <definedName name="SALES" localSheetId="3">#REF!</definedName>
    <definedName name="SALES" localSheetId="1">#REF!</definedName>
    <definedName name="SALES" localSheetId="0">#REF!</definedName>
    <definedName name="SALES" localSheetId="6">#REF!</definedName>
    <definedName name="SALES" localSheetId="5">#REF!</definedName>
    <definedName name="SALES">#REF!</definedName>
    <definedName name="sang" localSheetId="20" hidden="1">{"'Sheet1'!$L$16"}</definedName>
    <definedName name="sang" localSheetId="10" hidden="1">{"'Sheet1'!$L$16"}</definedName>
    <definedName name="sang" hidden="1">{"'Sheet1'!$L$16"}</definedName>
    <definedName name="saø" localSheetId="20" hidden="1">{"'Sheet1'!$L$16"}</definedName>
    <definedName name="saø" localSheetId="10" hidden="1">{"'Sheet1'!$L$16"}</definedName>
    <definedName name="saø" hidden="1">{"'Sheet1'!$L$16"}</definedName>
    <definedName name="sáoaosao" localSheetId="20" hidden="1">{"'Sheet1'!$L$16"}</definedName>
    <definedName name="sáoaosao" localSheetId="10" hidden="1">{"'Sheet1'!$L$16"}</definedName>
    <definedName name="sáoaosao" hidden="1">{"'Sheet1'!$L$16"}</definedName>
    <definedName name="SAPBEXrevision" hidden="1">1</definedName>
    <definedName name="SAPBEXsysID" hidden="1">"OA4"</definedName>
    <definedName name="SAPBEXwbID" hidden="1">"3K4ZA5YT36VBBANEX64ZIJA5J"</definedName>
    <definedName name="SC" localSheetId="20" hidden="1">{"'Sheet1'!$L$16"}</definedName>
    <definedName name="SC" localSheetId="10" hidden="1">{"'Sheet1'!$L$16"}</definedName>
    <definedName name="SC" hidden="1">{"'Sheet1'!$L$16"}</definedName>
    <definedName name="SCH" localSheetId="21">#REF!</definedName>
    <definedName name="SCH" localSheetId="11">#REF!</definedName>
    <definedName name="SCH" localSheetId="14">#REF!</definedName>
    <definedName name="SCH" localSheetId="2">#REF!</definedName>
    <definedName name="SCH" localSheetId="18">#REF!</definedName>
    <definedName name="SCH" localSheetId="8">#REF!</definedName>
    <definedName name="SCH" localSheetId="17">#REF!</definedName>
    <definedName name="SCH" localSheetId="16">#REF!</definedName>
    <definedName name="SCH" localSheetId="15">#REF!</definedName>
    <definedName name="SCH" localSheetId="3">#REF!</definedName>
    <definedName name="SCH" localSheetId="1">#REF!</definedName>
    <definedName name="SCH" localSheetId="0">#REF!</definedName>
    <definedName name="SCH" localSheetId="6">#REF!</definedName>
    <definedName name="SCH" localSheetId="5">#REF!</definedName>
    <definedName name="SCH">#REF!</definedName>
    <definedName name="SD" localSheetId="20" hidden="1">{"'Sheet1'!$L$16"}</definedName>
    <definedName name="SD" localSheetId="10" hidden="1">{"'Sheet1'!$L$16"}</definedName>
    <definedName name="SD" hidden="1">{"'Sheet1'!$L$16"}</definedName>
    <definedName name="sddekeloû"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ddekeloû"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ddekeloû"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dfdsfdsfdsf" localSheetId="20" hidden="1">{0}</definedName>
    <definedName name="sdfdsfdsfdsf" localSheetId="10" hidden="1">{0}</definedName>
    <definedName name="sdfdsfdsfdsf" hidden="1">{0}</definedName>
    <definedName name="sdfg" localSheetId="20" hidden="1">{#N/A,#N/A,FALSE,"CCTV"}</definedName>
    <definedName name="sdfg" localSheetId="10" hidden="1">{#N/A,#N/A,FALSE,"CCTV"}</definedName>
    <definedName name="sdfg" hidden="1">{#N/A,#N/A,FALSE,"CCTV"}</definedName>
    <definedName name="sdjh0et" hidden="1">{"'Sheet1'!$L$16"}</definedName>
    <definedName name="sdlfkdklsf" hidden="1">{"'Sheet1'!$L$16"}</definedName>
    <definedName name="sdsd" localSheetId="20" hidden="1">{#N/A,#N/A,FALSE,"CCTV"}</definedName>
    <definedName name="sdsd" localSheetId="10" hidden="1">{#N/A,#N/A,FALSE,"CCTV"}</definedName>
    <definedName name="sdsd" hidden="1">{#N/A,#N/A,FALSE,"CCTV"}</definedName>
    <definedName name="sell" localSheetId="20" hidden="1">{#N/A,#N/A,FALSE,"Gesamt";#N/A,#N/A,FALSE,"Ree KG";#N/A,#N/A,FALSE,"Ree Inter";#N/A,#N/A,FALSE,"BTM";#N/A,#N/A,FALSE,"GmbH";#N/A,#N/A,FALSE,"Sonstige"}</definedName>
    <definedName name="sell" localSheetId="10" hidden="1">{#N/A,#N/A,FALSE,"Gesamt";#N/A,#N/A,FALSE,"Ree KG";#N/A,#N/A,FALSE,"Ree Inter";#N/A,#N/A,FALSE,"BTM";#N/A,#N/A,FALSE,"GmbH";#N/A,#N/A,FALSE,"Sonstige"}</definedName>
    <definedName name="sell" hidden="1">{#N/A,#N/A,FALSE,"Gesamt";#N/A,#N/A,FALSE,"Ree KG";#N/A,#N/A,FALSE,"Ree Inter";#N/A,#N/A,FALSE,"BTM";#N/A,#N/A,FALSE,"GmbH";#N/A,#N/A,FALSE,"Sonstige"}</definedName>
    <definedName name="Selling"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elling"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elling"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encount" hidden="1">2</definedName>
    <definedName name="SettlementDate">[4]Calculation!$C$1</definedName>
    <definedName name="SettlementDateJun">'[5]Calculation 30 Sep'!$C$1</definedName>
    <definedName name="sf" localSheetId="20" hidden="1">{"'Sheet1'!$L$16"}</definedName>
    <definedName name="sf" localSheetId="10" hidden="1">{"'Sheet1'!$L$16"}</definedName>
    <definedName name="sf" hidden="1">{"'Sheet1'!$L$16"}</definedName>
    <definedName name="sff" localSheetId="20" hidden="1">{"'Sheet1'!$L$16"}</definedName>
    <definedName name="sff" localSheetId="10" hidden="1">{"'Sheet1'!$L$16"}</definedName>
    <definedName name="sff" hidden="1">{"'Sheet1'!$L$16"}</definedName>
    <definedName name="sin"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ZE" localSheetId="21">#REF!</definedName>
    <definedName name="SIZE" localSheetId="11">#REF!</definedName>
    <definedName name="SIZE" localSheetId="14">#REF!</definedName>
    <definedName name="SIZE" localSheetId="2">#REF!</definedName>
    <definedName name="SIZE" localSheetId="18">#REF!</definedName>
    <definedName name="SIZE" localSheetId="8">#REF!</definedName>
    <definedName name="SIZE" localSheetId="17">#REF!</definedName>
    <definedName name="SIZE" localSheetId="16">#REF!</definedName>
    <definedName name="SIZE" localSheetId="15">#REF!</definedName>
    <definedName name="SIZE" localSheetId="3">#REF!</definedName>
    <definedName name="SIZE" localSheetId="1">#REF!</definedName>
    <definedName name="SIZE" localSheetId="0">#REF!</definedName>
    <definedName name="SIZE" localSheetId="6">#REF!</definedName>
    <definedName name="SIZE" localSheetId="5">#REF!</definedName>
    <definedName name="SIZE">#REF!</definedName>
    <definedName name="sklfhkls" localSheetId="8" hidden="1">#REF!</definedName>
    <definedName name="sklfhkls" localSheetId="16" hidden="1">#REF!</definedName>
    <definedName name="sklfhkls" localSheetId="15" hidden="1">#REF!</definedName>
    <definedName name="sklfhkls" localSheetId="1" hidden="1">#REF!</definedName>
    <definedName name="sklfhkls" localSheetId="0" hidden="1">#REF!</definedName>
    <definedName name="sklfhkls" localSheetId="6" hidden="1">#REF!</definedName>
    <definedName name="sklfhkls" localSheetId="5" hidden="1">#REF!</definedName>
    <definedName name="sklfhkls" localSheetId="20" hidden="1">#REF!</definedName>
    <definedName name="sklfhkls" localSheetId="10" hidden="1">#REF!</definedName>
    <definedName name="sklfhkls" hidden="1">#REF!</definedName>
    <definedName name="snohdtsp" hidden="1">{"'Sheet1'!$L$16"}</definedName>
    <definedName name="SORT" localSheetId="21">#REF!</definedName>
    <definedName name="SORT" localSheetId="11">#REF!</definedName>
    <definedName name="SORT" localSheetId="14">#REF!</definedName>
    <definedName name="SORT" localSheetId="2">#REF!</definedName>
    <definedName name="SORT" localSheetId="18">#REF!</definedName>
    <definedName name="SORT" localSheetId="8">#REF!</definedName>
    <definedName name="SORT" localSheetId="17">#REF!</definedName>
    <definedName name="SORT" localSheetId="16">#REF!</definedName>
    <definedName name="SORT" localSheetId="15">#REF!</definedName>
    <definedName name="SORT" localSheetId="3">#REF!</definedName>
    <definedName name="SORT" localSheetId="1">#REF!</definedName>
    <definedName name="SORT" localSheetId="0">#REF!</definedName>
    <definedName name="SORT" localSheetId="6">#REF!</definedName>
    <definedName name="SORT" localSheetId="5">#REF!</definedName>
    <definedName name="SORT">#REF!</definedName>
    <definedName name="SpecialPrice" localSheetId="21" hidden="1">#REF!</definedName>
    <definedName name="SpecialPrice" localSheetId="11" hidden="1">#REF!</definedName>
    <definedName name="SpecialPrice" localSheetId="14" hidden="1">#REF!</definedName>
    <definedName name="SpecialPrice" localSheetId="2" hidden="1">#REF!</definedName>
    <definedName name="SpecialPrice" localSheetId="18" hidden="1">#REF!</definedName>
    <definedName name="SpecialPrice" localSheetId="8" hidden="1">#REF!</definedName>
    <definedName name="SpecialPrice" localSheetId="19" hidden="1">#REF!</definedName>
    <definedName name="SpecialPrice" localSheetId="9" hidden="1">#REF!</definedName>
    <definedName name="SpecialPrice" localSheetId="17" hidden="1">#REF!</definedName>
    <definedName name="SpecialPrice" localSheetId="16" hidden="1">#REF!</definedName>
    <definedName name="SpecialPrice" localSheetId="15" hidden="1">#REF!</definedName>
    <definedName name="SpecialPrice" localSheetId="3" hidden="1">#REF!</definedName>
    <definedName name="SpecialPrice" localSheetId="1" hidden="1">#REF!</definedName>
    <definedName name="SpecialPrice" localSheetId="0" hidden="1">#REF!</definedName>
    <definedName name="SpecialPrice" localSheetId="6" hidden="1">#REF!</definedName>
    <definedName name="SpecialPrice" localSheetId="5" hidden="1">#REF!</definedName>
    <definedName name="SpecialPrice" localSheetId="20" hidden="1">#REF!</definedName>
    <definedName name="SpecialPrice" localSheetId="10" hidden="1">#REF!</definedName>
    <definedName name="SpecialPrice" hidden="1">#REF!</definedName>
    <definedName name="SPECSUMMARY" localSheetId="21">#REF!</definedName>
    <definedName name="SPECSUMMARY" localSheetId="11">#REF!</definedName>
    <definedName name="SPECSUMMARY" localSheetId="14">#REF!</definedName>
    <definedName name="SPECSUMMARY" localSheetId="2">#REF!</definedName>
    <definedName name="SPECSUMMARY" localSheetId="18">#REF!</definedName>
    <definedName name="SPECSUMMARY" localSheetId="8">#REF!</definedName>
    <definedName name="SPECSUMMARY" localSheetId="17">#REF!</definedName>
    <definedName name="SPECSUMMARY" localSheetId="16">#REF!</definedName>
    <definedName name="SPECSUMMARY" localSheetId="15">#REF!</definedName>
    <definedName name="SPECSUMMARY" localSheetId="3">#REF!</definedName>
    <definedName name="SPECSUMMARY" localSheetId="1">#REF!</definedName>
    <definedName name="SPECSUMMARY" localSheetId="0">#REF!</definedName>
    <definedName name="SPECSUMMARY" localSheetId="6">#REF!</definedName>
    <definedName name="SPECSUMMARY" localSheetId="5">#REF!</definedName>
    <definedName name="SPECSUMMARY">#REF!</definedName>
    <definedName name="sss" localSheetId="20" hidden="1">{#N/A,#N/A,FALSE,"Gesamt";#N/A,#N/A,FALSE,"Ree KG";#N/A,#N/A,FALSE,"Ree Inter";#N/A,#N/A,FALSE,"BTM";#N/A,#N/A,FALSE,"GmbH";#N/A,#N/A,FALSE,"Sonstige"}</definedName>
    <definedName name="sss" localSheetId="10" hidden="1">{#N/A,#N/A,FALSE,"Gesamt";#N/A,#N/A,FALSE,"Ree KG";#N/A,#N/A,FALSE,"Ree Inter";#N/A,#N/A,FALSE,"BTM";#N/A,#N/A,FALSE,"GmbH";#N/A,#N/A,FALSE,"Sonstige"}</definedName>
    <definedName name="sss" hidden="1">{#N/A,#N/A,FALSE,"Gesamt";#N/A,#N/A,FALSE,"Ree KG";#N/A,#N/A,FALSE,"Ree Inter";#N/A,#N/A,FALSE,"BTM";#N/A,#N/A,FALSE,"GmbH";#N/A,#N/A,FALSE,"Sonstige"}</definedName>
    <definedName name="SUMMARY" localSheetId="21">#REF!</definedName>
    <definedName name="SUMMARY" localSheetId="11">#REF!</definedName>
    <definedName name="SUMMARY" localSheetId="14">#REF!</definedName>
    <definedName name="SUMMARY" localSheetId="2">#REF!</definedName>
    <definedName name="SUMMARY" localSheetId="18">#REF!</definedName>
    <definedName name="SUMMARY" localSheetId="8">#REF!</definedName>
    <definedName name="SUMMARY" localSheetId="17">#REF!</definedName>
    <definedName name="SUMMARY" localSheetId="16">#REF!</definedName>
    <definedName name="SUMMARY" localSheetId="15">#REF!</definedName>
    <definedName name="SUMMARY" localSheetId="3">#REF!</definedName>
    <definedName name="SUMMARY" localSheetId="1">#REF!</definedName>
    <definedName name="SUMMARY" localSheetId="0">#REF!</definedName>
    <definedName name="SUMMARY" localSheetId="6">#REF!</definedName>
    <definedName name="SUMMARY" localSheetId="5">#REF!</definedName>
    <definedName name="SUMMARY">#REF!</definedName>
    <definedName name="tao" localSheetId="20" hidden="1">{"'Sheet1'!$L$16"}</definedName>
    <definedName name="tao" localSheetId="10" hidden="1">{"'Sheet1'!$L$16"}</definedName>
    <definedName name="tao" hidden="1">{"'Sheet1'!$L$16"}</definedName>
    <definedName name="tbl_ProdInfo" localSheetId="21" hidden="1">#REF!</definedName>
    <definedName name="tbl_ProdInfo" localSheetId="11" hidden="1">#REF!</definedName>
    <definedName name="tbl_ProdInfo" localSheetId="14" hidden="1">#REF!</definedName>
    <definedName name="tbl_ProdInfo" localSheetId="2" hidden="1">#REF!</definedName>
    <definedName name="tbl_ProdInfo" localSheetId="18" hidden="1">#REF!</definedName>
    <definedName name="tbl_ProdInfo" localSheetId="8" hidden="1">#REF!</definedName>
    <definedName name="tbl_ProdInfo" localSheetId="19" hidden="1">#REF!</definedName>
    <definedName name="tbl_ProdInfo" localSheetId="9" hidden="1">#REF!</definedName>
    <definedName name="tbl_ProdInfo" localSheetId="17" hidden="1">#REF!</definedName>
    <definedName name="tbl_ProdInfo" localSheetId="16" hidden="1">#REF!</definedName>
    <definedName name="tbl_ProdInfo" localSheetId="15" hidden="1">#REF!</definedName>
    <definedName name="tbl_ProdInfo" localSheetId="3" hidden="1">#REF!</definedName>
    <definedName name="tbl_ProdInfo" localSheetId="1" hidden="1">#REF!</definedName>
    <definedName name="tbl_ProdInfo" localSheetId="0" hidden="1">#REF!</definedName>
    <definedName name="tbl_ProdInfo" localSheetId="6" hidden="1">#REF!</definedName>
    <definedName name="tbl_ProdInfo" localSheetId="5" hidden="1">#REF!</definedName>
    <definedName name="tbl_ProdInfo" localSheetId="20" hidden="1">#REF!</definedName>
    <definedName name="tbl_ProdInfo" localSheetId="10" hidden="1">#REF!</definedName>
    <definedName name="tbl_ProdInfo" hidden="1">#REF!</definedName>
    <definedName name="TextRefCopyRangeCount" hidden="1">2</definedName>
    <definedName name="tha" localSheetId="20" hidden="1">{"'Sheet1'!$L$16"}</definedName>
    <definedName name="tha" localSheetId="10" hidden="1">{"'Sheet1'!$L$16"}</definedName>
    <definedName name="tha" hidden="1">{"'Sheet1'!$L$16"}</definedName>
    <definedName name="THAN" localSheetId="20" hidden="1">{"'Sheet1'!$L$16"}</definedName>
    <definedName name="THAN" localSheetId="10" hidden="1">{"'Sheet1'!$L$16"}</definedName>
    <definedName name="THAN" hidden="1">{"'Sheet1'!$L$16"}</definedName>
    <definedName name="thang10" localSheetId="20" hidden="1">{"'Sheet1'!$L$16"}</definedName>
    <definedName name="thang10" localSheetId="10" hidden="1">{"'Sheet1'!$L$16"}</definedName>
    <definedName name="thang10" hidden="1">{"'Sheet1'!$L$16"}</definedName>
    <definedName name="Thang11" localSheetId="20" hidden="1">{#N/A,#N/A,TRUE,"BT M200 da 10x20"}</definedName>
    <definedName name="Thang11" localSheetId="10" hidden="1">{#N/A,#N/A,TRUE,"BT M200 da 10x20"}</definedName>
    <definedName name="Thang11" hidden="1">{#N/A,#N/A,TRUE,"BT M200 da 10x20"}</definedName>
    <definedName name="Thanh_toaùn_tieàn_mua_vaät_tö_laép_ñaât_heä_thoáng_laïnh_cho_Ct_Hoaø_Bình__Pmt_material__for_air_system_to_Hoa_Binh_Co." localSheetId="21">#REF!</definedName>
    <definedName name="Thanh_toaùn_tieàn_mua_vaät_tö_laép_ñaât_heä_thoáng_laïnh_cho_Ct_Hoaø_Bình__Pmt_material__for_air_system_to_Hoa_Binh_Co." localSheetId="11">#REF!</definedName>
    <definedName name="Thanh_toaùn_tieàn_mua_vaät_tö_laép_ñaât_heä_thoáng_laïnh_cho_Ct_Hoaø_Bình__Pmt_material__for_air_system_to_Hoa_Binh_Co." localSheetId="14">#REF!</definedName>
    <definedName name="Thanh_toaùn_tieàn_mua_vaät_tö_laép_ñaât_heä_thoáng_laïnh_cho_Ct_Hoaø_Bình__Pmt_material__for_air_system_to_Hoa_Binh_Co." localSheetId="2">#REF!</definedName>
    <definedName name="Thanh_toaùn_tieàn_mua_vaät_tö_laép_ñaât_heä_thoáng_laïnh_cho_Ct_Hoaø_Bình__Pmt_material__for_air_system_to_Hoa_Binh_Co." localSheetId="18">#REF!</definedName>
    <definedName name="Thanh_toaùn_tieàn_mua_vaät_tö_laép_ñaât_heä_thoáng_laïnh_cho_Ct_Hoaø_Bình__Pmt_material__for_air_system_to_Hoa_Binh_Co." localSheetId="8">#REF!</definedName>
    <definedName name="Thanh_toaùn_tieàn_mua_vaät_tö_laép_ñaât_heä_thoáng_laïnh_cho_Ct_Hoaø_Bình__Pmt_material__for_air_system_to_Hoa_Binh_Co." localSheetId="17">#REF!</definedName>
    <definedName name="Thanh_toaùn_tieàn_mua_vaät_tö_laép_ñaât_heä_thoáng_laïnh_cho_Ct_Hoaø_Bình__Pmt_material__for_air_system_to_Hoa_Binh_Co." localSheetId="16">#REF!</definedName>
    <definedName name="Thanh_toaùn_tieàn_mua_vaät_tö_laép_ñaât_heä_thoáng_laïnh_cho_Ct_Hoaø_Bình__Pmt_material__for_air_system_to_Hoa_Binh_Co." localSheetId="15">#REF!</definedName>
    <definedName name="Thanh_toaùn_tieàn_mua_vaät_tö_laép_ñaât_heä_thoáng_laïnh_cho_Ct_Hoaø_Bình__Pmt_material__for_air_system_to_Hoa_Binh_Co." localSheetId="3">#REF!</definedName>
    <definedName name="Thanh_toaùn_tieàn_mua_vaät_tö_laép_ñaât_heä_thoáng_laïnh_cho_Ct_Hoaø_Bình__Pmt_material__for_air_system_to_Hoa_Binh_Co." localSheetId="1">#REF!</definedName>
    <definedName name="Thanh_toaùn_tieàn_mua_vaät_tö_laép_ñaât_heä_thoáng_laïnh_cho_Ct_Hoaø_Bình__Pmt_material__for_air_system_to_Hoa_Binh_Co." localSheetId="0">#REF!</definedName>
    <definedName name="Thanh_toaùn_tieàn_mua_vaät_tö_laép_ñaât_heä_thoáng_laïnh_cho_Ct_Hoaø_Bình__Pmt_material__for_air_system_to_Hoa_Binh_Co." localSheetId="6">#REF!</definedName>
    <definedName name="Thanh_toaùn_tieàn_mua_vaät_tö_laép_ñaât_heä_thoáng_laïnh_cho_Ct_Hoaø_Bình__Pmt_material__for_air_system_to_Hoa_Binh_Co." localSheetId="5">#REF!</definedName>
    <definedName name="Thanh_toaùn_tieàn_mua_vaät_tö_laép_ñaât_heä_thoáng_laïnh_cho_Ct_Hoaø_Bình__Pmt_material__for_air_system_to_Hoa_Binh_Co.">#REF!</definedName>
    <definedName name="thanhthao" localSheetId="19" hidden="1">{#N/A,#N/A,FALSE,"Chi tiÆt"}</definedName>
    <definedName name="thanhthao" localSheetId="9" hidden="1">{#N/A,#N/A,FALSE,"Chi tiÆt"}</definedName>
    <definedName name="thanhthao" localSheetId="20" hidden="1">{#N/A,#N/A,FALSE,"Chi tiÆt"}</definedName>
    <definedName name="thanhthao" localSheetId="10" hidden="1">{#N/A,#N/A,FALSE,"Chi tiÆt"}</definedName>
    <definedName name="thanhthao" hidden="1">{#N/A,#N/A,FALSE,"Chi tiÆt"}</definedName>
    <definedName name="THCP2" localSheetId="20" hidden="1">{"'Sheet1'!$L$16"}</definedName>
    <definedName name="THCP2" localSheetId="10" hidden="1">{"'Sheet1'!$L$16"}</definedName>
    <definedName name="THCP2" hidden="1">{"'Sheet1'!$L$16"}</definedName>
    <definedName name="THCPCTD" localSheetId="20" hidden="1">{"'Sheet1'!$L$16"}</definedName>
    <definedName name="THCPCTD" localSheetId="10" hidden="1">{"'Sheet1'!$L$16"}</definedName>
    <definedName name="THCPCTD" hidden="1">{"'Sheet1'!$L$16"}</definedName>
    <definedName name="thephinh" localSheetId="20" hidden="1">{#N/A,#N/A,FALSE,"CCTV"}</definedName>
    <definedName name="thephinh" localSheetId="10" hidden="1">{#N/A,#N/A,FALSE,"CCTV"}</definedName>
    <definedName name="thephinh" hidden="1">{#N/A,#N/A,FALSE,"CCTV"}</definedName>
    <definedName name="THI" localSheetId="21">#REF!</definedName>
    <definedName name="THI" localSheetId="11">#REF!</definedName>
    <definedName name="THI" localSheetId="14">#REF!</definedName>
    <definedName name="THI" localSheetId="2">#REF!</definedName>
    <definedName name="THI" localSheetId="18">#REF!</definedName>
    <definedName name="THI" localSheetId="8">#REF!</definedName>
    <definedName name="THI" localSheetId="17">#REF!</definedName>
    <definedName name="THI" localSheetId="16">#REF!</definedName>
    <definedName name="THI" localSheetId="15">#REF!</definedName>
    <definedName name="THI" localSheetId="3">#REF!</definedName>
    <definedName name="THI" localSheetId="1">#REF!</definedName>
    <definedName name="THI" localSheetId="0">#REF!</definedName>
    <definedName name="THI" localSheetId="6">#REF!</definedName>
    <definedName name="THI" localSheetId="5">#REF!</definedName>
    <definedName name="THI">#REF!</definedName>
    <definedName name="thieu" hidden="1">{#N/A,#N/A,FALSE,"m66";#N/A,#N/A,FALSE,"m66"}</definedName>
    <definedName name="thpp"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pp"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pp"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uy"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uy"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u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vt" localSheetId="20" hidden="1">{"'Sheet1'!$L$16"}</definedName>
    <definedName name="thvt" localSheetId="10" hidden="1">{"'Sheet1'!$L$16"}</definedName>
    <definedName name="thvt" hidden="1">{"'Sheet1'!$L$16"}</definedName>
    <definedName name="Tien" localSheetId="20" hidden="1">{"'Sheet1'!$L$16"}</definedName>
    <definedName name="Tien" localSheetId="10" hidden="1">{"'Sheet1'!$L$16"}</definedName>
    <definedName name="Tien" hidden="1">{"'Sheet1'!$L$16"}</definedName>
    <definedName name="TITAN" localSheetId="21">#REF!</definedName>
    <definedName name="TITAN" localSheetId="11">#REF!</definedName>
    <definedName name="TITAN" localSheetId="14">#REF!</definedName>
    <definedName name="TITAN" localSheetId="2">#REF!</definedName>
    <definedName name="TITAN" localSheetId="18">#REF!</definedName>
    <definedName name="TITAN" localSheetId="8">#REF!</definedName>
    <definedName name="TITAN" localSheetId="17">#REF!</definedName>
    <definedName name="TITAN" localSheetId="16">#REF!</definedName>
    <definedName name="TITAN" localSheetId="15">#REF!</definedName>
    <definedName name="TITAN" localSheetId="3">#REF!</definedName>
    <definedName name="TITAN" localSheetId="1">#REF!</definedName>
    <definedName name="TITAN" localSheetId="0">#REF!</definedName>
    <definedName name="TITAN" localSheetId="6">#REF!</definedName>
    <definedName name="TITAN" localSheetId="5">#REF!</definedName>
    <definedName name="TITAN">#REF!</definedName>
    <definedName name="TOANCAU" localSheetId="20" hidden="1">{"'Sheet1'!$L$16"}</definedName>
    <definedName name="TOANCAU" localSheetId="10" hidden="1">{"'Sheet1'!$L$16"}</definedName>
    <definedName name="TOANCAU" hidden="1">{"'Sheet1'!$L$16"}</definedName>
    <definedName name="TOUT" localSheetId="20" hidden="1">{#N/A,#N/A,TRUE,"I_S";#N/A,#N/A,TRUE,"Valvert";#N/A,#N/A,TRUE,"B_S";#N/A,#N/A,TRUE,"F_F";#N/A,#N/A,TRUE,"12.00";#N/A,#N/A,TRUE,"12.20";#N/A,#N/A,TRUE,"12.30";#N/A,#N/A,TRUE,"14.00";#N/A,#N/A,TRUE,"14.10";#N/A,#N/A,TRUE,"15.00";#N/A,#N/A,TRUE,"15.10";#N/A,#N/A,TRUE,"20.00";#N/A,#N/A,TRUE,"20.10";#N/A,#N/A,TRUE,"20.70";#N/A,#N/A,TRUE,"20.80";#N/A,#N/A,TRUE,"22.10";#N/A,#N/A,TRUE,"22.15";#N/A,#N/A,TRUE,"23.30";#N/A,#N/A,TRUE,"27.10";#N/A,#N/A,TRUE,"30.00";#N/A,#N/A,TRUE,"30.10";#N/A,#N/A,TRUE,"31.00";#N/A,#N/A,TRUE,"31.10";#N/A,#N/A,TRUE,"33.00";#N/A,#N/A,TRUE,"34.00";#N/A,#N/A,TRUE,"34.10";#N/A,#N/A,TRUE,"34.20";#N/A,#N/A,TRUE,"34.25";#N/A,#N/A,TRUE,"37.10";#N/A,#N/A,TRUE,"38.00";#N/A,#N/A,TRUE,"TA-101&amp;2";#N/A,#N/A,TRUE,"TA-105";#N/A,#N/A,TRUE,"TA-111&amp;12";#N/A,#N/A,TRUE,"TA-115";#N/A,#N/A,TRUE,"Computer"}</definedName>
    <definedName name="TOUT" localSheetId="10" hidden="1">{#N/A,#N/A,TRUE,"I_S";#N/A,#N/A,TRUE,"Valvert";#N/A,#N/A,TRUE,"B_S";#N/A,#N/A,TRUE,"F_F";#N/A,#N/A,TRUE,"12.00";#N/A,#N/A,TRUE,"12.20";#N/A,#N/A,TRUE,"12.30";#N/A,#N/A,TRUE,"14.00";#N/A,#N/A,TRUE,"14.10";#N/A,#N/A,TRUE,"15.00";#N/A,#N/A,TRUE,"15.10";#N/A,#N/A,TRUE,"20.00";#N/A,#N/A,TRUE,"20.10";#N/A,#N/A,TRUE,"20.70";#N/A,#N/A,TRUE,"20.80";#N/A,#N/A,TRUE,"22.10";#N/A,#N/A,TRUE,"22.15";#N/A,#N/A,TRUE,"23.30";#N/A,#N/A,TRUE,"27.10";#N/A,#N/A,TRUE,"30.00";#N/A,#N/A,TRUE,"30.10";#N/A,#N/A,TRUE,"31.00";#N/A,#N/A,TRUE,"31.10";#N/A,#N/A,TRUE,"33.00";#N/A,#N/A,TRUE,"34.00";#N/A,#N/A,TRUE,"34.10";#N/A,#N/A,TRUE,"34.20";#N/A,#N/A,TRUE,"34.25";#N/A,#N/A,TRUE,"37.10";#N/A,#N/A,TRUE,"38.00";#N/A,#N/A,TRUE,"TA-101&amp;2";#N/A,#N/A,TRUE,"TA-105";#N/A,#N/A,TRUE,"TA-111&amp;12";#N/A,#N/A,TRUE,"TA-115";#N/A,#N/A,TRUE,"Computer"}</definedName>
    <definedName name="TOUT" hidden="1">{#N/A,#N/A,TRUE,"I_S";#N/A,#N/A,TRUE,"Valvert";#N/A,#N/A,TRUE,"B_S";#N/A,#N/A,TRUE,"F_F";#N/A,#N/A,TRUE,"12.00";#N/A,#N/A,TRUE,"12.20";#N/A,#N/A,TRUE,"12.30";#N/A,#N/A,TRUE,"14.00";#N/A,#N/A,TRUE,"14.10";#N/A,#N/A,TRUE,"15.00";#N/A,#N/A,TRUE,"15.10";#N/A,#N/A,TRUE,"20.00";#N/A,#N/A,TRUE,"20.10";#N/A,#N/A,TRUE,"20.70";#N/A,#N/A,TRUE,"20.80";#N/A,#N/A,TRUE,"22.10";#N/A,#N/A,TRUE,"22.15";#N/A,#N/A,TRUE,"23.30";#N/A,#N/A,TRUE,"27.10";#N/A,#N/A,TRUE,"30.00";#N/A,#N/A,TRUE,"30.10";#N/A,#N/A,TRUE,"31.00";#N/A,#N/A,TRUE,"31.10";#N/A,#N/A,TRUE,"33.00";#N/A,#N/A,TRUE,"34.00";#N/A,#N/A,TRUE,"34.10";#N/A,#N/A,TRUE,"34.20";#N/A,#N/A,TRUE,"34.25";#N/A,#N/A,TRUE,"37.10";#N/A,#N/A,TRUE,"38.00";#N/A,#N/A,TRUE,"TA-101&amp;2";#N/A,#N/A,TRUE,"TA-105";#N/A,#N/A,TRUE,"TA-111&amp;12";#N/A,#N/A,TRUE,"TA-115";#N/A,#N/A,TRUE,"Computer"}</definedName>
    <definedName name="TPLRP" localSheetId="21">#REF!</definedName>
    <definedName name="TPLRP" localSheetId="11">#REF!</definedName>
    <definedName name="TPLRP" localSheetId="14">#REF!</definedName>
    <definedName name="TPLRP" localSheetId="2">#REF!</definedName>
    <definedName name="TPLRP" localSheetId="18">#REF!</definedName>
    <definedName name="TPLRP" localSheetId="8">#REF!</definedName>
    <definedName name="TPLRP" localSheetId="17">#REF!</definedName>
    <definedName name="TPLRP" localSheetId="16">#REF!</definedName>
    <definedName name="TPLRP" localSheetId="15">#REF!</definedName>
    <definedName name="TPLRP" localSheetId="3">#REF!</definedName>
    <definedName name="TPLRP" localSheetId="1">#REF!</definedName>
    <definedName name="TPLRP" localSheetId="0">#REF!</definedName>
    <definedName name="TPLRP" localSheetId="6">#REF!</definedName>
    <definedName name="TPLRP" localSheetId="5">#REF!</definedName>
    <definedName name="TPLRP">#REF!</definedName>
    <definedName name="TRADE2" localSheetId="21">#REF!</definedName>
    <definedName name="TRADE2" localSheetId="11">#REF!</definedName>
    <definedName name="TRADE2" localSheetId="14">#REF!</definedName>
    <definedName name="TRADE2" localSheetId="2">#REF!</definedName>
    <definedName name="TRADE2" localSheetId="18">#REF!</definedName>
    <definedName name="TRADE2" localSheetId="8">#REF!</definedName>
    <definedName name="TRADE2" localSheetId="17">#REF!</definedName>
    <definedName name="TRADE2" localSheetId="16">#REF!</definedName>
    <definedName name="TRADE2" localSheetId="15">#REF!</definedName>
    <definedName name="TRADE2" localSheetId="3">#REF!</definedName>
    <definedName name="TRADE2" localSheetId="1">#REF!</definedName>
    <definedName name="TRADE2" localSheetId="0">#REF!</definedName>
    <definedName name="TRADE2" localSheetId="6">#REF!</definedName>
    <definedName name="TRADE2" localSheetId="5">#REF!</definedName>
    <definedName name="TRADE2">#REF!</definedName>
    <definedName name="truc" localSheetId="20" hidden="1">{"'Sheet1'!$L$16"}</definedName>
    <definedName name="truc" localSheetId="10" hidden="1">{"'Sheet1'!$L$16"}</definedName>
    <definedName name="truc" hidden="1">{"'Sheet1'!$L$16"}</definedName>
    <definedName name="trygmdgdh" localSheetId="20" hidden="1">{"'Sheet1'!$L$16"}</definedName>
    <definedName name="trygmdgdh" localSheetId="10" hidden="1">{"'Sheet1'!$L$16"}</definedName>
    <definedName name="trygmdgdh" hidden="1">{"'Sheet1'!$L$16"}</definedName>
    <definedName name="ttbt" localSheetId="21">#REF!</definedName>
    <definedName name="ttbt" localSheetId="11">#REF!</definedName>
    <definedName name="ttbt" localSheetId="14">#REF!</definedName>
    <definedName name="ttbt" localSheetId="2">#REF!</definedName>
    <definedName name="ttbt" localSheetId="18">#REF!</definedName>
    <definedName name="ttbt" localSheetId="8">#REF!</definedName>
    <definedName name="ttbt" localSheetId="17">#REF!</definedName>
    <definedName name="ttbt" localSheetId="16">#REF!</definedName>
    <definedName name="ttbt" localSheetId="15">#REF!</definedName>
    <definedName name="ttbt" localSheetId="3">#REF!</definedName>
    <definedName name="ttbt" localSheetId="1">#REF!</definedName>
    <definedName name="ttbt" localSheetId="0">#REF!</definedName>
    <definedName name="ttbt" localSheetId="6">#REF!</definedName>
    <definedName name="ttbt" localSheetId="5">#REF!</definedName>
    <definedName name="ttbt">#REF!</definedName>
    <definedName name="TTSC" localSheetId="20" hidden="1">{"'Sheet1'!$L$16"}</definedName>
    <definedName name="TTSC" localSheetId="10" hidden="1">{"'Sheet1'!$L$16"}</definedName>
    <definedName name="TTSC" hidden="1">{"'Sheet1'!$L$16"}</definedName>
    <definedName name="ttteerw"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u" localSheetId="20" hidden="1">{"'Sheet1'!$L$16"}</definedName>
    <definedName name="tu" localSheetId="10" hidden="1">{"'Sheet1'!$L$16"}</definedName>
    <definedName name="tu" hidden="1">{"'Sheet1'!$L$16"}</definedName>
    <definedName name="TUYET" localSheetId="20" hidden="1">{"'Sheet1'!$L$16"}</definedName>
    <definedName name="TUYET" localSheetId="10" hidden="1">{"'Sheet1'!$L$16"}</definedName>
    <definedName name="TUYET" hidden="1">{"'Sheet1'!$L$16"}</definedName>
    <definedName name="tuyps" localSheetId="20" hidden="1">{"'Sheet1'!$L$16"}</definedName>
    <definedName name="tuyps" localSheetId="10" hidden="1">{"'Sheet1'!$L$16"}</definedName>
    <definedName name="tuyps" hidden="1">{"'Sheet1'!$L$16"}</definedName>
    <definedName name="UNITWEIGHT" localSheetId="21">#REF!</definedName>
    <definedName name="UNITWEIGHT" localSheetId="11">#REF!</definedName>
    <definedName name="UNITWEIGHT" localSheetId="14">#REF!</definedName>
    <definedName name="UNITWEIGHT" localSheetId="2">#REF!</definedName>
    <definedName name="UNITWEIGHT" localSheetId="18">#REF!</definedName>
    <definedName name="UNITWEIGHT" localSheetId="8">#REF!</definedName>
    <definedName name="UNITWEIGHT" localSheetId="17">#REF!</definedName>
    <definedName name="UNITWEIGHT" localSheetId="16">#REF!</definedName>
    <definedName name="UNITWEIGHT" localSheetId="15">#REF!</definedName>
    <definedName name="UNITWEIGHT" localSheetId="3">#REF!</definedName>
    <definedName name="UNITWEIGHT" localSheetId="1">#REF!</definedName>
    <definedName name="UNITWEIGHT" localSheetId="0">#REF!</definedName>
    <definedName name="UNITWEIGHT" localSheetId="6">#REF!</definedName>
    <definedName name="UNITWEIGHT" localSheetId="5">#REF!</definedName>
    <definedName name="UNITWEIGHT">#REF!</definedName>
    <definedName name="uy" localSheetId="20" hidden="1">{"'Sheet1'!$L$16"}</definedName>
    <definedName name="uy" localSheetId="10" hidden="1">{"'Sheet1'!$L$16"}</definedName>
    <definedName name="uy" hidden="1">{"'Sheet1'!$L$16"}</definedName>
    <definedName name="UYT" localSheetId="20" hidden="1">{#N/A,#N/A,FALSE,"CCTV"}</definedName>
    <definedName name="UYT" localSheetId="10" hidden="1">{#N/A,#N/A,FALSE,"CCTV"}</definedName>
    <definedName name="UYT" hidden="1">{#N/A,#N/A,FALSE,"CCTV"}</definedName>
    <definedName name="VAÄT_LIEÄU">"nhandongia"</definedName>
    <definedName name="van" hidden="1">{"'Sheet1'!$L$16"}</definedName>
    <definedName name="vay" localSheetId="20" hidden="1">{"'Sheet1'!$L$16"}</definedName>
    <definedName name="vay" localSheetId="10" hidden="1">{"'Sheet1'!$L$16"}</definedName>
    <definedName name="vay" hidden="1">{"'Sheet1'!$L$16"}</definedName>
    <definedName name="vccot" localSheetId="21">#REF!</definedName>
    <definedName name="vccot" localSheetId="11">#REF!</definedName>
    <definedName name="vccot" localSheetId="14">#REF!</definedName>
    <definedName name="vccot" localSheetId="2">#REF!</definedName>
    <definedName name="vccot" localSheetId="18">#REF!</definedName>
    <definedName name="vccot" localSheetId="8">#REF!</definedName>
    <definedName name="vccot" localSheetId="17">#REF!</definedName>
    <definedName name="vccot" localSheetId="16">#REF!</definedName>
    <definedName name="vccot" localSheetId="15">#REF!</definedName>
    <definedName name="vccot" localSheetId="3">#REF!</definedName>
    <definedName name="vccot" localSheetId="1">#REF!</definedName>
    <definedName name="vccot" localSheetId="0">#REF!</definedName>
    <definedName name="vccot" localSheetId="6">#REF!</definedName>
    <definedName name="vccot" localSheetId="5">#REF!</definedName>
    <definedName name="vccot">#REF!</definedName>
    <definedName name="vccv" localSheetId="20" hidden="1">{"'Sheet1'!$L$16"}</definedName>
    <definedName name="vccv" localSheetId="10" hidden="1">{"'Sheet1'!$L$16"}</definedName>
    <definedName name="vccv" hidden="1">{"'Sheet1'!$L$16"}</definedName>
    <definedName name="vctb" localSheetId="21">#REF!</definedName>
    <definedName name="vctb" localSheetId="11">#REF!</definedName>
    <definedName name="vctb" localSheetId="14">#REF!</definedName>
    <definedName name="vctb" localSheetId="2">#REF!</definedName>
    <definedName name="vctb" localSheetId="18">#REF!</definedName>
    <definedName name="vctb" localSheetId="8">#REF!</definedName>
    <definedName name="vctb" localSheetId="17">#REF!</definedName>
    <definedName name="vctb" localSheetId="16">#REF!</definedName>
    <definedName name="vctb" localSheetId="15">#REF!</definedName>
    <definedName name="vctb" localSheetId="3">#REF!</definedName>
    <definedName name="vctb" localSheetId="1">#REF!</definedName>
    <definedName name="vctb" localSheetId="0">#REF!</definedName>
    <definedName name="vctb" localSheetId="6">#REF!</definedName>
    <definedName name="vctb" localSheetId="5">#REF!</definedName>
    <definedName name="vctb">#REF!</definedName>
    <definedName name="vhjh" localSheetId="20" hidden="1">{#N/A,#N/A,FALSE,"CCTV"}</definedName>
    <definedName name="vhjh" localSheetId="10" hidden="1">{#N/A,#N/A,FALSE,"CCTV"}</definedName>
    <definedName name="vhjh" hidden="1">{#N/A,#N/A,FALSE,"CCTV"}</definedName>
    <definedName name="Viet" localSheetId="19" hidden="1">{"'Sheet1'!$L$16"}</definedName>
    <definedName name="Viet" localSheetId="9" hidden="1">{"'Sheet1'!$L$16"}</definedName>
    <definedName name="Viet" localSheetId="20" hidden="1">{"'Sheet1'!$L$16"}</definedName>
    <definedName name="Viet" localSheetId="10" hidden="1">{"'Sheet1'!$L$16"}</definedName>
    <definedName name="VIET" hidden="1">{#N/A,#N/A,FALSE,"m66";#N/A,#N/A,FALSE,"m66"}</definedName>
    <definedName name="VVV" localSheetId="20" hidden="1">{"USD",#N/A,FALSE,"Dec 96 "}</definedName>
    <definedName name="VVV" localSheetId="10" hidden="1">{"USD",#N/A,FALSE,"Dec 96 "}</definedName>
    <definedName name="VVV" hidden="1">{"USD",#N/A,FALSE,"Dec 96 "}</definedName>
    <definedName name="VVVVVV" localSheetId="20" hidden="1">{"'Sheet1'!$L$16"}</definedName>
    <definedName name="VVVVVV" localSheetId="10" hidden="1">{"'Sheet1'!$L$16"}</definedName>
    <definedName name="VVVVVV" hidden="1">{"'Sheet1'!$L$16"}</definedName>
    <definedName name="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erwer" localSheetId="20" hidden="1">{"'Sheet1'!$L$16"}</definedName>
    <definedName name="werwer" localSheetId="10" hidden="1">{"'Sheet1'!$L$16"}</definedName>
    <definedName name="werwer" hidden="1">{"'Sheet1'!$L$16"}</definedName>
    <definedName name="what" localSheetId="20" hidden="1">{"mgmt forecast",#N/A,FALSE,"Mgmt Forecast";"dcf table",#N/A,FALSE,"Mgmt Forecast";"sensitivity",#N/A,FALSE,"Mgmt Forecast";"table inputs",#N/A,FALSE,"Mgmt Forecast";"calculations",#N/A,FALSE,"Mgmt Forecast"}</definedName>
    <definedName name="what" localSheetId="10" hidden="1">{"mgmt forecast",#N/A,FALSE,"Mgmt Forecast";"dcf table",#N/A,FALSE,"Mgmt Forecast";"sensitivity",#N/A,FALSE,"Mgmt Forecast";"table inputs",#N/A,FALSE,"Mgmt Forecast";"calculations",#N/A,FALSE,"Mgmt Forecast"}</definedName>
    <definedName name="what" hidden="1">{"mgmt forecast",#N/A,FALSE,"Mgmt Forecast";"dcf table",#N/A,FALSE,"Mgmt Forecast";"sensitivity",#N/A,FALSE,"Mgmt Forecast";"table inputs",#N/A,FALSE,"Mgmt Forecast";"calculations",#N/A,FALSE,"Mgmt Forecast"}</definedName>
    <definedName name="What1" localSheetId="20" hidden="1">{"mgmt forecast",#N/A,FALSE,"Mgmt Forecast";"dcf table",#N/A,FALSE,"Mgmt Forecast";"sensitivity",#N/A,FALSE,"Mgmt Forecast";"table inputs",#N/A,FALSE,"Mgmt Forecast";"calculations",#N/A,FALSE,"Mgmt Forecast"}</definedName>
    <definedName name="What1" localSheetId="10" hidden="1">{"mgmt forecast",#N/A,FALSE,"Mgmt Forecast";"dcf table",#N/A,FALSE,"Mgmt Forecast";"sensitivity",#N/A,FALSE,"Mgmt Forecast";"table inputs",#N/A,FALSE,"Mgmt Forecast";"calculations",#N/A,FALSE,"Mgmt Forecast"}</definedName>
    <definedName name="What1" hidden="1">{"mgmt forecast",#N/A,FALSE,"Mgmt Forecast";"dcf table",#N/A,FALSE,"Mgmt Forecast";"sensitivity",#N/A,FALSE,"Mgmt Forecast";"table inputs",#N/A,FALSE,"Mgmt Forecast";"calculations",#N/A,FALSE,"Mgmt Forecast"}</definedName>
    <definedName name="WP"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qe" localSheetId="8" hidden="1">#REF!</definedName>
    <definedName name="wqe" localSheetId="16" hidden="1">#REF!</definedName>
    <definedName name="wqe" localSheetId="15" hidden="1">#REF!</definedName>
    <definedName name="wqe" localSheetId="1" hidden="1">#REF!</definedName>
    <definedName name="wqe" localSheetId="0" hidden="1">#REF!</definedName>
    <definedName name="wqe" localSheetId="6" hidden="1">#REF!</definedName>
    <definedName name="wqe" localSheetId="5" hidden="1">#REF!</definedName>
    <definedName name="wqe" localSheetId="20" hidden="1">#REF!</definedName>
    <definedName name="wqe" localSheetId="10" hidden="1">#REF!</definedName>
    <definedName name="wqe" hidden="1">#REF!</definedName>
    <definedName name="WRITE" localSheetId="20" hidden="1">{#N/A,#N/A,FALSE,"CCTV"}</definedName>
    <definedName name="WRITE" localSheetId="10" hidden="1">{#N/A,#N/A,FALSE,"CCTV"}</definedName>
    <definedName name="WRITE" hidden="1">{#N/A,#N/A,FALSE,"CCTV"}</definedName>
    <definedName name="WRN" localSheetId="20" hidden="1">{#N/A,#N/A,FALSE,"CCTV"}</definedName>
    <definedName name="WRN" localSheetId="10" hidden="1">{#N/A,#N/A,FALSE,"CCTV"}</definedName>
    <definedName name="WRN" hidden="1">{#N/A,#N/A,FALSE,"CCTV"}</definedName>
    <definedName name="wrn.1." localSheetId="19" hidden="1">{#N/A,#N/A,FALSE,"Sheet2"}</definedName>
    <definedName name="wrn.1." localSheetId="9" hidden="1">{#N/A,#N/A,FALSE,"Sheet2"}</definedName>
    <definedName name="wrn.1." localSheetId="20" hidden="1">{#N/A,#N/A,FALSE,"Sheet2"}</definedName>
    <definedName name="wrn.1." localSheetId="10" hidden="1">{#N/A,#N/A,FALSE,"Sheet2"}</definedName>
    <definedName name="wrn.1." hidden="1">{#N/A,#N/A,FALSE,"Sheet2"}</definedName>
    <definedName name="wrn.aaa." localSheetId="20" hidden="1">{#N/A,#N/A,FALSE,"Sheet1";#N/A,#N/A,FALSE,"Sheet1";#N/A,#N/A,FALSE,"Sheet1"}</definedName>
    <definedName name="wrn.aaa." localSheetId="10" hidden="1">{#N/A,#N/A,FALSE,"Sheet1";#N/A,#N/A,FALSE,"Sheet1";#N/A,#N/A,FALSE,"Sheet1"}</definedName>
    <definedName name="wrn.aaa." hidden="1">{#N/A,#N/A,FALSE,"Sheet1";#N/A,#N/A,FALSE,"Sheet1";#N/A,#N/A,FALSE,"Sheet1"}</definedName>
    <definedName name="wrn.Balance._.Sheet." hidden="1">{"Balsheet",#N/A,FALSE,"BalSheet"}</definedName>
    <definedName name="wrn.BAOCAO." localSheetId="20" hidden="1">{#N/A,#N/A,FALSE,"sum";#N/A,#N/A,FALSE,"MARTV";#N/A,#N/A,FALSE,"APRTV"}</definedName>
    <definedName name="wrn.BAOCAO." localSheetId="10" hidden="1">{#N/A,#N/A,FALSE,"sum";#N/A,#N/A,FALSE,"MARTV";#N/A,#N/A,FALSE,"APRTV"}</definedName>
    <definedName name="wrn.BAOCAO." hidden="1">{#N/A,#N/A,FALSE,"sum";#N/A,#N/A,FALSE,"MARTV";#N/A,#N/A,FALSE,"APRTV"}</definedName>
    <definedName name="wrn.BM." localSheetId="20" hidden="1">{#N/A,#N/A,FALSE,"CCTV"}</definedName>
    <definedName name="wrn.BM." localSheetId="10" hidden="1">{#N/A,#N/A,FALSE,"CCTV"}</definedName>
    <definedName name="wrn.BM." hidden="1">{#N/A,#N/A,FALSE,"CCTV"}</definedName>
    <definedName name="wrn.chi._.tiÆt." localSheetId="19" hidden="1">{#N/A,#N/A,FALSE,"Chi tiÆt"}</definedName>
    <definedName name="wrn.chi._.tiÆt." localSheetId="9" hidden="1">{#N/A,#N/A,FALSE,"Chi tiÆt"}</definedName>
    <definedName name="wrn.chi._.tiÆt." localSheetId="20" hidden="1">{#N/A,#N/A,FALSE,"Chi tiÆt"}</definedName>
    <definedName name="wrn.chi._.tiÆt." localSheetId="10" hidden="1">{#N/A,#N/A,FALSE,"Chi tiÆt"}</definedName>
    <definedName name="wrn.chi._.tiÆt." hidden="1">{#N/A,#N/A,FALSE,"Chi tiÆt"}</definedName>
    <definedName name="wrn.cong." localSheetId="20" hidden="1">{#N/A,#N/A,FALSE,"Sheet1"}</definedName>
    <definedName name="wrn.cong." localSheetId="10" hidden="1">{#N/A,#N/A,FALSE,"Sheet1"}</definedName>
    <definedName name="wrn.cong." hidden="1">{#N/A,#N/A,FALSE,"Sheet1"}</definedName>
    <definedName name="wrn.dcf." localSheetId="20" hidden="1">{"mgmt forecast",#N/A,FALSE,"Mgmt Forecast";"dcf table",#N/A,FALSE,"Mgmt Forecast";"sensitivity",#N/A,FALSE,"Mgmt Forecast";"table inputs",#N/A,FALSE,"Mgmt Forecast";"calculations",#N/A,FALSE,"Mgmt Forecast"}</definedName>
    <definedName name="wrn.dcf." localSheetId="10"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ULL._.REPORT." hidden="1">{"title",#N/A,TRUE,"title";"content",#N/A,TRUE,"content";"BusPlan",#N/A,TRUE,"BusPlan";"kpi",#N/A,TRUE,"KPI";"profit",#N/A,TRUE,"Profit";"Balsheet",#N/A,TRUE,"BalSheet";"Misc",#N/A,TRUE,"Misc";"tracking",#N/A,TRUE,"tracking";"market",#N/A,TRUE,"Market"}</definedName>
    <definedName name="wrn.graphdata." hidden="1">{#N/A,#N/A,FALSE,"GraphData"}</definedName>
    <definedName name="wrn.KPI." hidden="1">{"kpi",#N/A,FALSE,"KPI"}</definedName>
    <definedName name="wrn.Miscellaneous." hidden="1">{"Misc",#N/A,FALSE,"Misc"}</definedName>
    <definedName name="wrn.Net._.Sales._.en._.FF_Dec." localSheetId="20" hidden="1">{"FF",#N/A,FALSE,"Dec 96 "}</definedName>
    <definedName name="wrn.Net._.Sales._.en._.FF_Dec." localSheetId="10" hidden="1">{"FF",#N/A,FALSE,"Dec 96 "}</definedName>
    <definedName name="wrn.Net._.Sales._.en._.FF_Dec." hidden="1">{"FF",#N/A,FALSE,"Dec 96 "}</definedName>
    <definedName name="wrn.Net._.Sales._.en._.FF_janv." localSheetId="20" hidden="1">{"FF",#N/A,FALSE,"Janv 97"}</definedName>
    <definedName name="wrn.Net._.Sales._.en._.FF_janv." localSheetId="10" hidden="1">{"FF",#N/A,FALSE,"Janv 97"}</definedName>
    <definedName name="wrn.Net._.Sales._.en._.FF_janv." hidden="1">{"FF",#N/A,FALSE,"Janv 97"}</definedName>
    <definedName name="wrn.Net._.Sales._.en._.USD_Dec." localSheetId="20" hidden="1">{"USD",#N/A,FALSE,"Dec 96 "}</definedName>
    <definedName name="wrn.Net._.Sales._.en._.USD_Dec." localSheetId="10" hidden="1">{"USD",#N/A,FALSE,"Dec 96 "}</definedName>
    <definedName name="wrn.Net._.Sales._.en._.USD_Dec." hidden="1">{"USD",#N/A,FALSE,"Dec 96 "}</definedName>
    <definedName name="wrn.Net._.Sales._.en._.USD_janv." localSheetId="20" hidden="1">{"USD",#N/A,FALSE,"Janv 97"}</definedName>
    <definedName name="wrn.Net._.Sales._.en._.USD_janv." localSheetId="10" hidden="1">{"USD",#N/A,FALSE,"Janv 97"}</definedName>
    <definedName name="wrn.Net._.Sales._.en._.USD_janv." hidden="1">{"USD",#N/A,FALSE,"Janv 97"}</definedName>
    <definedName name="wrn.PL._.trend." localSheetId="20" hidden="1">{"Jan-June",#N/A,FALSE,"Sheet4";"Jul-Dec",#N/A,FALSE,"Sheet4"}</definedName>
    <definedName name="wrn.PL._.trend." localSheetId="10" hidden="1">{"Jan-June",#N/A,FALSE,"Sheet4";"Jul-Dec",#N/A,FALSE,"Sheet4"}</definedName>
    <definedName name="wrn.PL._.trend." hidden="1">{"Jan-June",#N/A,FALSE,"Sheet4";"Jul-Dec",#N/A,FALSE,"Sheet4"}</definedName>
    <definedName name="wrn.Profit._.Statement." hidden="1">{"profit",#N/A,FALSE,"Profit"}</definedName>
    <definedName name="wrn.Projection._.en._.FF." localSheetId="20" hidden="1">{"FF",#N/A,FALSE,"Projection"}</definedName>
    <definedName name="wrn.Projection._.en._.FF." localSheetId="10" hidden="1">{"FF",#N/A,FALSE,"Projection"}</definedName>
    <definedName name="wrn.Projection._.en._.FF." hidden="1">{"FF",#N/A,FALSE,"Projection"}</definedName>
    <definedName name="wrn.Report." localSheetId="20" hidden="1">{"Offgrid",#N/A,FALSE,"OFFGRID";"Region",#N/A,FALSE,"REGION";"Offgrid -2",#N/A,FALSE,"OFFGRID";"WTP",#N/A,FALSE,"WTP";"WTP -2",#N/A,FALSE,"WTP";"Project",#N/A,FALSE,"PROJECT";"Summary -2",#N/A,FALSE,"SUMMARY"}</definedName>
    <definedName name="wrn.Report." localSheetId="10"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SQ." localSheetId="20" hidden="1">{#N/A,#N/A,FALSE,"soquy"}</definedName>
    <definedName name="wrn.SQ." localSheetId="10" hidden="1">{#N/A,#N/A,FALSE,"soquy"}</definedName>
    <definedName name="wrn.SQ." hidden="1">{#N/A,#N/A,FALSE,"soquy"}</definedName>
    <definedName name="wrn.switched._.date." hidden="1">{#N/A,#N/A,FALSE,"m66";#N/A,#N/A,FALSE,"m66"}</definedName>
    <definedName name="wrn.Synt_dec." localSheetId="20" hidden="1">{"Synthese",#N/A,FALSE,"Dec 96 (2)"}</definedName>
    <definedName name="wrn.Synt_dec." localSheetId="10" hidden="1">{"Synthese",#N/A,FALSE,"Dec 96 (2)"}</definedName>
    <definedName name="wrn.Synt_dec." hidden="1">{"Synthese",#N/A,FALSE,"Dec 96 (2)"}</definedName>
    <definedName name="wrn.Synt_janv." localSheetId="20" hidden="1">{"Syn_janv",#N/A,FALSE,"Janv 97"}</definedName>
    <definedName name="wrn.Synt_janv." localSheetId="10" hidden="1">{"Syn_janv",#N/A,FALSE,"Janv 97"}</definedName>
    <definedName name="wrn.Synt_janv." hidden="1">{"Syn_janv",#N/A,FALSE,"Janv 97"}</definedName>
    <definedName name="wrn.Title._.Page." hidden="1">{"title",#N/A,FALSE,"title"}</definedName>
    <definedName name="wrn.Total."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ut." localSheetId="20" hidden="1">{#N/A,#N/A,FALSE,"I_S";#N/A,#N/A,FALSE,"B_S";#N/A,#N/A,FALSE,"F_F"}</definedName>
    <definedName name="wrn.tout." localSheetId="10" hidden="1">{#N/A,#N/A,FALSE,"I_S";#N/A,#N/A,FALSE,"B_S";#N/A,#N/A,FALSE,"F_F"}</definedName>
    <definedName name="wrn.tout." hidden="1">{#N/A,#N/A,FALSE,"I_S";#N/A,#N/A,FALSE,"B_S";#N/A,#N/A,FALSE,"F_F"}</definedName>
    <definedName name="wrn.Tracking." hidden="1">{"tracking",#N/A,FALSE,"tracking"}</definedName>
    <definedName name="wrn.vd." localSheetId="19" hidden="1">{#N/A,#N/A,TRUE,"BT M200 da 10x20"}</definedName>
    <definedName name="wrn.vd." localSheetId="9" hidden="1">{#N/A,#N/A,TRUE,"BT M200 da 10x20"}</definedName>
    <definedName name="wrn.vd." localSheetId="20" hidden="1">{#N/A,#N/A,TRUE,"BT M200 da 10x20"}</definedName>
    <definedName name="wrn.vd." localSheetId="10" hidden="1">{#N/A,#N/A,TRUE,"BT M200 da 10x20"}</definedName>
    <definedName name="wrn.vd." hidden="1">{#N/A,#N/A,TRUE,"BT M200 da 10x20"}</definedName>
    <definedName name="wrn.Working._.Capital." localSheetId="19" hidden="1">{#N/A,#N/A,FALSE,"Gesamt";#N/A,#N/A,FALSE,"Ree KG";#N/A,#N/A,FALSE,"Ree Inter";#N/A,#N/A,FALSE,"BTM";#N/A,#N/A,FALSE,"GmbH";#N/A,#N/A,FALSE,"Sonstige"}</definedName>
    <definedName name="wrn.Working._.Capital." localSheetId="9" hidden="1">{#N/A,#N/A,FALSE,"Gesamt";#N/A,#N/A,FALSE,"Ree KG";#N/A,#N/A,FALSE,"Ree Inter";#N/A,#N/A,FALSE,"BTM";#N/A,#N/A,FALSE,"GmbH";#N/A,#N/A,FALSE,"Sonstige"}</definedName>
    <definedName name="wrn.Working._.Capital." localSheetId="20" hidden="1">{#N/A,#N/A,FALSE,"Gesamt";#N/A,#N/A,FALSE,"Ree KG";#N/A,#N/A,FALSE,"Ree Inter";#N/A,#N/A,FALSE,"BTM";#N/A,#N/A,FALSE,"GmbH";#N/A,#N/A,FALSE,"Sonstige"}</definedName>
    <definedName name="wrn.Working._.Capital." localSheetId="10" hidden="1">{#N/A,#N/A,FALSE,"Gesamt";#N/A,#N/A,FALSE,"Ree KG";#N/A,#N/A,FALSE,"Ree Inter";#N/A,#N/A,FALSE,"BTM";#N/A,#N/A,FALSE,"GmbH";#N/A,#N/A,FALSE,"Sonstige"}</definedName>
    <definedName name="wrn.Working._.Capital." hidden="1">{#N/A,#N/A,FALSE,"Gesamt";#N/A,#N/A,FALSE,"Ree KG";#N/A,#N/A,FALSE,"Ree Inter";#N/A,#N/A,FALSE,"BTM";#N/A,#N/A,FALSE,"GmbH";#N/A,#N/A,FALSE,"Sonstige"}</definedName>
    <definedName name="wrn1.dcf." localSheetId="20" hidden="1">{"mgmt forecast",#N/A,FALSE,"Mgmt Forecast";"dcf table",#N/A,FALSE,"Mgmt Forecast";"sensitivity",#N/A,FALSE,"Mgmt Forecast";"table inputs",#N/A,FALSE,"Mgmt Forecast";"calculations",#N/A,FALSE,"Mgmt Forecast"}</definedName>
    <definedName name="wrn1.dcf." localSheetId="10" hidden="1">{"mgmt forecast",#N/A,FALSE,"Mgmt Forecast";"dcf table",#N/A,FALSE,"Mgmt Forecast";"sensitivity",#N/A,FALSE,"Mgmt Forecast";"table inputs",#N/A,FALSE,"Mgmt Forecast";"calculations",#N/A,FALSE,"Mgmt Forecast"}</definedName>
    <definedName name="wrn1.dcf." hidden="1">{"mgmt forecast",#N/A,FALSE,"Mgmt Forecast";"dcf table",#N/A,FALSE,"Mgmt Forecast";"sensitivity",#N/A,FALSE,"Mgmt Forecast";"table inputs",#N/A,FALSE,"Mgmt Forecast";"calculations",#N/A,FALSE,"Mgmt Forecast"}</definedName>
    <definedName name="wrnf.report" localSheetId="20" hidden="1">{"Offgrid",#N/A,FALSE,"OFFGRID";"Region",#N/A,FALSE,"REGION";"Offgrid -2",#N/A,FALSE,"OFFGRID";"WTP",#N/A,FALSE,"WTP";"WTP -2",#N/A,FALSE,"WTP";"Project",#N/A,FALSE,"PROJECT";"Summary -2",#N/A,FALSE,"SUMMARY"}</definedName>
    <definedName name="wrnf.report" localSheetId="10"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rrwrw"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 localSheetId="21">#REF!</definedName>
    <definedName name="X" localSheetId="11">#REF!</definedName>
    <definedName name="X" localSheetId="14">#REF!</definedName>
    <definedName name="X" localSheetId="2">#REF!</definedName>
    <definedName name="X" localSheetId="18">#REF!</definedName>
    <definedName name="X" localSheetId="8">#REF!</definedName>
    <definedName name="X" localSheetId="17">#REF!</definedName>
    <definedName name="X" localSheetId="16">#REF!</definedName>
    <definedName name="X" localSheetId="15">#REF!</definedName>
    <definedName name="X" localSheetId="3">#REF!</definedName>
    <definedName name="X" localSheetId="1">#REF!</definedName>
    <definedName name="X" localSheetId="0">#REF!</definedName>
    <definedName name="X" localSheetId="6">#REF!</definedName>
    <definedName name="X" localSheetId="5">#REF!</definedName>
    <definedName name="X">#REF!</definedName>
    <definedName name="XD" localSheetId="20" hidden="1">{"'Sheet1'!$L$16"}</definedName>
    <definedName name="XD" localSheetId="10" hidden="1">{"'Sheet1'!$L$16"}</definedName>
    <definedName name="XD" hidden="1">{"'Sheet1'!$L$16"}</definedName>
    <definedName name="XREF_COLUMN_1" localSheetId="21" hidden="1">[6]대출채권LS!#REF!</definedName>
    <definedName name="XREF_COLUMN_1" localSheetId="11" hidden="1">[6]대출채권LS!#REF!</definedName>
    <definedName name="XREF_COLUMN_1" localSheetId="14" hidden="1">[6]대출채권LS!#REF!</definedName>
    <definedName name="XREF_COLUMN_1" localSheetId="2" hidden="1">[6]대출채권LS!#REF!</definedName>
    <definedName name="XREF_COLUMN_1" localSheetId="18" hidden="1">[6]대출채권LS!#REF!</definedName>
    <definedName name="XREF_COLUMN_1" localSheetId="8" hidden="1">[6]대출채권LS!#REF!</definedName>
    <definedName name="XREF_COLUMN_1" localSheetId="19" hidden="1">[6]대출채권LS!#REF!</definedName>
    <definedName name="XREF_COLUMN_1" localSheetId="9" hidden="1">[6]대출채권LS!#REF!</definedName>
    <definedName name="XREF_COLUMN_1" localSheetId="17" hidden="1">[6]대출채권LS!#REF!</definedName>
    <definedName name="XREF_COLUMN_1" localSheetId="16" hidden="1">[6]대출채권LS!#REF!</definedName>
    <definedName name="XREF_COLUMN_1" localSheetId="15" hidden="1">[6]대출채권LS!#REF!</definedName>
    <definedName name="XREF_COLUMN_1" localSheetId="3" hidden="1">[6]대출채권LS!#REF!</definedName>
    <definedName name="XREF_COLUMN_1" localSheetId="1" hidden="1">[6]대출채권LS!#REF!</definedName>
    <definedName name="XREF_COLUMN_1" localSheetId="0" hidden="1">[6]대출채권LS!#REF!</definedName>
    <definedName name="XREF_COLUMN_1" localSheetId="6" hidden="1">[6]대출채권LS!#REF!</definedName>
    <definedName name="XREF_COLUMN_1" localSheetId="5" hidden="1">[6]대출채권LS!#REF!</definedName>
    <definedName name="XREF_COLUMN_1" localSheetId="20" hidden="1">[6]대출채권LS!#REF!</definedName>
    <definedName name="XREF_COLUMN_1" localSheetId="10" hidden="1">[6]대출채권LS!#REF!</definedName>
    <definedName name="XREF_COLUMN_1" hidden="1">[6]대출채권LS!#REF!</definedName>
    <definedName name="XREF_COLUMN_11" hidden="1">[7]표지어음!$J$1:$J$65536</definedName>
    <definedName name="XREF_COLUMN_19" hidden="1">[7]표지어음!$L$1:$L$65536</definedName>
    <definedName name="XREF_COLUMN_2" localSheetId="21" hidden="1">#REF!</definedName>
    <definedName name="XREF_COLUMN_2" localSheetId="11" hidden="1">#REF!</definedName>
    <definedName name="XREF_COLUMN_2" localSheetId="14" hidden="1">#REF!</definedName>
    <definedName name="XREF_COLUMN_2" localSheetId="2" hidden="1">#REF!</definedName>
    <definedName name="XREF_COLUMN_2" localSheetId="18" hidden="1">#REF!</definedName>
    <definedName name="XREF_COLUMN_2" localSheetId="8" hidden="1">#REF!</definedName>
    <definedName name="XREF_COLUMN_2" localSheetId="19" hidden="1">#REF!</definedName>
    <definedName name="XREF_COLUMN_2" localSheetId="9" hidden="1">#REF!</definedName>
    <definedName name="XREF_COLUMN_2" localSheetId="17" hidden="1">#REF!</definedName>
    <definedName name="XREF_COLUMN_2" localSheetId="16" hidden="1">#REF!</definedName>
    <definedName name="XREF_COLUMN_2" localSheetId="15" hidden="1">#REF!</definedName>
    <definedName name="XREF_COLUMN_2" localSheetId="3" hidden="1">#REF!</definedName>
    <definedName name="XREF_COLUMN_2" localSheetId="1" hidden="1">#REF!</definedName>
    <definedName name="XREF_COLUMN_2" localSheetId="0" hidden="1">#REF!</definedName>
    <definedName name="XREF_COLUMN_2" localSheetId="6" hidden="1">#REF!</definedName>
    <definedName name="XREF_COLUMN_2" localSheetId="5" hidden="1">#REF!</definedName>
    <definedName name="XREF_COLUMN_2" localSheetId="20" hidden="1">#REF!</definedName>
    <definedName name="XREF_COLUMN_2" localSheetId="10" hidden="1">#REF!</definedName>
    <definedName name="XREF_COLUMN_2" hidden="1">#REF!</definedName>
    <definedName name="XREF_COLUMN_4" localSheetId="21" hidden="1">#REF!</definedName>
    <definedName name="XREF_COLUMN_4" localSheetId="11" hidden="1">#REF!</definedName>
    <definedName name="XREF_COLUMN_4" localSheetId="14" hidden="1">#REF!</definedName>
    <definedName name="XREF_COLUMN_4" localSheetId="2" hidden="1">#REF!</definedName>
    <definedName name="XREF_COLUMN_4" localSheetId="18" hidden="1">#REF!</definedName>
    <definedName name="XREF_COLUMN_4" localSheetId="8" hidden="1">#REF!</definedName>
    <definedName name="XREF_COLUMN_4" localSheetId="19" hidden="1">#REF!</definedName>
    <definedName name="XREF_COLUMN_4" localSheetId="9" hidden="1">#REF!</definedName>
    <definedName name="XREF_COLUMN_4" localSheetId="17" hidden="1">#REF!</definedName>
    <definedName name="XREF_COLUMN_4" localSheetId="16" hidden="1">#REF!</definedName>
    <definedName name="XREF_COLUMN_4" localSheetId="15" hidden="1">#REF!</definedName>
    <definedName name="XREF_COLUMN_4" localSheetId="3" hidden="1">#REF!</definedName>
    <definedName name="XREF_COLUMN_4" localSheetId="1" hidden="1">#REF!</definedName>
    <definedName name="XREF_COLUMN_4" localSheetId="0" hidden="1">#REF!</definedName>
    <definedName name="XREF_COLUMN_4" localSheetId="6" hidden="1">#REF!</definedName>
    <definedName name="XREF_COLUMN_4" localSheetId="5" hidden="1">#REF!</definedName>
    <definedName name="XREF_COLUMN_4" localSheetId="20" hidden="1">#REF!</definedName>
    <definedName name="XREF_COLUMN_4" localSheetId="10" hidden="1">#REF!</definedName>
    <definedName name="XREF_COLUMN_4" hidden="1">#REF!</definedName>
    <definedName name="XREF_COLUMN_5" localSheetId="21" hidden="1">#REF!</definedName>
    <definedName name="XREF_COLUMN_5" localSheetId="11" hidden="1">#REF!</definedName>
    <definedName name="XREF_COLUMN_5" localSheetId="14" hidden="1">#REF!</definedName>
    <definedName name="XREF_COLUMN_5" localSheetId="2" hidden="1">#REF!</definedName>
    <definedName name="XREF_COLUMN_5" localSheetId="18" hidden="1">#REF!</definedName>
    <definedName name="XREF_COLUMN_5" localSheetId="8" hidden="1">#REF!</definedName>
    <definedName name="XREF_COLUMN_5" localSheetId="19" hidden="1">#REF!</definedName>
    <definedName name="XREF_COLUMN_5" localSheetId="9" hidden="1">#REF!</definedName>
    <definedName name="XREF_COLUMN_5" localSheetId="17" hidden="1">#REF!</definedName>
    <definedName name="XREF_COLUMN_5" localSheetId="16" hidden="1">#REF!</definedName>
    <definedName name="XREF_COLUMN_5" localSheetId="15" hidden="1">#REF!</definedName>
    <definedName name="XREF_COLUMN_5" localSheetId="3" hidden="1">#REF!</definedName>
    <definedName name="XREF_COLUMN_5" localSheetId="1" hidden="1">#REF!</definedName>
    <definedName name="XREF_COLUMN_5" localSheetId="0" hidden="1">#REF!</definedName>
    <definedName name="XREF_COLUMN_5" localSheetId="6" hidden="1">#REF!</definedName>
    <definedName name="XREF_COLUMN_5" localSheetId="5" hidden="1">#REF!</definedName>
    <definedName name="XREF_COLUMN_5" localSheetId="20" hidden="1">#REF!</definedName>
    <definedName name="XREF_COLUMN_5" localSheetId="10" hidden="1">#REF!</definedName>
    <definedName name="XREF_COLUMN_5" hidden="1">#REF!</definedName>
    <definedName name="XREF_COLUMN_6" localSheetId="21" hidden="1">[6]대출채권LS!#REF!</definedName>
    <definedName name="XREF_COLUMN_6" localSheetId="11" hidden="1">[6]대출채권LS!#REF!</definedName>
    <definedName name="XREF_COLUMN_6" localSheetId="14" hidden="1">[6]대출채권LS!#REF!</definedName>
    <definedName name="XREF_COLUMN_6" localSheetId="2" hidden="1">[6]대출채권LS!#REF!</definedName>
    <definedName name="XREF_COLUMN_6" localSheetId="18" hidden="1">[6]대출채권LS!#REF!</definedName>
    <definedName name="XREF_COLUMN_6" localSheetId="8" hidden="1">[6]대출채권LS!#REF!</definedName>
    <definedName name="XREF_COLUMN_6" localSheetId="19" hidden="1">[6]대출채권LS!#REF!</definedName>
    <definedName name="XREF_COLUMN_6" localSheetId="9" hidden="1">[6]대출채권LS!#REF!</definedName>
    <definedName name="XREF_COLUMN_6" localSheetId="17" hidden="1">[6]대출채권LS!#REF!</definedName>
    <definedName name="XREF_COLUMN_6" localSheetId="16" hidden="1">[6]대출채권LS!#REF!</definedName>
    <definedName name="XREF_COLUMN_6" localSheetId="15" hidden="1">[6]대출채권LS!#REF!</definedName>
    <definedName name="XREF_COLUMN_6" localSheetId="3" hidden="1">[6]대출채권LS!#REF!</definedName>
    <definedName name="XREF_COLUMN_6" localSheetId="1" hidden="1">[6]대출채권LS!#REF!</definedName>
    <definedName name="XREF_COLUMN_6" localSheetId="0" hidden="1">[6]대출채권LS!#REF!</definedName>
    <definedName name="XREF_COLUMN_6" localSheetId="6" hidden="1">[6]대출채권LS!#REF!</definedName>
    <definedName name="XREF_COLUMN_6" localSheetId="5" hidden="1">[6]대출채권LS!#REF!</definedName>
    <definedName name="XREF_COLUMN_6" localSheetId="20" hidden="1">[6]대출채권LS!#REF!</definedName>
    <definedName name="XREF_COLUMN_6" localSheetId="10" hidden="1">[6]대출채권LS!#REF!</definedName>
    <definedName name="XREF_COLUMN_6" hidden="1">[6]대출채권LS!#REF!</definedName>
    <definedName name="XRefActiveRow" hidden="1">[8]XREF!$A$14</definedName>
    <definedName name="XRefColumnsCount" hidden="1">8</definedName>
    <definedName name="XRefCopy1" localSheetId="21" hidden="1">[6]대출채권LS!#REF!</definedName>
    <definedName name="XRefCopy1" localSheetId="11" hidden="1">[6]대출채권LS!#REF!</definedName>
    <definedName name="XRefCopy1" localSheetId="14" hidden="1">[6]대출채권LS!#REF!</definedName>
    <definedName name="XRefCopy1" localSheetId="2" hidden="1">[6]대출채권LS!#REF!</definedName>
    <definedName name="XRefCopy1" localSheetId="18" hidden="1">[6]대출채권LS!#REF!</definedName>
    <definedName name="XRefCopy1" localSheetId="8" hidden="1">[6]대출채권LS!#REF!</definedName>
    <definedName name="XRefCopy1" localSheetId="19" hidden="1">[6]대출채권LS!#REF!</definedName>
    <definedName name="XRefCopy1" localSheetId="9" hidden="1">[6]대출채권LS!#REF!</definedName>
    <definedName name="XRefCopy1" localSheetId="17" hidden="1">[6]대출채권LS!#REF!</definedName>
    <definedName name="XRefCopy1" localSheetId="16" hidden="1">[6]대출채권LS!#REF!</definedName>
    <definedName name="XRefCopy1" localSheetId="15" hidden="1">[6]대출채권LS!#REF!</definedName>
    <definedName name="XRefCopy1" localSheetId="3" hidden="1">[6]대출채권LS!#REF!</definedName>
    <definedName name="XRefCopy1" localSheetId="1" hidden="1">[6]대출채권LS!#REF!</definedName>
    <definedName name="XRefCopy1" localSheetId="0" hidden="1">[6]대출채권LS!#REF!</definedName>
    <definedName name="XRefCopy1" localSheetId="6" hidden="1">[6]대출채권LS!#REF!</definedName>
    <definedName name="XRefCopy1" localSheetId="5" hidden="1">[6]대출채권LS!#REF!</definedName>
    <definedName name="XRefCopy1" localSheetId="20" hidden="1">[6]대출채권LS!#REF!</definedName>
    <definedName name="XRefCopy1" localSheetId="10" hidden="1">[6]대출채권LS!#REF!</definedName>
    <definedName name="XRefCopy1" hidden="1">[6]대출채권LS!#REF!</definedName>
    <definedName name="XRefCopy10" localSheetId="21" hidden="1">[6]대출채권LS!#REF!</definedName>
    <definedName name="XRefCopy10" localSheetId="11" hidden="1">[6]대출채권LS!#REF!</definedName>
    <definedName name="XRefCopy10" localSheetId="14" hidden="1">[6]대출채권LS!#REF!</definedName>
    <definedName name="XRefCopy10" localSheetId="2" hidden="1">[6]대출채권LS!#REF!</definedName>
    <definedName name="XRefCopy10" localSheetId="18" hidden="1">[6]대출채권LS!#REF!</definedName>
    <definedName name="XRefCopy10" localSheetId="8" hidden="1">[6]대출채권LS!#REF!</definedName>
    <definedName name="XRefCopy10" localSheetId="19" hidden="1">[6]대출채권LS!#REF!</definedName>
    <definedName name="XRefCopy10" localSheetId="9" hidden="1">[6]대출채권LS!#REF!</definedName>
    <definedName name="XRefCopy10" localSheetId="17" hidden="1">[6]대출채권LS!#REF!</definedName>
    <definedName name="XRefCopy10" localSheetId="16" hidden="1">[6]대출채권LS!#REF!</definedName>
    <definedName name="XRefCopy10" localSheetId="15" hidden="1">[6]대출채권LS!#REF!</definedName>
    <definedName name="XRefCopy10" localSheetId="3" hidden="1">[6]대출채권LS!#REF!</definedName>
    <definedName name="XRefCopy10" localSheetId="1" hidden="1">[6]대출채권LS!#REF!</definedName>
    <definedName name="XRefCopy10" localSheetId="0" hidden="1">[6]대출채권LS!#REF!</definedName>
    <definedName name="XRefCopy10" localSheetId="6" hidden="1">[6]대출채권LS!#REF!</definedName>
    <definedName name="XRefCopy10" localSheetId="5" hidden="1">[6]대출채권LS!#REF!</definedName>
    <definedName name="XRefCopy10" localSheetId="20" hidden="1">[6]대출채권LS!#REF!</definedName>
    <definedName name="XRefCopy10" localSheetId="10" hidden="1">[6]대출채권LS!#REF!</definedName>
    <definedName name="XRefCopy10" hidden="1">[6]대출채권LS!#REF!</definedName>
    <definedName name="XRefCopy11" localSheetId="21" hidden="1">[6]대출채권LS!#REF!</definedName>
    <definedName name="XRefCopy11" localSheetId="11" hidden="1">[6]대출채권LS!#REF!</definedName>
    <definedName name="XRefCopy11" localSheetId="14" hidden="1">[6]대출채권LS!#REF!</definedName>
    <definedName name="XRefCopy11" localSheetId="2" hidden="1">[6]대출채권LS!#REF!</definedName>
    <definedName name="XRefCopy11" localSheetId="18" hidden="1">[6]대출채권LS!#REF!</definedName>
    <definedName name="XRefCopy11" localSheetId="8" hidden="1">[6]대출채권LS!#REF!</definedName>
    <definedName name="XRefCopy11" localSheetId="19" hidden="1">[6]대출채권LS!#REF!</definedName>
    <definedName name="XRefCopy11" localSheetId="9" hidden="1">[6]대출채권LS!#REF!</definedName>
    <definedName name="XRefCopy11" localSheetId="17" hidden="1">[6]대출채권LS!#REF!</definedName>
    <definedName name="XRefCopy11" localSheetId="16" hidden="1">[6]대출채권LS!#REF!</definedName>
    <definedName name="XRefCopy11" localSheetId="15" hidden="1">[6]대출채권LS!#REF!</definedName>
    <definedName name="XRefCopy11" localSheetId="3" hidden="1">[6]대출채권LS!#REF!</definedName>
    <definedName name="XRefCopy11" localSheetId="1" hidden="1">[6]대출채권LS!#REF!</definedName>
    <definedName name="XRefCopy11" localSheetId="0" hidden="1">[6]대출채권LS!#REF!</definedName>
    <definedName name="XRefCopy11" localSheetId="6" hidden="1">[6]대출채권LS!#REF!</definedName>
    <definedName name="XRefCopy11" localSheetId="5" hidden="1">[6]대출채권LS!#REF!</definedName>
    <definedName name="XRefCopy11" localSheetId="20" hidden="1">[6]대출채권LS!#REF!</definedName>
    <definedName name="XRefCopy11" localSheetId="10" hidden="1">[6]대출채권LS!#REF!</definedName>
    <definedName name="XRefCopy11" hidden="1">[6]대출채권LS!#REF!</definedName>
    <definedName name="XRefCopy11Row" localSheetId="21" hidden="1">[6]XREF!#REF!</definedName>
    <definedName name="XRefCopy11Row" localSheetId="11" hidden="1">[6]XREF!#REF!</definedName>
    <definedName name="XRefCopy11Row" localSheetId="14" hidden="1">[6]XREF!#REF!</definedName>
    <definedName name="XRefCopy11Row" localSheetId="2" hidden="1">[6]XREF!#REF!</definedName>
    <definedName name="XRefCopy11Row" localSheetId="18" hidden="1">[6]XREF!#REF!</definedName>
    <definedName name="XRefCopy11Row" localSheetId="8" hidden="1">[6]XREF!#REF!</definedName>
    <definedName name="XRefCopy11Row" localSheetId="19" hidden="1">[6]XREF!#REF!</definedName>
    <definedName name="XRefCopy11Row" localSheetId="9" hidden="1">[6]XREF!#REF!</definedName>
    <definedName name="XRefCopy11Row" localSheetId="17" hidden="1">[6]XREF!#REF!</definedName>
    <definedName name="XRefCopy11Row" localSheetId="16" hidden="1">[6]XREF!#REF!</definedName>
    <definedName name="XRefCopy11Row" localSheetId="15" hidden="1">[6]XREF!#REF!</definedName>
    <definedName name="XRefCopy11Row" localSheetId="3" hidden="1">[6]XREF!#REF!</definedName>
    <definedName name="XRefCopy11Row" localSheetId="1" hidden="1">[6]XREF!#REF!</definedName>
    <definedName name="XRefCopy11Row" localSheetId="0" hidden="1">[6]XREF!#REF!</definedName>
    <definedName name="XRefCopy11Row" localSheetId="6" hidden="1">[6]XREF!#REF!</definedName>
    <definedName name="XRefCopy11Row" localSheetId="5" hidden="1">[6]XREF!#REF!</definedName>
    <definedName name="XRefCopy11Row" localSheetId="20" hidden="1">[6]XREF!#REF!</definedName>
    <definedName name="XRefCopy11Row" localSheetId="10" hidden="1">[6]XREF!#REF!</definedName>
    <definedName name="XRefCopy11Row" hidden="1">[6]XREF!#REF!</definedName>
    <definedName name="XRefCopy12Row" localSheetId="21" hidden="1">[6]XREF!#REF!</definedName>
    <definedName name="XRefCopy12Row" localSheetId="11" hidden="1">[6]XREF!#REF!</definedName>
    <definedName name="XRefCopy12Row" localSheetId="14" hidden="1">[6]XREF!#REF!</definedName>
    <definedName name="XRefCopy12Row" localSheetId="2" hidden="1">[6]XREF!#REF!</definedName>
    <definedName name="XRefCopy12Row" localSheetId="18" hidden="1">[6]XREF!#REF!</definedName>
    <definedName name="XRefCopy12Row" localSheetId="8" hidden="1">[6]XREF!#REF!</definedName>
    <definedName name="XRefCopy12Row" localSheetId="19" hidden="1">[6]XREF!#REF!</definedName>
    <definedName name="XRefCopy12Row" localSheetId="9" hidden="1">[6]XREF!#REF!</definedName>
    <definedName name="XRefCopy12Row" localSheetId="17" hidden="1">[6]XREF!#REF!</definedName>
    <definedName name="XRefCopy12Row" localSheetId="16" hidden="1">[6]XREF!#REF!</definedName>
    <definedName name="XRefCopy12Row" localSheetId="15" hidden="1">[6]XREF!#REF!</definedName>
    <definedName name="XRefCopy12Row" localSheetId="3" hidden="1">[6]XREF!#REF!</definedName>
    <definedName name="XRefCopy12Row" localSheetId="1" hidden="1">[6]XREF!#REF!</definedName>
    <definedName name="XRefCopy12Row" localSheetId="0" hidden="1">[6]XREF!#REF!</definedName>
    <definedName name="XRefCopy12Row" localSheetId="6" hidden="1">[6]XREF!#REF!</definedName>
    <definedName name="XRefCopy12Row" localSheetId="5" hidden="1">[6]XREF!#REF!</definedName>
    <definedName name="XRefCopy12Row" localSheetId="20" hidden="1">[6]XREF!#REF!</definedName>
    <definedName name="XRefCopy12Row" localSheetId="10" hidden="1">[6]XREF!#REF!</definedName>
    <definedName name="XRefCopy12Row" hidden="1">[6]XREF!#REF!</definedName>
    <definedName name="XRefCopy16" hidden="1">[7]표지어음!$I$575</definedName>
    <definedName name="XRefCopy1Row" hidden="1">[8]XREF!$A$2:$IV$2</definedName>
    <definedName name="XRefCopy2" localSheetId="21" hidden="1">[6]대출채권LS!#REF!</definedName>
    <definedName name="XRefCopy2" localSheetId="11" hidden="1">[6]대출채권LS!#REF!</definedName>
    <definedName name="XRefCopy2" localSheetId="14" hidden="1">[6]대출채권LS!#REF!</definedName>
    <definedName name="XRefCopy2" localSheetId="2" hidden="1">[6]대출채권LS!#REF!</definedName>
    <definedName name="XRefCopy2" localSheetId="18" hidden="1">[6]대출채권LS!#REF!</definedName>
    <definedName name="XRefCopy2" localSheetId="8" hidden="1">[6]대출채권LS!#REF!</definedName>
    <definedName name="XRefCopy2" localSheetId="19" hidden="1">[6]대출채권LS!#REF!</definedName>
    <definedName name="XRefCopy2" localSheetId="9" hidden="1">[6]대출채권LS!#REF!</definedName>
    <definedName name="XRefCopy2" localSheetId="17" hidden="1">[6]대출채권LS!#REF!</definedName>
    <definedName name="XRefCopy2" localSheetId="16" hidden="1">[6]대출채권LS!#REF!</definedName>
    <definedName name="XRefCopy2" localSheetId="15" hidden="1">[6]대출채권LS!#REF!</definedName>
    <definedName name="XRefCopy2" localSheetId="3" hidden="1">[6]대출채권LS!#REF!</definedName>
    <definedName name="XRefCopy2" localSheetId="1" hidden="1">[6]대출채권LS!#REF!</definedName>
    <definedName name="XRefCopy2" localSheetId="0" hidden="1">[6]대출채권LS!#REF!</definedName>
    <definedName name="XRefCopy2" localSheetId="6" hidden="1">[6]대출채권LS!#REF!</definedName>
    <definedName name="XRefCopy2" localSheetId="5" hidden="1">[6]대출채권LS!#REF!</definedName>
    <definedName name="XRefCopy2" localSheetId="20" hidden="1">[6]대출채권LS!#REF!</definedName>
    <definedName name="XRefCopy2" localSheetId="10" hidden="1">[6]대출채권LS!#REF!</definedName>
    <definedName name="XRefCopy2" hidden="1">[6]대출채권LS!#REF!</definedName>
    <definedName name="XRefCopy25" hidden="1">[7]표지어음!$K$575</definedName>
    <definedName name="XRefCopy2Row" hidden="1">[8]XREF!$A$4:$IV$4</definedName>
    <definedName name="XRefCopy3" localSheetId="21" hidden="1">[6]대출채권LS!#REF!</definedName>
    <definedName name="XRefCopy3" localSheetId="11" hidden="1">[6]대출채권LS!#REF!</definedName>
    <definedName name="XRefCopy3" localSheetId="14" hidden="1">[6]대출채권LS!#REF!</definedName>
    <definedName name="XRefCopy3" localSheetId="2" hidden="1">[6]대출채권LS!#REF!</definedName>
    <definedName name="XRefCopy3" localSheetId="18" hidden="1">[6]대출채권LS!#REF!</definedName>
    <definedName name="XRefCopy3" localSheetId="8" hidden="1">[6]대출채권LS!#REF!</definedName>
    <definedName name="XRefCopy3" localSheetId="19" hidden="1">[6]대출채권LS!#REF!</definedName>
    <definedName name="XRefCopy3" localSheetId="9" hidden="1">[6]대출채권LS!#REF!</definedName>
    <definedName name="XRefCopy3" localSheetId="17" hidden="1">[6]대출채권LS!#REF!</definedName>
    <definedName name="XRefCopy3" localSheetId="16" hidden="1">[6]대출채권LS!#REF!</definedName>
    <definedName name="XRefCopy3" localSheetId="15" hidden="1">[6]대출채권LS!#REF!</definedName>
    <definedName name="XRefCopy3" localSheetId="3" hidden="1">[6]대출채권LS!#REF!</definedName>
    <definedName name="XRefCopy3" localSheetId="1" hidden="1">[6]대출채권LS!#REF!</definedName>
    <definedName name="XRefCopy3" localSheetId="0" hidden="1">[6]대출채권LS!#REF!</definedName>
    <definedName name="XRefCopy3" localSheetId="6" hidden="1">[6]대출채권LS!#REF!</definedName>
    <definedName name="XRefCopy3" localSheetId="5" hidden="1">[6]대출채권LS!#REF!</definedName>
    <definedName name="XRefCopy3" localSheetId="20" hidden="1">[6]대출채권LS!#REF!</definedName>
    <definedName name="XRefCopy3" localSheetId="10" hidden="1">[6]대출채권LS!#REF!</definedName>
    <definedName name="XRefCopy3" hidden="1">[6]대출채권LS!#REF!</definedName>
    <definedName name="XRefCopy3Row" localSheetId="21" hidden="1">[8]XREF!#REF!</definedName>
    <definedName name="XRefCopy3Row" localSheetId="11" hidden="1">[8]XREF!#REF!</definedName>
    <definedName name="XRefCopy3Row" localSheetId="14" hidden="1">[8]XREF!#REF!</definedName>
    <definedName name="XRefCopy3Row" localSheetId="2" hidden="1">[8]XREF!#REF!</definedName>
    <definedName name="XRefCopy3Row" localSheetId="18" hidden="1">[8]XREF!#REF!</definedName>
    <definedName name="XRefCopy3Row" localSheetId="8" hidden="1">[8]XREF!#REF!</definedName>
    <definedName name="XRefCopy3Row" localSheetId="19" hidden="1">[8]XREF!#REF!</definedName>
    <definedName name="XRefCopy3Row" localSheetId="9" hidden="1">[8]XREF!#REF!</definedName>
    <definedName name="XRefCopy3Row" localSheetId="17" hidden="1">[8]XREF!#REF!</definedName>
    <definedName name="XRefCopy3Row" localSheetId="16" hidden="1">[8]XREF!#REF!</definedName>
    <definedName name="XRefCopy3Row" localSheetId="15" hidden="1">[8]XREF!#REF!</definedName>
    <definedName name="XRefCopy3Row" localSheetId="3" hidden="1">[8]XREF!#REF!</definedName>
    <definedName name="XRefCopy3Row" localSheetId="1" hidden="1">[8]XREF!#REF!</definedName>
    <definedName name="XRefCopy3Row" localSheetId="0" hidden="1">[8]XREF!#REF!</definedName>
    <definedName name="XRefCopy3Row" localSheetId="6" hidden="1">[8]XREF!#REF!</definedName>
    <definedName name="XRefCopy3Row" localSheetId="5" hidden="1">[8]XREF!#REF!</definedName>
    <definedName name="XRefCopy3Row" localSheetId="20" hidden="1">[8]XREF!#REF!</definedName>
    <definedName name="XRefCopy3Row" localSheetId="10" hidden="1">[8]XREF!#REF!</definedName>
    <definedName name="XRefCopy3Row" hidden="1">[8]XREF!#REF!</definedName>
    <definedName name="XRefCopy4" localSheetId="21" hidden="1">[6]대출채권LS!#REF!</definedName>
    <definedName name="XRefCopy4" localSheetId="11" hidden="1">[6]대출채권LS!#REF!</definedName>
    <definedName name="XRefCopy4" localSheetId="14" hidden="1">[6]대출채권LS!#REF!</definedName>
    <definedName name="XRefCopy4" localSheetId="2" hidden="1">[6]대출채권LS!#REF!</definedName>
    <definedName name="XRefCopy4" localSheetId="18" hidden="1">[6]대출채권LS!#REF!</definedName>
    <definedName name="XRefCopy4" localSheetId="8" hidden="1">[6]대출채권LS!#REF!</definedName>
    <definedName name="XRefCopy4" localSheetId="19" hidden="1">[6]대출채권LS!#REF!</definedName>
    <definedName name="XRefCopy4" localSheetId="9" hidden="1">[6]대출채권LS!#REF!</definedName>
    <definedName name="XRefCopy4" localSheetId="17" hidden="1">[6]대출채권LS!#REF!</definedName>
    <definedName name="XRefCopy4" localSheetId="16" hidden="1">[6]대출채권LS!#REF!</definedName>
    <definedName name="XRefCopy4" localSheetId="15" hidden="1">[6]대출채권LS!#REF!</definedName>
    <definedName name="XRefCopy4" localSheetId="3" hidden="1">[6]대출채권LS!#REF!</definedName>
    <definedName name="XRefCopy4" localSheetId="1" hidden="1">[6]대출채권LS!#REF!</definedName>
    <definedName name="XRefCopy4" localSheetId="0" hidden="1">[6]대출채권LS!#REF!</definedName>
    <definedName name="XRefCopy4" localSheetId="6" hidden="1">[6]대출채권LS!#REF!</definedName>
    <definedName name="XRefCopy4" localSheetId="5" hidden="1">[6]대출채권LS!#REF!</definedName>
    <definedName name="XRefCopy4" localSheetId="20" hidden="1">[6]대출채권LS!#REF!</definedName>
    <definedName name="XRefCopy4" localSheetId="10" hidden="1">[6]대출채권LS!#REF!</definedName>
    <definedName name="XRefCopy4" hidden="1">[6]대출채권LS!#REF!</definedName>
    <definedName name="XRefCopy4Row" hidden="1">[8]XREF!$A$6:$IV$6</definedName>
    <definedName name="XRefCopy5" localSheetId="21" hidden="1">[6]대출채권LS!#REF!</definedName>
    <definedName name="XRefCopy5" localSheetId="11" hidden="1">[6]대출채권LS!#REF!</definedName>
    <definedName name="XRefCopy5" localSheetId="14" hidden="1">[6]대출채권LS!#REF!</definedName>
    <definedName name="XRefCopy5" localSheetId="2" hidden="1">[6]대출채권LS!#REF!</definedName>
    <definedName name="XRefCopy5" localSheetId="18" hidden="1">[6]대출채권LS!#REF!</definedName>
    <definedName name="XRefCopy5" localSheetId="8" hidden="1">[6]대출채권LS!#REF!</definedName>
    <definedName name="XRefCopy5" localSheetId="19" hidden="1">[6]대출채권LS!#REF!</definedName>
    <definedName name="XRefCopy5" localSheetId="9" hidden="1">[6]대출채권LS!#REF!</definedName>
    <definedName name="XRefCopy5" localSheetId="17" hidden="1">[6]대출채권LS!#REF!</definedName>
    <definedName name="XRefCopy5" localSheetId="16" hidden="1">[6]대출채권LS!#REF!</definedName>
    <definedName name="XRefCopy5" localSheetId="15" hidden="1">[6]대출채권LS!#REF!</definedName>
    <definedName name="XRefCopy5" localSheetId="3" hidden="1">[6]대출채권LS!#REF!</definedName>
    <definedName name="XRefCopy5" localSheetId="1" hidden="1">[6]대출채권LS!#REF!</definedName>
    <definedName name="XRefCopy5" localSheetId="0" hidden="1">[6]대출채권LS!#REF!</definedName>
    <definedName name="XRefCopy5" localSheetId="6" hidden="1">[6]대출채권LS!#REF!</definedName>
    <definedName name="XRefCopy5" localSheetId="5" hidden="1">[6]대출채권LS!#REF!</definedName>
    <definedName name="XRefCopy5" localSheetId="20" hidden="1">[6]대출채권LS!#REF!</definedName>
    <definedName name="XRefCopy5" localSheetId="10" hidden="1">[6]대출채권LS!#REF!</definedName>
    <definedName name="XRefCopy5" hidden="1">[6]대출채권LS!#REF!</definedName>
    <definedName name="XRefCopy5Row" hidden="1">[8]XREF!$A$8:$IV$8</definedName>
    <definedName name="XRefCopy6" localSheetId="21" hidden="1">[6]대출채권LS!#REF!</definedName>
    <definedName name="XRefCopy6" localSheetId="11" hidden="1">[6]대출채권LS!#REF!</definedName>
    <definedName name="XRefCopy6" localSheetId="14" hidden="1">[6]대출채권LS!#REF!</definedName>
    <definedName name="XRefCopy6" localSheetId="2" hidden="1">[6]대출채권LS!#REF!</definedName>
    <definedName name="XRefCopy6" localSheetId="18" hidden="1">[6]대출채권LS!#REF!</definedName>
    <definedName name="XRefCopy6" localSheetId="8" hidden="1">[6]대출채권LS!#REF!</definedName>
    <definedName name="XRefCopy6" localSheetId="19" hidden="1">[6]대출채권LS!#REF!</definedName>
    <definedName name="XRefCopy6" localSheetId="9" hidden="1">[6]대출채권LS!#REF!</definedName>
    <definedName name="XRefCopy6" localSheetId="17" hidden="1">[6]대출채권LS!#REF!</definedName>
    <definedName name="XRefCopy6" localSheetId="16" hidden="1">[6]대출채권LS!#REF!</definedName>
    <definedName name="XRefCopy6" localSheetId="15" hidden="1">[6]대출채권LS!#REF!</definedName>
    <definedName name="XRefCopy6" localSheetId="3" hidden="1">[6]대출채권LS!#REF!</definedName>
    <definedName name="XRefCopy6" localSheetId="1" hidden="1">[6]대출채권LS!#REF!</definedName>
    <definedName name="XRefCopy6" localSheetId="0" hidden="1">[6]대출채권LS!#REF!</definedName>
    <definedName name="XRefCopy6" localSheetId="6" hidden="1">[6]대출채권LS!#REF!</definedName>
    <definedName name="XRefCopy6" localSheetId="5" hidden="1">[6]대출채권LS!#REF!</definedName>
    <definedName name="XRefCopy6" localSheetId="20" hidden="1">[6]대출채권LS!#REF!</definedName>
    <definedName name="XRefCopy6" localSheetId="10" hidden="1">[6]대출채권LS!#REF!</definedName>
    <definedName name="XRefCopy6" hidden="1">[6]대출채권LS!#REF!</definedName>
    <definedName name="XRefCopy6Row" hidden="1">[8]XREF!$A$10:$IV$10</definedName>
    <definedName name="XRefCopy7" localSheetId="21" hidden="1">#REF!</definedName>
    <definedName name="XRefCopy7" localSheetId="11" hidden="1">#REF!</definedName>
    <definedName name="XRefCopy7" localSheetId="14" hidden="1">#REF!</definedName>
    <definedName name="XRefCopy7" localSheetId="2" hidden="1">#REF!</definedName>
    <definedName name="XRefCopy7" localSheetId="18" hidden="1">#REF!</definedName>
    <definedName name="XRefCopy7" localSheetId="8" hidden="1">#REF!</definedName>
    <definedName name="XRefCopy7" localSheetId="19" hidden="1">#REF!</definedName>
    <definedName name="XRefCopy7" localSheetId="9" hidden="1">#REF!</definedName>
    <definedName name="XRefCopy7" localSheetId="17" hidden="1">#REF!</definedName>
    <definedName name="XRefCopy7" localSheetId="16" hidden="1">#REF!</definedName>
    <definedName name="XRefCopy7" localSheetId="15" hidden="1">#REF!</definedName>
    <definedName name="XRefCopy7" localSheetId="3" hidden="1">#REF!</definedName>
    <definedName name="XRefCopy7" localSheetId="1" hidden="1">#REF!</definedName>
    <definedName name="XRefCopy7" localSheetId="0" hidden="1">#REF!</definedName>
    <definedName name="XRefCopy7" localSheetId="6" hidden="1">#REF!</definedName>
    <definedName name="XRefCopy7" localSheetId="5" hidden="1">#REF!</definedName>
    <definedName name="XRefCopy7" localSheetId="20" hidden="1">#REF!</definedName>
    <definedName name="XRefCopy7" localSheetId="10" hidden="1">#REF!</definedName>
    <definedName name="XRefCopy7" hidden="1">#REF!</definedName>
    <definedName name="XRefCopy7Row" hidden="1">[8]XREF!$A$12:$IV$12</definedName>
    <definedName name="XRefCopy8" localSheetId="21" hidden="1">[6]대출채권LS!#REF!</definedName>
    <definedName name="XRefCopy8" localSheetId="11" hidden="1">[6]대출채권LS!#REF!</definedName>
    <definedName name="XRefCopy8" localSheetId="14" hidden="1">[6]대출채권LS!#REF!</definedName>
    <definedName name="XRefCopy8" localSheetId="2" hidden="1">[6]대출채권LS!#REF!</definedName>
    <definedName name="XRefCopy8" localSheetId="18" hidden="1">[6]대출채권LS!#REF!</definedName>
    <definedName name="XRefCopy8" localSheetId="8" hidden="1">[6]대출채권LS!#REF!</definedName>
    <definedName name="XRefCopy8" localSheetId="19" hidden="1">[6]대출채권LS!#REF!</definedName>
    <definedName name="XRefCopy8" localSheetId="9" hidden="1">[6]대출채권LS!#REF!</definedName>
    <definedName name="XRefCopy8" localSheetId="17" hidden="1">[6]대출채권LS!#REF!</definedName>
    <definedName name="XRefCopy8" localSheetId="16" hidden="1">[6]대출채권LS!#REF!</definedName>
    <definedName name="XRefCopy8" localSheetId="15" hidden="1">[6]대출채권LS!#REF!</definedName>
    <definedName name="XRefCopy8" localSheetId="3" hidden="1">[6]대출채권LS!#REF!</definedName>
    <definedName name="XRefCopy8" localSheetId="1" hidden="1">[6]대출채권LS!#REF!</definedName>
    <definedName name="XRefCopy8" localSheetId="0" hidden="1">[6]대출채권LS!#REF!</definedName>
    <definedName name="XRefCopy8" localSheetId="6" hidden="1">[6]대출채권LS!#REF!</definedName>
    <definedName name="XRefCopy8" localSheetId="5" hidden="1">[6]대출채권LS!#REF!</definedName>
    <definedName name="XRefCopy8" localSheetId="20" hidden="1">[6]대출채권LS!#REF!</definedName>
    <definedName name="XRefCopy8" localSheetId="10" hidden="1">[6]대출채권LS!#REF!</definedName>
    <definedName name="XRefCopy8" hidden="1">[6]대출채권LS!#REF!</definedName>
    <definedName name="XRefCopy8Row" localSheetId="21" hidden="1">[6]XREF!#REF!</definedName>
    <definedName name="XRefCopy8Row" localSheetId="11" hidden="1">[6]XREF!#REF!</definedName>
    <definedName name="XRefCopy8Row" localSheetId="14" hidden="1">[6]XREF!#REF!</definedName>
    <definedName name="XRefCopy8Row" localSheetId="2" hidden="1">[6]XREF!#REF!</definedName>
    <definedName name="XRefCopy8Row" localSheetId="18" hidden="1">[6]XREF!#REF!</definedName>
    <definedName name="XRefCopy8Row" localSheetId="8" hidden="1">[6]XREF!#REF!</definedName>
    <definedName name="XRefCopy8Row" localSheetId="19" hidden="1">[6]XREF!#REF!</definedName>
    <definedName name="XRefCopy8Row" localSheetId="9" hidden="1">[6]XREF!#REF!</definedName>
    <definedName name="XRefCopy8Row" localSheetId="17" hidden="1">[6]XREF!#REF!</definedName>
    <definedName name="XRefCopy8Row" localSheetId="16" hidden="1">[6]XREF!#REF!</definedName>
    <definedName name="XRefCopy8Row" localSheetId="15" hidden="1">[6]XREF!#REF!</definedName>
    <definedName name="XRefCopy8Row" localSheetId="3" hidden="1">[6]XREF!#REF!</definedName>
    <definedName name="XRefCopy8Row" localSheetId="1" hidden="1">[6]XREF!#REF!</definedName>
    <definedName name="XRefCopy8Row" localSheetId="0" hidden="1">[6]XREF!#REF!</definedName>
    <definedName name="XRefCopy8Row" localSheetId="6" hidden="1">[6]XREF!#REF!</definedName>
    <definedName name="XRefCopy8Row" localSheetId="5" hidden="1">[6]XREF!#REF!</definedName>
    <definedName name="XRefCopy8Row" localSheetId="20" hidden="1">[6]XREF!#REF!</definedName>
    <definedName name="XRefCopy8Row" localSheetId="10" hidden="1">[6]XREF!#REF!</definedName>
    <definedName name="XRefCopy8Row" hidden="1">[6]XREF!#REF!</definedName>
    <definedName name="XRefCopy9" localSheetId="21" hidden="1">#REF!</definedName>
    <definedName name="XRefCopy9" localSheetId="11" hidden="1">#REF!</definedName>
    <definedName name="XRefCopy9" localSheetId="14" hidden="1">#REF!</definedName>
    <definedName name="XRefCopy9" localSheetId="2" hidden="1">#REF!</definedName>
    <definedName name="XRefCopy9" localSheetId="18" hidden="1">#REF!</definedName>
    <definedName name="XRefCopy9" localSheetId="8" hidden="1">#REF!</definedName>
    <definedName name="XRefCopy9" localSheetId="19" hidden="1">#REF!</definedName>
    <definedName name="XRefCopy9" localSheetId="9" hidden="1">#REF!</definedName>
    <definedName name="XRefCopy9" localSheetId="17" hidden="1">#REF!</definedName>
    <definedName name="XRefCopy9" localSheetId="16" hidden="1">#REF!</definedName>
    <definedName name="XRefCopy9" localSheetId="15" hidden="1">#REF!</definedName>
    <definedName name="XRefCopy9" localSheetId="3" hidden="1">#REF!</definedName>
    <definedName name="XRefCopy9" localSheetId="1" hidden="1">#REF!</definedName>
    <definedName name="XRefCopy9" localSheetId="0" hidden="1">#REF!</definedName>
    <definedName name="XRefCopy9" localSheetId="6" hidden="1">#REF!</definedName>
    <definedName name="XRefCopy9" localSheetId="5" hidden="1">#REF!</definedName>
    <definedName name="XRefCopy9" localSheetId="20" hidden="1">#REF!</definedName>
    <definedName name="XRefCopy9" localSheetId="10" hidden="1">#REF!</definedName>
    <definedName name="XRefCopy9" hidden="1">#REF!</definedName>
    <definedName name="XRefCopy9Row" localSheetId="21" hidden="1">[6]XREF!#REF!</definedName>
    <definedName name="XRefCopy9Row" localSheetId="11" hidden="1">[6]XREF!#REF!</definedName>
    <definedName name="XRefCopy9Row" localSheetId="14" hidden="1">[6]XREF!#REF!</definedName>
    <definedName name="XRefCopy9Row" localSheetId="2" hidden="1">[6]XREF!#REF!</definedName>
    <definedName name="XRefCopy9Row" localSheetId="18" hidden="1">[6]XREF!#REF!</definedName>
    <definedName name="XRefCopy9Row" localSheetId="8" hidden="1">[6]XREF!#REF!</definedName>
    <definedName name="XRefCopy9Row" localSheetId="19" hidden="1">[6]XREF!#REF!</definedName>
    <definedName name="XRefCopy9Row" localSheetId="9" hidden="1">[6]XREF!#REF!</definedName>
    <definedName name="XRefCopy9Row" localSheetId="17" hidden="1">[6]XREF!#REF!</definedName>
    <definedName name="XRefCopy9Row" localSheetId="16" hidden="1">[6]XREF!#REF!</definedName>
    <definedName name="XRefCopy9Row" localSheetId="15" hidden="1">[6]XREF!#REF!</definedName>
    <definedName name="XRefCopy9Row" localSheetId="3" hidden="1">[6]XREF!#REF!</definedName>
    <definedName name="XRefCopy9Row" localSheetId="1" hidden="1">[6]XREF!#REF!</definedName>
    <definedName name="XRefCopy9Row" localSheetId="0" hidden="1">[6]XREF!#REF!</definedName>
    <definedName name="XRefCopy9Row" localSheetId="6" hidden="1">[6]XREF!#REF!</definedName>
    <definedName name="XRefCopy9Row" localSheetId="5" hidden="1">[6]XREF!#REF!</definedName>
    <definedName name="XRefCopy9Row" localSheetId="20" hidden="1">[6]XREF!#REF!</definedName>
    <definedName name="XRefCopy9Row" localSheetId="10" hidden="1">[6]XREF!#REF!</definedName>
    <definedName name="XRefCopy9Row" hidden="1">[6]XREF!#REF!</definedName>
    <definedName name="XRefCopyRangeCount" hidden="1">7</definedName>
    <definedName name="XRefPaste1" localSheetId="21" hidden="1">[6]대출채권LS!#REF!</definedName>
    <definedName name="XRefPaste1" localSheetId="11" hidden="1">[6]대출채권LS!#REF!</definedName>
    <definedName name="XRefPaste1" localSheetId="14" hidden="1">[6]대출채권LS!#REF!</definedName>
    <definedName name="XRefPaste1" localSheetId="2" hidden="1">[6]대출채권LS!#REF!</definedName>
    <definedName name="XRefPaste1" localSheetId="18" hidden="1">[6]대출채권LS!#REF!</definedName>
    <definedName name="XRefPaste1" localSheetId="8" hidden="1">[6]대출채권LS!#REF!</definedName>
    <definedName name="XRefPaste1" localSheetId="19" hidden="1">[6]대출채권LS!#REF!</definedName>
    <definedName name="XRefPaste1" localSheetId="9" hidden="1">[6]대출채권LS!#REF!</definedName>
    <definedName name="XRefPaste1" localSheetId="17" hidden="1">[6]대출채권LS!#REF!</definedName>
    <definedName name="XRefPaste1" localSheetId="16" hidden="1">[6]대출채권LS!#REF!</definedName>
    <definedName name="XRefPaste1" localSheetId="15" hidden="1">[6]대출채권LS!#REF!</definedName>
    <definedName name="XRefPaste1" localSheetId="3" hidden="1">[6]대출채권LS!#REF!</definedName>
    <definedName name="XRefPaste1" localSheetId="1" hidden="1">[6]대출채권LS!#REF!</definedName>
    <definedName name="XRefPaste1" localSheetId="0" hidden="1">[6]대출채권LS!#REF!</definedName>
    <definedName name="XRefPaste1" localSheetId="6" hidden="1">[6]대출채권LS!#REF!</definedName>
    <definedName name="XRefPaste1" localSheetId="5" hidden="1">[6]대출채권LS!#REF!</definedName>
    <definedName name="XRefPaste1" localSheetId="20" hidden="1">[6]대출채권LS!#REF!</definedName>
    <definedName name="XRefPaste1" localSheetId="10" hidden="1">[6]대출채권LS!#REF!</definedName>
    <definedName name="XRefPaste1" hidden="1">[6]대출채권LS!#REF!</definedName>
    <definedName name="XRefPaste10" localSheetId="21" hidden="1">[6]대출채권LS!#REF!</definedName>
    <definedName name="XRefPaste10" localSheetId="11" hidden="1">[6]대출채권LS!#REF!</definedName>
    <definedName name="XRefPaste10" localSheetId="14" hidden="1">[6]대출채권LS!#REF!</definedName>
    <definedName name="XRefPaste10" localSheetId="2" hidden="1">[6]대출채권LS!#REF!</definedName>
    <definedName name="XRefPaste10" localSheetId="18" hidden="1">[6]대출채권LS!#REF!</definedName>
    <definedName name="XRefPaste10" localSheetId="8" hidden="1">[6]대출채권LS!#REF!</definedName>
    <definedName name="XRefPaste10" localSheetId="19" hidden="1">[6]대출채권LS!#REF!</definedName>
    <definedName name="XRefPaste10" localSheetId="9" hidden="1">[6]대출채권LS!#REF!</definedName>
    <definedName name="XRefPaste10" localSheetId="17" hidden="1">[6]대출채권LS!#REF!</definedName>
    <definedName name="XRefPaste10" localSheetId="16" hidden="1">[6]대출채권LS!#REF!</definedName>
    <definedName name="XRefPaste10" localSheetId="15" hidden="1">[6]대출채권LS!#REF!</definedName>
    <definedName name="XRefPaste10" localSheetId="3" hidden="1">[6]대출채권LS!#REF!</definedName>
    <definedName name="XRefPaste10" localSheetId="1" hidden="1">[6]대출채권LS!#REF!</definedName>
    <definedName name="XRefPaste10" localSheetId="0" hidden="1">[6]대출채권LS!#REF!</definedName>
    <definedName name="XRefPaste10" localSheetId="6" hidden="1">[6]대출채권LS!#REF!</definedName>
    <definedName name="XRefPaste10" localSheetId="5" hidden="1">[6]대출채권LS!#REF!</definedName>
    <definedName name="XRefPaste10" localSheetId="20" hidden="1">[6]대출채권LS!#REF!</definedName>
    <definedName name="XRefPaste10" localSheetId="10" hidden="1">[6]대출채권LS!#REF!</definedName>
    <definedName name="XRefPaste10" hidden="1">[6]대출채권LS!#REF!</definedName>
    <definedName name="XRefPaste10Row" localSheetId="21" hidden="1">[6]XREF!#REF!</definedName>
    <definedName name="XRefPaste10Row" localSheetId="11" hidden="1">[6]XREF!#REF!</definedName>
    <definedName name="XRefPaste10Row" localSheetId="14" hidden="1">[6]XREF!#REF!</definedName>
    <definedName name="XRefPaste10Row" localSheetId="2" hidden="1">[6]XREF!#REF!</definedName>
    <definedName name="XRefPaste10Row" localSheetId="18" hidden="1">[6]XREF!#REF!</definedName>
    <definedName name="XRefPaste10Row" localSheetId="8" hidden="1">[6]XREF!#REF!</definedName>
    <definedName name="XRefPaste10Row" localSheetId="19" hidden="1">[6]XREF!#REF!</definedName>
    <definedName name="XRefPaste10Row" localSheetId="9" hidden="1">[6]XREF!#REF!</definedName>
    <definedName name="XRefPaste10Row" localSheetId="17" hidden="1">[6]XREF!#REF!</definedName>
    <definedName name="XRefPaste10Row" localSheetId="16" hidden="1">[6]XREF!#REF!</definedName>
    <definedName name="XRefPaste10Row" localSheetId="15" hidden="1">[6]XREF!#REF!</definedName>
    <definedName name="XRefPaste10Row" localSheetId="3" hidden="1">[6]XREF!#REF!</definedName>
    <definedName name="XRefPaste10Row" localSheetId="1" hidden="1">[6]XREF!#REF!</definedName>
    <definedName name="XRefPaste10Row" localSheetId="0" hidden="1">[6]XREF!#REF!</definedName>
    <definedName name="XRefPaste10Row" localSheetId="6" hidden="1">[6]XREF!#REF!</definedName>
    <definedName name="XRefPaste10Row" localSheetId="5" hidden="1">[6]XREF!#REF!</definedName>
    <definedName name="XRefPaste10Row" localSheetId="20" hidden="1">[6]XREF!#REF!</definedName>
    <definedName name="XRefPaste10Row" localSheetId="10" hidden="1">[6]XREF!#REF!</definedName>
    <definedName name="XRefPaste10Row" hidden="1">[6]XREF!#REF!</definedName>
    <definedName name="XRefPaste11" localSheetId="21" hidden="1">[6]대출채권LS!#REF!</definedName>
    <definedName name="XRefPaste11" localSheetId="11" hidden="1">[6]대출채권LS!#REF!</definedName>
    <definedName name="XRefPaste11" localSheetId="14" hidden="1">[6]대출채권LS!#REF!</definedName>
    <definedName name="XRefPaste11" localSheetId="2" hidden="1">[6]대출채권LS!#REF!</definedName>
    <definedName name="XRefPaste11" localSheetId="18" hidden="1">[6]대출채권LS!#REF!</definedName>
    <definedName name="XRefPaste11" localSheetId="8" hidden="1">[6]대출채권LS!#REF!</definedName>
    <definedName name="XRefPaste11" localSheetId="19" hidden="1">[6]대출채권LS!#REF!</definedName>
    <definedName name="XRefPaste11" localSheetId="9" hidden="1">[6]대출채권LS!#REF!</definedName>
    <definedName name="XRefPaste11" localSheetId="17" hidden="1">[6]대출채권LS!#REF!</definedName>
    <definedName name="XRefPaste11" localSheetId="16" hidden="1">[6]대출채권LS!#REF!</definedName>
    <definedName name="XRefPaste11" localSheetId="15" hidden="1">[6]대출채권LS!#REF!</definedName>
    <definedName name="XRefPaste11" localSheetId="3" hidden="1">[6]대출채권LS!#REF!</definedName>
    <definedName name="XRefPaste11" localSheetId="1" hidden="1">[6]대출채권LS!#REF!</definedName>
    <definedName name="XRefPaste11" localSheetId="0" hidden="1">[6]대출채권LS!#REF!</definedName>
    <definedName name="XRefPaste11" localSheetId="6" hidden="1">[6]대출채권LS!#REF!</definedName>
    <definedName name="XRefPaste11" localSheetId="5" hidden="1">[6]대출채권LS!#REF!</definedName>
    <definedName name="XRefPaste11" localSheetId="20" hidden="1">[6]대출채권LS!#REF!</definedName>
    <definedName name="XRefPaste11" localSheetId="10" hidden="1">[6]대출채권LS!#REF!</definedName>
    <definedName name="XRefPaste11" hidden="1">[6]대출채권LS!#REF!</definedName>
    <definedName name="XRefPaste11Row" localSheetId="21" hidden="1">[6]XREF!#REF!</definedName>
    <definedName name="XRefPaste11Row" localSheetId="11" hidden="1">[6]XREF!#REF!</definedName>
    <definedName name="XRefPaste11Row" localSheetId="14" hidden="1">[6]XREF!#REF!</definedName>
    <definedName name="XRefPaste11Row" localSheetId="2" hidden="1">[6]XREF!#REF!</definedName>
    <definedName name="XRefPaste11Row" localSheetId="18" hidden="1">[6]XREF!#REF!</definedName>
    <definedName name="XRefPaste11Row" localSheetId="8" hidden="1">[6]XREF!#REF!</definedName>
    <definedName name="XRefPaste11Row" localSheetId="19" hidden="1">[6]XREF!#REF!</definedName>
    <definedName name="XRefPaste11Row" localSheetId="9" hidden="1">[6]XREF!#REF!</definedName>
    <definedName name="XRefPaste11Row" localSheetId="17" hidden="1">[6]XREF!#REF!</definedName>
    <definedName name="XRefPaste11Row" localSheetId="16" hidden="1">[6]XREF!#REF!</definedName>
    <definedName name="XRefPaste11Row" localSheetId="15" hidden="1">[6]XREF!#REF!</definedName>
    <definedName name="XRefPaste11Row" localSheetId="3" hidden="1">[6]XREF!#REF!</definedName>
    <definedName name="XRefPaste11Row" localSheetId="1" hidden="1">[6]XREF!#REF!</definedName>
    <definedName name="XRefPaste11Row" localSheetId="0" hidden="1">[6]XREF!#REF!</definedName>
    <definedName name="XRefPaste11Row" localSheetId="6" hidden="1">[6]XREF!#REF!</definedName>
    <definedName name="XRefPaste11Row" localSheetId="5" hidden="1">[6]XREF!#REF!</definedName>
    <definedName name="XRefPaste11Row" localSheetId="20" hidden="1">[6]XREF!#REF!</definedName>
    <definedName name="XRefPaste11Row" localSheetId="10" hidden="1">[6]XREF!#REF!</definedName>
    <definedName name="XRefPaste11Row" hidden="1">[6]XREF!#REF!</definedName>
    <definedName name="XRefPaste12" localSheetId="21" hidden="1">[6]대출채권LS!#REF!</definedName>
    <definedName name="XRefPaste12" localSheetId="11" hidden="1">[6]대출채권LS!#REF!</definedName>
    <definedName name="XRefPaste12" localSheetId="14" hidden="1">[6]대출채권LS!#REF!</definedName>
    <definedName name="XRefPaste12" localSheetId="2" hidden="1">[6]대출채권LS!#REF!</definedName>
    <definedName name="XRefPaste12" localSheetId="18" hidden="1">[6]대출채권LS!#REF!</definedName>
    <definedName name="XRefPaste12" localSheetId="8" hidden="1">[6]대출채권LS!#REF!</definedName>
    <definedName name="XRefPaste12" localSheetId="19" hidden="1">[6]대출채권LS!#REF!</definedName>
    <definedName name="XRefPaste12" localSheetId="9" hidden="1">[6]대출채권LS!#REF!</definedName>
    <definedName name="XRefPaste12" localSheetId="17" hidden="1">[6]대출채권LS!#REF!</definedName>
    <definedName name="XRefPaste12" localSheetId="16" hidden="1">[6]대출채권LS!#REF!</definedName>
    <definedName name="XRefPaste12" localSheetId="15" hidden="1">[6]대출채권LS!#REF!</definedName>
    <definedName name="XRefPaste12" localSheetId="3" hidden="1">[6]대출채권LS!#REF!</definedName>
    <definedName name="XRefPaste12" localSheetId="1" hidden="1">[6]대출채권LS!#REF!</definedName>
    <definedName name="XRefPaste12" localSheetId="0" hidden="1">[6]대출채권LS!#REF!</definedName>
    <definedName name="XRefPaste12" localSheetId="6" hidden="1">[6]대출채권LS!#REF!</definedName>
    <definedName name="XRefPaste12" localSheetId="5" hidden="1">[6]대출채권LS!#REF!</definedName>
    <definedName name="XRefPaste12" localSheetId="20" hidden="1">[6]대출채권LS!#REF!</definedName>
    <definedName name="XRefPaste12" localSheetId="10" hidden="1">[6]대출채권LS!#REF!</definedName>
    <definedName name="XRefPaste12" hidden="1">[6]대출채권LS!#REF!</definedName>
    <definedName name="XRefPaste12Row" localSheetId="21" hidden="1">[6]XREF!#REF!</definedName>
    <definedName name="XRefPaste12Row" localSheetId="11" hidden="1">[6]XREF!#REF!</definedName>
    <definedName name="XRefPaste12Row" localSheetId="14" hidden="1">[6]XREF!#REF!</definedName>
    <definedName name="XRefPaste12Row" localSheetId="2" hidden="1">[6]XREF!#REF!</definedName>
    <definedName name="XRefPaste12Row" localSheetId="18" hidden="1">[6]XREF!#REF!</definedName>
    <definedName name="XRefPaste12Row" localSheetId="8" hidden="1">[6]XREF!#REF!</definedName>
    <definedName name="XRefPaste12Row" localSheetId="19" hidden="1">[6]XREF!#REF!</definedName>
    <definedName name="XRefPaste12Row" localSheetId="9" hidden="1">[6]XREF!#REF!</definedName>
    <definedName name="XRefPaste12Row" localSheetId="17" hidden="1">[6]XREF!#REF!</definedName>
    <definedName name="XRefPaste12Row" localSheetId="16" hidden="1">[6]XREF!#REF!</definedName>
    <definedName name="XRefPaste12Row" localSheetId="15" hidden="1">[6]XREF!#REF!</definedName>
    <definedName name="XRefPaste12Row" localSheetId="3" hidden="1">[6]XREF!#REF!</definedName>
    <definedName name="XRefPaste12Row" localSheetId="1" hidden="1">[6]XREF!#REF!</definedName>
    <definedName name="XRefPaste12Row" localSheetId="0" hidden="1">[6]XREF!#REF!</definedName>
    <definedName name="XRefPaste12Row" localSheetId="6" hidden="1">[6]XREF!#REF!</definedName>
    <definedName name="XRefPaste12Row" localSheetId="5" hidden="1">[6]XREF!#REF!</definedName>
    <definedName name="XRefPaste12Row" localSheetId="20" hidden="1">[6]XREF!#REF!</definedName>
    <definedName name="XRefPaste12Row" localSheetId="10" hidden="1">[6]XREF!#REF!</definedName>
    <definedName name="XRefPaste12Row" hidden="1">[6]XREF!#REF!</definedName>
    <definedName name="XRefPaste1Row" hidden="1">[8]XREF!$A$3:$IV$3</definedName>
    <definedName name="XRefPaste2" localSheetId="21" hidden="1">[6]대출채권LS!#REF!</definedName>
    <definedName name="XRefPaste2" localSheetId="11" hidden="1">[6]대출채권LS!#REF!</definedName>
    <definedName name="XRefPaste2" localSheetId="14" hidden="1">[6]대출채권LS!#REF!</definedName>
    <definedName name="XRefPaste2" localSheetId="2" hidden="1">[6]대출채권LS!#REF!</definedName>
    <definedName name="XRefPaste2" localSheetId="18" hidden="1">[6]대출채권LS!#REF!</definedName>
    <definedName name="XRefPaste2" localSheetId="8" hidden="1">[6]대출채권LS!#REF!</definedName>
    <definedName name="XRefPaste2" localSheetId="19" hidden="1">[6]대출채권LS!#REF!</definedName>
    <definedName name="XRefPaste2" localSheetId="9" hidden="1">[6]대출채권LS!#REF!</definedName>
    <definedName name="XRefPaste2" localSheetId="17" hidden="1">[6]대출채권LS!#REF!</definedName>
    <definedName name="XRefPaste2" localSheetId="16" hidden="1">[6]대출채권LS!#REF!</definedName>
    <definedName name="XRefPaste2" localSheetId="15" hidden="1">[6]대출채권LS!#REF!</definedName>
    <definedName name="XRefPaste2" localSheetId="3" hidden="1">[6]대출채권LS!#REF!</definedName>
    <definedName name="XRefPaste2" localSheetId="1" hidden="1">[6]대출채권LS!#REF!</definedName>
    <definedName name="XRefPaste2" localSheetId="0" hidden="1">[6]대출채권LS!#REF!</definedName>
    <definedName name="XRefPaste2" localSheetId="6" hidden="1">[6]대출채권LS!#REF!</definedName>
    <definedName name="XRefPaste2" localSheetId="5" hidden="1">[6]대출채권LS!#REF!</definedName>
    <definedName name="XRefPaste2" localSheetId="20" hidden="1">[6]대출채권LS!#REF!</definedName>
    <definedName name="XRefPaste2" localSheetId="10" hidden="1">[6]대출채권LS!#REF!</definedName>
    <definedName name="XRefPaste2" hidden="1">[6]대출채권LS!#REF!</definedName>
    <definedName name="XRefPaste2Row" hidden="1">[8]XREF!$A$5:$IV$5</definedName>
    <definedName name="XRefPaste3" hidden="1">[9]LS!$C$8</definedName>
    <definedName name="XRefPaste3Row" localSheetId="21" hidden="1">[8]XREF!#REF!</definedName>
    <definedName name="XRefPaste3Row" localSheetId="11" hidden="1">[8]XREF!#REF!</definedName>
    <definedName name="XRefPaste3Row" localSheetId="14" hidden="1">[8]XREF!#REF!</definedName>
    <definedName name="XRefPaste3Row" localSheetId="2" hidden="1">[8]XREF!#REF!</definedName>
    <definedName name="XRefPaste3Row" localSheetId="18" hidden="1">[8]XREF!#REF!</definedName>
    <definedName name="XRefPaste3Row" localSheetId="8" hidden="1">[8]XREF!#REF!</definedName>
    <definedName name="XRefPaste3Row" localSheetId="19" hidden="1">[8]XREF!#REF!</definedName>
    <definedName name="XRefPaste3Row" localSheetId="9" hidden="1">[8]XREF!#REF!</definedName>
    <definedName name="XRefPaste3Row" localSheetId="17" hidden="1">[8]XREF!#REF!</definedName>
    <definedName name="XRefPaste3Row" localSheetId="16" hidden="1">[8]XREF!#REF!</definedName>
    <definedName name="XRefPaste3Row" localSheetId="15" hidden="1">[8]XREF!#REF!</definedName>
    <definedName name="XRefPaste3Row" localSheetId="3" hidden="1">[8]XREF!#REF!</definedName>
    <definedName name="XRefPaste3Row" localSheetId="1" hidden="1">[8]XREF!#REF!</definedName>
    <definedName name="XRefPaste3Row" localSheetId="0" hidden="1">[8]XREF!#REF!</definedName>
    <definedName name="XRefPaste3Row" localSheetId="6" hidden="1">[8]XREF!#REF!</definedName>
    <definedName name="XRefPaste3Row" localSheetId="5" hidden="1">[8]XREF!#REF!</definedName>
    <definedName name="XRefPaste3Row" localSheetId="20" hidden="1">[8]XREF!#REF!</definedName>
    <definedName name="XRefPaste3Row" localSheetId="10" hidden="1">[8]XREF!#REF!</definedName>
    <definedName name="XRefPaste3Row" hidden="1">[8]XREF!#REF!</definedName>
    <definedName name="XRefPaste4" localSheetId="21" hidden="1">[6]대출채권LS!#REF!</definedName>
    <definedName name="XRefPaste4" localSheetId="11" hidden="1">[6]대출채권LS!#REF!</definedName>
    <definedName name="XRefPaste4" localSheetId="14" hidden="1">[6]대출채권LS!#REF!</definedName>
    <definedName name="XRefPaste4" localSheetId="2" hidden="1">[6]대출채권LS!#REF!</definedName>
    <definedName name="XRefPaste4" localSheetId="18" hidden="1">[6]대출채권LS!#REF!</definedName>
    <definedName name="XRefPaste4" localSheetId="8" hidden="1">[6]대출채권LS!#REF!</definedName>
    <definedName name="XRefPaste4" localSheetId="19" hidden="1">[6]대출채권LS!#REF!</definedName>
    <definedName name="XRefPaste4" localSheetId="9" hidden="1">[6]대출채권LS!#REF!</definedName>
    <definedName name="XRefPaste4" localSheetId="17" hidden="1">[6]대출채권LS!#REF!</definedName>
    <definedName name="XRefPaste4" localSheetId="16" hidden="1">[6]대출채권LS!#REF!</definedName>
    <definedName name="XRefPaste4" localSheetId="15" hidden="1">[6]대출채권LS!#REF!</definedName>
    <definedName name="XRefPaste4" localSheetId="3" hidden="1">[6]대출채권LS!#REF!</definedName>
    <definedName name="XRefPaste4" localSheetId="1" hidden="1">[6]대출채권LS!#REF!</definedName>
    <definedName name="XRefPaste4" localSheetId="0" hidden="1">[6]대출채권LS!#REF!</definedName>
    <definedName name="XRefPaste4" localSheetId="6" hidden="1">[6]대출채권LS!#REF!</definedName>
    <definedName name="XRefPaste4" localSheetId="5" hidden="1">[6]대출채권LS!#REF!</definedName>
    <definedName name="XRefPaste4" localSheetId="20" hidden="1">[6]대출채권LS!#REF!</definedName>
    <definedName name="XRefPaste4" localSheetId="10" hidden="1">[6]대출채권LS!#REF!</definedName>
    <definedName name="XRefPaste4" hidden="1">[6]대출채권LS!#REF!</definedName>
    <definedName name="XRefPaste4Row" hidden="1">[8]XREF!$A$7:$IV$7</definedName>
    <definedName name="XRefPaste5" localSheetId="21" hidden="1">[6]대출채권LS!#REF!</definedName>
    <definedName name="XRefPaste5" localSheetId="11" hidden="1">[6]대출채권LS!#REF!</definedName>
    <definedName name="XRefPaste5" localSheetId="14" hidden="1">[6]대출채권LS!#REF!</definedName>
    <definedName name="XRefPaste5" localSheetId="2" hidden="1">[6]대출채권LS!#REF!</definedName>
    <definedName name="XRefPaste5" localSheetId="18" hidden="1">[6]대출채권LS!#REF!</definedName>
    <definedName name="XRefPaste5" localSheetId="8" hidden="1">[6]대출채권LS!#REF!</definedName>
    <definedName name="XRefPaste5" localSheetId="19" hidden="1">[6]대출채권LS!#REF!</definedName>
    <definedName name="XRefPaste5" localSheetId="9" hidden="1">[6]대출채권LS!#REF!</definedName>
    <definedName name="XRefPaste5" localSheetId="17" hidden="1">[6]대출채권LS!#REF!</definedName>
    <definedName name="XRefPaste5" localSheetId="16" hidden="1">[6]대출채권LS!#REF!</definedName>
    <definedName name="XRefPaste5" localSheetId="15" hidden="1">[6]대출채권LS!#REF!</definedName>
    <definedName name="XRefPaste5" localSheetId="3" hidden="1">[6]대출채권LS!#REF!</definedName>
    <definedName name="XRefPaste5" localSheetId="1" hidden="1">[6]대출채권LS!#REF!</definedName>
    <definedName name="XRefPaste5" localSheetId="0" hidden="1">[6]대출채권LS!#REF!</definedName>
    <definedName name="XRefPaste5" localSheetId="6" hidden="1">[6]대출채권LS!#REF!</definedName>
    <definedName name="XRefPaste5" localSheetId="5" hidden="1">[6]대출채권LS!#REF!</definedName>
    <definedName name="XRefPaste5" localSheetId="20" hidden="1">[6]대출채권LS!#REF!</definedName>
    <definedName name="XRefPaste5" localSheetId="10" hidden="1">[6]대출채권LS!#REF!</definedName>
    <definedName name="XRefPaste5" hidden="1">[6]대출채권LS!#REF!</definedName>
    <definedName name="XRefPaste5Row" hidden="1">[8]XREF!$A$9:$IV$9</definedName>
    <definedName name="XRefPaste6" localSheetId="21" hidden="1">[6]대출채권LS!#REF!</definedName>
    <definedName name="XRefPaste6" localSheetId="11" hidden="1">[6]대출채권LS!#REF!</definedName>
    <definedName name="XRefPaste6" localSheetId="14" hidden="1">[6]대출채권LS!#REF!</definedName>
    <definedName name="XRefPaste6" localSheetId="2" hidden="1">[6]대출채권LS!#REF!</definedName>
    <definedName name="XRefPaste6" localSheetId="18" hidden="1">[6]대출채권LS!#REF!</definedName>
    <definedName name="XRefPaste6" localSheetId="8" hidden="1">[6]대출채권LS!#REF!</definedName>
    <definedName name="XRefPaste6" localSheetId="19" hidden="1">[6]대출채권LS!#REF!</definedName>
    <definedName name="XRefPaste6" localSheetId="9" hidden="1">[6]대출채권LS!#REF!</definedName>
    <definedName name="XRefPaste6" localSheetId="17" hidden="1">[6]대출채권LS!#REF!</definedName>
    <definedName name="XRefPaste6" localSheetId="16" hidden="1">[6]대출채권LS!#REF!</definedName>
    <definedName name="XRefPaste6" localSheetId="15" hidden="1">[6]대출채권LS!#REF!</definedName>
    <definedName name="XRefPaste6" localSheetId="3" hidden="1">[6]대출채권LS!#REF!</definedName>
    <definedName name="XRefPaste6" localSheetId="1" hidden="1">[6]대출채권LS!#REF!</definedName>
    <definedName name="XRefPaste6" localSheetId="0" hidden="1">[6]대출채권LS!#REF!</definedName>
    <definedName name="XRefPaste6" localSheetId="6" hidden="1">[6]대출채권LS!#REF!</definedName>
    <definedName name="XRefPaste6" localSheetId="5" hidden="1">[6]대출채권LS!#REF!</definedName>
    <definedName name="XRefPaste6" localSheetId="20" hidden="1">[6]대출채권LS!#REF!</definedName>
    <definedName name="XRefPaste6" localSheetId="10" hidden="1">[6]대출채권LS!#REF!</definedName>
    <definedName name="XRefPaste6" hidden="1">[6]대출채권LS!#REF!</definedName>
    <definedName name="XRefPaste6Row" hidden="1">[8]XREF!$A$11:$IV$11</definedName>
    <definedName name="XRefPaste7" localSheetId="21" hidden="1">[6]대출채권LS!#REF!</definedName>
    <definedName name="XRefPaste7" localSheetId="11" hidden="1">[6]대출채권LS!#REF!</definedName>
    <definedName name="XRefPaste7" localSheetId="14" hidden="1">[6]대출채권LS!#REF!</definedName>
    <definedName name="XRefPaste7" localSheetId="2" hidden="1">[6]대출채권LS!#REF!</definedName>
    <definedName name="XRefPaste7" localSheetId="18" hidden="1">[6]대출채권LS!#REF!</definedName>
    <definedName name="XRefPaste7" localSheetId="8" hidden="1">[6]대출채권LS!#REF!</definedName>
    <definedName name="XRefPaste7" localSheetId="19" hidden="1">[6]대출채권LS!#REF!</definedName>
    <definedName name="XRefPaste7" localSheetId="9" hidden="1">[6]대출채권LS!#REF!</definedName>
    <definedName name="XRefPaste7" localSheetId="17" hidden="1">[6]대출채권LS!#REF!</definedName>
    <definedName name="XRefPaste7" localSheetId="16" hidden="1">[6]대출채권LS!#REF!</definedName>
    <definedName name="XRefPaste7" localSheetId="15" hidden="1">[6]대출채권LS!#REF!</definedName>
    <definedName name="XRefPaste7" localSheetId="3" hidden="1">[6]대출채권LS!#REF!</definedName>
    <definedName name="XRefPaste7" localSheetId="1" hidden="1">[6]대출채권LS!#REF!</definedName>
    <definedName name="XRefPaste7" localSheetId="0" hidden="1">[6]대출채권LS!#REF!</definedName>
    <definedName name="XRefPaste7" localSheetId="6" hidden="1">[6]대출채권LS!#REF!</definedName>
    <definedName name="XRefPaste7" localSheetId="5" hidden="1">[6]대출채권LS!#REF!</definedName>
    <definedName name="XRefPaste7" localSheetId="20" hidden="1">[6]대출채권LS!#REF!</definedName>
    <definedName name="XRefPaste7" localSheetId="10" hidden="1">[6]대출채권LS!#REF!</definedName>
    <definedName name="XRefPaste7" hidden="1">[6]대출채권LS!#REF!</definedName>
    <definedName name="XRefPaste7Row" hidden="1">[8]XREF!$A$13:$IV$13</definedName>
    <definedName name="XRefPaste8" localSheetId="21" hidden="1">[6]대출채권LS!#REF!</definedName>
    <definedName name="XRefPaste8" localSheetId="11" hidden="1">[6]대출채권LS!#REF!</definedName>
    <definedName name="XRefPaste8" localSheetId="14" hidden="1">[6]대출채권LS!#REF!</definedName>
    <definedName name="XRefPaste8" localSheetId="2" hidden="1">[6]대출채권LS!#REF!</definedName>
    <definedName name="XRefPaste8" localSheetId="18" hidden="1">[6]대출채권LS!#REF!</definedName>
    <definedName name="XRefPaste8" localSheetId="8" hidden="1">[6]대출채권LS!#REF!</definedName>
    <definedName name="XRefPaste8" localSheetId="19" hidden="1">[6]대출채권LS!#REF!</definedName>
    <definedName name="XRefPaste8" localSheetId="9" hidden="1">[6]대출채권LS!#REF!</definedName>
    <definedName name="XRefPaste8" localSheetId="17" hidden="1">[6]대출채권LS!#REF!</definedName>
    <definedName name="XRefPaste8" localSheetId="16" hidden="1">[6]대출채권LS!#REF!</definedName>
    <definedName name="XRefPaste8" localSheetId="15" hidden="1">[6]대출채권LS!#REF!</definedName>
    <definedName name="XRefPaste8" localSheetId="3" hidden="1">[6]대출채권LS!#REF!</definedName>
    <definedName name="XRefPaste8" localSheetId="1" hidden="1">[6]대출채권LS!#REF!</definedName>
    <definedName name="XRefPaste8" localSheetId="0" hidden="1">[6]대출채권LS!#REF!</definedName>
    <definedName name="XRefPaste8" localSheetId="6" hidden="1">[6]대출채권LS!#REF!</definedName>
    <definedName name="XRefPaste8" localSheetId="5" hidden="1">[6]대출채권LS!#REF!</definedName>
    <definedName name="XRefPaste8" localSheetId="20" hidden="1">[6]대출채권LS!#REF!</definedName>
    <definedName name="XRefPaste8" localSheetId="10" hidden="1">[6]대출채권LS!#REF!</definedName>
    <definedName name="XRefPaste8" hidden="1">[6]대출채권LS!#REF!</definedName>
    <definedName name="XRefPaste8Row" localSheetId="21" hidden="1">[6]XREF!#REF!</definedName>
    <definedName name="XRefPaste8Row" localSheetId="11" hidden="1">[6]XREF!#REF!</definedName>
    <definedName name="XRefPaste8Row" localSheetId="14" hidden="1">[6]XREF!#REF!</definedName>
    <definedName name="XRefPaste8Row" localSheetId="2" hidden="1">[6]XREF!#REF!</definedName>
    <definedName name="XRefPaste8Row" localSheetId="18" hidden="1">[6]XREF!#REF!</definedName>
    <definedName name="XRefPaste8Row" localSheetId="8" hidden="1">[6]XREF!#REF!</definedName>
    <definedName name="XRefPaste8Row" localSheetId="19" hidden="1">[6]XREF!#REF!</definedName>
    <definedName name="XRefPaste8Row" localSheetId="9" hidden="1">[6]XREF!#REF!</definedName>
    <definedName name="XRefPaste8Row" localSheetId="17" hidden="1">[6]XREF!#REF!</definedName>
    <definedName name="XRefPaste8Row" localSheetId="16" hidden="1">[6]XREF!#REF!</definedName>
    <definedName name="XRefPaste8Row" localSheetId="15" hidden="1">[6]XREF!#REF!</definedName>
    <definedName name="XRefPaste8Row" localSheetId="3" hidden="1">[6]XREF!#REF!</definedName>
    <definedName name="XRefPaste8Row" localSheetId="1" hidden="1">[6]XREF!#REF!</definedName>
    <definedName name="XRefPaste8Row" localSheetId="0" hidden="1">[6]XREF!#REF!</definedName>
    <definedName name="XRefPaste8Row" localSheetId="6" hidden="1">[6]XREF!#REF!</definedName>
    <definedName name="XRefPaste8Row" localSheetId="5" hidden="1">[6]XREF!#REF!</definedName>
    <definedName name="XRefPaste8Row" localSheetId="20" hidden="1">[6]XREF!#REF!</definedName>
    <definedName name="XRefPaste8Row" localSheetId="10" hidden="1">[6]XREF!#REF!</definedName>
    <definedName name="XRefPaste8Row" hidden="1">[6]XREF!#REF!</definedName>
    <definedName name="XRefPaste9" localSheetId="21" hidden="1">#REF!</definedName>
    <definedName name="XRefPaste9" localSheetId="11" hidden="1">#REF!</definedName>
    <definedName name="XRefPaste9" localSheetId="14" hidden="1">#REF!</definedName>
    <definedName name="XRefPaste9" localSheetId="2" hidden="1">#REF!</definedName>
    <definedName name="XRefPaste9" localSheetId="18" hidden="1">#REF!</definedName>
    <definedName name="XRefPaste9" localSheetId="8" hidden="1">#REF!</definedName>
    <definedName name="XRefPaste9" localSheetId="19" hidden="1">#REF!</definedName>
    <definedName name="XRefPaste9" localSheetId="9" hidden="1">#REF!</definedName>
    <definedName name="XRefPaste9" localSheetId="17" hidden="1">#REF!</definedName>
    <definedName name="XRefPaste9" localSheetId="16" hidden="1">#REF!</definedName>
    <definedName name="XRefPaste9" localSheetId="15" hidden="1">#REF!</definedName>
    <definedName name="XRefPaste9" localSheetId="3" hidden="1">#REF!</definedName>
    <definedName name="XRefPaste9" localSheetId="1" hidden="1">#REF!</definedName>
    <definedName name="XRefPaste9" localSheetId="0" hidden="1">#REF!</definedName>
    <definedName name="XRefPaste9" localSheetId="6" hidden="1">#REF!</definedName>
    <definedName name="XRefPaste9" localSheetId="5" hidden="1">#REF!</definedName>
    <definedName name="XRefPaste9" localSheetId="20" hidden="1">#REF!</definedName>
    <definedName name="XRefPaste9" localSheetId="10" hidden="1">#REF!</definedName>
    <definedName name="XRefPaste9" hidden="1">#REF!</definedName>
    <definedName name="XRefPaste9Row" localSheetId="21" hidden="1">[6]XREF!#REF!</definedName>
    <definedName name="XRefPaste9Row" localSheetId="11" hidden="1">[6]XREF!#REF!</definedName>
    <definedName name="XRefPaste9Row" localSheetId="14" hidden="1">[6]XREF!#REF!</definedName>
    <definedName name="XRefPaste9Row" localSheetId="2" hidden="1">[6]XREF!#REF!</definedName>
    <definedName name="XRefPaste9Row" localSheetId="18" hidden="1">[6]XREF!#REF!</definedName>
    <definedName name="XRefPaste9Row" localSheetId="8" hidden="1">[6]XREF!#REF!</definedName>
    <definedName name="XRefPaste9Row" localSheetId="19" hidden="1">[6]XREF!#REF!</definedName>
    <definedName name="XRefPaste9Row" localSheetId="9" hidden="1">[6]XREF!#REF!</definedName>
    <definedName name="XRefPaste9Row" localSheetId="17" hidden="1">[6]XREF!#REF!</definedName>
    <definedName name="XRefPaste9Row" localSheetId="16" hidden="1">[6]XREF!#REF!</definedName>
    <definedName name="XRefPaste9Row" localSheetId="15" hidden="1">[6]XREF!#REF!</definedName>
    <definedName name="XRefPaste9Row" localSheetId="3" hidden="1">[6]XREF!#REF!</definedName>
    <definedName name="XRefPaste9Row" localSheetId="1" hidden="1">[6]XREF!#REF!</definedName>
    <definedName name="XRefPaste9Row" localSheetId="0" hidden="1">[6]XREF!#REF!</definedName>
    <definedName name="XRefPaste9Row" localSheetId="6" hidden="1">[6]XREF!#REF!</definedName>
    <definedName name="XRefPaste9Row" localSheetId="5" hidden="1">[6]XREF!#REF!</definedName>
    <definedName name="XRefPaste9Row" localSheetId="20" hidden="1">[6]XREF!#REF!</definedName>
    <definedName name="XRefPaste9Row" localSheetId="10" hidden="1">[6]XREF!#REF!</definedName>
    <definedName name="XRefPaste9Row" hidden="1">[6]XREF!#REF!</definedName>
    <definedName name="XRefPasteRangeCount" hidden="1">7</definedName>
    <definedName name="xxx"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NQ" localSheetId="21">#REF!</definedName>
    <definedName name="YNQ" localSheetId="11">#REF!</definedName>
    <definedName name="YNQ" localSheetId="14">#REF!</definedName>
    <definedName name="YNQ" localSheetId="2">#REF!</definedName>
    <definedName name="YNQ" localSheetId="18">#REF!</definedName>
    <definedName name="YNQ" localSheetId="8">#REF!</definedName>
    <definedName name="YNQ" localSheetId="17">#REF!</definedName>
    <definedName name="YNQ" localSheetId="16">#REF!</definedName>
    <definedName name="YNQ" localSheetId="15">#REF!</definedName>
    <definedName name="YNQ" localSheetId="3">#REF!</definedName>
    <definedName name="YNQ" localSheetId="1">#REF!</definedName>
    <definedName name="YNQ" localSheetId="0">#REF!</definedName>
    <definedName name="YNQ" localSheetId="6">#REF!</definedName>
    <definedName name="YNQ" localSheetId="5">#REF!</definedName>
    <definedName name="YNQ">#REF!</definedName>
    <definedName name="yxc"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yy" localSheetId="2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yy"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y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Z_0796A30C_2FFF_4A21_B2AE_A5991690F213_.wvu.Cols" localSheetId="14" hidden="1">BCTC_A!$F:$F,BCTC_A!#REF!</definedName>
    <definedName name="Z_0796A30C_2FFF_4A21_B2AE_A5991690F213_.wvu.Cols" localSheetId="2" hidden="1">BCTC_E!$F:$F,BCTC_E!#REF!</definedName>
    <definedName name="Z_0796A30C_2FFF_4A21_B2AE_A5991690F213_.wvu.Cols" localSheetId="18" hidden="1">BCTC_HN_2018!$F:$F,BCTC_HN_2018!#REF!</definedName>
    <definedName name="Z_0796A30C_2FFF_4A21_B2AE_A5991690F213_.wvu.Cols" localSheetId="8" hidden="1">BCTC_HN_2019!$F:$F,BCTC_HN_2019!#REF!</definedName>
    <definedName name="Z_0796A30C_2FFF_4A21_B2AE_A5991690F213_.wvu.Cols" localSheetId="4" hidden="1">BCTC_M!$F:$F,BCTC_M!#REF!</definedName>
    <definedName name="Z_0796A30C_2FFF_4A21_B2AE_A5991690F213_.wvu.FilterData" localSheetId="14" hidden="1">BCTC_A!$A$6:$J$385</definedName>
    <definedName name="Z_0796A30C_2FFF_4A21_B2AE_A5991690F213_.wvu.FilterData" localSheetId="2" hidden="1">BCTC_E!$A$6:$J$385</definedName>
    <definedName name="Z_0796A30C_2FFF_4A21_B2AE_A5991690F213_.wvu.FilterData" localSheetId="18" hidden="1">BCTC_HN_2018!$A$6:$H$385</definedName>
    <definedName name="Z_0796A30C_2FFF_4A21_B2AE_A5991690F213_.wvu.FilterData" localSheetId="8" hidden="1">BCTC_HN_2019!$A$6:$J$385</definedName>
    <definedName name="Z_0796A30C_2FFF_4A21_B2AE_A5991690F213_.wvu.FilterData" localSheetId="4" hidden="1">BCTC_M!$A$6:$J$385</definedName>
    <definedName name="Z_0796A30C_2FFF_4A21_B2AE_A5991690F213_.wvu.PrintArea" localSheetId="14" hidden="1">BCTC_A!$A$1:$F$393</definedName>
    <definedName name="Z_0796A30C_2FFF_4A21_B2AE_A5991690F213_.wvu.PrintArea" localSheetId="2" hidden="1">BCTC_E!$A$1:$F$393</definedName>
    <definedName name="Z_0796A30C_2FFF_4A21_B2AE_A5991690F213_.wvu.PrintArea" localSheetId="18" hidden="1">BCTC_HN_2018!$A$1:$F$393</definedName>
    <definedName name="Z_0796A30C_2FFF_4A21_B2AE_A5991690F213_.wvu.PrintArea" localSheetId="8" hidden="1">BCTC_HN_2019!$A$1:$F$393</definedName>
    <definedName name="Z_0796A30C_2FFF_4A21_B2AE_A5991690F213_.wvu.PrintArea" localSheetId="4" hidden="1">BCTC_M!$A$1:$F$393</definedName>
    <definedName name="Z_0796A30C_2FFF_4A21_B2AE_A5991690F213_.wvu.PrintTitles" localSheetId="14" hidden="1">BCTC_A!$1:$6</definedName>
    <definedName name="Z_0796A30C_2FFF_4A21_B2AE_A5991690F213_.wvu.PrintTitles" localSheetId="2" hidden="1">BCTC_E!$1:$6</definedName>
    <definedName name="Z_0796A30C_2FFF_4A21_B2AE_A5991690F213_.wvu.PrintTitles" localSheetId="18" hidden="1">BCTC_HN_2018!$1:$6</definedName>
    <definedName name="Z_0796A30C_2FFF_4A21_B2AE_A5991690F213_.wvu.PrintTitles" localSheetId="8" hidden="1">BCTC_HN_2019!$1:$6</definedName>
    <definedName name="Z_0796A30C_2FFF_4A21_B2AE_A5991690F213_.wvu.PrintTitles" localSheetId="4" hidden="1">BCTC_M!$1:$6</definedName>
    <definedName name="Z_2AD71782_13C6_11D6_A210_0000E8DA5A4F_.wvu.FilterData" hidden="1">#N/A</definedName>
    <definedName name="Z_344D8229_C927_11D5_A210_0000E8DA5A4F_.wvu.FilterData" hidden="1">#N/A</definedName>
    <definedName name="Z_3507F3CB_00E6_11D6_A210_0000E8DA5A4F_.wvu.Cols" hidden="1">#N/A</definedName>
    <definedName name="Z_351C250E_CF83_11D5_A210_0000E8DA5A4F_.wvu.FilterData" hidden="1">#N/A</definedName>
    <definedName name="Z_3BFD50C5_7DD1_481C_8FC5_0B76AA53CECE_.wvu.Cols" localSheetId="14" hidden="1">BCTC_A!#REF!,BCTC_A!#REF!,BCTC_A!#REF!,BCTC_A!#REF!</definedName>
    <definedName name="Z_3BFD50C5_7DD1_481C_8FC5_0B76AA53CECE_.wvu.Cols" localSheetId="2" hidden="1">BCTC_E!#REF!,BCTC_E!#REF!,BCTC_E!#REF!,BCTC_E!#REF!</definedName>
    <definedName name="Z_3BFD50C5_7DD1_481C_8FC5_0B76AA53CECE_.wvu.Cols" localSheetId="18" hidden="1">BCTC_HN_2018!#REF!,BCTC_HN_2018!#REF!,BCTC_HN_2018!#REF!,BCTC_HN_2018!#REF!</definedName>
    <definedName name="Z_3BFD50C5_7DD1_481C_8FC5_0B76AA53CECE_.wvu.Cols" localSheetId="8" hidden="1">BCTC_HN_2019!#REF!,BCTC_HN_2019!#REF!,BCTC_HN_2019!#REF!,BCTC_HN_2019!#REF!</definedName>
    <definedName name="Z_3BFD50C5_7DD1_481C_8FC5_0B76AA53CECE_.wvu.Cols" localSheetId="4" hidden="1">BCTC_M!#REF!,BCTC_M!#REF!,BCTC_M!#REF!,BCTC_M!#REF!</definedName>
    <definedName name="Z_3BFD50C5_7DD1_481C_8FC5_0B76AA53CECE_.wvu.FilterData" localSheetId="14" hidden="1">BCTC_A!$A$6:$J$389</definedName>
    <definedName name="Z_3BFD50C5_7DD1_481C_8FC5_0B76AA53CECE_.wvu.FilterData" localSheetId="2" hidden="1">BCTC_E!$A$6:$J$389</definedName>
    <definedName name="Z_3BFD50C5_7DD1_481C_8FC5_0B76AA53CECE_.wvu.FilterData" localSheetId="18" hidden="1">BCTC_HN_2018!$A$6:$H$389</definedName>
    <definedName name="Z_3BFD50C5_7DD1_481C_8FC5_0B76AA53CECE_.wvu.FilterData" localSheetId="8" hidden="1">BCTC_HN_2019!$A$6:$J$389</definedName>
    <definedName name="Z_3BFD50C5_7DD1_481C_8FC5_0B76AA53CECE_.wvu.FilterData" localSheetId="4" hidden="1">BCTC_M!$A$6:$J$389</definedName>
    <definedName name="Z_3BFD50C5_7DD1_481C_8FC5_0B76AA53CECE_.wvu.PrintArea" localSheetId="14" hidden="1">BCTC_A!$A$1:$J$393</definedName>
    <definedName name="Z_3BFD50C5_7DD1_481C_8FC5_0B76AA53CECE_.wvu.PrintArea" localSheetId="2" hidden="1">BCTC_E!$A$1:$J$393</definedName>
    <definedName name="Z_3BFD50C5_7DD1_481C_8FC5_0B76AA53CECE_.wvu.PrintArea" localSheetId="18" hidden="1">BCTC_HN_2018!$A$1:$H$393</definedName>
    <definedName name="Z_3BFD50C5_7DD1_481C_8FC5_0B76AA53CECE_.wvu.PrintArea" localSheetId="8" hidden="1">BCTC_HN_2019!$A$1:$J$393</definedName>
    <definedName name="Z_3BFD50C5_7DD1_481C_8FC5_0B76AA53CECE_.wvu.PrintArea" localSheetId="4" hidden="1">BCTC_M!$A$1:$J$393</definedName>
    <definedName name="Z_3BFD50C5_7DD1_481C_8FC5_0B76AA53CECE_.wvu.PrintTitles" localSheetId="14" hidden="1">BCTC_A!$1:$6</definedName>
    <definedName name="Z_3BFD50C5_7DD1_481C_8FC5_0B76AA53CECE_.wvu.PrintTitles" localSheetId="2" hidden="1">BCTC_E!$1:$6</definedName>
    <definedName name="Z_3BFD50C5_7DD1_481C_8FC5_0B76AA53CECE_.wvu.PrintTitles" localSheetId="18" hidden="1">BCTC_HN_2018!$1:$6</definedName>
    <definedName name="Z_3BFD50C5_7DD1_481C_8FC5_0B76AA53CECE_.wvu.PrintTitles" localSheetId="8" hidden="1">BCTC_HN_2019!$1:$6</definedName>
    <definedName name="Z_3BFD50C5_7DD1_481C_8FC5_0B76AA53CECE_.wvu.PrintTitles" localSheetId="4" hidden="1">BCTC_M!$1:$6</definedName>
    <definedName name="Z_431ED707_2363_4119_8E0B_F4208B03A2D2_.wvu.Cols" localSheetId="14" hidden="1">BCTC_A!$C:$C,BCTC_A!$F:$F,BCTC_A!#REF!,BCTC_A!#REF!,BCTC_A!#REF!,BCTC_A!#REF!,BCTC_A!#REF!,BCTC_A!#REF!,BCTC_A!#REF!,BCTC_A!#REF!,BCTC_A!#REF!,BCTC_A!#REF!,BCTC_A!#REF!</definedName>
    <definedName name="Z_431ED707_2363_4119_8E0B_F4208B03A2D2_.wvu.Cols" localSheetId="2" hidden="1">BCTC_E!$C:$C,BCTC_E!$F:$F,BCTC_E!#REF!,BCTC_E!#REF!,BCTC_E!#REF!,BCTC_E!#REF!,BCTC_E!#REF!,BCTC_E!#REF!,BCTC_E!#REF!,BCTC_E!#REF!,BCTC_E!#REF!,BCTC_E!#REF!,BCTC_E!#REF!</definedName>
    <definedName name="Z_431ED707_2363_4119_8E0B_F4208B03A2D2_.wvu.Cols" localSheetId="18" hidden="1">BCTC_HN_2018!$C:$C,BCTC_HN_2018!$F:$F,BCTC_HN_2018!#REF!,BCTC_HN_2018!#REF!,BCTC_HN_2018!#REF!,BCTC_HN_2018!#REF!,BCTC_HN_2018!#REF!,BCTC_HN_2018!#REF!,BCTC_HN_2018!#REF!,BCTC_HN_2018!#REF!,BCTC_HN_2018!#REF!,BCTC_HN_2018!#REF!,BCTC_HN_2018!#REF!</definedName>
    <definedName name="Z_431ED707_2363_4119_8E0B_F4208B03A2D2_.wvu.Cols" localSheetId="8" hidden="1">BCTC_HN_2019!$C:$C,BCTC_HN_2019!$F:$F,BCTC_HN_2019!#REF!,BCTC_HN_2019!#REF!,BCTC_HN_2019!#REF!,BCTC_HN_2019!#REF!,BCTC_HN_2019!#REF!,BCTC_HN_2019!#REF!,BCTC_HN_2019!#REF!,BCTC_HN_2019!#REF!,BCTC_HN_2019!#REF!,BCTC_HN_2019!#REF!,BCTC_HN_2019!#REF!</definedName>
    <definedName name="Z_431ED707_2363_4119_8E0B_F4208B03A2D2_.wvu.Cols" localSheetId="4" hidden="1">BCTC_M!$C:$C,BCTC_M!$F:$F,BCTC_M!#REF!,BCTC_M!#REF!,BCTC_M!#REF!,BCTC_M!#REF!,BCTC_M!#REF!,BCTC_M!#REF!,BCTC_M!#REF!,BCTC_M!#REF!,BCTC_M!#REF!,BCTC_M!#REF!,BCTC_M!#REF!</definedName>
    <definedName name="Z_431ED707_2363_4119_8E0B_F4208B03A2D2_.wvu.FilterData" localSheetId="14" hidden="1">BCTC_A!$A$6:$J$395</definedName>
    <definedName name="Z_431ED707_2363_4119_8E0B_F4208B03A2D2_.wvu.FilterData" localSheetId="2" hidden="1">BCTC_E!$A$6:$J$395</definedName>
    <definedName name="Z_431ED707_2363_4119_8E0B_F4208B03A2D2_.wvu.FilterData" localSheetId="18" hidden="1">BCTC_HN_2018!$A$6:$H$395</definedName>
    <definedName name="Z_431ED707_2363_4119_8E0B_F4208B03A2D2_.wvu.FilterData" localSheetId="8" hidden="1">BCTC_HN_2019!$A$6:$J$395</definedName>
    <definedName name="Z_431ED707_2363_4119_8E0B_F4208B03A2D2_.wvu.FilterData" localSheetId="4" hidden="1">BCTC_M!$A$6:$J$395</definedName>
    <definedName name="Z_431ED707_2363_4119_8E0B_F4208B03A2D2_.wvu.PrintArea" localSheetId="14" hidden="1">BCTC_A!$A$1:$J$393</definedName>
    <definedName name="Z_431ED707_2363_4119_8E0B_F4208B03A2D2_.wvu.PrintArea" localSheetId="2" hidden="1">BCTC_E!$A$1:$J$393</definedName>
    <definedName name="Z_431ED707_2363_4119_8E0B_F4208B03A2D2_.wvu.PrintArea" localSheetId="18" hidden="1">BCTC_HN_2018!$A$1:$H$393</definedName>
    <definedName name="Z_431ED707_2363_4119_8E0B_F4208B03A2D2_.wvu.PrintArea" localSheetId="8" hidden="1">BCTC_HN_2019!$A$1:$J$393</definedName>
    <definedName name="Z_431ED707_2363_4119_8E0B_F4208B03A2D2_.wvu.PrintArea" localSheetId="4" hidden="1">BCTC_M!$A$1:$J$393</definedName>
    <definedName name="Z_431ED707_2363_4119_8E0B_F4208B03A2D2_.wvu.PrintTitles" localSheetId="14" hidden="1">BCTC_A!$1:$6</definedName>
    <definedName name="Z_431ED707_2363_4119_8E0B_F4208B03A2D2_.wvu.PrintTitles" localSheetId="2" hidden="1">BCTC_E!$1:$6</definedName>
    <definedName name="Z_431ED707_2363_4119_8E0B_F4208B03A2D2_.wvu.PrintTitles" localSheetId="18" hidden="1">BCTC_HN_2018!$1:$6</definedName>
    <definedName name="Z_431ED707_2363_4119_8E0B_F4208B03A2D2_.wvu.PrintTitles" localSheetId="8" hidden="1">BCTC_HN_2019!$1:$6</definedName>
    <definedName name="Z_431ED707_2363_4119_8E0B_F4208B03A2D2_.wvu.PrintTitles" localSheetId="4" hidden="1">BCTC_M!$1:$6</definedName>
    <definedName name="Z_446B9FEB_D1FE_11D5_A210_0000E8DA5A4F_.wvu.FilterData" hidden="1">#N/A</definedName>
    <definedName name="Z_4E825B2D_08AF_434A_8916_FE9D1F47F8D7_.wvu.Cols" localSheetId="14" hidden="1">BCTC_A!$C:$D,BCTC_A!$F:$F,BCTC_A!#REF!</definedName>
    <definedName name="Z_4E825B2D_08AF_434A_8916_FE9D1F47F8D7_.wvu.Cols" localSheetId="2" hidden="1">BCTC_E!$C:$D,BCTC_E!$F:$F,BCTC_E!#REF!</definedName>
    <definedName name="Z_4E825B2D_08AF_434A_8916_FE9D1F47F8D7_.wvu.Cols" localSheetId="18" hidden="1">BCTC_HN_2018!$C:$D,BCTC_HN_2018!$F:$F,BCTC_HN_2018!#REF!</definedName>
    <definedName name="Z_4E825B2D_08AF_434A_8916_FE9D1F47F8D7_.wvu.Cols" localSheetId="8" hidden="1">BCTC_HN_2019!$C:$D,BCTC_HN_2019!$F:$F,BCTC_HN_2019!#REF!</definedName>
    <definedName name="Z_4E825B2D_08AF_434A_8916_FE9D1F47F8D7_.wvu.Cols" localSheetId="4" hidden="1">BCTC_M!$C:$D,BCTC_M!$F:$F,BCTC_M!#REF!</definedName>
    <definedName name="Z_4E825B2D_08AF_434A_8916_FE9D1F47F8D7_.wvu.FilterData" localSheetId="14" hidden="1">BCTC_A!$A$6:$J$395</definedName>
    <definedName name="Z_4E825B2D_08AF_434A_8916_FE9D1F47F8D7_.wvu.FilterData" localSheetId="2" hidden="1">BCTC_E!$A$6:$J$395</definedName>
    <definedName name="Z_4E825B2D_08AF_434A_8916_FE9D1F47F8D7_.wvu.FilterData" localSheetId="18" hidden="1">BCTC_HN_2018!$A$6:$H$395</definedName>
    <definedName name="Z_4E825B2D_08AF_434A_8916_FE9D1F47F8D7_.wvu.FilterData" localSheetId="8" hidden="1">BCTC_HN_2019!$A$6:$J$395</definedName>
    <definedName name="Z_4E825B2D_08AF_434A_8916_FE9D1F47F8D7_.wvu.FilterData" localSheetId="4" hidden="1">BCTC_M!$A$6:$J$395</definedName>
    <definedName name="Z_4E825B2D_08AF_434A_8916_FE9D1F47F8D7_.wvu.PrintArea" localSheetId="14" hidden="1">BCTC_A!$A$1:$J$393</definedName>
    <definedName name="Z_4E825B2D_08AF_434A_8916_FE9D1F47F8D7_.wvu.PrintArea" localSheetId="2" hidden="1">BCTC_E!$A$1:$J$393</definedName>
    <definedName name="Z_4E825B2D_08AF_434A_8916_FE9D1F47F8D7_.wvu.PrintArea" localSheetId="18" hidden="1">BCTC_HN_2018!$A$1:$H$393</definedName>
    <definedName name="Z_4E825B2D_08AF_434A_8916_FE9D1F47F8D7_.wvu.PrintArea" localSheetId="8" hidden="1">BCTC_HN_2019!$A$1:$J$393</definedName>
    <definedName name="Z_4E825B2D_08AF_434A_8916_FE9D1F47F8D7_.wvu.PrintArea" localSheetId="4" hidden="1">BCTC_M!$A$1:$J$393</definedName>
    <definedName name="Z_4E825B2D_08AF_434A_8916_FE9D1F47F8D7_.wvu.PrintTitles" localSheetId="14" hidden="1">BCTC_A!$1:$6</definedName>
    <definedName name="Z_4E825B2D_08AF_434A_8916_FE9D1F47F8D7_.wvu.PrintTitles" localSheetId="2" hidden="1">BCTC_E!$1:$6</definedName>
    <definedName name="Z_4E825B2D_08AF_434A_8916_FE9D1F47F8D7_.wvu.PrintTitles" localSheetId="18" hidden="1">BCTC_HN_2018!$1:$6</definedName>
    <definedName name="Z_4E825B2D_08AF_434A_8916_FE9D1F47F8D7_.wvu.PrintTitles" localSheetId="8" hidden="1">BCTC_HN_2019!$1:$6</definedName>
    <definedName name="Z_4E825B2D_08AF_434A_8916_FE9D1F47F8D7_.wvu.PrintTitles" localSheetId="4" hidden="1">BCTC_M!$1:$6</definedName>
    <definedName name="Z_5B0390EB_D420_11D5_A210_0000E8DA5A4F_.wvu.FilterData" hidden="1">#N/A</definedName>
    <definedName name="Z_5B0390EE_D420_11D5_A210_0000E8DA5A4F_.wvu.FilterData" hidden="1">#N/A</definedName>
    <definedName name="Z_5B0390F4_D420_11D5_A210_0000E8DA5A4F_.wvu.FilterData" hidden="1">#N/A</definedName>
    <definedName name="Z_5BF7A5D4_C926_11D5_AFB4_0000E8DA5A50_.wvu.FilterData" hidden="1">#N/A</definedName>
    <definedName name="Z_674301AC_C86E_11D5_A210_0000E8DA5A4F_.wvu.FilterData" hidden="1">#N/A</definedName>
    <definedName name="Z_674301B0_C86E_11D5_A210_0000E8DA5A4F_.wvu.FilterData" hidden="1">#N/A</definedName>
    <definedName name="Z_674301B5_C86E_11D5_A210_0000E8DA5A4F_.wvu.FilterData" hidden="1">#N/A</definedName>
    <definedName name="Z_674301B7_C86E_11D5_A210_0000E8DA5A4F_.wvu.FilterData" hidden="1">#N/A</definedName>
    <definedName name="Z_69241FD2_0E61_11D6_BC55_0000E8DD881D_.wvu.FilterData" hidden="1">#N/A</definedName>
    <definedName name="Z_6F27534C_00E4_11D6_BC55_0000E8DD881D_.wvu.FilterData" hidden="1">#N/A</definedName>
    <definedName name="Z_73AB618A_D291_11D5_9D56_000021CF477C_.wvu.FilterData" hidden="1">#N/A</definedName>
    <definedName name="Z_75DB6D8D_EA22_11D5_A210_0000E8DA5A4F_.wvu.FilterData" hidden="1">#N/A</definedName>
    <definedName name="Z_7ACB598A_9963_42DA_A10F_94BD9CE0759C_.wvu.Cols" localSheetId="14" hidden="1">BCTC_A!#REF!,BCTC_A!#REF!,BCTC_A!#REF!</definedName>
    <definedName name="Z_7ACB598A_9963_42DA_A10F_94BD9CE0759C_.wvu.Cols" localSheetId="2" hidden="1">BCTC_E!#REF!,BCTC_E!#REF!,BCTC_E!#REF!</definedName>
    <definedName name="Z_7ACB598A_9963_42DA_A10F_94BD9CE0759C_.wvu.Cols" localSheetId="18" hidden="1">BCTC_HN_2018!#REF!,BCTC_HN_2018!#REF!,BCTC_HN_2018!#REF!</definedName>
    <definedName name="Z_7ACB598A_9963_42DA_A10F_94BD9CE0759C_.wvu.Cols" localSheetId="8" hidden="1">BCTC_HN_2019!#REF!,BCTC_HN_2019!#REF!,BCTC_HN_2019!#REF!</definedName>
    <definedName name="Z_7ACB598A_9963_42DA_A10F_94BD9CE0759C_.wvu.Cols" localSheetId="4" hidden="1">BCTC_M!#REF!,BCTC_M!#REF!,BCTC_M!#REF!</definedName>
    <definedName name="Z_7ACB598A_9963_42DA_A10F_94BD9CE0759C_.wvu.FilterData" localSheetId="14" hidden="1">BCTC_A!$A$6:$J$389</definedName>
    <definedName name="Z_7ACB598A_9963_42DA_A10F_94BD9CE0759C_.wvu.FilterData" localSheetId="2" hidden="1">BCTC_E!$A$6:$J$389</definedName>
    <definedName name="Z_7ACB598A_9963_42DA_A10F_94BD9CE0759C_.wvu.FilterData" localSheetId="18" hidden="1">BCTC_HN_2018!$A$6:$H$389</definedName>
    <definedName name="Z_7ACB598A_9963_42DA_A10F_94BD9CE0759C_.wvu.FilterData" localSheetId="8" hidden="1">BCTC_HN_2019!$A$6:$J$389</definedName>
    <definedName name="Z_7ACB598A_9963_42DA_A10F_94BD9CE0759C_.wvu.FilterData" localSheetId="4" hidden="1">BCTC_M!$A$6:$J$389</definedName>
    <definedName name="Z_7ACB598A_9963_42DA_A10F_94BD9CE0759C_.wvu.PrintArea" localSheetId="14" hidden="1">BCTC_A!$A$1:$J$393</definedName>
    <definedName name="Z_7ACB598A_9963_42DA_A10F_94BD9CE0759C_.wvu.PrintArea" localSheetId="2" hidden="1">BCTC_E!$A$1:$J$393</definedName>
    <definedName name="Z_7ACB598A_9963_42DA_A10F_94BD9CE0759C_.wvu.PrintArea" localSheetId="18" hidden="1">BCTC_HN_2018!$A$1:$H$393</definedName>
    <definedName name="Z_7ACB598A_9963_42DA_A10F_94BD9CE0759C_.wvu.PrintArea" localSheetId="8" hidden="1">BCTC_HN_2019!$A$1:$J$393</definedName>
    <definedName name="Z_7ACB598A_9963_42DA_A10F_94BD9CE0759C_.wvu.PrintArea" localSheetId="4" hidden="1">BCTC_M!$A$1:$J$393</definedName>
    <definedName name="Z_7ACB598A_9963_42DA_A10F_94BD9CE0759C_.wvu.PrintTitles" localSheetId="14" hidden="1">BCTC_A!$1:$6</definedName>
    <definedName name="Z_7ACB598A_9963_42DA_A10F_94BD9CE0759C_.wvu.PrintTitles" localSheetId="2" hidden="1">BCTC_E!$1:$6</definedName>
    <definedName name="Z_7ACB598A_9963_42DA_A10F_94BD9CE0759C_.wvu.PrintTitles" localSheetId="18" hidden="1">BCTC_HN_2018!$1:$6</definedName>
    <definedName name="Z_7ACB598A_9963_42DA_A10F_94BD9CE0759C_.wvu.PrintTitles" localSheetId="8" hidden="1">BCTC_HN_2019!$1:$6</definedName>
    <definedName name="Z_7ACB598A_9963_42DA_A10F_94BD9CE0759C_.wvu.PrintTitles" localSheetId="4" hidden="1">BCTC_M!$1:$6</definedName>
    <definedName name="Z_7D77170C_09CD_4EEC_BB83_B3AA6C853D06_.wvu.Cols" localSheetId="14" hidden="1">BCTC_A!$F:$F</definedName>
    <definedName name="Z_7D77170C_09CD_4EEC_BB83_B3AA6C853D06_.wvu.Cols" localSheetId="2" hidden="1">BCTC_E!$F:$F</definedName>
    <definedName name="Z_7D77170C_09CD_4EEC_BB83_B3AA6C853D06_.wvu.Cols" localSheetId="18" hidden="1">BCTC_HN_2018!$F:$F</definedName>
    <definedName name="Z_7D77170C_09CD_4EEC_BB83_B3AA6C853D06_.wvu.Cols" localSheetId="8" hidden="1">BCTC_HN_2019!$F:$F</definedName>
    <definedName name="Z_7D77170C_09CD_4EEC_BB83_B3AA6C853D06_.wvu.Cols" localSheetId="4" hidden="1">BCTC_M!$F:$F</definedName>
    <definedName name="Z_7D77170C_09CD_4EEC_BB83_B3AA6C853D06_.wvu.FilterData" localSheetId="14" hidden="1">BCTC_A!$A$6:$J$389</definedName>
    <definedName name="Z_7D77170C_09CD_4EEC_BB83_B3AA6C853D06_.wvu.FilterData" localSheetId="2" hidden="1">BCTC_E!$A$6:$J$389</definedName>
    <definedName name="Z_7D77170C_09CD_4EEC_BB83_B3AA6C853D06_.wvu.FilterData" localSheetId="18" hidden="1">BCTC_HN_2018!$A$6:$H$389</definedName>
    <definedName name="Z_7D77170C_09CD_4EEC_BB83_B3AA6C853D06_.wvu.FilterData" localSheetId="8" hidden="1">BCTC_HN_2019!$A$6:$J$389</definedName>
    <definedName name="Z_7D77170C_09CD_4EEC_BB83_B3AA6C853D06_.wvu.FilterData" localSheetId="4" hidden="1">BCTC_M!$A$6:$J$389</definedName>
    <definedName name="Z_7D77170C_09CD_4EEC_BB83_B3AA6C853D06_.wvu.PrintArea" localSheetId="14" hidden="1">BCTC_A!$A$1:$J$393</definedName>
    <definedName name="Z_7D77170C_09CD_4EEC_BB83_B3AA6C853D06_.wvu.PrintArea" localSheetId="2" hidden="1">BCTC_E!$A$1:$J$393</definedName>
    <definedName name="Z_7D77170C_09CD_4EEC_BB83_B3AA6C853D06_.wvu.PrintArea" localSheetId="18" hidden="1">BCTC_HN_2018!$A$1:$H$393</definedName>
    <definedName name="Z_7D77170C_09CD_4EEC_BB83_B3AA6C853D06_.wvu.PrintArea" localSheetId="8" hidden="1">BCTC_HN_2019!$A$1:$J$393</definedName>
    <definedName name="Z_7D77170C_09CD_4EEC_BB83_B3AA6C853D06_.wvu.PrintArea" localSheetId="4" hidden="1">BCTC_M!$A$1:$J$393</definedName>
    <definedName name="Z_7D77170C_09CD_4EEC_BB83_B3AA6C853D06_.wvu.PrintTitles" localSheetId="14" hidden="1">BCTC_A!$1:$6</definedName>
    <definedName name="Z_7D77170C_09CD_4EEC_BB83_B3AA6C853D06_.wvu.PrintTitles" localSheetId="2" hidden="1">BCTC_E!$1:$6</definedName>
    <definedName name="Z_7D77170C_09CD_4EEC_BB83_B3AA6C853D06_.wvu.PrintTitles" localSheetId="18" hidden="1">BCTC_HN_2018!$1:$6</definedName>
    <definedName name="Z_7D77170C_09CD_4EEC_BB83_B3AA6C853D06_.wvu.PrintTitles" localSheetId="8" hidden="1">BCTC_HN_2019!$1:$6</definedName>
    <definedName name="Z_7D77170C_09CD_4EEC_BB83_B3AA6C853D06_.wvu.PrintTitles" localSheetId="4" hidden="1">BCTC_M!$1:$6</definedName>
    <definedName name="Z_86ABA799_0F13_11D6_9259_0040953083C3_.wvu.FilterData" hidden="1">#N/A</definedName>
    <definedName name="Z_86ABA79C_0F13_11D6_9259_0040953083C3_.wvu.FilterData" hidden="1">#N/A</definedName>
    <definedName name="Z_A3D7BE5A_A938_4021_A801_1DAF67AB037C_.wvu.Cols" localSheetId="14" hidden="1">BCTC_A!$C:$D,BCTC_A!$F:$F,BCTC_A!#REF!</definedName>
    <definedName name="Z_A3D7BE5A_A938_4021_A801_1DAF67AB037C_.wvu.Cols" localSheetId="2" hidden="1">BCTC_E!$C:$D,BCTC_E!$F:$F,BCTC_E!#REF!</definedName>
    <definedName name="Z_A3D7BE5A_A938_4021_A801_1DAF67AB037C_.wvu.Cols" localSheetId="18" hidden="1">BCTC_HN_2018!$C:$D,BCTC_HN_2018!$F:$F,BCTC_HN_2018!#REF!</definedName>
    <definedName name="Z_A3D7BE5A_A938_4021_A801_1DAF67AB037C_.wvu.Cols" localSheetId="8" hidden="1">BCTC_HN_2019!$C:$D,BCTC_HN_2019!$F:$F,BCTC_HN_2019!#REF!</definedName>
    <definedName name="Z_A3D7BE5A_A938_4021_A801_1DAF67AB037C_.wvu.Cols" localSheetId="4" hidden="1">BCTC_M!$C:$D,BCTC_M!$F:$F,BCTC_M!#REF!</definedName>
    <definedName name="Z_A3D7BE5A_A938_4021_A801_1DAF67AB037C_.wvu.FilterData" localSheetId="14" hidden="1">BCTC_A!$A$6:$J$395</definedName>
    <definedName name="Z_A3D7BE5A_A938_4021_A801_1DAF67AB037C_.wvu.FilterData" localSheetId="2" hidden="1">BCTC_E!$A$6:$J$395</definedName>
    <definedName name="Z_A3D7BE5A_A938_4021_A801_1DAF67AB037C_.wvu.FilterData" localSheetId="18" hidden="1">BCTC_HN_2018!$A$6:$H$395</definedName>
    <definedName name="Z_A3D7BE5A_A938_4021_A801_1DAF67AB037C_.wvu.FilterData" localSheetId="8" hidden="1">BCTC_HN_2019!$A$6:$J$395</definedName>
    <definedName name="Z_A3D7BE5A_A938_4021_A801_1DAF67AB037C_.wvu.FilterData" localSheetId="4" hidden="1">BCTC_M!$A$6:$J$395</definedName>
    <definedName name="Z_A3D7BE5A_A938_4021_A801_1DAF67AB037C_.wvu.PrintArea" localSheetId="14" hidden="1">BCTC_A!$A$1:$J$393</definedName>
    <definedName name="Z_A3D7BE5A_A938_4021_A801_1DAF67AB037C_.wvu.PrintArea" localSheetId="2" hidden="1">BCTC_E!$A$1:$J$393</definedName>
    <definedName name="Z_A3D7BE5A_A938_4021_A801_1DAF67AB037C_.wvu.PrintArea" localSheetId="18" hidden="1">BCTC_HN_2018!$A$1:$H$393</definedName>
    <definedName name="Z_A3D7BE5A_A938_4021_A801_1DAF67AB037C_.wvu.PrintArea" localSheetId="8" hidden="1">BCTC_HN_2019!$A$1:$J$393</definedName>
    <definedName name="Z_A3D7BE5A_A938_4021_A801_1DAF67AB037C_.wvu.PrintArea" localSheetId="4" hidden="1">BCTC_M!$A$1:$J$393</definedName>
    <definedName name="Z_A3D7BE5A_A938_4021_A801_1DAF67AB037C_.wvu.PrintTitles" localSheetId="14" hidden="1">BCTC_A!$1:$6</definedName>
    <definedName name="Z_A3D7BE5A_A938_4021_A801_1DAF67AB037C_.wvu.PrintTitles" localSheetId="2" hidden="1">BCTC_E!$1:$6</definedName>
    <definedName name="Z_A3D7BE5A_A938_4021_A801_1DAF67AB037C_.wvu.PrintTitles" localSheetId="18" hidden="1">BCTC_HN_2018!$1:$6</definedName>
    <definedName name="Z_A3D7BE5A_A938_4021_A801_1DAF67AB037C_.wvu.PrintTitles" localSheetId="8" hidden="1">BCTC_HN_2019!$1:$6</definedName>
    <definedName name="Z_A3D7BE5A_A938_4021_A801_1DAF67AB037C_.wvu.PrintTitles" localSheetId="4" hidden="1">BCTC_M!$1:$6</definedName>
    <definedName name="Z_A802F8BE_E184_4275_8F47_F417811C9A4E_.wvu.Cols" localSheetId="14" hidden="1">BCTC_A!$F:$F,BCTC_A!#REF!</definedName>
    <definedName name="Z_A802F8BE_E184_4275_8F47_F417811C9A4E_.wvu.Cols" localSheetId="2" hidden="1">BCTC_E!$F:$F,BCTC_E!#REF!</definedName>
    <definedName name="Z_A802F8BE_E184_4275_8F47_F417811C9A4E_.wvu.Cols" localSheetId="18" hidden="1">BCTC_HN_2018!$F:$F,BCTC_HN_2018!#REF!</definedName>
    <definedName name="Z_A802F8BE_E184_4275_8F47_F417811C9A4E_.wvu.Cols" localSheetId="8" hidden="1">BCTC_HN_2019!$F:$F,BCTC_HN_2019!#REF!</definedName>
    <definedName name="Z_A802F8BE_E184_4275_8F47_F417811C9A4E_.wvu.Cols" localSheetId="4" hidden="1">BCTC_M!$F:$F,BCTC_M!#REF!</definedName>
    <definedName name="Z_A802F8BE_E184_4275_8F47_F417811C9A4E_.wvu.FilterData" localSheetId="14" hidden="1">BCTC_A!$A$6:$J$385</definedName>
    <definedName name="Z_A802F8BE_E184_4275_8F47_F417811C9A4E_.wvu.FilterData" localSheetId="2" hidden="1">BCTC_E!$A$6:$J$385</definedName>
    <definedName name="Z_A802F8BE_E184_4275_8F47_F417811C9A4E_.wvu.FilterData" localSheetId="18" hidden="1">BCTC_HN_2018!$A$6:$H$385</definedName>
    <definedName name="Z_A802F8BE_E184_4275_8F47_F417811C9A4E_.wvu.FilterData" localSheetId="8" hidden="1">BCTC_HN_2019!$A$6:$J$385</definedName>
    <definedName name="Z_A802F8BE_E184_4275_8F47_F417811C9A4E_.wvu.FilterData" localSheetId="4" hidden="1">BCTC_M!$A$6:$J$385</definedName>
    <definedName name="Z_A802F8BE_E184_4275_8F47_F417811C9A4E_.wvu.PrintArea" localSheetId="14" hidden="1">BCTC_A!$A$1:$F$393</definedName>
    <definedName name="Z_A802F8BE_E184_4275_8F47_F417811C9A4E_.wvu.PrintArea" localSheetId="2" hidden="1">BCTC_E!$A$1:$F$393</definedName>
    <definedName name="Z_A802F8BE_E184_4275_8F47_F417811C9A4E_.wvu.PrintArea" localSheetId="18" hidden="1">BCTC_HN_2018!$A$1:$F$393</definedName>
    <definedName name="Z_A802F8BE_E184_4275_8F47_F417811C9A4E_.wvu.PrintArea" localSheetId="8" hidden="1">BCTC_HN_2019!$A$1:$F$393</definedName>
    <definedName name="Z_A802F8BE_E184_4275_8F47_F417811C9A4E_.wvu.PrintArea" localSheetId="4" hidden="1">BCTC_M!$A$1:$F$393</definedName>
    <definedName name="Z_A802F8BE_E184_4275_8F47_F417811C9A4E_.wvu.PrintTitles" localSheetId="14" hidden="1">BCTC_A!$1:$6</definedName>
    <definedName name="Z_A802F8BE_E184_4275_8F47_F417811C9A4E_.wvu.PrintTitles" localSheetId="2" hidden="1">BCTC_E!$1:$6</definedName>
    <definedName name="Z_A802F8BE_E184_4275_8F47_F417811C9A4E_.wvu.PrintTitles" localSheetId="18" hidden="1">BCTC_HN_2018!$1:$6</definedName>
    <definedName name="Z_A802F8BE_E184_4275_8F47_F417811C9A4E_.wvu.PrintTitles" localSheetId="8" hidden="1">BCTC_HN_2019!$1:$6</definedName>
    <definedName name="Z_A802F8BE_E184_4275_8F47_F417811C9A4E_.wvu.PrintTitles" localSheetId="4" hidden="1">BCTC_M!$1:$6</definedName>
    <definedName name="Z_DA6D18CB_CF6F_11D5_BC57_0000E8DD881D_.wvu.FilterData" hidden="1">#N/A</definedName>
    <definedName name="Z_DA6D18CE_CF6F_11D5_BC57_0000E8DD881D_.wvu.FilterData" hidden="1">#N/A</definedName>
    <definedName name="Z_ECD86340_00F5_11D6_9D56_000021CF477C_.wvu.Cols" hidden="1">#N/A</definedName>
    <definedName name="Z_F4AAFAEB_D28F_11D5_A210_0000E8DA5A4F_.wvu.FilterData" hidden="1">#N/A</definedName>
    <definedName name="Z_F4AAFAED_D28F_11D5_A210_0000E8DA5A4F_.wvu.FilterData" hidden="1">#N/A</definedName>
    <definedName name="zdnfhioesjn" hidden="1">{"'Sheet1'!$L$16"}</definedName>
    <definedName name="ZYX" localSheetId="21">#REF!</definedName>
    <definedName name="ZYX" localSheetId="11">#REF!</definedName>
    <definedName name="ZYX" localSheetId="14">#REF!</definedName>
    <definedName name="ZYX" localSheetId="2">#REF!</definedName>
    <definedName name="ZYX" localSheetId="18">#REF!</definedName>
    <definedName name="ZYX" localSheetId="8">#REF!</definedName>
    <definedName name="ZYX" localSheetId="17">#REF!</definedName>
    <definedName name="ZYX" localSheetId="16">#REF!</definedName>
    <definedName name="ZYX" localSheetId="15">#REF!</definedName>
    <definedName name="ZYX" localSheetId="3">#REF!</definedName>
    <definedName name="ZYX" localSheetId="1">#REF!</definedName>
    <definedName name="ZYX" localSheetId="0">#REF!</definedName>
    <definedName name="ZYX" localSheetId="6">#REF!</definedName>
    <definedName name="ZYX" localSheetId="5">#REF!</definedName>
    <definedName name="ZYX">#REF!</definedName>
    <definedName name="zZ" localSheetId="20" hidden="1">{#N/A,#N/A,FALSE,"CCTV"}</definedName>
    <definedName name="zZ" localSheetId="10" hidden="1">{#N/A,#N/A,FALSE,"CCTV"}</definedName>
    <definedName name="zZ" hidden="1">{#N/A,#N/A,FALSE,"CCTV"}</definedName>
    <definedName name="ZZZ" localSheetId="21">#REF!</definedName>
    <definedName name="ZZZ" localSheetId="11">#REF!</definedName>
    <definedName name="ZZZ" localSheetId="14">#REF!</definedName>
    <definedName name="ZZZ" localSheetId="2">#REF!</definedName>
    <definedName name="ZZZ" localSheetId="18">#REF!</definedName>
    <definedName name="ZZZ" localSheetId="8">#REF!</definedName>
    <definedName name="ZZZ" localSheetId="17">#REF!</definedName>
    <definedName name="ZZZ" localSheetId="16">#REF!</definedName>
    <definedName name="ZZZ" localSheetId="15">#REF!</definedName>
    <definedName name="ZZZ" localSheetId="3">#REF!</definedName>
    <definedName name="ZZZ" localSheetId="1">#REF!</definedName>
    <definedName name="ZZZ" localSheetId="0">#REF!</definedName>
    <definedName name="ZZZ" localSheetId="6">#REF!</definedName>
    <definedName name="ZZZ" localSheetId="5">#REF!</definedName>
    <definedName name="ZZZ">#REF!</definedName>
    <definedName name="견적" localSheetId="20" hidden="1">{#N/A,#N/A,FALSE,"CCTV"}</definedName>
    <definedName name="견적" localSheetId="10" hidden="1">{#N/A,#N/A,FALSE,"CCTV"}</definedName>
    <definedName name="견적" hidden="1">{#N/A,#N/A,FALSE,"CCTV"}</definedName>
    <definedName name="견적2" localSheetId="20" hidden="1">{#N/A,#N/A,FALSE,"CCTV"}</definedName>
    <definedName name="견적2" localSheetId="10" hidden="1">{#N/A,#N/A,FALSE,"CCTV"}</definedName>
    <definedName name="견적2" hidden="1">{#N/A,#N/A,FALSE,"CCTV"}</definedName>
    <definedName name="견적SHEET" localSheetId="20" hidden="1">{#N/A,#N/A,FALSE,"CCTV"}</definedName>
    <definedName name="견적SHEET" localSheetId="10" hidden="1">{#N/A,#N/A,FALSE,"CCTV"}</definedName>
    <definedName name="견적SHEET" hidden="1">{#N/A,#N/A,FALSE,"CCTV"}</definedName>
    <definedName name="래그" localSheetId="20" hidden="1">{#N/A,#N/A,FALSE,"CCTV"}</definedName>
    <definedName name="래그" localSheetId="10" hidden="1">{#N/A,#N/A,FALSE,"CCTV"}</definedName>
    <definedName name="래그" hidden="1">{#N/A,#N/A,FALSE,"CCTV"}</definedName>
    <definedName name="ㅂㅈㄷ" localSheetId="21" hidden="1">[8]XREF!#REF!</definedName>
    <definedName name="ㅂㅈㄷ" localSheetId="11" hidden="1">[8]XREF!#REF!</definedName>
    <definedName name="ㅂㅈㄷ" localSheetId="14" hidden="1">[8]XREF!#REF!</definedName>
    <definedName name="ㅂㅈㄷ" localSheetId="2" hidden="1">[8]XREF!#REF!</definedName>
    <definedName name="ㅂㅈㄷ" localSheetId="18" hidden="1">[8]XREF!#REF!</definedName>
    <definedName name="ㅂㅈㄷ" localSheetId="8" hidden="1">[8]XREF!#REF!</definedName>
    <definedName name="ㅂㅈㄷ" localSheetId="19" hidden="1">[8]XREF!#REF!</definedName>
    <definedName name="ㅂㅈㄷ" localSheetId="9" hidden="1">[8]XREF!#REF!</definedName>
    <definedName name="ㅂㅈㄷ" localSheetId="17" hidden="1">[8]XREF!#REF!</definedName>
    <definedName name="ㅂㅈㄷ" localSheetId="16" hidden="1">[8]XREF!#REF!</definedName>
    <definedName name="ㅂㅈㄷ" localSheetId="15" hidden="1">[8]XREF!#REF!</definedName>
    <definedName name="ㅂㅈㄷ" localSheetId="3" hidden="1">[8]XREF!#REF!</definedName>
    <definedName name="ㅂㅈㄷ" localSheetId="1" hidden="1">[8]XREF!#REF!</definedName>
    <definedName name="ㅂㅈㄷ" localSheetId="0" hidden="1">[8]XREF!#REF!</definedName>
    <definedName name="ㅂㅈㄷ" localSheetId="6" hidden="1">[8]XREF!#REF!</definedName>
    <definedName name="ㅂㅈㄷ" localSheetId="5" hidden="1">[8]XREF!#REF!</definedName>
    <definedName name="ㅂㅈㄷ" localSheetId="20" hidden="1">[8]XREF!#REF!</definedName>
    <definedName name="ㅂㅈㄷ" localSheetId="10" hidden="1">[8]XREF!#REF!</definedName>
    <definedName name="ㅂㅈㄷ" hidden="1">[8]XREF!#REF!</definedName>
    <definedName name="샘풀카피" localSheetId="20" hidden="1">{#N/A,#N/A,FALSE,"CCTV"}</definedName>
    <definedName name="샘풀카피" localSheetId="10" hidden="1">{#N/A,#N/A,FALSE,"CCTV"}</definedName>
    <definedName name="샘풀카피" hidden="1">{#N/A,#N/A,FALSE,"CCTV"}</definedName>
    <definedName name="샘플카피2" localSheetId="20" hidden="1">{#N/A,#N/A,FALSE,"CCTV"}</definedName>
    <definedName name="샘플카피2" localSheetId="10" hidden="1">{#N/A,#N/A,FALSE,"CCTV"}</definedName>
    <definedName name="샘플카피2" hidden="1">{#N/A,#N/A,FALSE,"CCTV"}</definedName>
    <definedName name="샘플카피3" localSheetId="20" hidden="1">{#N/A,#N/A,FALSE,"CCTV"}</definedName>
    <definedName name="샘플카피3" localSheetId="10" hidden="1">{#N/A,#N/A,FALSE,"CCTV"}</definedName>
    <definedName name="샘플카피3" hidden="1">{#N/A,#N/A,FALSE,"CCTV"}</definedName>
    <definedName name="新" hidden="1">{#N/A,#N/A,FALSE,"m66";#N/A,#N/A,FALSE,"m66"}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15" i="34" l="1"/>
  <c r="J59" i="27"/>
  <c r="J60" i="27"/>
  <c r="E60" i="27"/>
  <c r="F60" i="27" s="1"/>
  <c r="E59" i="27"/>
  <c r="D60" i="27"/>
  <c r="F59" i="27"/>
  <c r="G88" i="26"/>
  <c r="G89" i="26"/>
  <c r="G87" i="26"/>
  <c r="D89" i="26"/>
  <c r="E36" i="34"/>
  <c r="J36" i="34"/>
  <c r="G20" i="20" l="1"/>
  <c r="E92" i="26"/>
  <c r="F92" i="26" s="1"/>
  <c r="G92" i="26"/>
  <c r="D92" i="26"/>
  <c r="E87" i="26"/>
  <c r="D88" i="26"/>
  <c r="AF298" i="19"/>
  <c r="AF5" i="19"/>
  <c r="AF379" i="19"/>
  <c r="AF376" i="19"/>
  <c r="AF372" i="19"/>
  <c r="AF363" i="19"/>
  <c r="AF354" i="19"/>
  <c r="AF347" i="19"/>
  <c r="AF339" i="19"/>
  <c r="AF338" i="19"/>
  <c r="AF331" i="19"/>
  <c r="AF327" i="19"/>
  <c r="AG4" i="19"/>
  <c r="AH4" i="19" s="1"/>
  <c r="AF4" i="19"/>
  <c r="J38" i="34"/>
  <c r="G38" i="34"/>
  <c r="G38" i="20"/>
  <c r="U4" i="19"/>
  <c r="AC295" i="19"/>
  <c r="AC213" i="19"/>
  <c r="AC124" i="19"/>
  <c r="AC41" i="19"/>
  <c r="J29" i="34"/>
  <c r="J26" i="34"/>
  <c r="J23" i="34"/>
  <c r="J20" i="34"/>
  <c r="J41" i="34" s="1"/>
  <c r="J42" i="34" s="1"/>
  <c r="J17" i="34"/>
  <c r="J39" i="34" s="1"/>
  <c r="J14" i="34"/>
  <c r="J30" i="34"/>
  <c r="J27" i="34"/>
  <c r="J18" i="34"/>
  <c r="J15" i="34"/>
  <c r="J12" i="34"/>
  <c r="J9" i="34"/>
  <c r="J6" i="34"/>
  <c r="AB5" i="19"/>
  <c r="AB379" i="19"/>
  <c r="AB376" i="19"/>
  <c r="AB372" i="19"/>
  <c r="AB363" i="19"/>
  <c r="AB354" i="19"/>
  <c r="AB347" i="19"/>
  <c r="AB339" i="19"/>
  <c r="AB338" i="19"/>
  <c r="AB331" i="19"/>
  <c r="AB327" i="19"/>
  <c r="G41" i="34"/>
  <c r="Y358" i="19"/>
  <c r="Z358" i="19" s="1"/>
  <c r="Y301" i="19"/>
  <c r="Y270" i="19"/>
  <c r="Y251" i="19"/>
  <c r="Y230" i="19"/>
  <c r="Y210" i="19"/>
  <c r="Y186" i="19"/>
  <c r="Y162" i="19"/>
  <c r="Y142" i="19"/>
  <c r="Y121" i="19"/>
  <c r="Y101" i="19"/>
  <c r="Y85" i="19"/>
  <c r="Y74" i="19"/>
  <c r="Y66" i="19"/>
  <c r="Y58" i="19"/>
  <c r="Y51" i="19"/>
  <c r="Y45" i="19"/>
  <c r="Y38" i="19"/>
  <c r="Y30" i="19"/>
  <c r="Y25" i="19"/>
  <c r="Y22" i="19"/>
  <c r="Y15" i="19"/>
  <c r="Y11" i="19"/>
  <c r="G26" i="34"/>
  <c r="G17" i="34"/>
  <c r="G14" i="34"/>
  <c r="G15" i="34"/>
  <c r="X379" i="19"/>
  <c r="X376" i="19"/>
  <c r="X372" i="19"/>
  <c r="X363" i="19"/>
  <c r="X354" i="19"/>
  <c r="X347" i="19"/>
  <c r="X339" i="19"/>
  <c r="X338" i="19"/>
  <c r="X331" i="19"/>
  <c r="X327" i="19"/>
  <c r="F42" i="34"/>
  <c r="D42" i="34"/>
  <c r="F41" i="34"/>
  <c r="D39" i="34"/>
  <c r="G39" i="34"/>
  <c r="F36" i="34"/>
  <c r="AC361" i="19"/>
  <c r="D36" i="34"/>
  <c r="F33" i="34"/>
  <c r="D33" i="34"/>
  <c r="F32" i="34"/>
  <c r="G30" i="34"/>
  <c r="F30" i="34"/>
  <c r="D30" i="34"/>
  <c r="G29" i="34"/>
  <c r="F29" i="34"/>
  <c r="G27" i="34"/>
  <c r="D27" i="34"/>
  <c r="F26" i="34"/>
  <c r="F24" i="34"/>
  <c r="D24" i="34"/>
  <c r="H23" i="34"/>
  <c r="G23" i="34"/>
  <c r="G24" i="34" s="1"/>
  <c r="F23" i="34"/>
  <c r="F21" i="34"/>
  <c r="D21" i="34"/>
  <c r="G20" i="34"/>
  <c r="G42" i="34" s="1"/>
  <c r="F20" i="34"/>
  <c r="G18" i="34"/>
  <c r="D18" i="34"/>
  <c r="F17" i="34"/>
  <c r="F15" i="34"/>
  <c r="D15" i="34"/>
  <c r="F14" i="34"/>
  <c r="G12" i="34"/>
  <c r="F12" i="34"/>
  <c r="D12" i="34"/>
  <c r="F11" i="34"/>
  <c r="G9" i="34"/>
  <c r="F9" i="34"/>
  <c r="D9" i="34"/>
  <c r="F8" i="34"/>
  <c r="G6" i="34"/>
  <c r="F6" i="34"/>
  <c r="D6" i="34"/>
  <c r="F5" i="34"/>
  <c r="Y46" i="19" l="1"/>
  <c r="Y61" i="19"/>
  <c r="Y67" i="19"/>
  <c r="Y68" i="19" s="1"/>
  <c r="Y79" i="19"/>
  <c r="Y88" i="19"/>
  <c r="Y106" i="19"/>
  <c r="Y125" i="19"/>
  <c r="Y146" i="19"/>
  <c r="Y169" i="19"/>
  <c r="Y190" i="19"/>
  <c r="Y215" i="19"/>
  <c r="Y235" i="19"/>
  <c r="Y256" i="19"/>
  <c r="Y274" i="19"/>
  <c r="Y313" i="19"/>
  <c r="Y378" i="19"/>
  <c r="Z378" i="19" s="1"/>
  <c r="AC61" i="19"/>
  <c r="AC145" i="19"/>
  <c r="AC232" i="19"/>
  <c r="AC321" i="19"/>
  <c r="AD321" i="19" s="1"/>
  <c r="Y41" i="19"/>
  <c r="Y54" i="19"/>
  <c r="Y9" i="19"/>
  <c r="Y12" i="19" s="1"/>
  <c r="Y26" i="19"/>
  <c r="Y42" i="19"/>
  <c r="Y56" i="19"/>
  <c r="Y62" i="19"/>
  <c r="Y69" i="19"/>
  <c r="Y81" i="19"/>
  <c r="Y92" i="19"/>
  <c r="Y110" i="19"/>
  <c r="Y131" i="19"/>
  <c r="Y151" i="19"/>
  <c r="Y175" i="19"/>
  <c r="Y196" i="19"/>
  <c r="Y220" i="19"/>
  <c r="Y240" i="19"/>
  <c r="Y260" i="19"/>
  <c r="Y283" i="19"/>
  <c r="Y328" i="19"/>
  <c r="Z328" i="19" s="1"/>
  <c r="AC83" i="19"/>
  <c r="AC166" i="19"/>
  <c r="AC253" i="19"/>
  <c r="AC343" i="19"/>
  <c r="Y31" i="19"/>
  <c r="Y17" i="19"/>
  <c r="Y36" i="19"/>
  <c r="Y47" i="19"/>
  <c r="Y35" i="19"/>
  <c r="Y10" i="19"/>
  <c r="Y18" i="19"/>
  <c r="Y19" i="19" s="1"/>
  <c r="Y29" i="19"/>
  <c r="Y37" i="19"/>
  <c r="Y43" i="19"/>
  <c r="Y50" i="19"/>
  <c r="Y57" i="19"/>
  <c r="Y63" i="19"/>
  <c r="Y71" i="19"/>
  <c r="Y83" i="19"/>
  <c r="AG83" i="19" s="1"/>
  <c r="Y98" i="19"/>
  <c r="Y116" i="19"/>
  <c r="Y136" i="19"/>
  <c r="Y155" i="19"/>
  <c r="Y180" i="19"/>
  <c r="Y206" i="19"/>
  <c r="Y225" i="19"/>
  <c r="Y245" i="19"/>
  <c r="Y265" i="19"/>
  <c r="Y292" i="19"/>
  <c r="Y343" i="19"/>
  <c r="Z343" i="19" s="1"/>
  <c r="AC17" i="19"/>
  <c r="AG17" i="19" s="1"/>
  <c r="AC105" i="19"/>
  <c r="AC189" i="19"/>
  <c r="AC272" i="19"/>
  <c r="F39" i="34"/>
  <c r="AC388" i="19"/>
  <c r="AD388" i="19" s="1"/>
  <c r="AC375" i="19"/>
  <c r="AC369" i="19"/>
  <c r="AD369" i="19" s="1"/>
  <c r="AC365" i="19"/>
  <c r="AD365" i="19" s="1"/>
  <c r="AC360" i="19"/>
  <c r="AD360" i="19" s="1"/>
  <c r="AC356" i="19"/>
  <c r="AC351" i="19"/>
  <c r="AD351" i="19" s="1"/>
  <c r="AC346" i="19"/>
  <c r="AD346" i="19" s="1"/>
  <c r="AC342" i="19"/>
  <c r="AD342" i="19" s="1"/>
  <c r="AC335" i="19"/>
  <c r="AD335" i="19" s="1"/>
  <c r="AC329" i="19"/>
  <c r="AD329" i="19" s="1"/>
  <c r="AC324" i="19"/>
  <c r="AD324" i="19" s="1"/>
  <c r="AC315" i="19"/>
  <c r="AC308" i="19"/>
  <c r="AC304" i="19"/>
  <c r="AC298" i="19"/>
  <c r="AD298" i="19" s="1"/>
  <c r="AC294" i="19"/>
  <c r="AC289" i="19"/>
  <c r="AC285" i="19"/>
  <c r="AC276" i="19"/>
  <c r="AC271" i="19"/>
  <c r="AC266" i="19"/>
  <c r="AC262" i="19"/>
  <c r="AC257" i="19"/>
  <c r="AC252" i="19"/>
  <c r="AG252" i="19" s="1"/>
  <c r="AC248" i="19"/>
  <c r="AC241" i="19"/>
  <c r="AC236" i="19"/>
  <c r="AC231" i="19"/>
  <c r="AC226" i="19"/>
  <c r="AC221" i="19"/>
  <c r="AC217" i="19"/>
  <c r="AC212" i="19"/>
  <c r="AC207" i="19"/>
  <c r="AC198" i="19"/>
  <c r="AC192" i="19"/>
  <c r="AC188" i="19"/>
  <c r="AC182" i="19"/>
  <c r="AC177" i="19"/>
  <c r="AC171" i="19"/>
  <c r="AC165" i="19"/>
  <c r="AC160" i="19"/>
  <c r="AC153" i="19"/>
  <c r="AC148" i="19"/>
  <c r="AC144" i="19"/>
  <c r="AC138" i="19"/>
  <c r="AC133" i="19"/>
  <c r="AC129" i="19"/>
  <c r="AC123" i="19"/>
  <c r="AC118" i="19"/>
  <c r="AC114" i="19"/>
  <c r="AC108" i="19"/>
  <c r="AG108" i="19" s="1"/>
  <c r="AC104" i="19"/>
  <c r="AC99" i="19"/>
  <c r="AC91" i="19"/>
  <c r="AC86" i="19"/>
  <c r="AG86" i="19" s="1"/>
  <c r="AC82" i="19"/>
  <c r="AC76" i="19"/>
  <c r="AC70" i="19"/>
  <c r="AC64" i="19"/>
  <c r="AC59" i="19"/>
  <c r="AC55" i="19"/>
  <c r="AC48" i="19"/>
  <c r="AC44" i="19"/>
  <c r="AC39" i="19"/>
  <c r="AC35" i="19"/>
  <c r="AG35" i="19" s="1"/>
  <c r="AC29" i="19"/>
  <c r="AC22" i="19"/>
  <c r="AC15" i="19"/>
  <c r="AC10" i="19"/>
  <c r="Y388" i="19"/>
  <c r="Z388" i="19" s="1"/>
  <c r="Y375" i="19"/>
  <c r="Z375" i="19" s="1"/>
  <c r="Y369" i="19"/>
  <c r="Z369" i="19" s="1"/>
  <c r="Y365" i="19"/>
  <c r="Z365" i="19" s="1"/>
  <c r="Y360" i="19"/>
  <c r="Z360" i="19" s="1"/>
  <c r="Y356" i="19"/>
  <c r="Z356" i="19" s="1"/>
  <c r="Y351" i="19"/>
  <c r="AC383" i="19"/>
  <c r="AD383" i="19" s="1"/>
  <c r="AC374" i="19"/>
  <c r="AD374" i="19" s="1"/>
  <c r="AC368" i="19"/>
  <c r="AD368" i="19" s="1"/>
  <c r="AC364" i="19"/>
  <c r="AD364" i="19" s="1"/>
  <c r="AC359" i="19"/>
  <c r="AD359" i="19" s="1"/>
  <c r="AC355" i="19"/>
  <c r="AD355" i="19" s="1"/>
  <c r="AC350" i="19"/>
  <c r="AD350" i="19" s="1"/>
  <c r="AC345" i="19"/>
  <c r="AD345" i="19" s="1"/>
  <c r="AC341" i="19"/>
  <c r="AC334" i="19"/>
  <c r="AD334" i="19" s="1"/>
  <c r="AC328" i="19"/>
  <c r="AD328" i="19" s="1"/>
  <c r="AC323" i="19"/>
  <c r="AD323" i="19" s="1"/>
  <c r="AC313" i="19"/>
  <c r="AC307" i="19"/>
  <c r="AC301" i="19"/>
  <c r="AG301" i="19" s="1"/>
  <c r="AC297" i="19"/>
  <c r="AC292" i="19"/>
  <c r="AG292" i="19" s="1"/>
  <c r="AC288" i="19"/>
  <c r="AC283" i="19"/>
  <c r="AC274" i="19"/>
  <c r="AG274" i="19" s="1"/>
  <c r="AC270" i="19"/>
  <c r="AG270" i="19" s="1"/>
  <c r="AC265" i="19"/>
  <c r="AC260" i="19"/>
  <c r="AG260" i="19" s="1"/>
  <c r="AC256" i="19"/>
  <c r="AG256" i="19" s="1"/>
  <c r="AC251" i="19"/>
  <c r="AG251" i="19" s="1"/>
  <c r="AC245" i="19"/>
  <c r="AC240" i="19"/>
  <c r="AG240" i="19" s="1"/>
  <c r="AC235" i="19"/>
  <c r="AC230" i="19"/>
  <c r="AG230" i="19" s="1"/>
  <c r="AC225" i="19"/>
  <c r="AG225" i="19" s="1"/>
  <c r="AC220" i="19"/>
  <c r="AC215" i="19"/>
  <c r="AG215" i="19" s="1"/>
  <c r="AC210" i="19"/>
  <c r="AG210" i="19" s="1"/>
  <c r="AC206" i="19"/>
  <c r="AC197" i="19"/>
  <c r="AC191" i="19"/>
  <c r="AC187" i="19"/>
  <c r="AC181" i="19"/>
  <c r="AC176" i="19"/>
  <c r="AC170" i="19"/>
  <c r="AC164" i="19"/>
  <c r="AC156" i="19"/>
  <c r="AC152" i="19"/>
  <c r="AC147" i="19"/>
  <c r="AC143" i="19"/>
  <c r="AC137" i="19"/>
  <c r="AC132" i="19"/>
  <c r="AC126" i="19"/>
  <c r="AC122" i="19"/>
  <c r="AC117" i="19"/>
  <c r="AC112" i="19"/>
  <c r="AC107" i="19"/>
  <c r="AC102" i="19"/>
  <c r="AC98" i="19"/>
  <c r="AC89" i="19"/>
  <c r="AC85" i="19"/>
  <c r="AG85" i="19" s="1"/>
  <c r="AC81" i="19"/>
  <c r="AG81" i="19" s="1"/>
  <c r="AC74" i="19"/>
  <c r="AC69" i="19"/>
  <c r="AC63" i="19"/>
  <c r="AC58" i="19"/>
  <c r="AG58" i="19" s="1"/>
  <c r="AC54" i="19"/>
  <c r="AG54" i="19" s="1"/>
  <c r="AC47" i="19"/>
  <c r="AC43" i="19"/>
  <c r="AG43" i="19" s="1"/>
  <c r="AC38" i="19"/>
  <c r="AG38" i="19" s="1"/>
  <c r="AC32" i="19"/>
  <c r="AC27" i="19"/>
  <c r="AC28" i="19" s="1"/>
  <c r="AC21" i="19"/>
  <c r="AC14" i="19"/>
  <c r="AC9" i="19"/>
  <c r="AG9" i="19" s="1"/>
  <c r="Y383" i="19"/>
  <c r="Z383" i="19" s="1"/>
  <c r="Y374" i="19"/>
  <c r="Y376" i="19" s="1"/>
  <c r="Y368" i="19"/>
  <c r="Z368" i="19" s="1"/>
  <c r="Y364" i="19"/>
  <c r="Z364" i="19" s="1"/>
  <c r="Y359" i="19"/>
  <c r="Z359" i="19" s="1"/>
  <c r="Y355" i="19"/>
  <c r="Y350" i="19"/>
  <c r="Z350" i="19" s="1"/>
  <c r="Y345" i="19"/>
  <c r="Z345" i="19" s="1"/>
  <c r="Y341" i="19"/>
  <c r="Y334" i="19"/>
  <c r="AG334" i="19" s="1"/>
  <c r="AH334" i="19" s="1"/>
  <c r="AC378" i="19"/>
  <c r="AD378" i="19" s="1"/>
  <c r="AC367" i="19"/>
  <c r="AC358" i="19"/>
  <c r="AC349" i="19"/>
  <c r="AC337" i="19"/>
  <c r="AD337" i="19" s="1"/>
  <c r="AC326" i="19"/>
  <c r="AC312" i="19"/>
  <c r="AC300" i="19"/>
  <c r="AG300" i="19" s="1"/>
  <c r="AC291" i="19"/>
  <c r="AC293" i="19" s="1"/>
  <c r="AC282" i="19"/>
  <c r="AC269" i="19"/>
  <c r="AC259" i="19"/>
  <c r="AC250" i="19"/>
  <c r="AC239" i="19"/>
  <c r="AC228" i="19"/>
  <c r="AC219" i="19"/>
  <c r="AG219" i="19" s="1"/>
  <c r="AC209" i="19"/>
  <c r="AC196" i="19"/>
  <c r="AC186" i="19"/>
  <c r="AC175" i="19"/>
  <c r="AG175" i="19" s="1"/>
  <c r="AC162" i="19"/>
  <c r="AC151" i="19"/>
  <c r="AG151" i="19" s="1"/>
  <c r="AC142" i="19"/>
  <c r="AG142" i="19" s="1"/>
  <c r="AC131" i="19"/>
  <c r="AG131" i="19" s="1"/>
  <c r="AC121" i="19"/>
  <c r="AC110" i="19"/>
  <c r="AC101" i="19"/>
  <c r="AG101" i="19" s="1"/>
  <c r="AC88" i="19"/>
  <c r="AG88" i="19" s="1"/>
  <c r="AC80" i="19"/>
  <c r="AC67" i="19"/>
  <c r="AC57" i="19"/>
  <c r="AC46" i="19"/>
  <c r="AG46" i="19" s="1"/>
  <c r="AC37" i="19"/>
  <c r="AC26" i="19"/>
  <c r="AC13" i="19"/>
  <c r="Y377" i="19"/>
  <c r="Y379" i="19" s="1"/>
  <c r="Y366" i="19"/>
  <c r="Z366" i="19" s="1"/>
  <c r="Y357" i="19"/>
  <c r="Z357" i="19" s="1"/>
  <c r="Y348" i="19"/>
  <c r="Z348" i="19" s="1"/>
  <c r="Y342" i="19"/>
  <c r="Y333" i="19"/>
  <c r="Z333" i="19" s="1"/>
  <c r="Y326" i="19"/>
  <c r="Z326" i="19" s="1"/>
  <c r="Y322" i="19"/>
  <c r="Y312" i="19"/>
  <c r="Y306" i="19"/>
  <c r="Y300" i="19"/>
  <c r="Y296" i="19"/>
  <c r="Y291" i="19"/>
  <c r="Y293" i="19" s="1"/>
  <c r="Y287" i="19"/>
  <c r="Y282" i="19"/>
  <c r="Y273" i="19"/>
  <c r="Y269" i="19"/>
  <c r="Y264" i="19"/>
  <c r="Y259" i="19"/>
  <c r="Y254" i="19"/>
  <c r="Y250" i="19"/>
  <c r="Y244" i="19"/>
  <c r="Y239" i="19"/>
  <c r="Y234" i="19"/>
  <c r="Y228" i="19"/>
  <c r="Y229" i="19" s="1"/>
  <c r="Y224" i="19"/>
  <c r="Y219" i="19"/>
  <c r="Y214" i="19"/>
  <c r="Y209" i="19"/>
  <c r="Y199" i="19"/>
  <c r="Y195" i="19"/>
  <c r="Y189" i="19"/>
  <c r="AG189" i="19" s="1"/>
  <c r="Y183" i="19"/>
  <c r="Y178" i="19"/>
  <c r="Y174" i="19"/>
  <c r="Y166" i="19"/>
  <c r="Y161" i="19"/>
  <c r="Y163" i="19" s="1"/>
  <c r="Y154" i="19"/>
  <c r="Y150" i="19"/>
  <c r="Y145" i="19"/>
  <c r="AG145" i="19" s="1"/>
  <c r="Y139" i="19"/>
  <c r="Y135" i="19"/>
  <c r="Y130" i="19"/>
  <c r="Y124" i="19"/>
  <c r="AG124" i="19" s="1"/>
  <c r="Y119" i="19"/>
  <c r="Y115" i="19"/>
  <c r="Y109" i="19"/>
  <c r="Y105" i="19"/>
  <c r="AC377" i="19"/>
  <c r="AD377" i="19" s="1"/>
  <c r="AC366" i="19"/>
  <c r="AC357" i="19"/>
  <c r="AD357" i="19" s="1"/>
  <c r="AC348" i="19"/>
  <c r="AG348" i="19" s="1"/>
  <c r="AH348" i="19" s="1"/>
  <c r="AC336" i="19"/>
  <c r="AD336" i="19" s="1"/>
  <c r="AC325" i="19"/>
  <c r="AC311" i="19"/>
  <c r="AC299" i="19"/>
  <c r="AC290" i="19"/>
  <c r="AG290" i="19" s="1"/>
  <c r="AC277" i="19"/>
  <c r="AC268" i="19"/>
  <c r="AC258" i="19"/>
  <c r="AC249" i="19"/>
  <c r="AG249" i="19" s="1"/>
  <c r="AC237" i="19"/>
  <c r="AC227" i="19"/>
  <c r="AG227" i="19" s="1"/>
  <c r="AC218" i="19"/>
  <c r="AC208" i="19"/>
  <c r="AG208" i="19" s="1"/>
  <c r="AC195" i="19"/>
  <c r="AC183" i="19"/>
  <c r="AC174" i="19"/>
  <c r="AC161" i="19"/>
  <c r="AC150" i="19"/>
  <c r="AC139" i="19"/>
  <c r="AC130" i="19"/>
  <c r="AC119" i="19"/>
  <c r="AG119" i="19" s="1"/>
  <c r="AC109" i="19"/>
  <c r="AC100" i="19"/>
  <c r="AC87" i="19"/>
  <c r="AC79" i="19"/>
  <c r="AG79" i="19" s="1"/>
  <c r="AC66" i="19"/>
  <c r="AC56" i="19"/>
  <c r="AG56" i="19" s="1"/>
  <c r="AC45" i="19"/>
  <c r="AG45" i="19" s="1"/>
  <c r="AC36" i="19"/>
  <c r="AG36" i="19" s="1"/>
  <c r="AC25" i="19"/>
  <c r="AC11" i="19"/>
  <c r="AG11" i="19" s="1"/>
  <c r="Y371" i="19"/>
  <c r="Z371" i="19" s="1"/>
  <c r="Y362" i="19"/>
  <c r="Y353" i="19"/>
  <c r="Z353" i="19" s="1"/>
  <c r="Y346" i="19"/>
  <c r="Z346" i="19" s="1"/>
  <c r="Y337" i="19"/>
  <c r="Z337" i="19" s="1"/>
  <c r="Y330" i="19"/>
  <c r="Z330" i="19" s="1"/>
  <c r="Y325" i="19"/>
  <c r="Z325" i="19" s="1"/>
  <c r="Y321" i="19"/>
  <c r="Z321" i="19" s="1"/>
  <c r="Y311" i="19"/>
  <c r="AG311" i="19" s="1"/>
  <c r="Y305" i="19"/>
  <c r="Y299" i="19"/>
  <c r="Y295" i="19"/>
  <c r="AG295" i="19" s="1"/>
  <c r="Y290" i="19"/>
  <c r="Y286" i="19"/>
  <c r="Y277" i="19"/>
  <c r="Y272" i="19"/>
  <c r="AG272" i="19" s="1"/>
  <c r="Y268" i="19"/>
  <c r="Y263" i="19"/>
  <c r="Y258" i="19"/>
  <c r="Y253" i="19"/>
  <c r="Y249" i="19"/>
  <c r="Y242" i="19"/>
  <c r="Y237" i="19"/>
  <c r="Y232" i="19"/>
  <c r="Y227" i="19"/>
  <c r="Y223" i="19"/>
  <c r="Y218" i="19"/>
  <c r="Y213" i="19"/>
  <c r="AG213" i="19" s="1"/>
  <c r="Y208" i="19"/>
  <c r="Y198" i="19"/>
  <c r="Y200" i="19" s="1"/>
  <c r="Y192" i="19"/>
  <c r="Y188" i="19"/>
  <c r="Y182" i="19"/>
  <c r="Y177" i="19"/>
  <c r="Y171" i="19"/>
  <c r="Y165" i="19"/>
  <c r="Y160" i="19"/>
  <c r="Y153" i="19"/>
  <c r="Y148" i="19"/>
  <c r="Y144" i="19"/>
  <c r="Y138" i="19"/>
  <c r="Y133" i="19"/>
  <c r="Y129" i="19"/>
  <c r="Y123" i="19"/>
  <c r="Y118" i="19"/>
  <c r="Y114" i="19"/>
  <c r="Y108" i="19"/>
  <c r="Y104" i="19"/>
  <c r="Y99" i="19"/>
  <c r="Y91" i="19"/>
  <c r="Y86" i="19"/>
  <c r="AC371" i="19"/>
  <c r="AD371" i="19" s="1"/>
  <c r="AC362" i="19"/>
  <c r="AD362" i="19" s="1"/>
  <c r="AC353" i="19"/>
  <c r="AD353" i="19" s="1"/>
  <c r="AC344" i="19"/>
  <c r="AD344" i="19" s="1"/>
  <c r="AC333" i="19"/>
  <c r="AD333" i="19" s="1"/>
  <c r="AC322" i="19"/>
  <c r="AG322" i="19" s="1"/>
  <c r="AH322" i="19" s="1"/>
  <c r="AC306" i="19"/>
  <c r="AC296" i="19"/>
  <c r="AC287" i="19"/>
  <c r="AG287" i="19" s="1"/>
  <c r="AC273" i="19"/>
  <c r="AG273" i="19" s="1"/>
  <c r="AC264" i="19"/>
  <c r="AC254" i="19"/>
  <c r="AC244" i="19"/>
  <c r="AG244" i="19" s="1"/>
  <c r="AC234" i="19"/>
  <c r="AG234" i="19" s="1"/>
  <c r="AC224" i="19"/>
  <c r="AC214" i="19"/>
  <c r="AC205" i="19"/>
  <c r="AC190" i="19"/>
  <c r="AG190" i="19" s="1"/>
  <c r="AC180" i="19"/>
  <c r="AG180" i="19" s="1"/>
  <c r="AC169" i="19"/>
  <c r="AC155" i="19"/>
  <c r="AC146" i="19"/>
  <c r="AC136" i="19"/>
  <c r="AG136" i="19" s="1"/>
  <c r="AC125" i="19"/>
  <c r="AC116" i="19"/>
  <c r="AG116" i="19" s="1"/>
  <c r="AC106" i="19"/>
  <c r="AG106" i="19" s="1"/>
  <c r="AC97" i="19"/>
  <c r="AC84" i="19"/>
  <c r="AC73" i="19"/>
  <c r="AC62" i="19"/>
  <c r="AC51" i="19"/>
  <c r="AG51" i="19" s="1"/>
  <c r="AC42" i="19"/>
  <c r="AC31" i="19"/>
  <c r="AG31" i="19" s="1"/>
  <c r="AC18" i="19"/>
  <c r="AG18" i="19" s="1"/>
  <c r="Y370" i="19"/>
  <c r="Y361" i="19"/>
  <c r="Z361" i="19" s="1"/>
  <c r="Y352" i="19"/>
  <c r="Z352" i="19" s="1"/>
  <c r="Y344" i="19"/>
  <c r="Z344" i="19" s="1"/>
  <c r="Y336" i="19"/>
  <c r="Z336" i="19" s="1"/>
  <c r="Y329" i="19"/>
  <c r="Z329" i="19" s="1"/>
  <c r="Y324" i="19"/>
  <c r="Z324" i="19" s="1"/>
  <c r="Y315" i="19"/>
  <c r="Y308" i="19"/>
  <c r="Y304" i="19"/>
  <c r="Y298" i="19"/>
  <c r="Y294" i="19"/>
  <c r="Y289" i="19"/>
  <c r="Y285" i="19"/>
  <c r="Y14" i="19"/>
  <c r="Y21" i="19"/>
  <c r="Y27" i="19"/>
  <c r="AG27" i="19" s="1"/>
  <c r="Y32" i="19"/>
  <c r="Y39" i="19"/>
  <c r="Y44" i="19"/>
  <c r="Y48" i="19"/>
  <c r="Y55" i="19"/>
  <c r="Y59" i="19"/>
  <c r="Y64" i="19"/>
  <c r="Y65" i="19" s="1"/>
  <c r="Y70" i="19"/>
  <c r="Y76" i="19"/>
  <c r="Y82" i="19"/>
  <c r="Y87" i="19"/>
  <c r="Y97" i="19"/>
  <c r="Y102" i="19"/>
  <c r="Y112" i="19"/>
  <c r="Y122" i="19"/>
  <c r="Y132" i="19"/>
  <c r="AG132" i="19" s="1"/>
  <c r="Y143" i="19"/>
  <c r="Y152" i="19"/>
  <c r="Y164" i="19"/>
  <c r="Y176" i="19"/>
  <c r="AG176" i="19" s="1"/>
  <c r="Y187" i="19"/>
  <c r="Y197" i="19"/>
  <c r="Y212" i="19"/>
  <c r="Y221" i="19"/>
  <c r="Y231" i="19"/>
  <c r="Y241" i="19"/>
  <c r="Y252" i="19"/>
  <c r="Y255" i="19" s="1"/>
  <c r="Y262" i="19"/>
  <c r="Y271" i="19"/>
  <c r="Y288" i="19"/>
  <c r="AG288" i="19" s="1"/>
  <c r="Y307" i="19"/>
  <c r="Y335" i="19"/>
  <c r="Z335" i="19" s="1"/>
  <c r="Y367" i="19"/>
  <c r="Z367" i="19" s="1"/>
  <c r="AC50" i="19"/>
  <c r="AC92" i="19"/>
  <c r="AG92" i="19" s="1"/>
  <c r="AC135" i="19"/>
  <c r="AG135" i="19" s="1"/>
  <c r="AC178" i="19"/>
  <c r="AG178" i="19" s="1"/>
  <c r="AC223" i="19"/>
  <c r="AC263" i="19"/>
  <c r="AC305" i="19"/>
  <c r="AG305" i="19" s="1"/>
  <c r="AC352" i="19"/>
  <c r="AD352" i="19" s="1"/>
  <c r="Y73" i="19"/>
  <c r="Y80" i="19"/>
  <c r="AG80" i="19" s="1"/>
  <c r="Y84" i="19"/>
  <c r="Y89" i="19"/>
  <c r="Y100" i="19"/>
  <c r="Y107" i="19"/>
  <c r="Y117" i="19"/>
  <c r="AG117" i="19" s="1"/>
  <c r="Y126" i="19"/>
  <c r="Y137" i="19"/>
  <c r="Y147" i="19"/>
  <c r="Y156" i="19"/>
  <c r="AG156" i="19" s="1"/>
  <c r="Y170" i="19"/>
  <c r="Y181" i="19"/>
  <c r="AG181" i="19" s="1"/>
  <c r="Y191" i="19"/>
  <c r="Y193" i="19" s="1"/>
  <c r="Y207" i="19"/>
  <c r="Y217" i="19"/>
  <c r="Y226" i="19"/>
  <c r="Y236" i="19"/>
  <c r="Y248" i="19"/>
  <c r="Y257" i="19"/>
  <c r="Y261" i="19" s="1"/>
  <c r="Y266" i="19"/>
  <c r="Y276" i="19"/>
  <c r="AG276" i="19" s="1"/>
  <c r="Y297" i="19"/>
  <c r="Y323" i="19"/>
  <c r="Z323" i="19" s="1"/>
  <c r="Y349" i="19"/>
  <c r="Z349" i="19" s="1"/>
  <c r="AC30" i="19"/>
  <c r="AG30" i="19" s="1"/>
  <c r="AC71" i="19"/>
  <c r="AG71" i="19" s="1"/>
  <c r="AC115" i="19"/>
  <c r="AC154" i="19"/>
  <c r="AC199" i="19"/>
  <c r="AG199" i="19" s="1"/>
  <c r="AC242" i="19"/>
  <c r="AC243" i="19" s="1"/>
  <c r="AC286" i="19"/>
  <c r="AC330" i="19"/>
  <c r="AD330" i="19" s="1"/>
  <c r="AC370" i="19"/>
  <c r="AD370" i="19" s="1"/>
  <c r="AG32" i="19"/>
  <c r="AG74" i="19"/>
  <c r="AG137" i="19"/>
  <c r="AG206" i="19"/>
  <c r="AG283" i="19"/>
  <c r="AG307" i="19"/>
  <c r="AF332" i="19"/>
  <c r="AB380" i="19"/>
  <c r="AG22" i="19"/>
  <c r="AG171" i="19"/>
  <c r="AG192" i="19"/>
  <c r="AG25" i="19"/>
  <c r="AG41" i="19"/>
  <c r="AG61" i="19"/>
  <c r="AG66" i="19"/>
  <c r="AG115" i="19"/>
  <c r="AG154" i="19"/>
  <c r="AG166" i="19"/>
  <c r="AG37" i="19"/>
  <c r="AG42" i="19"/>
  <c r="AG62" i="19"/>
  <c r="AG121" i="19"/>
  <c r="AG125" i="19"/>
  <c r="AG162" i="19"/>
  <c r="AG169" i="19"/>
  <c r="AG186" i="19"/>
  <c r="AG239" i="19"/>
  <c r="AG282" i="19"/>
  <c r="AG296" i="19"/>
  <c r="AD326" i="19"/>
  <c r="AD358" i="19"/>
  <c r="AG358" i="19"/>
  <c r="AH358" i="19" s="1"/>
  <c r="AG365" i="19"/>
  <c r="AH365" i="19" s="1"/>
  <c r="AF380" i="19"/>
  <c r="AG268" i="19"/>
  <c r="AD325" i="19"/>
  <c r="AG325" i="19"/>
  <c r="AH325" i="19" s="1"/>
  <c r="AG357" i="19"/>
  <c r="AH357" i="19" s="1"/>
  <c r="AD361" i="19"/>
  <c r="AD366" i="19"/>
  <c r="AG366" i="19"/>
  <c r="AH366" i="19" s="1"/>
  <c r="AF373" i="19"/>
  <c r="AF340" i="19"/>
  <c r="Y278" i="19"/>
  <c r="X380" i="19"/>
  <c r="AC12" i="19"/>
  <c r="X332" i="19"/>
  <c r="X340" i="19" s="1"/>
  <c r="Y23" i="19"/>
  <c r="AB332" i="19"/>
  <c r="AB373" i="19"/>
  <c r="AB381" i="19" s="1"/>
  <c r="AB384" i="19" s="1"/>
  <c r="AB387" i="19" s="1"/>
  <c r="AB302" i="19" s="1"/>
  <c r="AD356" i="19"/>
  <c r="AC103" i="19"/>
  <c r="J21" i="34"/>
  <c r="J24" i="34"/>
  <c r="AB340" i="19"/>
  <c r="AD322" i="19"/>
  <c r="AD375" i="19"/>
  <c r="Y103" i="19"/>
  <c r="I23" i="34"/>
  <c r="F27" i="34"/>
  <c r="Y40" i="19"/>
  <c r="Y275" i="19"/>
  <c r="Z341" i="19"/>
  <c r="Y172" i="19"/>
  <c r="X373" i="19"/>
  <c r="Y33" i="19"/>
  <c r="Z322" i="19"/>
  <c r="F38" i="34"/>
  <c r="F35" i="34"/>
  <c r="F18" i="34"/>
  <c r="G21" i="34"/>
  <c r="X298" i="5"/>
  <c r="AG298" i="19" l="1"/>
  <c r="AH298" i="19" s="1"/>
  <c r="AD348" i="19"/>
  <c r="AG350" i="19"/>
  <c r="AH350" i="19" s="1"/>
  <c r="AG87" i="19"/>
  <c r="AG89" i="19"/>
  <c r="AG44" i="19"/>
  <c r="AG64" i="19"/>
  <c r="AG129" i="19"/>
  <c r="AG148" i="19"/>
  <c r="AG217" i="19"/>
  <c r="AG236" i="19"/>
  <c r="AG238" i="19" s="1"/>
  <c r="AG257" i="19"/>
  <c r="AG261" i="19" s="1"/>
  <c r="AG84" i="19"/>
  <c r="AC267" i="19"/>
  <c r="AG263" i="19"/>
  <c r="AG286" i="19"/>
  <c r="AG269" i="19"/>
  <c r="AG312" i="19"/>
  <c r="AC261" i="19"/>
  <c r="AC65" i="19"/>
  <c r="AG265" i="19"/>
  <c r="AC179" i="19"/>
  <c r="AG214" i="19"/>
  <c r="AG254" i="19"/>
  <c r="AG245" i="19"/>
  <c r="AG50" i="19"/>
  <c r="AG63" i="19"/>
  <c r="AG65" i="19" s="1"/>
  <c r="AG197" i="19"/>
  <c r="AG152" i="19"/>
  <c r="AG112" i="19"/>
  <c r="AG155" i="19"/>
  <c r="AG371" i="19"/>
  <c r="AH371" i="19" s="1"/>
  <c r="AG232" i="19"/>
  <c r="AG253" i="19"/>
  <c r="AC314" i="19"/>
  <c r="Y284" i="19"/>
  <c r="AG67" i="19"/>
  <c r="AG68" i="19" s="1"/>
  <c r="AG110" i="19"/>
  <c r="AG196" i="19"/>
  <c r="AC284" i="19"/>
  <c r="AG294" i="19"/>
  <c r="AG346" i="19"/>
  <c r="AH346" i="19" s="1"/>
  <c r="AG337" i="19"/>
  <c r="AH337" i="19" s="1"/>
  <c r="AC19" i="19"/>
  <c r="AG324" i="19"/>
  <c r="AH324" i="19" s="1"/>
  <c r="AG368" i="19"/>
  <c r="AH368" i="19" s="1"/>
  <c r="AG313" i="19"/>
  <c r="AG314" i="19" s="1"/>
  <c r="AC193" i="19"/>
  <c r="AC194" i="19" s="1"/>
  <c r="AC238" i="19"/>
  <c r="AC149" i="19"/>
  <c r="AG212" i="19"/>
  <c r="AG315" i="19"/>
  <c r="AG105" i="19"/>
  <c r="AG98" i="19"/>
  <c r="AG57" i="19"/>
  <c r="AG220" i="19"/>
  <c r="AG146" i="19"/>
  <c r="Y338" i="19"/>
  <c r="Y314" i="19"/>
  <c r="Y316" i="19" s="1"/>
  <c r="AC68" i="19"/>
  <c r="AG10" i="19"/>
  <c r="AG12" i="19" s="1"/>
  <c r="Z362" i="19"/>
  <c r="Z363" i="19" s="1"/>
  <c r="AG362" i="19"/>
  <c r="AH362" i="19" s="1"/>
  <c r="Y363" i="19"/>
  <c r="AC163" i="19"/>
  <c r="AG161" i="19"/>
  <c r="AG163" i="19" s="1"/>
  <c r="AD349" i="19"/>
  <c r="AC354" i="19"/>
  <c r="AG374" i="19"/>
  <c r="AH374" i="19" s="1"/>
  <c r="Z374" i="19"/>
  <c r="Z376" i="19" s="1"/>
  <c r="Z380" i="19" s="1"/>
  <c r="Z351" i="19"/>
  <c r="Z354" i="19" s="1"/>
  <c r="Y354" i="19"/>
  <c r="AC16" i="19"/>
  <c r="AC20" i="19" s="1"/>
  <c r="AG15" i="19"/>
  <c r="Z342" i="19"/>
  <c r="Y347" i="19"/>
  <c r="AC23" i="19"/>
  <c r="AG21" i="19"/>
  <c r="AD343" i="19"/>
  <c r="AG343" i="19"/>
  <c r="AH343" i="19" s="1"/>
  <c r="AG69" i="19"/>
  <c r="Y72" i="19"/>
  <c r="Y28" i="19"/>
  <c r="AG342" i="19"/>
  <c r="AH342" i="19" s="1"/>
  <c r="AG242" i="19"/>
  <c r="AG259" i="19"/>
  <c r="AG228" i="19"/>
  <c r="AG328" i="19"/>
  <c r="AH328" i="19" s="1"/>
  <c r="AG235" i="19"/>
  <c r="Z370" i="19"/>
  <c r="Z372" i="19" s="1"/>
  <c r="AG370" i="19"/>
  <c r="AH370" i="19" s="1"/>
  <c r="AG97" i="19"/>
  <c r="Z355" i="19"/>
  <c r="AG355" i="19"/>
  <c r="AH355" i="19" s="1"/>
  <c r="AG297" i="19"/>
  <c r="AC233" i="19"/>
  <c r="AG231" i="19"/>
  <c r="AG233" i="19" s="1"/>
  <c r="AG271" i="19"/>
  <c r="AG275" i="19" s="1"/>
  <c r="AC275" i="19"/>
  <c r="AC279" i="19" s="1"/>
  <c r="Y49" i="19"/>
  <c r="Y52" i="19" s="1"/>
  <c r="AG47" i="19"/>
  <c r="Z377" i="19"/>
  <c r="Z379" i="19" s="1"/>
  <c r="Z334" i="19"/>
  <c r="Z338" i="19" s="1"/>
  <c r="AG377" i="19"/>
  <c r="AH377" i="19" s="1"/>
  <c r="AG336" i="19"/>
  <c r="AH336" i="19" s="1"/>
  <c r="AG378" i="19"/>
  <c r="AH378" i="19" s="1"/>
  <c r="AG191" i="19"/>
  <c r="AG193" i="19" s="1"/>
  <c r="AG147" i="19"/>
  <c r="AG107" i="19"/>
  <c r="AG19" i="19"/>
  <c r="Y267" i="19"/>
  <c r="Y184" i="19"/>
  <c r="AG223" i="19"/>
  <c r="Y90" i="19"/>
  <c r="Y93" i="19" s="1"/>
  <c r="Y60" i="19"/>
  <c r="AG39" i="19"/>
  <c r="AG40" i="19" s="1"/>
  <c r="AC33" i="19"/>
  <c r="AC34" i="19" s="1"/>
  <c r="AG73" i="19"/>
  <c r="AG104" i="19"/>
  <c r="Y127" i="19"/>
  <c r="AG144" i="19"/>
  <c r="Y167" i="19"/>
  <c r="AG188" i="19"/>
  <c r="AG100" i="19"/>
  <c r="AG139" i="19"/>
  <c r="AG183" i="19"/>
  <c r="AC316" i="19"/>
  <c r="Y111" i="19"/>
  <c r="AG130" i="19"/>
  <c r="Y157" i="19"/>
  <c r="Y158" i="19" s="1"/>
  <c r="Y179" i="19"/>
  <c r="Y222" i="19"/>
  <c r="Y243" i="19"/>
  <c r="AG26" i="19"/>
  <c r="AG28" i="19" s="1"/>
  <c r="AG326" i="19"/>
  <c r="AH326" i="19" s="1"/>
  <c r="AG367" i="19"/>
  <c r="AH367" i="19" s="1"/>
  <c r="AC140" i="19"/>
  <c r="AC184" i="19"/>
  <c r="AC185" i="19" s="1"/>
  <c r="AC229" i="19"/>
  <c r="AC309" i="19"/>
  <c r="AG29" i="19"/>
  <c r="AG48" i="19"/>
  <c r="AG70" i="19"/>
  <c r="AG91" i="19"/>
  <c r="AG114" i="19"/>
  <c r="AG133" i="19"/>
  <c r="AG153" i="19"/>
  <c r="AG177" i="19"/>
  <c r="AG198" i="19"/>
  <c r="AG221" i="19"/>
  <c r="AG241" i="19"/>
  <c r="AG243" i="19" s="1"/>
  <c r="AG262" i="19"/>
  <c r="AG285" i="19"/>
  <c r="AG304" i="19"/>
  <c r="AG170" i="19"/>
  <c r="AG172" i="19" s="1"/>
  <c r="AG126" i="19"/>
  <c r="Y149" i="19"/>
  <c r="Z331" i="19"/>
  <c r="AC172" i="19"/>
  <c r="AC255" i="19"/>
  <c r="Y134" i="19"/>
  <c r="AG218" i="19"/>
  <c r="Y238" i="19"/>
  <c r="AG258" i="19"/>
  <c r="AG299" i="19"/>
  <c r="AC111" i="19"/>
  <c r="AC113" i="19" s="1"/>
  <c r="AC200" i="19"/>
  <c r="AG237" i="19"/>
  <c r="AG277" i="19"/>
  <c r="AG278" i="19" s="1"/>
  <c r="AC339" i="19"/>
  <c r="Y120" i="19"/>
  <c r="Y128" i="19" s="1"/>
  <c r="Y140" i="19"/>
  <c r="AG224" i="19"/>
  <c r="AG264" i="19"/>
  <c r="AG306" i="19"/>
  <c r="AC40" i="19"/>
  <c r="AC127" i="19"/>
  <c r="AG209" i="19"/>
  <c r="AG250" i="19"/>
  <c r="AG14" i="19"/>
  <c r="AG102" i="19"/>
  <c r="AG122" i="19"/>
  <c r="AG143" i="19"/>
  <c r="AG149" i="19" s="1"/>
  <c r="AG164" i="19"/>
  <c r="AG187" i="19"/>
  <c r="AG341" i="19"/>
  <c r="AH341" i="19" s="1"/>
  <c r="AG55" i="19"/>
  <c r="AG76" i="19"/>
  <c r="AG99" i="19"/>
  <c r="AG118" i="19"/>
  <c r="AG138" i="19"/>
  <c r="AG140" i="19" s="1"/>
  <c r="AG160" i="19"/>
  <c r="AG182" i="19"/>
  <c r="AG207" i="19"/>
  <c r="AG226" i="19"/>
  <c r="AG248" i="19"/>
  <c r="AG266" i="19"/>
  <c r="AG289" i="19"/>
  <c r="AG308" i="19"/>
  <c r="AG309" i="19" s="1"/>
  <c r="AG356" i="19"/>
  <c r="AH356" i="19" s="1"/>
  <c r="AG375" i="19"/>
  <c r="AH375" i="19" s="1"/>
  <c r="AC49" i="19"/>
  <c r="AC72" i="19"/>
  <c r="AC331" i="19"/>
  <c r="AC372" i="19"/>
  <c r="AC134" i="19"/>
  <c r="AC141" i="19" s="1"/>
  <c r="AC157" i="19"/>
  <c r="AC158" i="19" s="1"/>
  <c r="AG388" i="19"/>
  <c r="AH388" i="19" s="1"/>
  <c r="AG360" i="19"/>
  <c r="AH360" i="19" s="1"/>
  <c r="AG349" i="19"/>
  <c r="AH349" i="19" s="1"/>
  <c r="AH354" i="19" s="1"/>
  <c r="AG333" i="19"/>
  <c r="AH333" i="19" s="1"/>
  <c r="AG174" i="19"/>
  <c r="AG150" i="19"/>
  <c r="AG109" i="19"/>
  <c r="AG165" i="19"/>
  <c r="AG123" i="19"/>
  <c r="AG82" i="19"/>
  <c r="AG59" i="19"/>
  <c r="Y372" i="19"/>
  <c r="Y331" i="19"/>
  <c r="AC327" i="19"/>
  <c r="AC90" i="19"/>
  <c r="AC93" i="19" s="1"/>
  <c r="AC379" i="19"/>
  <c r="AC278" i="19"/>
  <c r="AC120" i="19"/>
  <c r="AC363" i="19"/>
  <c r="AC338" i="19"/>
  <c r="AC347" i="19"/>
  <c r="AG361" i="19"/>
  <c r="AH361" i="19" s="1"/>
  <c r="AG352" i="19"/>
  <c r="AH352" i="19" s="1"/>
  <c r="AG330" i="19"/>
  <c r="AH330" i="19" s="1"/>
  <c r="AG321" i="19"/>
  <c r="AH321" i="19" s="1"/>
  <c r="AG195" i="19"/>
  <c r="AG335" i="19"/>
  <c r="AH335" i="19" s="1"/>
  <c r="AD367" i="19"/>
  <c r="AG344" i="19"/>
  <c r="AH344" i="19" s="1"/>
  <c r="AG291" i="19"/>
  <c r="AG293" i="19" s="1"/>
  <c r="AD341" i="19"/>
  <c r="AG364" i="19"/>
  <c r="AH364" i="19" s="1"/>
  <c r="AG345" i="19"/>
  <c r="AH345" i="19" s="1"/>
  <c r="AG323" i="19"/>
  <c r="AH323" i="19" s="1"/>
  <c r="Y194" i="19"/>
  <c r="Y233" i="19"/>
  <c r="Y327" i="19"/>
  <c r="Y332" i="19" s="1"/>
  <c r="Y339" i="19"/>
  <c r="Z347" i="19"/>
  <c r="Y309" i="19"/>
  <c r="AC222" i="19"/>
  <c r="AC167" i="19"/>
  <c r="AC60" i="19"/>
  <c r="AC376" i="19"/>
  <c r="AC380" i="19" s="1"/>
  <c r="AG369" i="19"/>
  <c r="AH369" i="19" s="1"/>
  <c r="AG351" i="19"/>
  <c r="AH351" i="19" s="1"/>
  <c r="AG329" i="19"/>
  <c r="AH329" i="19" s="1"/>
  <c r="AG353" i="19"/>
  <c r="AH353" i="19" s="1"/>
  <c r="AG383" i="19"/>
  <c r="AH383" i="19" s="1"/>
  <c r="AG359" i="19"/>
  <c r="AH359" i="19" s="1"/>
  <c r="AD331" i="19"/>
  <c r="AD376" i="19"/>
  <c r="AD379" i="19"/>
  <c r="AD363" i="19"/>
  <c r="AG33" i="19"/>
  <c r="X381" i="19"/>
  <c r="X384" i="19" s="1"/>
  <c r="X387" i="19" s="1"/>
  <c r="AF381" i="19"/>
  <c r="AF384" i="19" s="1"/>
  <c r="AF387" i="19" s="1"/>
  <c r="AG23" i="19"/>
  <c r="AD338" i="19"/>
  <c r="AG284" i="19"/>
  <c r="AH338" i="19"/>
  <c r="AF302" i="19"/>
  <c r="AF392" i="19" s="1"/>
  <c r="AC52" i="19"/>
  <c r="AC128" i="19"/>
  <c r="Y113" i="19"/>
  <c r="Y168" i="19"/>
  <c r="Y173" i="19" s="1"/>
  <c r="AC332" i="19"/>
  <c r="AD339" i="19"/>
  <c r="AD327" i="19"/>
  <c r="AB392" i="19"/>
  <c r="Y279" i="19"/>
  <c r="Y380" i="19"/>
  <c r="Y141" i="19"/>
  <c r="Z327" i="19"/>
  <c r="Z332" i="19" s="1"/>
  <c r="Z339" i="19"/>
  <c r="X302" i="19"/>
  <c r="Y34" i="19"/>
  <c r="J44" i="27"/>
  <c r="J41" i="27"/>
  <c r="J38" i="27"/>
  <c r="J29" i="27"/>
  <c r="J30" i="27" s="1"/>
  <c r="J26" i="27"/>
  <c r="J27" i="27" s="1"/>
  <c r="J23" i="27"/>
  <c r="J20" i="27"/>
  <c r="J17" i="27"/>
  <c r="J14" i="27"/>
  <c r="X379" i="5"/>
  <c r="X376" i="5"/>
  <c r="X372" i="5"/>
  <c r="X363" i="5"/>
  <c r="X354" i="5"/>
  <c r="X347" i="5"/>
  <c r="X339" i="5"/>
  <c r="X338" i="5"/>
  <c r="X331" i="5"/>
  <c r="X327" i="5"/>
  <c r="Z4" i="5"/>
  <c r="Y4" i="5"/>
  <c r="X4" i="5"/>
  <c r="J57" i="27"/>
  <c r="J48" i="27"/>
  <c r="J45" i="27"/>
  <c r="J35" i="27"/>
  <c r="J36" i="27" s="1"/>
  <c r="J15" i="27"/>
  <c r="J12" i="27"/>
  <c r="J9" i="27"/>
  <c r="J6" i="27"/>
  <c r="G44" i="27"/>
  <c r="AD354" i="19" l="1"/>
  <c r="AG60" i="19"/>
  <c r="AG255" i="19"/>
  <c r="AG279" i="19" s="1"/>
  <c r="AG90" i="19"/>
  <c r="AD372" i="19"/>
  <c r="AH347" i="19"/>
  <c r="AG127" i="19"/>
  <c r="AG379" i="19"/>
  <c r="Y373" i="19"/>
  <c r="AG167" i="19"/>
  <c r="AG168" i="19" s="1"/>
  <c r="AG173" i="19" s="1"/>
  <c r="AG120" i="19"/>
  <c r="AH379" i="19"/>
  <c r="AG184" i="19"/>
  <c r="Y75" i="19"/>
  <c r="Y77" i="19" s="1"/>
  <c r="AD347" i="19"/>
  <c r="AG229" i="19"/>
  <c r="AG267" i="19"/>
  <c r="AG179" i="19"/>
  <c r="AG72" i="19"/>
  <c r="AC24" i="19"/>
  <c r="AH376" i="19"/>
  <c r="AH380" i="19" s="1"/>
  <c r="AG111" i="19"/>
  <c r="AH327" i="19"/>
  <c r="AG157" i="19"/>
  <c r="AC373" i="19"/>
  <c r="AG103" i="19"/>
  <c r="AG113" i="19" s="1"/>
  <c r="AG222" i="19"/>
  <c r="AH331" i="19"/>
  <c r="AC75" i="19"/>
  <c r="AC77" i="19" s="1"/>
  <c r="AC94" i="19" s="1"/>
  <c r="AG347" i="19"/>
  <c r="AG338" i="19"/>
  <c r="AC168" i="19"/>
  <c r="AC173" i="19" s="1"/>
  <c r="AG200" i="19"/>
  <c r="AG93" i="19"/>
  <c r="AG134" i="19"/>
  <c r="AG49" i="19"/>
  <c r="AG52" i="19" s="1"/>
  <c r="Y185" i="19"/>
  <c r="AG372" i="19"/>
  <c r="AG316" i="19"/>
  <c r="AG194" i="19"/>
  <c r="AG354" i="19"/>
  <c r="AH372" i="19"/>
  <c r="AG331" i="19"/>
  <c r="AH363" i="19"/>
  <c r="AD332" i="19"/>
  <c r="AD340" i="19" s="1"/>
  <c r="AH339" i="19"/>
  <c r="AG376" i="19"/>
  <c r="AG380" i="19" s="1"/>
  <c r="AG34" i="19"/>
  <c r="AG327" i="19"/>
  <c r="AG363" i="19"/>
  <c r="AG339" i="19"/>
  <c r="AD380" i="19"/>
  <c r="AG128" i="19"/>
  <c r="AG141" i="19"/>
  <c r="AG158" i="19"/>
  <c r="AG185" i="19"/>
  <c r="AC159" i="19"/>
  <c r="AC381" i="19"/>
  <c r="AD373" i="19"/>
  <c r="Y381" i="19"/>
  <c r="Y159" i="19"/>
  <c r="Y201" i="19" s="1"/>
  <c r="X392" i="19"/>
  <c r="Z340" i="19"/>
  <c r="Z373" i="19"/>
  <c r="Z381" i="19" s="1"/>
  <c r="X332" i="5"/>
  <c r="X340" i="5" s="1"/>
  <c r="X380" i="5"/>
  <c r="J39" i="27"/>
  <c r="X373" i="5"/>
  <c r="J24" i="27"/>
  <c r="J18" i="27"/>
  <c r="AC201" i="19" l="1"/>
  <c r="AG75" i="19"/>
  <c r="AG77" i="19" s="1"/>
  <c r="AG373" i="19"/>
  <c r="AG381" i="19" s="1"/>
  <c r="AH373" i="19"/>
  <c r="AH381" i="19" s="1"/>
  <c r="AH332" i="19"/>
  <c r="AG332" i="19"/>
  <c r="AD381" i="19"/>
  <c r="K32" i="34" s="1"/>
  <c r="J32" i="34" s="1"/>
  <c r="AC382" i="19" s="1"/>
  <c r="AH340" i="19"/>
  <c r="AC202" i="19"/>
  <c r="AG159" i="19"/>
  <c r="AG201" i="19" s="1"/>
  <c r="H32" i="34"/>
  <c r="X381" i="5"/>
  <c r="X384" i="5" s="1"/>
  <c r="X387" i="5" s="1"/>
  <c r="X302" i="5" s="1"/>
  <c r="X392" i="5" s="1"/>
  <c r="J21" i="27"/>
  <c r="J42" i="27"/>
  <c r="G83" i="26"/>
  <c r="E85" i="26"/>
  <c r="F85" i="26" s="1"/>
  <c r="G84" i="26"/>
  <c r="G85" i="26" s="1"/>
  <c r="D85" i="26"/>
  <c r="D84" i="26"/>
  <c r="E81" i="26"/>
  <c r="G81" i="26"/>
  <c r="D81" i="26"/>
  <c r="G50" i="27"/>
  <c r="J50" i="27" s="1"/>
  <c r="J51" i="27" s="1"/>
  <c r="E45" i="27"/>
  <c r="AB379" i="5"/>
  <c r="AB376" i="5"/>
  <c r="AB372" i="5"/>
  <c r="AB363" i="5"/>
  <c r="AB354" i="5"/>
  <c r="AB347" i="5"/>
  <c r="AB339" i="5"/>
  <c r="AB338" i="5"/>
  <c r="AB331" i="5"/>
  <c r="AB327" i="5"/>
  <c r="AD4" i="5"/>
  <c r="AC4" i="5"/>
  <c r="AB4" i="5"/>
  <c r="G57" i="27"/>
  <c r="E57" i="27"/>
  <c r="F57" i="27" s="1"/>
  <c r="D57" i="27"/>
  <c r="E56" i="27"/>
  <c r="F56" i="27" s="1"/>
  <c r="E54" i="27"/>
  <c r="F54" i="27" s="1"/>
  <c r="D54" i="27"/>
  <c r="E51" i="27"/>
  <c r="F51" i="27" s="1"/>
  <c r="D51" i="27"/>
  <c r="E50" i="27"/>
  <c r="H47" i="27"/>
  <c r="E47" i="27"/>
  <c r="F47" i="27" s="1"/>
  <c r="D47" i="27"/>
  <c r="D48" i="27" s="1"/>
  <c r="F45" i="27"/>
  <c r="D45" i="27"/>
  <c r="H44" i="27"/>
  <c r="G45" i="27"/>
  <c r="F44" i="27"/>
  <c r="E44" i="27"/>
  <c r="E42" i="27"/>
  <c r="F42" i="27" s="1"/>
  <c r="D42" i="27"/>
  <c r="E41" i="27"/>
  <c r="F41" i="27" s="1"/>
  <c r="D39" i="27"/>
  <c r="G38" i="27"/>
  <c r="G39" i="27" s="1"/>
  <c r="E36" i="27"/>
  <c r="F36" i="27" s="1"/>
  <c r="D36" i="27"/>
  <c r="G35" i="27"/>
  <c r="G36" i="27" s="1"/>
  <c r="F33" i="27"/>
  <c r="E33" i="27"/>
  <c r="D33" i="27"/>
  <c r="F32" i="27"/>
  <c r="E32" i="27"/>
  <c r="G30" i="27"/>
  <c r="E30" i="27"/>
  <c r="F30" i="27" s="1"/>
  <c r="D30" i="27"/>
  <c r="G29" i="27"/>
  <c r="F29" i="27"/>
  <c r="E29" i="27"/>
  <c r="G27" i="27"/>
  <c r="D27" i="27"/>
  <c r="G26" i="27"/>
  <c r="F26" i="27"/>
  <c r="E26" i="27"/>
  <c r="E24" i="27"/>
  <c r="E48" i="27" s="1"/>
  <c r="F48" i="27" s="1"/>
  <c r="D24" i="27"/>
  <c r="H23" i="27"/>
  <c r="G23" i="27"/>
  <c r="F23" i="27"/>
  <c r="E23" i="27"/>
  <c r="F21" i="27"/>
  <c r="E21" i="27"/>
  <c r="D21" i="27"/>
  <c r="G20" i="27"/>
  <c r="G41" i="27" s="1"/>
  <c r="G42" i="27" s="1"/>
  <c r="F20" i="27"/>
  <c r="E20" i="27"/>
  <c r="G18" i="27"/>
  <c r="E18" i="27"/>
  <c r="E35" i="27" s="1"/>
  <c r="D18" i="27"/>
  <c r="G17" i="27"/>
  <c r="F17" i="27"/>
  <c r="E17" i="27"/>
  <c r="G15" i="27"/>
  <c r="F15" i="27"/>
  <c r="E15" i="27"/>
  <c r="D15" i="27"/>
  <c r="G14" i="27"/>
  <c r="F14" i="27"/>
  <c r="E14" i="27"/>
  <c r="G12" i="27"/>
  <c r="F12" i="27"/>
  <c r="E12" i="27"/>
  <c r="D12" i="27"/>
  <c r="F11" i="27"/>
  <c r="E11" i="27"/>
  <c r="G9" i="27"/>
  <c r="E9" i="27"/>
  <c r="F9" i="27" s="1"/>
  <c r="D9" i="27"/>
  <c r="F8" i="27"/>
  <c r="E8" i="27"/>
  <c r="G6" i="27"/>
  <c r="F6" i="27"/>
  <c r="E6" i="27"/>
  <c r="D6" i="27"/>
  <c r="F5" i="27"/>
  <c r="E5" i="27"/>
  <c r="E78" i="26"/>
  <c r="D78" i="26"/>
  <c r="G78" i="26"/>
  <c r="G71" i="26"/>
  <c r="G72" i="26" s="1"/>
  <c r="D75" i="26"/>
  <c r="D72" i="26"/>
  <c r="D23" i="26"/>
  <c r="G23" i="26"/>
  <c r="G35" i="26" s="1"/>
  <c r="G36" i="26" s="1"/>
  <c r="G17" i="26"/>
  <c r="G65" i="26"/>
  <c r="G62" i="26"/>
  <c r="G63" i="26" s="1"/>
  <c r="G56" i="26"/>
  <c r="G50" i="26"/>
  <c r="G47" i="26"/>
  <c r="G48" i="26" s="1"/>
  <c r="P379" i="1"/>
  <c r="P376" i="1"/>
  <c r="P372" i="1"/>
  <c r="P363" i="1"/>
  <c r="P354" i="1"/>
  <c r="P347" i="1"/>
  <c r="P339" i="1"/>
  <c r="P338" i="1"/>
  <c r="P331" i="1"/>
  <c r="P327" i="1"/>
  <c r="Q4" i="1"/>
  <c r="R4" i="1" s="1"/>
  <c r="P4" i="1"/>
  <c r="H69" i="26"/>
  <c r="G68" i="26" s="1"/>
  <c r="G69" i="26" s="1"/>
  <c r="D69" i="26"/>
  <c r="B69" i="26"/>
  <c r="G66" i="26"/>
  <c r="D66" i="26"/>
  <c r="B66" i="26"/>
  <c r="E65" i="26"/>
  <c r="F65" i="26" s="1"/>
  <c r="E63" i="26"/>
  <c r="E69" i="26" s="1"/>
  <c r="F69" i="26" s="1"/>
  <c r="D63" i="26"/>
  <c r="B63" i="26"/>
  <c r="H62" i="26"/>
  <c r="D60" i="26"/>
  <c r="B60" i="26"/>
  <c r="G57" i="26"/>
  <c r="D57" i="26"/>
  <c r="B57" i="26"/>
  <c r="E54" i="26"/>
  <c r="F54" i="26" s="1"/>
  <c r="D54" i="26"/>
  <c r="B54" i="26"/>
  <c r="G53" i="26"/>
  <c r="G54" i="26" s="1"/>
  <c r="E53" i="26"/>
  <c r="F53" i="26" s="1"/>
  <c r="G51" i="26"/>
  <c r="E51" i="26"/>
  <c r="E57" i="26" s="1"/>
  <c r="E62" i="26" s="1"/>
  <c r="E68" i="26" s="1"/>
  <c r="F68" i="26" s="1"/>
  <c r="D51" i="26"/>
  <c r="B51" i="26"/>
  <c r="E50" i="26"/>
  <c r="E56" i="26" s="1"/>
  <c r="F56" i="26" s="1"/>
  <c r="D48" i="26"/>
  <c r="B48" i="26"/>
  <c r="G45" i="26"/>
  <c r="D45" i="26"/>
  <c r="B45" i="26"/>
  <c r="E44" i="26"/>
  <c r="F44" i="26" s="1"/>
  <c r="D42" i="26"/>
  <c r="B42" i="26"/>
  <c r="G39" i="26"/>
  <c r="D39" i="26"/>
  <c r="B39" i="26"/>
  <c r="G38" i="26"/>
  <c r="D36" i="26"/>
  <c r="B36" i="26"/>
  <c r="E33" i="26"/>
  <c r="F33" i="26" s="1"/>
  <c r="D33" i="26"/>
  <c r="B33" i="26"/>
  <c r="E32" i="26"/>
  <c r="F32" i="26" s="1"/>
  <c r="G30" i="26"/>
  <c r="D30" i="26"/>
  <c r="B30" i="26"/>
  <c r="E29" i="26"/>
  <c r="F29" i="26" s="1"/>
  <c r="G27" i="26"/>
  <c r="D27" i="26"/>
  <c r="B27" i="26"/>
  <c r="G26" i="26"/>
  <c r="E26" i="26"/>
  <c r="F26" i="26" s="1"/>
  <c r="G24" i="26"/>
  <c r="D24" i="26"/>
  <c r="B24" i="26"/>
  <c r="E23" i="26"/>
  <c r="F23" i="26" s="1"/>
  <c r="G21" i="26"/>
  <c r="E21" i="26"/>
  <c r="F21" i="26" s="1"/>
  <c r="D21" i="26"/>
  <c r="B21" i="26"/>
  <c r="G42" i="26"/>
  <c r="E20" i="26"/>
  <c r="E42" i="26" s="1"/>
  <c r="F42" i="26" s="1"/>
  <c r="G18" i="26"/>
  <c r="D18" i="26"/>
  <c r="B18" i="26"/>
  <c r="E17" i="26"/>
  <c r="E47" i="26" s="1"/>
  <c r="F47" i="26" s="1"/>
  <c r="E15" i="26"/>
  <c r="F15" i="26" s="1"/>
  <c r="D15" i="26"/>
  <c r="B15" i="26"/>
  <c r="G14" i="26"/>
  <c r="G15" i="26" s="1"/>
  <c r="E14" i="26"/>
  <c r="F14" i="26" s="1"/>
  <c r="G12" i="26"/>
  <c r="E12" i="26"/>
  <c r="E18" i="26" s="1"/>
  <c r="D12" i="26"/>
  <c r="B12" i="26"/>
  <c r="E11" i="26"/>
  <c r="F11" i="26" s="1"/>
  <c r="G9" i="26"/>
  <c r="D9" i="26"/>
  <c r="B9" i="26"/>
  <c r="E8" i="26"/>
  <c r="F8" i="26" s="1"/>
  <c r="G6" i="26"/>
  <c r="E6" i="26"/>
  <c r="E9" i="26" s="1"/>
  <c r="F9" i="26" s="1"/>
  <c r="D6" i="26"/>
  <c r="B6" i="26"/>
  <c r="E5" i="26"/>
  <c r="F5" i="26" s="1"/>
  <c r="G51" i="27" l="1"/>
  <c r="F81" i="26"/>
  <c r="E88" i="26"/>
  <c r="E84" i="26"/>
  <c r="AD382" i="19"/>
  <c r="AC384" i="19"/>
  <c r="AC387" i="19" s="1"/>
  <c r="AC302" i="19" s="1"/>
  <c r="J33" i="34"/>
  <c r="AC211" i="19" s="1"/>
  <c r="AB332" i="5"/>
  <c r="AB340" i="5" s="1"/>
  <c r="E60" i="26"/>
  <c r="F60" i="26" s="1"/>
  <c r="E53" i="27"/>
  <c r="Y322" i="5" s="1"/>
  <c r="Z322" i="5" s="1"/>
  <c r="AC277" i="5"/>
  <c r="AC213" i="5"/>
  <c r="AC186" i="5"/>
  <c r="AC155" i="5"/>
  <c r="AC125" i="5"/>
  <c r="AC101" i="5"/>
  <c r="AC73" i="5"/>
  <c r="AC42" i="5"/>
  <c r="F50" i="27"/>
  <c r="AC365" i="5"/>
  <c r="AD365" i="5" s="1"/>
  <c r="AC342" i="5"/>
  <c r="AD342" i="5" s="1"/>
  <c r="AC315" i="5"/>
  <c r="AC294" i="5"/>
  <c r="AC271" i="5"/>
  <c r="AC252" i="5"/>
  <c r="AC231" i="5"/>
  <c r="AC212" i="5"/>
  <c r="AC189" i="5"/>
  <c r="AC166" i="5"/>
  <c r="AC145" i="5"/>
  <c r="AC124" i="5"/>
  <c r="AC105" i="5"/>
  <c r="AC83" i="5"/>
  <c r="AC61" i="5"/>
  <c r="AC41" i="5"/>
  <c r="AC17" i="5"/>
  <c r="AC364" i="5"/>
  <c r="AD364" i="5" s="1"/>
  <c r="AC345" i="5"/>
  <c r="AD345" i="5" s="1"/>
  <c r="AC323" i="5"/>
  <c r="AD323" i="5" s="1"/>
  <c r="AC297" i="5"/>
  <c r="AC274" i="5"/>
  <c r="AC256" i="5"/>
  <c r="AC235" i="5"/>
  <c r="AC215" i="5"/>
  <c r="AC188" i="5"/>
  <c r="AC165" i="5"/>
  <c r="AC144" i="5"/>
  <c r="AC123" i="5"/>
  <c r="AC104" i="5"/>
  <c r="AC82" i="5"/>
  <c r="AC59" i="5"/>
  <c r="AC39" i="5"/>
  <c r="AC15" i="5"/>
  <c r="AC102" i="5"/>
  <c r="AC69" i="5"/>
  <c r="AC152" i="5"/>
  <c r="AC239" i="5"/>
  <c r="AC326" i="5"/>
  <c r="AD326" i="5" s="1"/>
  <c r="AC81" i="5"/>
  <c r="AC291" i="5"/>
  <c r="AC54" i="5"/>
  <c r="AC137" i="5"/>
  <c r="AC224" i="5"/>
  <c r="AC306" i="5"/>
  <c r="AB380" i="5"/>
  <c r="AB373" i="5"/>
  <c r="E39" i="27"/>
  <c r="F39" i="27" s="1"/>
  <c r="E27" i="27"/>
  <c r="F27" i="27" s="1"/>
  <c r="G48" i="27"/>
  <c r="I47" i="27"/>
  <c r="F35" i="27"/>
  <c r="E38" i="27"/>
  <c r="F38" i="27" s="1"/>
  <c r="F18" i="27"/>
  <c r="G21" i="27"/>
  <c r="F24" i="27"/>
  <c r="I23" i="27"/>
  <c r="G24" i="27"/>
  <c r="F20" i="26"/>
  <c r="F6" i="26"/>
  <c r="E59" i="26"/>
  <c r="F59" i="26" s="1"/>
  <c r="F63" i="26"/>
  <c r="P332" i="1"/>
  <c r="F17" i="26"/>
  <c r="F50" i="26"/>
  <c r="F51" i="26"/>
  <c r="E41" i="26"/>
  <c r="F41" i="26" s="1"/>
  <c r="P380" i="1"/>
  <c r="F18" i="26"/>
  <c r="E35" i="26"/>
  <c r="E27" i="26"/>
  <c r="F27" i="26" s="1"/>
  <c r="F12" i="26"/>
  <c r="E36" i="26"/>
  <c r="E30" i="26" s="1"/>
  <c r="F30" i="26" s="1"/>
  <c r="E45" i="26"/>
  <c r="F45" i="26" s="1"/>
  <c r="E24" i="26"/>
  <c r="F24" i="26" s="1"/>
  <c r="F57" i="26"/>
  <c r="F62" i="26"/>
  <c r="E66" i="26"/>
  <c r="F66" i="26" s="1"/>
  <c r="P373" i="1"/>
  <c r="P381" i="1" s="1"/>
  <c r="P384" i="1" s="1"/>
  <c r="P387" i="1" s="1"/>
  <c r="G17" i="20"/>
  <c r="AQ47" i="23"/>
  <c r="F25" i="14"/>
  <c r="E25" i="14"/>
  <c r="E24" i="14"/>
  <c r="F26" i="14"/>
  <c r="D26" i="14" s="1"/>
  <c r="C26" i="14"/>
  <c r="D25" i="14"/>
  <c r="B15" i="23" s="1"/>
  <c r="E5" i="24"/>
  <c r="D5" i="24"/>
  <c r="D15" i="24" s="1"/>
  <c r="C5" i="24"/>
  <c r="D55" i="25"/>
  <c r="E52" i="25"/>
  <c r="E51" i="25"/>
  <c r="F51" i="25" s="1"/>
  <c r="D52" i="25"/>
  <c r="D33" i="25"/>
  <c r="E49" i="25"/>
  <c r="F49" i="25" s="1"/>
  <c r="D45" i="25"/>
  <c r="D42" i="25"/>
  <c r="D39" i="25"/>
  <c r="D48" i="25"/>
  <c r="D49" i="25" s="1"/>
  <c r="D36" i="25"/>
  <c r="E30" i="25"/>
  <c r="F30" i="25" s="1"/>
  <c r="E29" i="25"/>
  <c r="F29" i="25" s="1"/>
  <c r="D30" i="25"/>
  <c r="G26" i="25"/>
  <c r="G27" i="25" s="1"/>
  <c r="D26" i="25"/>
  <c r="D27" i="25" s="1"/>
  <c r="G23" i="25"/>
  <c r="D24" i="25"/>
  <c r="E21" i="25"/>
  <c r="F21" i="25" s="1"/>
  <c r="E20" i="25"/>
  <c r="F20" i="25" s="1"/>
  <c r="E18" i="25"/>
  <c r="E33" i="25" s="1"/>
  <c r="F33" i="25" s="1"/>
  <c r="E17" i="25"/>
  <c r="F17" i="25" s="1"/>
  <c r="C20" i="25"/>
  <c r="C23" i="25" s="1"/>
  <c r="C24" i="25" s="1"/>
  <c r="C18" i="25"/>
  <c r="H17" i="25"/>
  <c r="E8" i="25"/>
  <c r="F8" i="25" s="1"/>
  <c r="E7" i="25"/>
  <c r="F7" i="25" s="1"/>
  <c r="E15" i="25"/>
  <c r="F15" i="25" s="1"/>
  <c r="D15" i="25"/>
  <c r="C15" i="25"/>
  <c r="B15" i="25"/>
  <c r="D14" i="25"/>
  <c r="D20" i="25" s="1"/>
  <c r="D21" i="25" s="1"/>
  <c r="C14" i="25"/>
  <c r="B14" i="25"/>
  <c r="B17" i="25" s="1"/>
  <c r="E15" i="10"/>
  <c r="E14" i="10"/>
  <c r="F14" i="10" s="1"/>
  <c r="F15" i="10"/>
  <c r="D15" i="10"/>
  <c r="C14" i="10"/>
  <c r="C15" i="10" s="1"/>
  <c r="B14" i="10"/>
  <c r="B15" i="10" s="1"/>
  <c r="D12" i="25"/>
  <c r="C12" i="25"/>
  <c r="B12" i="25"/>
  <c r="D11" i="25"/>
  <c r="D17" i="25" s="1"/>
  <c r="D18" i="25" s="1"/>
  <c r="C11" i="25"/>
  <c r="B11" i="25"/>
  <c r="D9" i="25"/>
  <c r="C9" i="25"/>
  <c r="B9" i="25"/>
  <c r="D8" i="25"/>
  <c r="C8" i="25"/>
  <c r="B8" i="25"/>
  <c r="D7" i="25"/>
  <c r="C7" i="25"/>
  <c r="B7" i="25"/>
  <c r="D6" i="25"/>
  <c r="C6" i="25"/>
  <c r="B6" i="25"/>
  <c r="D5" i="25"/>
  <c r="C5" i="25"/>
  <c r="B5" i="25"/>
  <c r="H11" i="25"/>
  <c r="E15" i="24"/>
  <c r="C15" i="24"/>
  <c r="H13" i="24"/>
  <c r="H11" i="24"/>
  <c r="H10" i="24"/>
  <c r="H9" i="24"/>
  <c r="H7" i="24"/>
  <c r="G2" i="24"/>
  <c r="F2" i="24"/>
  <c r="E2" i="24"/>
  <c r="D2" i="24"/>
  <c r="C2" i="24"/>
  <c r="B2" i="24"/>
  <c r="F72" i="23"/>
  <c r="F66" i="23"/>
  <c r="F64" i="23"/>
  <c r="F63" i="23"/>
  <c r="F62" i="23"/>
  <c r="F61" i="23"/>
  <c r="F60" i="23"/>
  <c r="F59" i="23"/>
  <c r="F53" i="23"/>
  <c r="F52" i="23"/>
  <c r="F51" i="23"/>
  <c r="F50" i="23"/>
  <c r="F48" i="23"/>
  <c r="F46" i="23"/>
  <c r="F44" i="23"/>
  <c r="F38" i="23"/>
  <c r="F37" i="23"/>
  <c r="F36" i="23"/>
  <c r="F35" i="23"/>
  <c r="F32" i="23"/>
  <c r="F31" i="23"/>
  <c r="F30" i="23"/>
  <c r="F23" i="23"/>
  <c r="F22" i="23"/>
  <c r="F19" i="23"/>
  <c r="F17" i="23"/>
  <c r="F16" i="23"/>
  <c r="CM7" i="23"/>
  <c r="CM8" i="23" s="1"/>
  <c r="CM74" i="23" s="1"/>
  <c r="CM3" i="23" s="1"/>
  <c r="CE7" i="23"/>
  <c r="CE8" i="23" s="1"/>
  <c r="CE74" i="23" s="1"/>
  <c r="CE3" i="23" s="1"/>
  <c r="BD7" i="23"/>
  <c r="BD8" i="23" s="1"/>
  <c r="BD74" i="23" s="1"/>
  <c r="BD3" i="23" s="1"/>
  <c r="L5" i="22"/>
  <c r="M5" i="22" s="1"/>
  <c r="N5" i="22" s="1"/>
  <c r="K5" i="22"/>
  <c r="G68" i="15"/>
  <c r="H69" i="15"/>
  <c r="G44" i="20"/>
  <c r="K45" i="21"/>
  <c r="I45" i="21"/>
  <c r="F45" i="21"/>
  <c r="D45" i="21"/>
  <c r="C45" i="21"/>
  <c r="F44" i="21"/>
  <c r="I42" i="21"/>
  <c r="D42" i="21"/>
  <c r="C42" i="21"/>
  <c r="I39" i="21"/>
  <c r="E39" i="21"/>
  <c r="F39" i="21" s="1"/>
  <c r="D39" i="21"/>
  <c r="C39" i="21"/>
  <c r="G38" i="21"/>
  <c r="I36" i="21"/>
  <c r="D36" i="21"/>
  <c r="C36" i="21"/>
  <c r="G35" i="21"/>
  <c r="E33" i="21"/>
  <c r="F33" i="21" s="1"/>
  <c r="D33" i="21"/>
  <c r="C33" i="21"/>
  <c r="E32" i="21"/>
  <c r="F32" i="21" s="1"/>
  <c r="K30" i="21"/>
  <c r="I30" i="21"/>
  <c r="G30" i="21"/>
  <c r="E30" i="21"/>
  <c r="F30" i="21" s="1"/>
  <c r="D30" i="21"/>
  <c r="C30" i="21"/>
  <c r="I29" i="21"/>
  <c r="K29" i="21" s="1"/>
  <c r="G29" i="21"/>
  <c r="E29" i="21"/>
  <c r="F29" i="21" s="1"/>
  <c r="G27" i="21"/>
  <c r="D27" i="21"/>
  <c r="C27" i="21"/>
  <c r="I26" i="21"/>
  <c r="G26" i="21"/>
  <c r="E26" i="21"/>
  <c r="F26" i="21" s="1"/>
  <c r="D24" i="21"/>
  <c r="C24" i="21"/>
  <c r="I23" i="21"/>
  <c r="I24" i="21" s="1"/>
  <c r="H23" i="21"/>
  <c r="F23" i="21"/>
  <c r="E23" i="21"/>
  <c r="E21" i="21"/>
  <c r="F21" i="21" s="1"/>
  <c r="D21" i="21"/>
  <c r="C21" i="21"/>
  <c r="E20" i="21"/>
  <c r="E42" i="21" s="1"/>
  <c r="F42" i="21" s="1"/>
  <c r="D18" i="21"/>
  <c r="C18" i="21"/>
  <c r="I17" i="21"/>
  <c r="G17" i="21"/>
  <c r="G23" i="21" s="1"/>
  <c r="E17" i="21"/>
  <c r="F17" i="21" s="1"/>
  <c r="K15" i="21"/>
  <c r="E15" i="21"/>
  <c r="F15" i="21" s="1"/>
  <c r="D15" i="21"/>
  <c r="C15" i="21"/>
  <c r="K14" i="21"/>
  <c r="I14" i="21"/>
  <c r="I15" i="21" s="1"/>
  <c r="G14" i="21"/>
  <c r="G15" i="21" s="1"/>
  <c r="E14" i="21"/>
  <c r="F14" i="21" s="1"/>
  <c r="K12" i="21"/>
  <c r="G12" i="21"/>
  <c r="E12" i="21"/>
  <c r="D12" i="21"/>
  <c r="C12" i="21"/>
  <c r="I11" i="21"/>
  <c r="I12" i="21" s="1"/>
  <c r="G11" i="21"/>
  <c r="E11" i="21"/>
  <c r="F11" i="21" s="1"/>
  <c r="K9" i="21"/>
  <c r="I9" i="21"/>
  <c r="G9" i="21"/>
  <c r="E9" i="21"/>
  <c r="D9" i="21"/>
  <c r="C9" i="21"/>
  <c r="I8" i="21"/>
  <c r="G8" i="21"/>
  <c r="F8" i="21"/>
  <c r="E8" i="21"/>
  <c r="E36" i="21" s="1"/>
  <c r="F36" i="21" s="1"/>
  <c r="K6" i="21"/>
  <c r="G6" i="21"/>
  <c r="F6" i="21"/>
  <c r="E6" i="21"/>
  <c r="D6" i="21"/>
  <c r="C6" i="21"/>
  <c r="I5" i="21"/>
  <c r="G5" i="21"/>
  <c r="E5" i="21"/>
  <c r="F5" i="21" s="1"/>
  <c r="E45" i="20"/>
  <c r="F45" i="20" s="1"/>
  <c r="D45" i="20"/>
  <c r="G45" i="20"/>
  <c r="E44" i="20"/>
  <c r="F44" i="20" s="1"/>
  <c r="D42" i="20"/>
  <c r="D39" i="20"/>
  <c r="G39" i="20"/>
  <c r="D36" i="20"/>
  <c r="G35" i="20"/>
  <c r="G36" i="20" s="1"/>
  <c r="E33" i="20"/>
  <c r="F33" i="20" s="1"/>
  <c r="D33" i="20"/>
  <c r="E32" i="20"/>
  <c r="F32" i="20" s="1"/>
  <c r="D30" i="20"/>
  <c r="G29" i="20"/>
  <c r="G30" i="20" s="1"/>
  <c r="E29" i="20"/>
  <c r="F29" i="20" s="1"/>
  <c r="D27" i="20"/>
  <c r="G26" i="20"/>
  <c r="G27" i="20" s="1"/>
  <c r="F26" i="20"/>
  <c r="E26" i="20"/>
  <c r="D24" i="20"/>
  <c r="H23" i="20"/>
  <c r="G23" i="20"/>
  <c r="E23" i="20"/>
  <c r="E21" i="20"/>
  <c r="F21" i="20" s="1"/>
  <c r="D21" i="20"/>
  <c r="E20" i="20"/>
  <c r="E42" i="20" s="1"/>
  <c r="F42" i="20" s="1"/>
  <c r="G18" i="20"/>
  <c r="D18" i="20"/>
  <c r="E17" i="20"/>
  <c r="E24" i="20" s="1"/>
  <c r="E15" i="20"/>
  <c r="F15" i="20" s="1"/>
  <c r="D15" i="20"/>
  <c r="E14" i="20"/>
  <c r="F14" i="20" s="1"/>
  <c r="G12" i="20"/>
  <c r="E12" i="20"/>
  <c r="F12" i="20" s="1"/>
  <c r="D12" i="20"/>
  <c r="E11" i="20"/>
  <c r="F11" i="20" s="1"/>
  <c r="G9" i="20"/>
  <c r="D9" i="20"/>
  <c r="E8" i="20"/>
  <c r="F8" i="20" s="1"/>
  <c r="G6" i="20"/>
  <c r="E6" i="20"/>
  <c r="E9" i="20" s="1"/>
  <c r="D6" i="20"/>
  <c r="E5" i="20"/>
  <c r="F5" i="20" s="1"/>
  <c r="T379" i="19"/>
  <c r="L379" i="19"/>
  <c r="H379" i="19"/>
  <c r="T376" i="19"/>
  <c r="L376" i="19"/>
  <c r="H376" i="19"/>
  <c r="T372" i="19"/>
  <c r="L372" i="19"/>
  <c r="H372" i="19"/>
  <c r="T363" i="19"/>
  <c r="L363" i="19"/>
  <c r="H363" i="19"/>
  <c r="T354" i="19"/>
  <c r="L354" i="19"/>
  <c r="H354" i="19"/>
  <c r="T347" i="19"/>
  <c r="L347" i="19"/>
  <c r="H347" i="19"/>
  <c r="T339" i="19"/>
  <c r="L339" i="19"/>
  <c r="H339" i="19"/>
  <c r="T338" i="19"/>
  <c r="L338" i="19"/>
  <c r="H338" i="19"/>
  <c r="T331" i="19"/>
  <c r="L331" i="19"/>
  <c r="H331" i="19"/>
  <c r="T327" i="19"/>
  <c r="L327" i="19"/>
  <c r="H327" i="19"/>
  <c r="L314" i="19"/>
  <c r="L316" i="19" s="1"/>
  <c r="H314" i="19"/>
  <c r="H316" i="19" s="1"/>
  <c r="L309" i="19"/>
  <c r="H309" i="19"/>
  <c r="L293" i="19"/>
  <c r="H293" i="19"/>
  <c r="L284" i="19"/>
  <c r="H284" i="19"/>
  <c r="L278" i="19"/>
  <c r="H278" i="19"/>
  <c r="L275" i="19"/>
  <c r="H275" i="19"/>
  <c r="L267" i="19"/>
  <c r="H267" i="19"/>
  <c r="L261" i="19"/>
  <c r="H261" i="19"/>
  <c r="L255" i="19"/>
  <c r="H255" i="19"/>
  <c r="L243" i="19"/>
  <c r="H243" i="19"/>
  <c r="L238" i="19"/>
  <c r="H238" i="19"/>
  <c r="L233" i="19"/>
  <c r="H233" i="19"/>
  <c r="L229" i="19"/>
  <c r="H229" i="19"/>
  <c r="L222" i="19"/>
  <c r="H222" i="19"/>
  <c r="L216" i="19"/>
  <c r="H216" i="19"/>
  <c r="L200" i="19"/>
  <c r="H200" i="19"/>
  <c r="L193" i="19"/>
  <c r="L194" i="19" s="1"/>
  <c r="H193" i="19"/>
  <c r="H194" i="19" s="1"/>
  <c r="L184" i="19"/>
  <c r="H184" i="19"/>
  <c r="L179" i="19"/>
  <c r="H179" i="19"/>
  <c r="L172" i="19"/>
  <c r="H172" i="19"/>
  <c r="L167" i="19"/>
  <c r="H167" i="19"/>
  <c r="L163" i="19"/>
  <c r="H163" i="19"/>
  <c r="L157" i="19"/>
  <c r="H157" i="19"/>
  <c r="L149" i="19"/>
  <c r="H149" i="19"/>
  <c r="L140" i="19"/>
  <c r="H140" i="19"/>
  <c r="L134" i="19"/>
  <c r="H134" i="19"/>
  <c r="L127" i="19"/>
  <c r="H127" i="19"/>
  <c r="L120" i="19"/>
  <c r="H120" i="19"/>
  <c r="L111" i="19"/>
  <c r="H111" i="19"/>
  <c r="L103" i="19"/>
  <c r="H103" i="19"/>
  <c r="L90" i="19"/>
  <c r="L93" i="19" s="1"/>
  <c r="H90" i="19"/>
  <c r="H93" i="19" s="1"/>
  <c r="L72" i="19"/>
  <c r="H72" i="19"/>
  <c r="L68" i="19"/>
  <c r="H68" i="19"/>
  <c r="L65" i="19"/>
  <c r="H65" i="19"/>
  <c r="L60" i="19"/>
  <c r="H60" i="19"/>
  <c r="L49" i="19"/>
  <c r="H49" i="19"/>
  <c r="L40" i="19"/>
  <c r="H40" i="19"/>
  <c r="L33" i="19"/>
  <c r="H33" i="19"/>
  <c r="L28" i="19"/>
  <c r="H28" i="19"/>
  <c r="L23" i="19"/>
  <c r="H23" i="19"/>
  <c r="L19" i="19"/>
  <c r="H19" i="19"/>
  <c r="L16" i="19"/>
  <c r="H16" i="19"/>
  <c r="L12" i="19"/>
  <c r="H12" i="19"/>
  <c r="L5" i="19"/>
  <c r="Q4" i="19"/>
  <c r="R4" i="19" s="1"/>
  <c r="N4" i="19"/>
  <c r="P4" i="19" s="1"/>
  <c r="M4" i="19"/>
  <c r="J4" i="19"/>
  <c r="I4" i="19"/>
  <c r="E65" i="15"/>
  <c r="G69" i="15"/>
  <c r="G54" i="25" s="1"/>
  <c r="AQ49" i="23" s="1"/>
  <c r="D69" i="15"/>
  <c r="B69" i="15"/>
  <c r="D66" i="15"/>
  <c r="B66" i="15"/>
  <c r="G66" i="15"/>
  <c r="C10" i="17"/>
  <c r="G47" i="25" s="1"/>
  <c r="A11" i="17"/>
  <c r="D11" i="17"/>
  <c r="H62" i="15"/>
  <c r="E63" i="15"/>
  <c r="B10" i="17" s="1"/>
  <c r="E47" i="25" s="1"/>
  <c r="D63" i="15"/>
  <c r="B63" i="15"/>
  <c r="G63" i="15"/>
  <c r="G56" i="16"/>
  <c r="G57" i="16" s="1"/>
  <c r="E57" i="16"/>
  <c r="F57" i="16" s="1"/>
  <c r="E56" i="16"/>
  <c r="F56" i="16" s="1"/>
  <c r="D57" i="16"/>
  <c r="G17" i="16"/>
  <c r="C20" i="17"/>
  <c r="G41" i="25" s="1"/>
  <c r="G42" i="25" s="1"/>
  <c r="G59" i="15"/>
  <c r="D60" i="15"/>
  <c r="B60" i="15"/>
  <c r="G57" i="15"/>
  <c r="D57" i="15"/>
  <c r="B57" i="15"/>
  <c r="A21" i="17"/>
  <c r="G60" i="15" l="1"/>
  <c r="G59" i="26"/>
  <c r="G60" i="26" s="1"/>
  <c r="G55" i="25"/>
  <c r="F52" i="25"/>
  <c r="E55" i="25"/>
  <c r="F88" i="26"/>
  <c r="E91" i="26"/>
  <c r="F91" i="26" s="1"/>
  <c r="AD384" i="19"/>
  <c r="AD387" i="19" s="1"/>
  <c r="AD302" i="19" s="1"/>
  <c r="F87" i="26"/>
  <c r="F84" i="26"/>
  <c r="AC216" i="19"/>
  <c r="AC246" i="19" s="1"/>
  <c r="AC280" i="19" s="1"/>
  <c r="AD392" i="19"/>
  <c r="J2" i="34"/>
  <c r="AC392" i="19"/>
  <c r="AC303" i="19"/>
  <c r="AC310" i="19" s="1"/>
  <c r="AC317" i="19" s="1"/>
  <c r="L380" i="19"/>
  <c r="H34" i="19"/>
  <c r="H75" i="19"/>
  <c r="H77" i="19" s="1"/>
  <c r="H185" i="19"/>
  <c r="H20" i="19"/>
  <c r="H24" i="19" s="1"/>
  <c r="H52" i="19"/>
  <c r="H141" i="19"/>
  <c r="H168" i="19"/>
  <c r="H173" i="19" s="1"/>
  <c r="H246" i="19"/>
  <c r="L20" i="19"/>
  <c r="L24" i="19" s="1"/>
  <c r="L34" i="19"/>
  <c r="L52" i="19"/>
  <c r="L141" i="19"/>
  <c r="L168" i="19"/>
  <c r="L173" i="19" s="1"/>
  <c r="L185" i="19"/>
  <c r="L373" i="19"/>
  <c r="H332" i="19"/>
  <c r="H340" i="19" s="1"/>
  <c r="T380" i="19"/>
  <c r="H128" i="19"/>
  <c r="H158" i="19"/>
  <c r="L246" i="19"/>
  <c r="L332" i="19"/>
  <c r="L340" i="19" s="1"/>
  <c r="L128" i="19"/>
  <c r="L158" i="19"/>
  <c r="H279" i="19"/>
  <c r="H280" i="19" s="1"/>
  <c r="T332" i="19"/>
  <c r="T340" i="19" s="1"/>
  <c r="T373" i="19"/>
  <c r="H380" i="19"/>
  <c r="Y37" i="5"/>
  <c r="Y87" i="5"/>
  <c r="AC287" i="5"/>
  <c r="AC117" i="5"/>
  <c r="AC32" i="5"/>
  <c r="AC250" i="5"/>
  <c r="AC14" i="5"/>
  <c r="AC300" i="5"/>
  <c r="AC219" i="5"/>
  <c r="AC132" i="5"/>
  <c r="AC47" i="5"/>
  <c r="AC38" i="5"/>
  <c r="AC22" i="5"/>
  <c r="AC44" i="5"/>
  <c r="AC64" i="5"/>
  <c r="AC86" i="5"/>
  <c r="AC108" i="5"/>
  <c r="AC129" i="5"/>
  <c r="AC148" i="5"/>
  <c r="AC171" i="5"/>
  <c r="AC192" i="5"/>
  <c r="AC220" i="5"/>
  <c r="AC240" i="5"/>
  <c r="AC260" i="5"/>
  <c r="AC283" i="5"/>
  <c r="AC301" i="5"/>
  <c r="AC328" i="5"/>
  <c r="AD328" i="5" s="1"/>
  <c r="AC350" i="5"/>
  <c r="AD350" i="5" s="1"/>
  <c r="AC368" i="5"/>
  <c r="AD368" i="5" s="1"/>
  <c r="AC25" i="5"/>
  <c r="AC45" i="5"/>
  <c r="AC66" i="5"/>
  <c r="AC87" i="5"/>
  <c r="AC109" i="5"/>
  <c r="AC130" i="5"/>
  <c r="AC150" i="5"/>
  <c r="AC174" i="5"/>
  <c r="AC195" i="5"/>
  <c r="AC217" i="5"/>
  <c r="AC236" i="5"/>
  <c r="AC257" i="5"/>
  <c r="AC276" i="5"/>
  <c r="AC278" i="5" s="1"/>
  <c r="AC298" i="5"/>
  <c r="AD298" i="5" s="1"/>
  <c r="AC324" i="5"/>
  <c r="AD324" i="5" s="1"/>
  <c r="AC346" i="5"/>
  <c r="AD346" i="5" s="1"/>
  <c r="AC369" i="5"/>
  <c r="AD369" i="5" s="1"/>
  <c r="AC18" i="5"/>
  <c r="AC19" i="5" s="1"/>
  <c r="AC51" i="5"/>
  <c r="AC80" i="5"/>
  <c r="AC106" i="5"/>
  <c r="AC136" i="5"/>
  <c r="AC162" i="5"/>
  <c r="AC190" i="5"/>
  <c r="AC223" i="5"/>
  <c r="AC299" i="5"/>
  <c r="AC214" i="5"/>
  <c r="Y195" i="5"/>
  <c r="Y262" i="5"/>
  <c r="Y276" i="5"/>
  <c r="Y100" i="5"/>
  <c r="Y266" i="5"/>
  <c r="Y298" i="5"/>
  <c r="Z298" i="5" s="1"/>
  <c r="Y11" i="5"/>
  <c r="Y124" i="5"/>
  <c r="Y294" i="5"/>
  <c r="Y48" i="5"/>
  <c r="Y91" i="5"/>
  <c r="Y133" i="5"/>
  <c r="Y177" i="5"/>
  <c r="Y220" i="5"/>
  <c r="Y260" i="5"/>
  <c r="Y301" i="5"/>
  <c r="Y324" i="5"/>
  <c r="Z324" i="5" s="1"/>
  <c r="Y97" i="5"/>
  <c r="Y180" i="5"/>
  <c r="Y263" i="5"/>
  <c r="Y352" i="5"/>
  <c r="Z352" i="5" s="1"/>
  <c r="Y58" i="5"/>
  <c r="Y147" i="5"/>
  <c r="Y234" i="5"/>
  <c r="F53" i="27"/>
  <c r="Y378" i="5"/>
  <c r="Z378" i="5" s="1"/>
  <c r="Y358" i="5"/>
  <c r="Z358" i="5" s="1"/>
  <c r="Y337" i="5"/>
  <c r="Z337" i="5" s="1"/>
  <c r="Y312" i="5"/>
  <c r="Y291" i="5"/>
  <c r="Y269" i="5"/>
  <c r="Y250" i="5"/>
  <c r="Y228" i="5"/>
  <c r="Y210" i="5"/>
  <c r="Y187" i="5"/>
  <c r="Y164" i="5"/>
  <c r="Y143" i="5"/>
  <c r="Y117" i="5"/>
  <c r="Y98" i="5"/>
  <c r="Y74" i="5"/>
  <c r="Y54" i="5"/>
  <c r="Y32" i="5"/>
  <c r="Y9" i="5"/>
  <c r="Y366" i="5"/>
  <c r="Z366" i="5" s="1"/>
  <c r="Y348" i="5"/>
  <c r="Y325" i="5"/>
  <c r="Z325" i="5" s="1"/>
  <c r="Y299" i="5"/>
  <c r="Y277" i="5"/>
  <c r="Y258" i="5"/>
  <c r="Y237" i="5"/>
  <c r="Y196" i="5"/>
  <c r="Y175" i="5"/>
  <c r="Y151" i="5"/>
  <c r="Y131" i="5"/>
  <c r="Y110" i="5"/>
  <c r="Y88" i="5"/>
  <c r="Y383" i="5"/>
  <c r="Z383" i="5" s="1"/>
  <c r="Y360" i="5"/>
  <c r="Z360" i="5" s="1"/>
  <c r="Y342" i="5"/>
  <c r="Z342" i="5" s="1"/>
  <c r="Y315" i="5"/>
  <c r="Y364" i="5"/>
  <c r="Y345" i="5"/>
  <c r="Z345" i="5" s="1"/>
  <c r="Y323" i="5"/>
  <c r="Z323" i="5" s="1"/>
  <c r="Y297" i="5"/>
  <c r="Y274" i="5"/>
  <c r="Y256" i="5"/>
  <c r="Y235" i="5"/>
  <c r="Y215" i="5"/>
  <c r="Y192" i="5"/>
  <c r="Y171" i="5"/>
  <c r="Y148" i="5"/>
  <c r="Y129" i="5"/>
  <c r="Y108" i="5"/>
  <c r="Y86" i="5"/>
  <c r="Y64" i="5"/>
  <c r="Y44" i="5"/>
  <c r="Y22" i="5"/>
  <c r="Y271" i="5"/>
  <c r="Y189" i="5"/>
  <c r="Y105" i="5"/>
  <c r="Y45" i="5"/>
  <c r="Y51" i="5"/>
  <c r="Y135" i="5"/>
  <c r="Y217" i="5"/>
  <c r="Y248" i="5"/>
  <c r="Y161" i="5"/>
  <c r="Y79" i="5"/>
  <c r="Y92" i="5"/>
  <c r="Y236" i="5"/>
  <c r="Y26" i="5"/>
  <c r="Y241" i="5"/>
  <c r="Y50" i="5"/>
  <c r="Y130" i="5"/>
  <c r="Y371" i="5"/>
  <c r="Z371" i="5" s="1"/>
  <c r="Y353" i="5"/>
  <c r="Z353" i="5" s="1"/>
  <c r="Y333" i="5"/>
  <c r="Y306" i="5"/>
  <c r="Y287" i="5"/>
  <c r="Y264" i="5"/>
  <c r="Y244" i="5"/>
  <c r="Y224" i="5"/>
  <c r="Y206" i="5"/>
  <c r="Y181" i="5"/>
  <c r="Y156" i="5"/>
  <c r="Y137" i="5"/>
  <c r="Y112" i="5"/>
  <c r="Y89" i="5"/>
  <c r="Y69" i="5"/>
  <c r="Y47" i="5"/>
  <c r="Y27" i="5"/>
  <c r="Y388" i="5"/>
  <c r="Z388" i="5" s="1"/>
  <c r="Y361" i="5"/>
  <c r="Z361" i="5" s="1"/>
  <c r="Y343" i="5"/>
  <c r="Z343" i="5" s="1"/>
  <c r="Y321" i="5"/>
  <c r="Y295" i="5"/>
  <c r="Y272" i="5"/>
  <c r="Y253" i="5"/>
  <c r="Y232" i="5"/>
  <c r="Y213" i="5"/>
  <c r="Y190" i="5"/>
  <c r="Y169" i="5"/>
  <c r="Y146" i="5"/>
  <c r="Y125" i="5"/>
  <c r="Y106" i="5"/>
  <c r="Y84" i="5"/>
  <c r="Y375" i="5"/>
  <c r="Z375" i="5" s="1"/>
  <c r="Y356" i="5"/>
  <c r="Y335" i="5"/>
  <c r="Z335" i="5" s="1"/>
  <c r="Y359" i="5"/>
  <c r="Z359" i="5" s="1"/>
  <c r="Y341" i="5"/>
  <c r="Y313" i="5"/>
  <c r="Y292" i="5"/>
  <c r="Y270" i="5"/>
  <c r="Y251" i="5"/>
  <c r="Y230" i="5"/>
  <c r="Y188" i="5"/>
  <c r="Y165" i="5"/>
  <c r="Y144" i="5"/>
  <c r="Y123" i="5"/>
  <c r="Y104" i="5"/>
  <c r="Y82" i="5"/>
  <c r="Y59" i="5"/>
  <c r="Y39" i="5"/>
  <c r="Y15" i="5"/>
  <c r="Y252" i="5"/>
  <c r="Y166" i="5"/>
  <c r="Y83" i="5"/>
  <c r="Y36" i="5"/>
  <c r="Y31" i="5"/>
  <c r="Y71" i="5"/>
  <c r="Y150" i="5"/>
  <c r="Y308" i="5"/>
  <c r="Y226" i="5"/>
  <c r="Y139" i="5"/>
  <c r="Y62" i="5"/>
  <c r="Y61" i="5"/>
  <c r="Y174" i="5"/>
  <c r="Y304" i="5"/>
  <c r="Y221" i="5"/>
  <c r="Y17" i="5"/>
  <c r="Y67" i="5"/>
  <c r="AC348" i="5"/>
  <c r="AD348" i="5" s="1"/>
  <c r="AC258" i="5"/>
  <c r="AC196" i="5"/>
  <c r="AC175" i="5"/>
  <c r="AC151" i="5"/>
  <c r="AC131" i="5"/>
  <c r="AC110" i="5"/>
  <c r="AC88" i="5"/>
  <c r="AC67" i="5"/>
  <c r="AC46" i="5"/>
  <c r="AC26" i="5"/>
  <c r="AC383" i="5"/>
  <c r="AD383" i="5" s="1"/>
  <c r="AC360" i="5"/>
  <c r="AD360" i="5" s="1"/>
  <c r="Y367" i="5"/>
  <c r="Z367" i="5" s="1"/>
  <c r="Y349" i="5"/>
  <c r="Z349" i="5" s="1"/>
  <c r="Y326" i="5"/>
  <c r="Z326" i="5" s="1"/>
  <c r="Y300" i="5"/>
  <c r="Y282" i="5"/>
  <c r="Y259" i="5"/>
  <c r="Y239" i="5"/>
  <c r="Y219" i="5"/>
  <c r="Y197" i="5"/>
  <c r="Y176" i="5"/>
  <c r="Y152" i="5"/>
  <c r="Y132" i="5"/>
  <c r="Y107" i="5"/>
  <c r="Y85" i="5"/>
  <c r="Y63" i="5"/>
  <c r="Y43" i="5"/>
  <c r="Y21" i="5"/>
  <c r="Y377" i="5"/>
  <c r="Y357" i="5"/>
  <c r="Z357" i="5" s="1"/>
  <c r="Y336" i="5"/>
  <c r="Z336" i="5" s="1"/>
  <c r="Y311" i="5"/>
  <c r="Y290" i="5"/>
  <c r="Y268" i="5"/>
  <c r="Y249" i="5"/>
  <c r="Y227" i="5"/>
  <c r="Y209" i="5"/>
  <c r="Y186" i="5"/>
  <c r="Y162" i="5"/>
  <c r="Y142" i="5"/>
  <c r="Y121" i="5"/>
  <c r="Y101" i="5"/>
  <c r="Y80" i="5"/>
  <c r="Y369" i="5"/>
  <c r="Z369" i="5" s="1"/>
  <c r="Y351" i="5"/>
  <c r="Z351" i="5" s="1"/>
  <c r="Y329" i="5"/>
  <c r="Z329" i="5" s="1"/>
  <c r="Y374" i="5"/>
  <c r="Y355" i="5"/>
  <c r="Z355" i="5" s="1"/>
  <c r="Y334" i="5"/>
  <c r="Z334" i="5" s="1"/>
  <c r="Y307" i="5"/>
  <c r="Y109" i="5"/>
  <c r="Y208" i="5"/>
  <c r="Y66" i="5"/>
  <c r="Y76" i="5"/>
  <c r="Y160" i="5"/>
  <c r="Y245" i="5"/>
  <c r="Y368" i="5"/>
  <c r="Z368" i="5" s="1"/>
  <c r="Y155" i="5"/>
  <c r="Y38" i="5"/>
  <c r="Y296" i="5"/>
  <c r="AC353" i="5"/>
  <c r="AD353" i="5" s="1"/>
  <c r="AC264" i="5"/>
  <c r="AC181" i="5"/>
  <c r="AC98" i="5"/>
  <c r="AC9" i="5"/>
  <c r="AC210" i="5"/>
  <c r="AC367" i="5"/>
  <c r="AD367" i="5" s="1"/>
  <c r="AC282" i="5"/>
  <c r="AC197" i="5"/>
  <c r="AC112" i="5"/>
  <c r="AC27" i="5"/>
  <c r="AC378" i="5"/>
  <c r="AD378" i="5" s="1"/>
  <c r="AC29" i="5"/>
  <c r="AC48" i="5"/>
  <c r="AC70" i="5"/>
  <c r="AC91" i="5"/>
  <c r="AC114" i="5"/>
  <c r="AC133" i="5"/>
  <c r="AC153" i="5"/>
  <c r="AC177" i="5"/>
  <c r="AC198" i="5"/>
  <c r="AC225" i="5"/>
  <c r="AC245" i="5"/>
  <c r="AC265" i="5"/>
  <c r="AC288" i="5"/>
  <c r="AC307" i="5"/>
  <c r="AC334" i="5"/>
  <c r="AD334" i="5" s="1"/>
  <c r="AC355" i="5"/>
  <c r="AD355" i="5" s="1"/>
  <c r="AC374" i="5"/>
  <c r="AD374" i="5" s="1"/>
  <c r="AC30" i="5"/>
  <c r="AC50" i="5"/>
  <c r="AC71" i="5"/>
  <c r="AC92" i="5"/>
  <c r="AC115" i="5"/>
  <c r="AC135" i="5"/>
  <c r="AC154" i="5"/>
  <c r="AC178" i="5"/>
  <c r="AC199" i="5"/>
  <c r="AC221" i="5"/>
  <c r="AC241" i="5"/>
  <c r="AC262" i="5"/>
  <c r="AC285" i="5"/>
  <c r="AC304" i="5"/>
  <c r="AC329" i="5"/>
  <c r="AD329" i="5" s="1"/>
  <c r="AC351" i="5"/>
  <c r="AD351" i="5" s="1"/>
  <c r="AC375" i="5"/>
  <c r="AD375" i="5" s="1"/>
  <c r="AC31" i="5"/>
  <c r="AC57" i="5"/>
  <c r="AC84" i="5"/>
  <c r="AC116" i="5"/>
  <c r="AC142" i="5"/>
  <c r="AC169" i="5"/>
  <c r="AC205" i="5"/>
  <c r="AC227" i="5"/>
  <c r="AC325" i="5"/>
  <c r="AD325" i="5" s="1"/>
  <c r="Y257" i="5"/>
  <c r="Y285" i="5"/>
  <c r="Y30" i="5"/>
  <c r="Y119" i="5"/>
  <c r="Y289" i="5"/>
  <c r="Y41" i="5"/>
  <c r="Y25" i="5"/>
  <c r="Y145" i="5"/>
  <c r="Y10" i="5"/>
  <c r="Y55" i="5"/>
  <c r="Y99" i="5"/>
  <c r="Y138" i="5"/>
  <c r="Y182" i="5"/>
  <c r="Y225" i="5"/>
  <c r="Y265" i="5"/>
  <c r="Y328" i="5"/>
  <c r="Y346" i="5"/>
  <c r="Z346" i="5" s="1"/>
  <c r="Y116" i="5"/>
  <c r="Y205" i="5"/>
  <c r="Y286" i="5"/>
  <c r="Y370" i="5"/>
  <c r="Z370" i="5" s="1"/>
  <c r="Y81" i="5"/>
  <c r="Y170" i="5"/>
  <c r="Y254" i="5"/>
  <c r="Y344" i="5"/>
  <c r="Z344" i="5" s="1"/>
  <c r="Y154" i="5"/>
  <c r="Y42" i="5"/>
  <c r="Y18" i="5"/>
  <c r="Y231" i="5"/>
  <c r="Y35" i="5"/>
  <c r="Y118" i="5"/>
  <c r="Y207" i="5"/>
  <c r="Y288" i="5"/>
  <c r="Y73" i="5"/>
  <c r="Y242" i="5"/>
  <c r="Y330" i="5"/>
  <c r="Z330" i="5" s="1"/>
  <c r="Y126" i="5"/>
  <c r="Y214" i="5"/>
  <c r="AC371" i="5"/>
  <c r="AD371" i="5" s="1"/>
  <c r="AC206" i="5"/>
  <c r="AC333" i="5"/>
  <c r="AD333" i="5" s="1"/>
  <c r="AC244" i="5"/>
  <c r="AC156" i="5"/>
  <c r="AC74" i="5"/>
  <c r="AC337" i="5"/>
  <c r="AD337" i="5" s="1"/>
  <c r="AC143" i="5"/>
  <c r="AC349" i="5"/>
  <c r="AD349" i="5" s="1"/>
  <c r="AC259" i="5"/>
  <c r="AC176" i="5"/>
  <c r="AC89" i="5"/>
  <c r="AC187" i="5"/>
  <c r="AC10" i="5"/>
  <c r="AC35" i="5"/>
  <c r="AC55" i="5"/>
  <c r="AC76" i="5"/>
  <c r="AC99" i="5"/>
  <c r="AC118" i="5"/>
  <c r="AC138" i="5"/>
  <c r="AC160" i="5"/>
  <c r="AC182" i="5"/>
  <c r="AC207" i="5"/>
  <c r="AC230" i="5"/>
  <c r="AC251" i="5"/>
  <c r="AC270" i="5"/>
  <c r="AC292" i="5"/>
  <c r="AC293" i="5" s="1"/>
  <c r="AC313" i="5"/>
  <c r="AC341" i="5"/>
  <c r="AD341" i="5" s="1"/>
  <c r="AC359" i="5"/>
  <c r="AD359" i="5" s="1"/>
  <c r="AC11" i="5"/>
  <c r="AC36" i="5"/>
  <c r="AC56" i="5"/>
  <c r="AC79" i="5"/>
  <c r="AC100" i="5"/>
  <c r="AC103" i="5" s="1"/>
  <c r="AC119" i="5"/>
  <c r="AC139" i="5"/>
  <c r="AC161" i="5"/>
  <c r="AC183" i="5"/>
  <c r="AC208" i="5"/>
  <c r="AC226" i="5"/>
  <c r="AC248" i="5"/>
  <c r="AC266" i="5"/>
  <c r="AC289" i="5"/>
  <c r="AC308" i="5"/>
  <c r="AC335" i="5"/>
  <c r="AD335" i="5" s="1"/>
  <c r="AC356" i="5"/>
  <c r="AD356" i="5" s="1"/>
  <c r="AC37" i="5"/>
  <c r="AC62" i="5"/>
  <c r="AC97" i="5"/>
  <c r="AC121" i="5"/>
  <c r="AC146" i="5"/>
  <c r="AC180" i="5"/>
  <c r="AC209" i="5"/>
  <c r="AC237" i="5"/>
  <c r="AC366" i="5"/>
  <c r="AD366" i="5" s="1"/>
  <c r="Y122" i="5"/>
  <c r="Y115" i="5"/>
  <c r="Y57" i="5"/>
  <c r="Y178" i="5"/>
  <c r="Y183" i="5"/>
  <c r="Y46" i="5"/>
  <c r="Y199" i="5"/>
  <c r="Y56" i="5"/>
  <c r="Y212" i="5"/>
  <c r="Y29" i="5"/>
  <c r="Y70" i="5"/>
  <c r="Y114" i="5"/>
  <c r="Y153" i="5"/>
  <c r="Y198" i="5"/>
  <c r="Y240" i="5"/>
  <c r="Y283" i="5"/>
  <c r="Y350" i="5"/>
  <c r="Z350" i="5" s="1"/>
  <c r="Y365" i="5"/>
  <c r="Z365" i="5" s="1"/>
  <c r="Y136" i="5"/>
  <c r="Y223" i="5"/>
  <c r="Y305" i="5"/>
  <c r="Y14" i="5"/>
  <c r="Y102" i="5"/>
  <c r="Y191" i="5"/>
  <c r="Y273" i="5"/>
  <c r="Y362" i="5"/>
  <c r="Z362" i="5" s="1"/>
  <c r="AC242" i="5"/>
  <c r="AC286" i="5"/>
  <c r="AC330" i="5"/>
  <c r="AD330" i="5" s="1"/>
  <c r="AC370" i="5"/>
  <c r="AD370" i="5" s="1"/>
  <c r="AC164" i="5"/>
  <c r="AC167" i="5" s="1"/>
  <c r="AB381" i="5"/>
  <c r="AB384" i="5" s="1"/>
  <c r="AB387" i="5" s="1"/>
  <c r="AB302" i="5" s="1"/>
  <c r="AC232" i="5"/>
  <c r="AC263" i="5"/>
  <c r="AC305" i="5"/>
  <c r="AC352" i="5"/>
  <c r="AD352" i="5" s="1"/>
  <c r="AC344" i="5"/>
  <c r="AD344" i="5" s="1"/>
  <c r="AC249" i="5"/>
  <c r="AC268" i="5"/>
  <c r="AC290" i="5"/>
  <c r="AC311" i="5"/>
  <c r="AC336" i="5"/>
  <c r="AD336" i="5" s="1"/>
  <c r="AC357" i="5"/>
  <c r="AD357" i="5" s="1"/>
  <c r="AC377" i="5"/>
  <c r="AD377" i="5" s="1"/>
  <c r="AC322" i="5"/>
  <c r="AD322" i="5" s="1"/>
  <c r="AC170" i="5"/>
  <c r="E10" i="17"/>
  <c r="G48" i="25"/>
  <c r="G49" i="25" s="1"/>
  <c r="AC253" i="5"/>
  <c r="AC272" i="5"/>
  <c r="AC295" i="5"/>
  <c r="AC321" i="5"/>
  <c r="AD321" i="5" s="1"/>
  <c r="AC343" i="5"/>
  <c r="AD343" i="5" s="1"/>
  <c r="AC361" i="5"/>
  <c r="AD361" i="5" s="1"/>
  <c r="AC388" i="5"/>
  <c r="AD388" i="5" s="1"/>
  <c r="AC296" i="5"/>
  <c r="AC85" i="5"/>
  <c r="AC254" i="5"/>
  <c r="AC358" i="5"/>
  <c r="AD358" i="5" s="1"/>
  <c r="AC234" i="5"/>
  <c r="AC147" i="5"/>
  <c r="AC63" i="5"/>
  <c r="AC312" i="5"/>
  <c r="AC122" i="5"/>
  <c r="AC126" i="5"/>
  <c r="AC43" i="5"/>
  <c r="AC269" i="5"/>
  <c r="AC58" i="5"/>
  <c r="B11" i="17"/>
  <c r="AC273" i="5"/>
  <c r="AC191" i="5"/>
  <c r="AC107" i="5"/>
  <c r="AC21" i="5"/>
  <c r="AC228" i="5"/>
  <c r="AC362" i="5"/>
  <c r="AD362" i="5" s="1"/>
  <c r="F20" i="21"/>
  <c r="E18" i="21"/>
  <c r="E27" i="21" s="1"/>
  <c r="F27" i="21" s="1"/>
  <c r="F12" i="21"/>
  <c r="F47" i="25"/>
  <c r="E54" i="25"/>
  <c r="F54" i="25" s="1"/>
  <c r="E69" i="15"/>
  <c r="F69" i="15" s="1"/>
  <c r="E24" i="21"/>
  <c r="F24" i="21" s="1"/>
  <c r="F35" i="26"/>
  <c r="E38" i="26"/>
  <c r="E41" i="21"/>
  <c r="F41" i="21" s="1"/>
  <c r="E48" i="26"/>
  <c r="F48" i="26" s="1"/>
  <c r="E39" i="26"/>
  <c r="F39" i="26" s="1"/>
  <c r="F36" i="26"/>
  <c r="P302" i="1"/>
  <c r="F55" i="25"/>
  <c r="D20" i="14"/>
  <c r="E27" i="14"/>
  <c r="F18" i="25"/>
  <c r="E32" i="25"/>
  <c r="F32" i="25" s="1"/>
  <c r="C26" i="25"/>
  <c r="C21" i="25"/>
  <c r="E11" i="25"/>
  <c r="F11" i="25" s="1"/>
  <c r="B18" i="25"/>
  <c r="B20" i="25"/>
  <c r="E12" i="25"/>
  <c r="F12" i="25" s="1"/>
  <c r="F6" i="20"/>
  <c r="E30" i="20"/>
  <c r="F30" i="20" s="1"/>
  <c r="E41" i="20"/>
  <c r="F41" i="20" s="1"/>
  <c r="E18" i="20"/>
  <c r="F20" i="20"/>
  <c r="E36" i="20"/>
  <c r="F17" i="20"/>
  <c r="F23" i="20"/>
  <c r="G41" i="20"/>
  <c r="G42" i="20" s="1"/>
  <c r="I23" i="20"/>
  <c r="G21" i="20"/>
  <c r="G24" i="20"/>
  <c r="V4" i="19"/>
  <c r="L75" i="19"/>
  <c r="L77" i="19" s="1"/>
  <c r="H113" i="19"/>
  <c r="L113" i="19"/>
  <c r="G39" i="21"/>
  <c r="K38" i="21"/>
  <c r="K39" i="21" s="1"/>
  <c r="L279" i="19"/>
  <c r="I6" i="21"/>
  <c r="I18" i="21"/>
  <c r="K17" i="21"/>
  <c r="F24" i="20"/>
  <c r="H373" i="19"/>
  <c r="F9" i="20"/>
  <c r="G24" i="21"/>
  <c r="K23" i="21"/>
  <c r="E35" i="21"/>
  <c r="K26" i="21"/>
  <c r="I27" i="21"/>
  <c r="F9" i="21"/>
  <c r="G36" i="21"/>
  <c r="K35" i="21"/>
  <c r="K36" i="21" s="1"/>
  <c r="G14" i="20"/>
  <c r="G15" i="20" s="1"/>
  <c r="G18" i="21"/>
  <c r="G20" i="21"/>
  <c r="Y23" i="5" l="1"/>
  <c r="Y68" i="5"/>
  <c r="AC243" i="5"/>
  <c r="AC193" i="5"/>
  <c r="AC194" i="5" s="1"/>
  <c r="AC222" i="5"/>
  <c r="Y222" i="5"/>
  <c r="AC111" i="5"/>
  <c r="AC113" i="5" s="1"/>
  <c r="AB392" i="5"/>
  <c r="AC379" i="5"/>
  <c r="AC72" i="5"/>
  <c r="AC28" i="5"/>
  <c r="AC284" i="5"/>
  <c r="AC233" i="5"/>
  <c r="Y33" i="5"/>
  <c r="AC134" i="5"/>
  <c r="AC318" i="19"/>
  <c r="AC391" i="19" s="1"/>
  <c r="AC3" i="19" s="1"/>
  <c r="Y4" i="19"/>
  <c r="Z4" i="19" s="1"/>
  <c r="X4" i="19"/>
  <c r="L381" i="19"/>
  <c r="L384" i="19" s="1"/>
  <c r="L387" i="19" s="1"/>
  <c r="L302" i="19" s="1"/>
  <c r="L303" i="19" s="1"/>
  <c r="L310" i="19" s="1"/>
  <c r="L317" i="19" s="1"/>
  <c r="L318" i="19" s="1"/>
  <c r="H94" i="19"/>
  <c r="L94" i="19"/>
  <c r="L280" i="19"/>
  <c r="H381" i="19"/>
  <c r="H384" i="19" s="1"/>
  <c r="H387" i="19" s="1"/>
  <c r="T381" i="19"/>
  <c r="T384" i="19" s="1"/>
  <c r="T387" i="19" s="1"/>
  <c r="T302" i="19" s="1"/>
  <c r="T392" i="19" s="1"/>
  <c r="L159" i="19"/>
  <c r="L201" i="19" s="1"/>
  <c r="L202" i="19" s="1"/>
  <c r="H159" i="19"/>
  <c r="H201" i="19" s="1"/>
  <c r="AC309" i="5"/>
  <c r="AC179" i="5"/>
  <c r="AC68" i="5"/>
  <c r="AC261" i="5"/>
  <c r="AC40" i="5"/>
  <c r="AC52" i="5" s="1"/>
  <c r="AC275" i="5"/>
  <c r="AC90" i="5"/>
  <c r="AC93" i="5" s="1"/>
  <c r="AC255" i="5"/>
  <c r="AC23" i="5"/>
  <c r="AD339" i="5"/>
  <c r="AC120" i="5"/>
  <c r="AC200" i="5"/>
  <c r="Y314" i="5"/>
  <c r="Y316" i="5" s="1"/>
  <c r="AC157" i="5"/>
  <c r="AC229" i="5"/>
  <c r="AC49" i="5"/>
  <c r="AC65" i="5"/>
  <c r="AC376" i="5"/>
  <c r="AC172" i="5"/>
  <c r="AC60" i="5"/>
  <c r="AC267" i="5"/>
  <c r="AC163" i="5"/>
  <c r="AC168" i="5" s="1"/>
  <c r="AC33" i="5"/>
  <c r="AC140" i="5"/>
  <c r="AC184" i="5"/>
  <c r="AC185" i="5" s="1"/>
  <c r="Y261" i="5"/>
  <c r="Y163" i="5"/>
  <c r="Y103" i="5"/>
  <c r="Y157" i="5"/>
  <c r="Y172" i="5"/>
  <c r="Y275" i="5"/>
  <c r="Y12" i="5"/>
  <c r="Y28" i="5"/>
  <c r="Y229" i="5"/>
  <c r="Y238" i="5"/>
  <c r="AC149" i="5"/>
  <c r="Y243" i="5"/>
  <c r="Y233" i="5"/>
  <c r="Y193" i="5"/>
  <c r="Y194" i="5" s="1"/>
  <c r="Y72" i="5"/>
  <c r="Y338" i="5"/>
  <c r="Z333" i="5"/>
  <c r="Y372" i="5"/>
  <c r="Z364" i="5"/>
  <c r="Y293" i="5"/>
  <c r="Y184" i="5"/>
  <c r="Y278" i="5"/>
  <c r="Y331" i="5"/>
  <c r="Z328" i="5"/>
  <c r="AD338" i="5"/>
  <c r="Y309" i="5"/>
  <c r="AC238" i="5"/>
  <c r="AC338" i="5"/>
  <c r="Y120" i="5"/>
  <c r="Y60" i="5"/>
  <c r="Y90" i="5"/>
  <c r="Y93" i="5" s="1"/>
  <c r="AC12" i="5"/>
  <c r="Y127" i="5"/>
  <c r="Y379" i="5"/>
  <c r="Z377" i="5"/>
  <c r="Y179" i="5"/>
  <c r="Y255" i="5"/>
  <c r="Y347" i="5"/>
  <c r="Z341" i="5"/>
  <c r="Z356" i="5"/>
  <c r="Y363" i="5"/>
  <c r="Y111" i="5"/>
  <c r="Y134" i="5"/>
  <c r="Y354" i="5"/>
  <c r="Z348" i="5"/>
  <c r="Y267" i="5"/>
  <c r="Y376" i="5"/>
  <c r="Z374" i="5"/>
  <c r="Y49" i="5"/>
  <c r="AD354" i="5"/>
  <c r="AC354" i="5"/>
  <c r="Y149" i="5"/>
  <c r="Y284" i="5"/>
  <c r="Y19" i="5"/>
  <c r="Y65" i="5"/>
  <c r="Y339" i="5"/>
  <c r="Z321" i="5"/>
  <c r="Y327" i="5"/>
  <c r="Y140" i="5"/>
  <c r="Y167" i="5"/>
  <c r="Y200" i="5"/>
  <c r="Y40" i="5"/>
  <c r="AC314" i="5"/>
  <c r="AC316" i="5" s="1"/>
  <c r="AC347" i="5"/>
  <c r="AD347" i="5"/>
  <c r="AC339" i="5"/>
  <c r="AD372" i="5"/>
  <c r="AD327" i="5"/>
  <c r="AC372" i="5"/>
  <c r="AC327" i="5"/>
  <c r="AC331" i="5"/>
  <c r="AD379" i="5"/>
  <c r="E48" i="25"/>
  <c r="F48" i="25" s="1"/>
  <c r="AD363" i="5"/>
  <c r="AD331" i="5"/>
  <c r="AD376" i="5"/>
  <c r="AC127" i="5"/>
  <c r="AC363" i="5"/>
  <c r="F38" i="26"/>
  <c r="F18" i="21"/>
  <c r="P392" i="1"/>
  <c r="C27" i="25"/>
  <c r="C29" i="25"/>
  <c r="C32" i="25" s="1"/>
  <c r="C33" i="25" s="1"/>
  <c r="E14" i="25"/>
  <c r="F14" i="25" s="1"/>
  <c r="B21" i="25"/>
  <c r="B23" i="25"/>
  <c r="E27" i="20"/>
  <c r="E35" i="20"/>
  <c r="F18" i="20"/>
  <c r="F36" i="20"/>
  <c r="E39" i="20"/>
  <c r="F39" i="20" s="1"/>
  <c r="G41" i="21"/>
  <c r="G21" i="21"/>
  <c r="I20" i="21"/>
  <c r="E38" i="21"/>
  <c r="Q343" i="19" s="1"/>
  <c r="F35" i="21"/>
  <c r="M364" i="19"/>
  <c r="M350" i="19"/>
  <c r="N350" i="19" s="1"/>
  <c r="P350" i="19" s="1"/>
  <c r="Q311" i="19"/>
  <c r="Q299" i="19"/>
  <c r="I350" i="19"/>
  <c r="J350" i="19" s="1"/>
  <c r="Q342" i="19"/>
  <c r="M297" i="19"/>
  <c r="M292" i="19"/>
  <c r="N292" i="19" s="1"/>
  <c r="P292" i="19" s="1"/>
  <c r="Q356" i="19"/>
  <c r="M343" i="19"/>
  <c r="N343" i="19" s="1"/>
  <c r="P343" i="19" s="1"/>
  <c r="M360" i="19"/>
  <c r="N360" i="19" s="1"/>
  <c r="P360" i="19" s="1"/>
  <c r="I346" i="19"/>
  <c r="J346" i="19" s="1"/>
  <c r="I322" i="19"/>
  <c r="J322" i="19" s="1"/>
  <c r="I307" i="19"/>
  <c r="J307" i="19" s="1"/>
  <c r="Q277" i="19"/>
  <c r="Q357" i="19"/>
  <c r="I276" i="19"/>
  <c r="I271" i="19"/>
  <c r="M254" i="19"/>
  <c r="N254" i="19" s="1"/>
  <c r="P254" i="19" s="1"/>
  <c r="M250" i="19"/>
  <c r="N250" i="19" s="1"/>
  <c r="P250" i="19" s="1"/>
  <c r="M300" i="19"/>
  <c r="N300" i="19" s="1"/>
  <c r="P300" i="19" s="1"/>
  <c r="M289" i="19"/>
  <c r="N289" i="19" s="1"/>
  <c r="P289" i="19" s="1"/>
  <c r="Q254" i="19"/>
  <c r="R254" i="19" s="1"/>
  <c r="T254" i="19" s="1"/>
  <c r="Q244" i="19"/>
  <c r="I315" i="19"/>
  <c r="J315" i="19" s="1"/>
  <c r="I298" i="19"/>
  <c r="J298" i="19" s="1"/>
  <c r="Q245" i="19"/>
  <c r="M235" i="19"/>
  <c r="N235" i="19" s="1"/>
  <c r="P235" i="19" s="1"/>
  <c r="Q208" i="19"/>
  <c r="Q195" i="19"/>
  <c r="M263" i="19"/>
  <c r="N263" i="19" s="1"/>
  <c r="P263" i="19" s="1"/>
  <c r="I252" i="19"/>
  <c r="I226" i="19"/>
  <c r="J226" i="19" s="1"/>
  <c r="I221" i="19"/>
  <c r="J221" i="19" s="1"/>
  <c r="Q258" i="19"/>
  <c r="M245" i="19"/>
  <c r="N245" i="19" s="1"/>
  <c r="P245" i="19" s="1"/>
  <c r="Q225" i="19"/>
  <c r="Q215" i="19"/>
  <c r="I262" i="19"/>
  <c r="M253" i="19"/>
  <c r="N253" i="19" s="1"/>
  <c r="P253" i="19" s="1"/>
  <c r="M226" i="19"/>
  <c r="N226" i="19" s="1"/>
  <c r="P226" i="19" s="1"/>
  <c r="M221" i="19"/>
  <c r="N221" i="19" s="1"/>
  <c r="P221" i="19" s="1"/>
  <c r="M190" i="19"/>
  <c r="I186" i="19"/>
  <c r="Q151" i="19"/>
  <c r="Q142" i="19"/>
  <c r="Q110" i="19"/>
  <c r="Q101" i="19"/>
  <c r="Q67" i="19"/>
  <c r="Q64" i="19"/>
  <c r="I197" i="19"/>
  <c r="J197" i="19" s="1"/>
  <c r="M196" i="19"/>
  <c r="N196" i="19" s="1"/>
  <c r="P196" i="19" s="1"/>
  <c r="I182" i="19"/>
  <c r="J182" i="19" s="1"/>
  <c r="M181" i="19"/>
  <c r="N181" i="19" s="1"/>
  <c r="P181" i="19" s="1"/>
  <c r="I171" i="19"/>
  <c r="J171" i="19" s="1"/>
  <c r="M170" i="19"/>
  <c r="N170" i="19" s="1"/>
  <c r="P170" i="19" s="1"/>
  <c r="I160" i="19"/>
  <c r="M156" i="19"/>
  <c r="N156" i="19" s="1"/>
  <c r="P156" i="19" s="1"/>
  <c r="I148" i="19"/>
  <c r="J148" i="19" s="1"/>
  <c r="M147" i="19"/>
  <c r="N147" i="19" s="1"/>
  <c r="P147" i="19" s="1"/>
  <c r="I138" i="19"/>
  <c r="J138" i="19" s="1"/>
  <c r="M137" i="19"/>
  <c r="N137" i="19" s="1"/>
  <c r="P137" i="19" s="1"/>
  <c r="I196" i="19"/>
  <c r="J196" i="19" s="1"/>
  <c r="M195" i="19"/>
  <c r="Q176" i="19"/>
  <c r="Q174" i="19"/>
  <c r="Q152" i="19"/>
  <c r="Q150" i="19"/>
  <c r="Q132" i="19"/>
  <c r="Q130" i="19"/>
  <c r="Q112" i="19"/>
  <c r="Q109" i="19"/>
  <c r="Q89" i="19"/>
  <c r="Q87" i="19"/>
  <c r="M212" i="19"/>
  <c r="N212" i="19" s="1"/>
  <c r="P212" i="19" s="1"/>
  <c r="I209" i="19"/>
  <c r="J209" i="19" s="1"/>
  <c r="I183" i="19"/>
  <c r="J183" i="19" s="1"/>
  <c r="M182" i="19"/>
  <c r="N182" i="19" s="1"/>
  <c r="P182" i="19" s="1"/>
  <c r="I174" i="19"/>
  <c r="M171" i="19"/>
  <c r="N171" i="19" s="1"/>
  <c r="P171" i="19" s="1"/>
  <c r="I161" i="19"/>
  <c r="J161" i="19" s="1"/>
  <c r="M160" i="19"/>
  <c r="I150" i="19"/>
  <c r="M148" i="19"/>
  <c r="N148" i="19" s="1"/>
  <c r="P148" i="19" s="1"/>
  <c r="I139" i="19"/>
  <c r="J139" i="19" s="1"/>
  <c r="M138" i="19"/>
  <c r="N138" i="19" s="1"/>
  <c r="P138" i="19" s="1"/>
  <c r="I130" i="19"/>
  <c r="J130" i="19" s="1"/>
  <c r="M129" i="19"/>
  <c r="I116" i="19"/>
  <c r="J116" i="19" s="1"/>
  <c r="M115" i="19"/>
  <c r="N115" i="19" s="1"/>
  <c r="P115" i="19" s="1"/>
  <c r="I97" i="19"/>
  <c r="M92" i="19"/>
  <c r="N92" i="19" s="1"/>
  <c r="P92" i="19" s="1"/>
  <c r="Q62" i="19"/>
  <c r="Q59" i="19"/>
  <c r="Q42" i="19"/>
  <c r="Q39" i="19"/>
  <c r="Q15" i="19"/>
  <c r="M45" i="19"/>
  <c r="N45" i="19" s="1"/>
  <c r="P45" i="19" s="1"/>
  <c r="I29" i="19"/>
  <c r="J29" i="19" s="1"/>
  <c r="I136" i="19"/>
  <c r="J136" i="19" s="1"/>
  <c r="I121" i="19"/>
  <c r="I115" i="19"/>
  <c r="J115" i="19" s="1"/>
  <c r="I106" i="19"/>
  <c r="J106" i="19" s="1"/>
  <c r="M99" i="19"/>
  <c r="N99" i="19" s="1"/>
  <c r="P99" i="19" s="1"/>
  <c r="M85" i="19"/>
  <c r="N85" i="19" s="1"/>
  <c r="P85" i="19" s="1"/>
  <c r="M74" i="19"/>
  <c r="N74" i="19" s="1"/>
  <c r="P74" i="19" s="1"/>
  <c r="I64" i="19"/>
  <c r="J64" i="19" s="1"/>
  <c r="M61" i="19"/>
  <c r="I55" i="19"/>
  <c r="J55" i="19" s="1"/>
  <c r="M50" i="19"/>
  <c r="N50" i="19" s="1"/>
  <c r="P50" i="19" s="1"/>
  <c r="M41" i="19"/>
  <c r="N41" i="19" s="1"/>
  <c r="P41" i="19" s="1"/>
  <c r="M32" i="19"/>
  <c r="N32" i="19" s="1"/>
  <c r="P32" i="19" s="1"/>
  <c r="M21" i="19"/>
  <c r="I15" i="19"/>
  <c r="J15" i="19" s="1"/>
  <c r="I118" i="19"/>
  <c r="J118" i="19" s="1"/>
  <c r="I109" i="19"/>
  <c r="J109" i="19" s="1"/>
  <c r="I99" i="19"/>
  <c r="J99" i="19" s="1"/>
  <c r="I89" i="19"/>
  <c r="J89" i="19" s="1"/>
  <c r="M80" i="19"/>
  <c r="N80" i="19" s="1"/>
  <c r="P80" i="19" s="1"/>
  <c r="I70" i="19"/>
  <c r="J70" i="19" s="1"/>
  <c r="Q56" i="19"/>
  <c r="Q47" i="19"/>
  <c r="Q36" i="19"/>
  <c r="Q27" i="19"/>
  <c r="Q11" i="19"/>
  <c r="I43" i="19"/>
  <c r="I30" i="19"/>
  <c r="M22" i="19"/>
  <c r="N22" i="19" s="1"/>
  <c r="P22" i="19" s="1"/>
  <c r="I9" i="19"/>
  <c r="I133" i="19"/>
  <c r="J133" i="19" s="1"/>
  <c r="M116" i="19"/>
  <c r="N116" i="19" s="1"/>
  <c r="P116" i="19" s="1"/>
  <c r="I104" i="19"/>
  <c r="J104" i="19" s="1"/>
  <c r="I88" i="19"/>
  <c r="J88" i="19" s="1"/>
  <c r="M83" i="19"/>
  <c r="N83" i="19" s="1"/>
  <c r="P83" i="19" s="1"/>
  <c r="Q71" i="19"/>
  <c r="Q66" i="19"/>
  <c r="I61" i="19"/>
  <c r="M57" i="19"/>
  <c r="N57" i="19" s="1"/>
  <c r="P57" i="19" s="1"/>
  <c r="I50" i="19"/>
  <c r="J50" i="19" s="1"/>
  <c r="M46" i="19"/>
  <c r="N46" i="19" s="1"/>
  <c r="P46" i="19" s="1"/>
  <c r="I36" i="19"/>
  <c r="J36" i="19" s="1"/>
  <c r="M18" i="19"/>
  <c r="N18" i="19" s="1"/>
  <c r="P18" i="19" s="1"/>
  <c r="M9" i="19"/>
  <c r="I358" i="19"/>
  <c r="J358" i="19" s="1"/>
  <c r="Q362" i="19"/>
  <c r="I370" i="19"/>
  <c r="J370" i="19" s="1"/>
  <c r="K24" i="21"/>
  <c r="K27" i="21"/>
  <c r="I364" i="19"/>
  <c r="Q370" i="19"/>
  <c r="M375" i="19"/>
  <c r="N375" i="19" s="1"/>
  <c r="P375" i="19" s="1"/>
  <c r="G44" i="21"/>
  <c r="G45" i="21" s="1"/>
  <c r="I349" i="19"/>
  <c r="J349" i="19" s="1"/>
  <c r="K18" i="21"/>
  <c r="Q69" i="19"/>
  <c r="E54" i="16"/>
  <c r="E53" i="16"/>
  <c r="D54" i="16"/>
  <c r="G53" i="15"/>
  <c r="G53" i="16" s="1"/>
  <c r="E54" i="15"/>
  <c r="E53" i="15"/>
  <c r="E74" i="26" s="1"/>
  <c r="F74" i="26" s="1"/>
  <c r="D54" i="15"/>
  <c r="B54" i="15"/>
  <c r="G50" i="16"/>
  <c r="G51" i="16" s="1"/>
  <c r="D21" i="17" s="1"/>
  <c r="E20" i="17" s="1"/>
  <c r="E51" i="16"/>
  <c r="E50" i="16"/>
  <c r="F50" i="16" s="1"/>
  <c r="D51" i="16"/>
  <c r="E51" i="15"/>
  <c r="E72" i="26" s="1"/>
  <c r="E50" i="15"/>
  <c r="E71" i="26" s="1"/>
  <c r="D51" i="15"/>
  <c r="B51" i="15"/>
  <c r="G51" i="15"/>
  <c r="D48" i="15"/>
  <c r="B48" i="15"/>
  <c r="H44" i="16"/>
  <c r="H47" i="16" s="1"/>
  <c r="D47" i="16"/>
  <c r="D48" i="16" s="1"/>
  <c r="D45" i="16"/>
  <c r="G14" i="16"/>
  <c r="D42" i="16"/>
  <c r="D39" i="16"/>
  <c r="D36" i="16"/>
  <c r="E33" i="16"/>
  <c r="F33" i="16" s="1"/>
  <c r="D33" i="16"/>
  <c r="E32" i="16"/>
  <c r="F32" i="16" s="1"/>
  <c r="D30" i="16"/>
  <c r="G29" i="16"/>
  <c r="G30" i="16" s="1"/>
  <c r="E29" i="16"/>
  <c r="F29" i="16" s="1"/>
  <c r="G27" i="16"/>
  <c r="D27" i="16"/>
  <c r="G26" i="16"/>
  <c r="E26" i="16"/>
  <c r="F26" i="16" s="1"/>
  <c r="D24" i="16"/>
  <c r="H23" i="16"/>
  <c r="E23" i="16"/>
  <c r="F23" i="16" s="1"/>
  <c r="E21" i="16"/>
  <c r="F21" i="16" s="1"/>
  <c r="D21" i="16"/>
  <c r="E20" i="16"/>
  <c r="E42" i="16" s="1"/>
  <c r="F42" i="16" s="1"/>
  <c r="D18" i="16"/>
  <c r="G20" i="16"/>
  <c r="G41" i="16" s="1"/>
  <c r="E17" i="16"/>
  <c r="E15" i="16"/>
  <c r="F15" i="16" s="1"/>
  <c r="D15" i="16"/>
  <c r="E14" i="16"/>
  <c r="F14" i="16" s="1"/>
  <c r="E12" i="16"/>
  <c r="E18" i="16" s="1"/>
  <c r="E35" i="16" s="1"/>
  <c r="D12" i="16"/>
  <c r="G35" i="16"/>
  <c r="G36" i="16" s="1"/>
  <c r="E11" i="16"/>
  <c r="F11" i="16" s="1"/>
  <c r="D9" i="16"/>
  <c r="G9" i="16"/>
  <c r="E8" i="16"/>
  <c r="E41" i="16" s="1"/>
  <c r="F41" i="16" s="1"/>
  <c r="E6" i="16"/>
  <c r="F6" i="16" s="1"/>
  <c r="D6" i="16"/>
  <c r="G6" i="16"/>
  <c r="E5" i="16"/>
  <c r="U4" i="5"/>
  <c r="V4" i="5" s="1"/>
  <c r="T4" i="5"/>
  <c r="L4" i="1"/>
  <c r="G26" i="15"/>
  <c r="G27" i="15" s="1"/>
  <c r="G45" i="15"/>
  <c r="D45" i="15"/>
  <c r="B45" i="15"/>
  <c r="E44" i="15"/>
  <c r="F44" i="15" s="1"/>
  <c r="D42" i="15"/>
  <c r="B42" i="15"/>
  <c r="D39" i="15"/>
  <c r="B39" i="15"/>
  <c r="G38" i="15"/>
  <c r="G39" i="15" s="1"/>
  <c r="D36" i="15"/>
  <c r="B36" i="15"/>
  <c r="G35" i="15"/>
  <c r="G36" i="15" s="1"/>
  <c r="E33" i="15"/>
  <c r="F33" i="15" s="1"/>
  <c r="D33" i="15"/>
  <c r="B33" i="15"/>
  <c r="E32" i="15"/>
  <c r="F32" i="15" s="1"/>
  <c r="G30" i="15"/>
  <c r="E30" i="15"/>
  <c r="F30" i="15" s="1"/>
  <c r="D30" i="15"/>
  <c r="B30" i="15"/>
  <c r="E29" i="15"/>
  <c r="F29" i="15" s="1"/>
  <c r="D27" i="15"/>
  <c r="B27" i="15"/>
  <c r="E26" i="15"/>
  <c r="F26" i="15" s="1"/>
  <c r="D24" i="15"/>
  <c r="B24" i="15"/>
  <c r="H23" i="15"/>
  <c r="G23" i="15" s="1"/>
  <c r="G24" i="15" s="1"/>
  <c r="E23" i="15"/>
  <c r="F23" i="15" s="1"/>
  <c r="E21" i="15"/>
  <c r="F21" i="15" s="1"/>
  <c r="D21" i="15"/>
  <c r="B21" i="15"/>
  <c r="G20" i="15"/>
  <c r="G41" i="15" s="1"/>
  <c r="G42" i="15" s="1"/>
  <c r="E20" i="15"/>
  <c r="E42" i="15" s="1"/>
  <c r="F42" i="15" s="1"/>
  <c r="G18" i="15"/>
  <c r="D18" i="15"/>
  <c r="B18" i="15"/>
  <c r="E17" i="15"/>
  <c r="E24" i="15" s="1"/>
  <c r="F24" i="15" s="1"/>
  <c r="E15" i="15"/>
  <c r="F15" i="15" s="1"/>
  <c r="D15" i="15"/>
  <c r="B15" i="15"/>
  <c r="E14" i="15"/>
  <c r="F14" i="15" s="1"/>
  <c r="G12" i="15"/>
  <c r="E12" i="15"/>
  <c r="E18" i="15" s="1"/>
  <c r="E27" i="15" s="1"/>
  <c r="F27" i="15" s="1"/>
  <c r="D12" i="15"/>
  <c r="B12" i="15"/>
  <c r="E11" i="15"/>
  <c r="F11" i="15" s="1"/>
  <c r="G9" i="15"/>
  <c r="D9" i="15"/>
  <c r="B9" i="15"/>
  <c r="E8" i="15"/>
  <c r="G6" i="15"/>
  <c r="E6" i="15"/>
  <c r="E9" i="15" s="1"/>
  <c r="F9" i="15" s="1"/>
  <c r="D6" i="15"/>
  <c r="B6" i="15"/>
  <c r="E5" i="15"/>
  <c r="F5" i="15" s="1"/>
  <c r="N4" i="1"/>
  <c r="M4" i="1"/>
  <c r="G2" i="13"/>
  <c r="F2" i="13"/>
  <c r="E2" i="13"/>
  <c r="D2" i="13"/>
  <c r="C2" i="13"/>
  <c r="B2" i="13"/>
  <c r="F11" i="14"/>
  <c r="E5" i="14"/>
  <c r="D5" i="14" s="1"/>
  <c r="D10" i="14"/>
  <c r="D4" i="14"/>
  <c r="E7" i="14"/>
  <c r="E18" i="14" s="1"/>
  <c r="C12" i="14"/>
  <c r="E15" i="13"/>
  <c r="D15" i="13"/>
  <c r="C15" i="13"/>
  <c r="H13" i="13"/>
  <c r="H12" i="13"/>
  <c r="H11" i="13"/>
  <c r="H9" i="13"/>
  <c r="H5" i="13"/>
  <c r="G54" i="15" l="1"/>
  <c r="C7" i="17" s="1"/>
  <c r="G35" i="25" s="1"/>
  <c r="G36" i="25" s="1"/>
  <c r="G74" i="26"/>
  <c r="G75" i="26" s="1"/>
  <c r="G53" i="27"/>
  <c r="C23" i="17"/>
  <c r="G44" i="25" s="1"/>
  <c r="G45" i="25" s="1"/>
  <c r="AC75" i="5"/>
  <c r="AC77" i="5" s="1"/>
  <c r="AC141" i="5"/>
  <c r="AC128" i="5"/>
  <c r="Y52" i="5"/>
  <c r="AC158" i="5"/>
  <c r="Y34" i="5"/>
  <c r="AC34" i="5"/>
  <c r="AC173" i="5"/>
  <c r="AC380" i="5"/>
  <c r="AC279" i="5"/>
  <c r="L392" i="19"/>
  <c r="AC4" i="19"/>
  <c r="AD4" i="19" s="1"/>
  <c r="AB4" i="19"/>
  <c r="H202" i="19"/>
  <c r="H319" i="19" s="1"/>
  <c r="H302" i="19"/>
  <c r="H303" i="19" s="1"/>
  <c r="H310" i="19" s="1"/>
  <c r="H317" i="19" s="1"/>
  <c r="H318" i="19" s="1"/>
  <c r="AC373" i="5"/>
  <c r="Z347" i="5"/>
  <c r="Z379" i="5"/>
  <c r="Z354" i="5"/>
  <c r="Z331" i="5"/>
  <c r="Z338" i="5"/>
  <c r="Z376" i="5"/>
  <c r="Z363" i="5"/>
  <c r="Z372" i="5"/>
  <c r="Y158" i="5"/>
  <c r="Y332" i="5"/>
  <c r="Y168" i="5"/>
  <c r="Y173" i="5" s="1"/>
  <c r="Y113" i="5"/>
  <c r="Y75" i="5"/>
  <c r="Y77" i="5" s="1"/>
  <c r="Y279" i="5"/>
  <c r="AD332" i="5"/>
  <c r="AD340" i="5" s="1"/>
  <c r="Y380" i="5"/>
  <c r="Y128" i="5"/>
  <c r="Z327" i="5"/>
  <c r="Z339" i="5"/>
  <c r="Y185" i="5"/>
  <c r="AD380" i="5"/>
  <c r="Y373" i="5"/>
  <c r="Y141" i="5"/>
  <c r="AC332" i="5"/>
  <c r="AD373" i="5"/>
  <c r="AD381" i="5" s="1"/>
  <c r="F71" i="26"/>
  <c r="Q205" i="19"/>
  <c r="M369" i="19"/>
  <c r="N369" i="19" s="1"/>
  <c r="P369" i="19" s="1"/>
  <c r="Q364" i="19"/>
  <c r="Q358" i="19"/>
  <c r="Q369" i="19"/>
  <c r="I13" i="19"/>
  <c r="J13" i="19" s="1"/>
  <c r="M37" i="19"/>
  <c r="N37" i="19" s="1"/>
  <c r="M51" i="19"/>
  <c r="N51" i="19" s="1"/>
  <c r="P51" i="19" s="1"/>
  <c r="M62" i="19"/>
  <c r="N62" i="19" s="1"/>
  <c r="P62" i="19" s="1"/>
  <c r="R62" i="19" s="1"/>
  <c r="T62" i="19" s="1"/>
  <c r="I74" i="19"/>
  <c r="J74" i="19" s="1"/>
  <c r="M97" i="19"/>
  <c r="N97" i="19" s="1"/>
  <c r="I117" i="19"/>
  <c r="J117" i="19" s="1"/>
  <c r="M10" i="19"/>
  <c r="N10" i="19" s="1"/>
  <c r="P10" i="19" s="1"/>
  <c r="M31" i="19"/>
  <c r="N31" i="19" s="1"/>
  <c r="P31" i="19" s="1"/>
  <c r="Q14" i="19"/>
  <c r="Q38" i="19"/>
  <c r="Q58" i="19"/>
  <c r="I81" i="19"/>
  <c r="J81" i="19" s="1"/>
  <c r="M102" i="19"/>
  <c r="N102" i="19" s="1"/>
  <c r="P102" i="19" s="1"/>
  <c r="M123" i="19"/>
  <c r="N123" i="19" s="1"/>
  <c r="P123" i="19" s="1"/>
  <c r="I22" i="19"/>
  <c r="J22" i="19" s="1"/>
  <c r="I42" i="19"/>
  <c r="J42" i="19" s="1"/>
  <c r="M56" i="19"/>
  <c r="N56" i="19" s="1"/>
  <c r="M66" i="19"/>
  <c r="N66" i="19" s="1"/>
  <c r="I86" i="19"/>
  <c r="J86" i="19" s="1"/>
  <c r="M109" i="19"/>
  <c r="N109" i="19" s="1"/>
  <c r="P109" i="19" s="1"/>
  <c r="R109" i="19" s="1"/>
  <c r="T109" i="19" s="1"/>
  <c r="M124" i="19"/>
  <c r="N124" i="19" s="1"/>
  <c r="P124" i="19" s="1"/>
  <c r="M30" i="19"/>
  <c r="N30" i="19" s="1"/>
  <c r="Q26" i="19"/>
  <c r="Q48" i="19"/>
  <c r="M82" i="19"/>
  <c r="N82" i="19" s="1"/>
  <c r="P82" i="19" s="1"/>
  <c r="M106" i="19"/>
  <c r="N106" i="19" s="1"/>
  <c r="P106" i="19" s="1"/>
  <c r="I122" i="19"/>
  <c r="J122" i="19" s="1"/>
  <c r="M133" i="19"/>
  <c r="N133" i="19" s="1"/>
  <c r="P133" i="19" s="1"/>
  <c r="M144" i="19"/>
  <c r="N144" i="19" s="1"/>
  <c r="P144" i="19" s="1"/>
  <c r="M153" i="19"/>
  <c r="N153" i="19" s="1"/>
  <c r="P153" i="19" s="1"/>
  <c r="M165" i="19"/>
  <c r="N165" i="19" s="1"/>
  <c r="P165" i="19" s="1"/>
  <c r="M177" i="19"/>
  <c r="N177" i="19" s="1"/>
  <c r="P177" i="19" s="1"/>
  <c r="I195" i="19"/>
  <c r="J195" i="19" s="1"/>
  <c r="Q79" i="19"/>
  <c r="Q100" i="19"/>
  <c r="Q119" i="19"/>
  <c r="Q139" i="19"/>
  <c r="Q161" i="19"/>
  <c r="M186" i="19"/>
  <c r="N186" i="19" s="1"/>
  <c r="M209" i="19"/>
  <c r="N209" i="19" s="1"/>
  <c r="P209" i="19" s="1"/>
  <c r="M143" i="19"/>
  <c r="N143" i="19" s="1"/>
  <c r="P143" i="19" s="1"/>
  <c r="M152" i="19"/>
  <c r="N152" i="19" s="1"/>
  <c r="P152" i="19" s="1"/>
  <c r="R152" i="19" s="1"/>
  <c r="T152" i="19" s="1"/>
  <c r="M164" i="19"/>
  <c r="M176" i="19"/>
  <c r="N176" i="19" s="1"/>
  <c r="P176" i="19" s="1"/>
  <c r="R176" i="19" s="1"/>
  <c r="T176" i="19" s="1"/>
  <c r="Q188" i="19"/>
  <c r="M210" i="19"/>
  <c r="N210" i="19" s="1"/>
  <c r="P210" i="19" s="1"/>
  <c r="Q80" i="19"/>
  <c r="R80" i="19" s="1"/>
  <c r="T80" i="19" s="1"/>
  <c r="Q121" i="19"/>
  <c r="Q162" i="19"/>
  <c r="M207" i="19"/>
  <c r="N207" i="19" s="1"/>
  <c r="Q237" i="19"/>
  <c r="Q296" i="19"/>
  <c r="Q232" i="19"/>
  <c r="M272" i="19"/>
  <c r="N272" i="19" s="1"/>
  <c r="P272" i="19" s="1"/>
  <c r="Q230" i="19"/>
  <c r="M271" i="19"/>
  <c r="N271" i="19" s="1"/>
  <c r="Q217" i="19"/>
  <c r="Q263" i="19"/>
  <c r="R263" i="19" s="1"/>
  <c r="T263" i="19" s="1"/>
  <c r="M337" i="19"/>
  <c r="N337" i="19" s="1"/>
  <c r="P337" i="19" s="1"/>
  <c r="Q264" i="19"/>
  <c r="M322" i="19"/>
  <c r="N322" i="19" s="1"/>
  <c r="P322" i="19" s="1"/>
  <c r="M259" i="19"/>
  <c r="N259" i="19" s="1"/>
  <c r="P259" i="19" s="1"/>
  <c r="Q287" i="19"/>
  <c r="M291" i="19"/>
  <c r="M293" i="19" s="1"/>
  <c r="M326" i="19"/>
  <c r="N326" i="19" s="1"/>
  <c r="P326" i="19" s="1"/>
  <c r="M306" i="19"/>
  <c r="N306" i="19" s="1"/>
  <c r="P306" i="19" s="1"/>
  <c r="I283" i="19"/>
  <c r="J283" i="19" s="1"/>
  <c r="Q308" i="19"/>
  <c r="M378" i="19"/>
  <c r="N378" i="19" s="1"/>
  <c r="P378" i="19" s="1"/>
  <c r="M325" i="19"/>
  <c r="N325" i="19" s="1"/>
  <c r="P325" i="19" s="1"/>
  <c r="M335" i="19"/>
  <c r="N335" i="19" s="1"/>
  <c r="P335" i="19" s="1"/>
  <c r="I69" i="19"/>
  <c r="J69" i="19" s="1"/>
  <c r="M358" i="19"/>
  <c r="N358" i="19" s="1"/>
  <c r="P358" i="19" s="1"/>
  <c r="Q365" i="19"/>
  <c r="R365" i="19" s="1"/>
  <c r="M362" i="19"/>
  <c r="N362" i="19" s="1"/>
  <c r="P362" i="19" s="1"/>
  <c r="R362" i="19" s="1"/>
  <c r="M346" i="19"/>
  <c r="N346" i="19" s="1"/>
  <c r="P346" i="19" s="1"/>
  <c r="I17" i="19"/>
  <c r="J17" i="19" s="1"/>
  <c r="I45" i="19"/>
  <c r="J45" i="19" s="1"/>
  <c r="I56" i="19"/>
  <c r="J56" i="19" s="1"/>
  <c r="I66" i="19"/>
  <c r="J66" i="19" s="1"/>
  <c r="I80" i="19"/>
  <c r="J80" i="19" s="1"/>
  <c r="I102" i="19"/>
  <c r="J102" i="19" s="1"/>
  <c r="M126" i="19"/>
  <c r="N126" i="19" s="1"/>
  <c r="P126" i="19" s="1"/>
  <c r="I21" i="19"/>
  <c r="J21" i="19" s="1"/>
  <c r="M39" i="19"/>
  <c r="N39" i="19" s="1"/>
  <c r="P39" i="19" s="1"/>
  <c r="R39" i="19" s="1"/>
  <c r="T39" i="19" s="1"/>
  <c r="Q25" i="19"/>
  <c r="Q45" i="19"/>
  <c r="R45" i="19" s="1"/>
  <c r="T45" i="19" s="1"/>
  <c r="M67" i="19"/>
  <c r="N67" i="19" s="1"/>
  <c r="P67" i="19" s="1"/>
  <c r="R67" i="19" s="1"/>
  <c r="T67" i="19" s="1"/>
  <c r="M88" i="19"/>
  <c r="N88" i="19" s="1"/>
  <c r="P88" i="19" s="1"/>
  <c r="M108" i="19"/>
  <c r="N108" i="19" s="1"/>
  <c r="P108" i="19" s="1"/>
  <c r="I10" i="19"/>
  <c r="J10" i="19" s="1"/>
  <c r="I31" i="19"/>
  <c r="J31" i="19" s="1"/>
  <c r="M47" i="19"/>
  <c r="N47" i="19" s="1"/>
  <c r="P47" i="19" s="1"/>
  <c r="R47" i="19" s="1"/>
  <c r="T47" i="19" s="1"/>
  <c r="I59" i="19"/>
  <c r="J59" i="19" s="1"/>
  <c r="M73" i="19"/>
  <c r="N73" i="19" s="1"/>
  <c r="P73" i="19" s="1"/>
  <c r="I92" i="19"/>
  <c r="J92" i="19" s="1"/>
  <c r="M114" i="19"/>
  <c r="N114" i="19" s="1"/>
  <c r="M132" i="19"/>
  <c r="N132" i="19" s="1"/>
  <c r="P132" i="19" s="1"/>
  <c r="I44" i="19"/>
  <c r="J44" i="19" s="1"/>
  <c r="Q29" i="19"/>
  <c r="Q51" i="19"/>
  <c r="I83" i="19"/>
  <c r="J83" i="19" s="1"/>
  <c r="I107" i="19"/>
  <c r="J107" i="19" s="1"/>
  <c r="M125" i="19"/>
  <c r="N125" i="19" s="1"/>
  <c r="P125" i="19" s="1"/>
  <c r="I135" i="19"/>
  <c r="J135" i="19" s="1"/>
  <c r="I145" i="19"/>
  <c r="J145" i="19" s="1"/>
  <c r="I154" i="19"/>
  <c r="J154" i="19" s="1"/>
  <c r="I166" i="19"/>
  <c r="J166" i="19" s="1"/>
  <c r="I178" i="19"/>
  <c r="J178" i="19" s="1"/>
  <c r="M198" i="19"/>
  <c r="N198" i="19" s="1"/>
  <c r="P198" i="19" s="1"/>
  <c r="Q81" i="19"/>
  <c r="Q102" i="19"/>
  <c r="Q122" i="19"/>
  <c r="Q143" i="19"/>
  <c r="Q164" i="19"/>
  <c r="I190" i="19"/>
  <c r="J190" i="19" s="1"/>
  <c r="I210" i="19"/>
  <c r="J210" i="19" s="1"/>
  <c r="I144" i="19"/>
  <c r="J144" i="19" s="1"/>
  <c r="I153" i="19"/>
  <c r="J153" i="19" s="1"/>
  <c r="I165" i="19"/>
  <c r="J165" i="19" s="1"/>
  <c r="I177" i="19"/>
  <c r="J177" i="19" s="1"/>
  <c r="I189" i="19"/>
  <c r="J189" i="19" s="1"/>
  <c r="M214" i="19"/>
  <c r="N214" i="19" s="1"/>
  <c r="P214" i="19" s="1"/>
  <c r="Q88" i="19"/>
  <c r="Q131" i="19"/>
  <c r="Q175" i="19"/>
  <c r="M217" i="19"/>
  <c r="N217" i="19" s="1"/>
  <c r="P217" i="19" s="1"/>
  <c r="I244" i="19"/>
  <c r="J244" i="19" s="1"/>
  <c r="Q198" i="19"/>
  <c r="I239" i="19"/>
  <c r="J239" i="19" s="1"/>
  <c r="I287" i="19"/>
  <c r="J287" i="19" s="1"/>
  <c r="M237" i="19"/>
  <c r="N237" i="19" s="1"/>
  <c r="P237" i="19" s="1"/>
  <c r="Q183" i="19"/>
  <c r="Q226" i="19"/>
  <c r="R226" i="19" s="1"/>
  <c r="T226" i="19" s="1"/>
  <c r="I282" i="19"/>
  <c r="J282" i="19" s="1"/>
  <c r="J284" i="19" s="1"/>
  <c r="Q234" i="19"/>
  <c r="Q273" i="19"/>
  <c r="I343" i="19"/>
  <c r="J343" i="19" s="1"/>
  <c r="M264" i="19"/>
  <c r="N264" i="19" s="1"/>
  <c r="P264" i="19" s="1"/>
  <c r="I311" i="19"/>
  <c r="J311" i="19" s="1"/>
  <c r="Q300" i="19"/>
  <c r="R300" i="19" s="1"/>
  <c r="T300" i="19" s="1"/>
  <c r="M336" i="19"/>
  <c r="N336" i="19" s="1"/>
  <c r="P336" i="19" s="1"/>
  <c r="I329" i="19"/>
  <c r="J329" i="19" s="1"/>
  <c r="I288" i="19"/>
  <c r="J288" i="19" s="1"/>
  <c r="Q328" i="19"/>
  <c r="Q290" i="19"/>
  <c r="I341" i="19"/>
  <c r="J341" i="19" s="1"/>
  <c r="F72" i="26"/>
  <c r="E75" i="26"/>
  <c r="E77" i="26" s="1"/>
  <c r="R132" i="19"/>
  <c r="T132" i="19" s="1"/>
  <c r="B43" i="12"/>
  <c r="E21" i="14"/>
  <c r="C30" i="25"/>
  <c r="C35" i="25"/>
  <c r="B24" i="25"/>
  <c r="B26" i="25"/>
  <c r="F35" i="20"/>
  <c r="E38" i="20"/>
  <c r="U297" i="19" s="1"/>
  <c r="F27" i="20"/>
  <c r="U344" i="19"/>
  <c r="V344" i="19" s="1"/>
  <c r="U366" i="19"/>
  <c r="V366" i="19" s="1"/>
  <c r="U369" i="19"/>
  <c r="V369" i="19" s="1"/>
  <c r="U350" i="19"/>
  <c r="V350" i="19" s="1"/>
  <c r="U356" i="19"/>
  <c r="V356" i="19" s="1"/>
  <c r="U368" i="19"/>
  <c r="V368" i="19" s="1"/>
  <c r="U336" i="19"/>
  <c r="V336" i="19" s="1"/>
  <c r="U296" i="19"/>
  <c r="U359" i="19"/>
  <c r="V359" i="19" s="1"/>
  <c r="U342" i="19"/>
  <c r="V342" i="19" s="1"/>
  <c r="U355" i="19"/>
  <c r="V355" i="19" s="1"/>
  <c r="U305" i="19"/>
  <c r="U301" i="19"/>
  <c r="U324" i="19"/>
  <c r="V324" i="19" s="1"/>
  <c r="U348" i="19"/>
  <c r="V348" i="19" s="1"/>
  <c r="U388" i="19"/>
  <c r="V388" i="19" s="1"/>
  <c r="U383" i="19"/>
  <c r="V383" i="19" s="1"/>
  <c r="U365" i="19"/>
  <c r="V365" i="19" s="1"/>
  <c r="U360" i="19"/>
  <c r="V360" i="19" s="1"/>
  <c r="U337" i="19"/>
  <c r="V337" i="19" s="1"/>
  <c r="U378" i="19"/>
  <c r="V378" i="19" s="1"/>
  <c r="U334" i="19"/>
  <c r="V334" i="19" s="1"/>
  <c r="U351" i="19"/>
  <c r="V351" i="19" s="1"/>
  <c r="U375" i="19"/>
  <c r="V375" i="19" s="1"/>
  <c r="U357" i="19"/>
  <c r="V357" i="19" s="1"/>
  <c r="J43" i="19"/>
  <c r="N61" i="19"/>
  <c r="J97" i="19"/>
  <c r="J186" i="19"/>
  <c r="J252" i="19"/>
  <c r="J271" i="19"/>
  <c r="R356" i="19"/>
  <c r="N297" i="19"/>
  <c r="N364" i="19"/>
  <c r="R343" i="19"/>
  <c r="F38" i="21"/>
  <c r="I367" i="19"/>
  <c r="J367" i="19" s="1"/>
  <c r="I368" i="19"/>
  <c r="J368" i="19" s="1"/>
  <c r="M377" i="19"/>
  <c r="M356" i="19"/>
  <c r="Q371" i="19"/>
  <c r="Q348" i="19"/>
  <c r="Q388" i="19"/>
  <c r="M388" i="19"/>
  <c r="N388" i="19" s="1"/>
  <c r="P388" i="19" s="1"/>
  <c r="Q359" i="19"/>
  <c r="I365" i="19"/>
  <c r="J365" i="19" s="1"/>
  <c r="Q367" i="19"/>
  <c r="R367" i="19" s="1"/>
  <c r="Q366" i="19"/>
  <c r="M370" i="19"/>
  <c r="N370" i="19" s="1"/>
  <c r="P370" i="19" s="1"/>
  <c r="R370" i="19" s="1"/>
  <c r="Q378" i="19"/>
  <c r="M361" i="19"/>
  <c r="N361" i="19" s="1"/>
  <c r="P361" i="19" s="1"/>
  <c r="Q361" i="19"/>
  <c r="I383" i="19"/>
  <c r="J383" i="19" s="1"/>
  <c r="M351" i="19"/>
  <c r="N351" i="19" s="1"/>
  <c r="P351" i="19" s="1"/>
  <c r="I359" i="19"/>
  <c r="J359" i="19" s="1"/>
  <c r="I374" i="19"/>
  <c r="I369" i="19"/>
  <c r="J369" i="19" s="1"/>
  <c r="I360" i="19"/>
  <c r="J360" i="19" s="1"/>
  <c r="Q352" i="19"/>
  <c r="Q374" i="19"/>
  <c r="M368" i="19"/>
  <c r="N368" i="19" s="1"/>
  <c r="P368" i="19" s="1"/>
  <c r="M365" i="19"/>
  <c r="N365" i="19" s="1"/>
  <c r="M371" i="19"/>
  <c r="N371" i="19" s="1"/>
  <c r="P371" i="19" s="1"/>
  <c r="M355" i="19"/>
  <c r="N355" i="19" s="1"/>
  <c r="I321" i="19"/>
  <c r="J150" i="19"/>
  <c r="J160" i="19"/>
  <c r="N190" i="19"/>
  <c r="J262" i="19"/>
  <c r="R245" i="19"/>
  <c r="T245" i="19" s="1"/>
  <c r="J364" i="19"/>
  <c r="Q349" i="19"/>
  <c r="Q333" i="19"/>
  <c r="I353" i="19"/>
  <c r="J353" i="19" s="1"/>
  <c r="M357" i="19"/>
  <c r="N357" i="19" s="1"/>
  <c r="P357" i="19" s="1"/>
  <c r="R357" i="19" s="1"/>
  <c r="M205" i="19"/>
  <c r="Q377" i="19"/>
  <c r="I11" i="19"/>
  <c r="J11" i="19" s="1"/>
  <c r="I27" i="19"/>
  <c r="J27" i="19" s="1"/>
  <c r="I41" i="19"/>
  <c r="J41" i="19" s="1"/>
  <c r="I47" i="19"/>
  <c r="J47" i="19" s="1"/>
  <c r="I54" i="19"/>
  <c r="I58" i="19"/>
  <c r="J58" i="19" s="1"/>
  <c r="I63" i="19"/>
  <c r="J63" i="19" s="1"/>
  <c r="I67" i="19"/>
  <c r="J67" i="19" s="1"/>
  <c r="I76" i="19"/>
  <c r="J76" i="19" s="1"/>
  <c r="I84" i="19"/>
  <c r="J84" i="19" s="1"/>
  <c r="I98" i="19"/>
  <c r="J98" i="19" s="1"/>
  <c r="M107" i="19"/>
  <c r="N107" i="19" s="1"/>
  <c r="P107" i="19" s="1"/>
  <c r="M122" i="19"/>
  <c r="N122" i="19" s="1"/>
  <c r="P122" i="19" s="1"/>
  <c r="M135" i="19"/>
  <c r="I14" i="19"/>
  <c r="J14" i="19" s="1"/>
  <c r="I25" i="19"/>
  <c r="I32" i="19"/>
  <c r="J32" i="19" s="1"/>
  <c r="M44" i="19"/>
  <c r="N44" i="19" s="1"/>
  <c r="P44" i="19" s="1"/>
  <c r="Q17" i="19"/>
  <c r="Q30" i="19"/>
  <c r="Q41" i="19"/>
  <c r="R41" i="19" s="1"/>
  <c r="T41" i="19" s="1"/>
  <c r="Q50" i="19"/>
  <c r="R50" i="19" s="1"/>
  <c r="T50" i="19" s="1"/>
  <c r="Q61" i="19"/>
  <c r="I73" i="19"/>
  <c r="J73" i="19" s="1"/>
  <c r="M84" i="19"/>
  <c r="N84" i="19" s="1"/>
  <c r="P84" i="19" s="1"/>
  <c r="I91" i="19"/>
  <c r="J91" i="19" s="1"/>
  <c r="M104" i="19"/>
  <c r="N104" i="19" s="1"/>
  <c r="P104" i="19" s="1"/>
  <c r="I114" i="19"/>
  <c r="I124" i="19"/>
  <c r="J124" i="19" s="1"/>
  <c r="M17" i="19"/>
  <c r="I26" i="19"/>
  <c r="J26" i="19" s="1"/>
  <c r="M36" i="19"/>
  <c r="N36" i="19" s="1"/>
  <c r="P36" i="19" s="1"/>
  <c r="R36" i="19" s="1"/>
  <c r="T36" i="19" s="1"/>
  <c r="M43" i="19"/>
  <c r="I51" i="19"/>
  <c r="J51" i="19" s="1"/>
  <c r="I57" i="19"/>
  <c r="J57" i="19" s="1"/>
  <c r="I62" i="19"/>
  <c r="J62" i="19" s="1"/>
  <c r="M70" i="19"/>
  <c r="N70" i="19" s="1"/>
  <c r="P70" i="19" s="1"/>
  <c r="M81" i="19"/>
  <c r="M89" i="19"/>
  <c r="N89" i="19" s="1"/>
  <c r="P89" i="19" s="1"/>
  <c r="R89" i="19" s="1"/>
  <c r="T89" i="19" s="1"/>
  <c r="I100" i="19"/>
  <c r="I110" i="19"/>
  <c r="J110" i="19" s="1"/>
  <c r="M118" i="19"/>
  <c r="N118" i="19" s="1"/>
  <c r="P118" i="19" s="1"/>
  <c r="I125" i="19"/>
  <c r="J125" i="19" s="1"/>
  <c r="M14" i="19"/>
  <c r="N14" i="19" s="1"/>
  <c r="P14" i="19" s="1"/>
  <c r="I37" i="19"/>
  <c r="I48" i="19"/>
  <c r="J48" i="19" s="1"/>
  <c r="Q18" i="19"/>
  <c r="R18" i="19" s="1"/>
  <c r="T18" i="19" s="1"/>
  <c r="Q31" i="19"/>
  <c r="Q44" i="19"/>
  <c r="Q55" i="19"/>
  <c r="M69" i="19"/>
  <c r="M86" i="19"/>
  <c r="N86" i="19" s="1"/>
  <c r="P86" i="19" s="1"/>
  <c r="M100" i="19"/>
  <c r="M110" i="19"/>
  <c r="N110" i="19" s="1"/>
  <c r="P110" i="19" s="1"/>
  <c r="R110" i="19" s="1"/>
  <c r="T110" i="19" s="1"/>
  <c r="M119" i="19"/>
  <c r="N119" i="19" s="1"/>
  <c r="P119" i="19" s="1"/>
  <c r="I126" i="19"/>
  <c r="J126" i="19" s="1"/>
  <c r="M131" i="19"/>
  <c r="N131" i="19" s="1"/>
  <c r="P131" i="19" s="1"/>
  <c r="M136" i="19"/>
  <c r="N136" i="19" s="1"/>
  <c r="P136" i="19" s="1"/>
  <c r="M142" i="19"/>
  <c r="M146" i="19"/>
  <c r="N146" i="19" s="1"/>
  <c r="P146" i="19" s="1"/>
  <c r="M151" i="19"/>
  <c r="N151" i="19" s="1"/>
  <c r="P151" i="19" s="1"/>
  <c r="R151" i="19" s="1"/>
  <c r="T151" i="19" s="1"/>
  <c r="M155" i="19"/>
  <c r="N155" i="19" s="1"/>
  <c r="P155" i="19" s="1"/>
  <c r="M162" i="19"/>
  <c r="N162" i="19" s="1"/>
  <c r="P162" i="19" s="1"/>
  <c r="M169" i="19"/>
  <c r="M175" i="19"/>
  <c r="N175" i="19" s="1"/>
  <c r="P175" i="19" s="1"/>
  <c r="M180" i="19"/>
  <c r="M187" i="19"/>
  <c r="N187" i="19" s="1"/>
  <c r="P187" i="19" s="1"/>
  <c r="I199" i="19"/>
  <c r="J199" i="19" s="1"/>
  <c r="I213" i="19"/>
  <c r="J213" i="19" s="1"/>
  <c r="Q83" i="19"/>
  <c r="R83" i="19" s="1"/>
  <c r="T83" i="19" s="1"/>
  <c r="Q92" i="19"/>
  <c r="R92" i="19" s="1"/>
  <c r="T92" i="19" s="1"/>
  <c r="Q105" i="19"/>
  <c r="Q115" i="19"/>
  <c r="R115" i="19" s="1"/>
  <c r="T115" i="19" s="1"/>
  <c r="Q124" i="19"/>
  <c r="Q135" i="19"/>
  <c r="Q145" i="19"/>
  <c r="Q154" i="19"/>
  <c r="Q166" i="19"/>
  <c r="Q178" i="19"/>
  <c r="Q190" i="19"/>
  <c r="M199" i="19"/>
  <c r="N199" i="19" s="1"/>
  <c r="P199" i="19" s="1"/>
  <c r="M213" i="19"/>
  <c r="N213" i="19" s="1"/>
  <c r="P213" i="19" s="1"/>
  <c r="M139" i="19"/>
  <c r="N139" i="19" s="1"/>
  <c r="P139" i="19" s="1"/>
  <c r="M145" i="19"/>
  <c r="N145" i="19" s="1"/>
  <c r="P145" i="19" s="1"/>
  <c r="M150" i="19"/>
  <c r="M154" i="19"/>
  <c r="N154" i="19" s="1"/>
  <c r="P154" i="19" s="1"/>
  <c r="M161" i="19"/>
  <c r="N161" i="19" s="1"/>
  <c r="P161" i="19" s="1"/>
  <c r="M166" i="19"/>
  <c r="N166" i="19" s="1"/>
  <c r="P166" i="19" s="1"/>
  <c r="M174" i="19"/>
  <c r="M178" i="19"/>
  <c r="N178" i="19" s="1"/>
  <c r="P178" i="19" s="1"/>
  <c r="M183" i="19"/>
  <c r="N183" i="19" s="1"/>
  <c r="P183" i="19" s="1"/>
  <c r="M191" i="19"/>
  <c r="N191" i="19" s="1"/>
  <c r="P191" i="19" s="1"/>
  <c r="M206" i="19"/>
  <c r="N206" i="19" s="1"/>
  <c r="P206" i="19" s="1"/>
  <c r="I215" i="19"/>
  <c r="J215" i="19" s="1"/>
  <c r="Q70" i="19"/>
  <c r="Q82" i="19"/>
  <c r="Q91" i="19"/>
  <c r="Q104" i="19"/>
  <c r="Q114" i="19"/>
  <c r="Q123" i="19"/>
  <c r="Q133" i="19"/>
  <c r="Q144" i="19"/>
  <c r="Q153" i="19"/>
  <c r="Q165" i="19"/>
  <c r="Q177" i="19"/>
  <c r="Q186" i="19"/>
  <c r="M192" i="19"/>
  <c r="N192" i="19" s="1"/>
  <c r="P192" i="19" s="1"/>
  <c r="I208" i="19"/>
  <c r="J208" i="19" s="1"/>
  <c r="I218" i="19"/>
  <c r="J218" i="19" s="1"/>
  <c r="I223" i="19"/>
  <c r="J223" i="19" s="1"/>
  <c r="I227" i="19"/>
  <c r="J227" i="19" s="1"/>
  <c r="I240" i="19"/>
  <c r="J240" i="19" s="1"/>
  <c r="I248" i="19"/>
  <c r="I254" i="19"/>
  <c r="J254" i="19" s="1"/>
  <c r="M265" i="19"/>
  <c r="N265" i="19" s="1"/>
  <c r="P265" i="19" s="1"/>
  <c r="M308" i="19"/>
  <c r="N308" i="19" s="1"/>
  <c r="P308" i="19" s="1"/>
  <c r="Q207" i="19"/>
  <c r="Q218" i="19"/>
  <c r="Q227" i="19"/>
  <c r="I235" i="19"/>
  <c r="J235" i="19" s="1"/>
  <c r="M241" i="19"/>
  <c r="N241" i="19" s="1"/>
  <c r="P241" i="19" s="1"/>
  <c r="M248" i="19"/>
  <c r="Q265" i="19"/>
  <c r="R265" i="19" s="1"/>
  <c r="T265" i="19" s="1"/>
  <c r="M273" i="19"/>
  <c r="N273" i="19" s="1"/>
  <c r="P273" i="19" s="1"/>
  <c r="M218" i="19"/>
  <c r="N218" i="19" s="1"/>
  <c r="P218" i="19" s="1"/>
  <c r="M223" i="19"/>
  <c r="N223" i="19" s="1"/>
  <c r="P223" i="19" s="1"/>
  <c r="M227" i="19"/>
  <c r="N227" i="19" s="1"/>
  <c r="P227" i="19" s="1"/>
  <c r="I231" i="19"/>
  <c r="J231" i="19" s="1"/>
  <c r="M239" i="19"/>
  <c r="M256" i="19"/>
  <c r="N256" i="19" s="1"/>
  <c r="P256" i="19" s="1"/>
  <c r="I264" i="19"/>
  <c r="J264" i="19" s="1"/>
  <c r="I304" i="19"/>
  <c r="J304" i="19" s="1"/>
  <c r="Q187" i="19"/>
  <c r="Q197" i="19"/>
  <c r="Q210" i="19"/>
  <c r="Q219" i="19"/>
  <c r="M231" i="19"/>
  <c r="N231" i="19" s="1"/>
  <c r="P231" i="19" s="1"/>
  <c r="I242" i="19"/>
  <c r="J242" i="19" s="1"/>
  <c r="Q251" i="19"/>
  <c r="Q268" i="19"/>
  <c r="Q285" i="19"/>
  <c r="I299" i="19"/>
  <c r="J299" i="19" s="1"/>
  <c r="I324" i="19"/>
  <c r="J324" i="19" s="1"/>
  <c r="I361" i="19"/>
  <c r="J361" i="19" s="1"/>
  <c r="Q236" i="19"/>
  <c r="Q248" i="19"/>
  <c r="Q257" i="19"/>
  <c r="Q266" i="19"/>
  <c r="I274" i="19"/>
  <c r="J274" i="19" s="1"/>
  <c r="I296" i="19"/>
  <c r="J296" i="19" s="1"/>
  <c r="I305" i="19"/>
  <c r="Q324" i="19"/>
  <c r="Q350" i="19"/>
  <c r="R350" i="19" s="1"/>
  <c r="I251" i="19"/>
  <c r="J251" i="19" s="1"/>
  <c r="I256" i="19"/>
  <c r="J256" i="19" s="1"/>
  <c r="I260" i="19"/>
  <c r="J260" i="19" s="1"/>
  <c r="I265" i="19"/>
  <c r="J265" i="19" s="1"/>
  <c r="Q271" i="19"/>
  <c r="Q276" i="19"/>
  <c r="Q291" i="19"/>
  <c r="M313" i="19"/>
  <c r="N313" i="19" s="1"/>
  <c r="P313" i="19" s="1"/>
  <c r="Q270" i="19"/>
  <c r="Q283" i="19"/>
  <c r="M295" i="19"/>
  <c r="N295" i="19" s="1"/>
  <c r="P295" i="19" s="1"/>
  <c r="I301" i="19"/>
  <c r="J301" i="19" s="1"/>
  <c r="I312" i="19"/>
  <c r="J312" i="19" s="1"/>
  <c r="M323" i="19"/>
  <c r="N323" i="19" s="1"/>
  <c r="P323" i="19" s="1"/>
  <c r="M329" i="19"/>
  <c r="N329" i="19" s="1"/>
  <c r="P329" i="19" s="1"/>
  <c r="M341" i="19"/>
  <c r="M349" i="19"/>
  <c r="N349" i="19" s="1"/>
  <c r="P349" i="19" s="1"/>
  <c r="I362" i="19"/>
  <c r="J362" i="19" s="1"/>
  <c r="M311" i="19"/>
  <c r="Q329" i="19"/>
  <c r="Q345" i="19"/>
  <c r="M366" i="19"/>
  <c r="N366" i="19" s="1"/>
  <c r="P366" i="19" s="1"/>
  <c r="M285" i="19"/>
  <c r="N285" i="19" s="1"/>
  <c r="P285" i="19" s="1"/>
  <c r="I289" i="19"/>
  <c r="J289" i="19" s="1"/>
  <c r="I294" i="19"/>
  <c r="J294" i="19" s="1"/>
  <c r="M298" i="19"/>
  <c r="N298" i="19" s="1"/>
  <c r="P298" i="19" s="1"/>
  <c r="M315" i="19"/>
  <c r="N315" i="19" s="1"/>
  <c r="P315" i="19" s="1"/>
  <c r="I333" i="19"/>
  <c r="M344" i="19"/>
  <c r="N344" i="19" s="1"/>
  <c r="P344" i="19" s="1"/>
  <c r="M352" i="19"/>
  <c r="N352" i="19" s="1"/>
  <c r="P352" i="19" s="1"/>
  <c r="M367" i="19"/>
  <c r="N367" i="19" s="1"/>
  <c r="Q292" i="19"/>
  <c r="R292" i="19" s="1"/>
  <c r="T292" i="19" s="1"/>
  <c r="Q301" i="19"/>
  <c r="Q313" i="19"/>
  <c r="Q326" i="19"/>
  <c r="Q341" i="19"/>
  <c r="I351" i="19"/>
  <c r="J351" i="19" s="1"/>
  <c r="I366" i="19"/>
  <c r="J366" i="19" s="1"/>
  <c r="Q336" i="19"/>
  <c r="I344" i="19"/>
  <c r="J344" i="19" s="1"/>
  <c r="I35" i="19"/>
  <c r="G42" i="21"/>
  <c r="K41" i="21"/>
  <c r="L391" i="19"/>
  <c r="L3" i="19" s="1"/>
  <c r="I1" i="21" s="1"/>
  <c r="L319" i="19"/>
  <c r="Q68" i="19"/>
  <c r="J174" i="19"/>
  <c r="J276" i="19"/>
  <c r="I375" i="19"/>
  <c r="J375" i="19" s="1"/>
  <c r="M383" i="19"/>
  <c r="N383" i="19" s="1"/>
  <c r="P383" i="19" s="1"/>
  <c r="I205" i="19"/>
  <c r="M282" i="19"/>
  <c r="M13" i="19"/>
  <c r="M29" i="19"/>
  <c r="N29" i="19" s="1"/>
  <c r="P29" i="19" s="1"/>
  <c r="M42" i="19"/>
  <c r="N42" i="19" s="1"/>
  <c r="P42" i="19" s="1"/>
  <c r="R42" i="19" s="1"/>
  <c r="T42" i="19" s="1"/>
  <c r="M48" i="19"/>
  <c r="N48" i="19" s="1"/>
  <c r="P48" i="19" s="1"/>
  <c r="M55" i="19"/>
  <c r="N55" i="19" s="1"/>
  <c r="P55" i="19" s="1"/>
  <c r="M59" i="19"/>
  <c r="N59" i="19" s="1"/>
  <c r="P59" i="19" s="1"/>
  <c r="R59" i="19" s="1"/>
  <c r="T59" i="19" s="1"/>
  <c r="M64" i="19"/>
  <c r="N64" i="19" s="1"/>
  <c r="P64" i="19" s="1"/>
  <c r="R64" i="19" s="1"/>
  <c r="T64" i="19" s="1"/>
  <c r="I71" i="19"/>
  <c r="J71" i="19" s="1"/>
  <c r="M79" i="19"/>
  <c r="M87" i="19"/>
  <c r="N87" i="19" s="1"/>
  <c r="P87" i="19" s="1"/>
  <c r="R87" i="19" s="1"/>
  <c r="T87" i="19" s="1"/>
  <c r="M101" i="19"/>
  <c r="N101" i="19" s="1"/>
  <c r="P101" i="19" s="1"/>
  <c r="R101" i="19" s="1"/>
  <c r="T101" i="19" s="1"/>
  <c r="I108" i="19"/>
  <c r="J108" i="19" s="1"/>
  <c r="I123" i="19"/>
  <c r="J123" i="19" s="1"/>
  <c r="M11" i="19"/>
  <c r="N11" i="19" s="1"/>
  <c r="P11" i="19" s="1"/>
  <c r="R11" i="19" s="1"/>
  <c r="T11" i="19" s="1"/>
  <c r="M15" i="19"/>
  <c r="N15" i="19" s="1"/>
  <c r="P15" i="19" s="1"/>
  <c r="R15" i="19" s="1"/>
  <c r="T15" i="19" s="1"/>
  <c r="M26" i="19"/>
  <c r="N26" i="19" s="1"/>
  <c r="P26" i="19" s="1"/>
  <c r="I38" i="19"/>
  <c r="J38" i="19" s="1"/>
  <c r="Q9" i="19"/>
  <c r="Q21" i="19"/>
  <c r="Q32" i="19"/>
  <c r="R32" i="19" s="1"/>
  <c r="T32" i="19" s="1"/>
  <c r="Q43" i="19"/>
  <c r="Q54" i="19"/>
  <c r="Q63" i="19"/>
  <c r="M76" i="19"/>
  <c r="N76" i="19" s="1"/>
  <c r="P76" i="19" s="1"/>
  <c r="I85" i="19"/>
  <c r="J85" i="19" s="1"/>
  <c r="M98" i="19"/>
  <c r="N98" i="19" s="1"/>
  <c r="P98" i="19" s="1"/>
  <c r="I105" i="19"/>
  <c r="M117" i="19"/>
  <c r="N117" i="19" s="1"/>
  <c r="P117" i="19" s="1"/>
  <c r="M130" i="19"/>
  <c r="N130" i="19" s="1"/>
  <c r="P130" i="19" s="1"/>
  <c r="R130" i="19" s="1"/>
  <c r="T130" i="19" s="1"/>
  <c r="I18" i="19"/>
  <c r="J18" i="19" s="1"/>
  <c r="M27" i="19"/>
  <c r="N27" i="19" s="1"/>
  <c r="P27" i="19" s="1"/>
  <c r="R27" i="19" s="1"/>
  <c r="T27" i="19" s="1"/>
  <c r="I39" i="19"/>
  <c r="J39" i="19" s="1"/>
  <c r="I46" i="19"/>
  <c r="J46" i="19" s="1"/>
  <c r="M54" i="19"/>
  <c r="M58" i="19"/>
  <c r="N58" i="19" s="1"/>
  <c r="P58" i="19" s="1"/>
  <c r="M63" i="19"/>
  <c r="N63" i="19" s="1"/>
  <c r="P63" i="19" s="1"/>
  <c r="M71" i="19"/>
  <c r="N71" i="19" s="1"/>
  <c r="P71" i="19" s="1"/>
  <c r="R71" i="19" s="1"/>
  <c r="T71" i="19" s="1"/>
  <c r="I82" i="19"/>
  <c r="J82" i="19" s="1"/>
  <c r="M91" i="19"/>
  <c r="N91" i="19" s="1"/>
  <c r="P91" i="19" s="1"/>
  <c r="M105" i="19"/>
  <c r="I112" i="19"/>
  <c r="J112" i="19" s="1"/>
  <c r="I119" i="19"/>
  <c r="J119" i="19" s="1"/>
  <c r="I129" i="19"/>
  <c r="M25" i="19"/>
  <c r="M38" i="19"/>
  <c r="N38" i="19" s="1"/>
  <c r="P38" i="19" s="1"/>
  <c r="Q10" i="19"/>
  <c r="Q22" i="19"/>
  <c r="R22" i="19" s="1"/>
  <c r="T22" i="19" s="1"/>
  <c r="Q37" i="19"/>
  <c r="Q46" i="19"/>
  <c r="R46" i="19" s="1"/>
  <c r="T46" i="19" s="1"/>
  <c r="Q57" i="19"/>
  <c r="R57" i="19" s="1"/>
  <c r="T57" i="19" s="1"/>
  <c r="I79" i="19"/>
  <c r="I87" i="19"/>
  <c r="J87" i="19" s="1"/>
  <c r="I101" i="19"/>
  <c r="J101" i="19" s="1"/>
  <c r="M112" i="19"/>
  <c r="N112" i="19" s="1"/>
  <c r="P112" i="19" s="1"/>
  <c r="R112" i="19" s="1"/>
  <c r="T112" i="19" s="1"/>
  <c r="M121" i="19"/>
  <c r="I131" i="19"/>
  <c r="J131" i="19" s="1"/>
  <c r="I132" i="19"/>
  <c r="J132" i="19" s="1"/>
  <c r="I137" i="19"/>
  <c r="J137" i="19" s="1"/>
  <c r="I143" i="19"/>
  <c r="J143" i="19" s="1"/>
  <c r="I147" i="19"/>
  <c r="J147" i="19" s="1"/>
  <c r="I152" i="19"/>
  <c r="J152" i="19" s="1"/>
  <c r="I156" i="19"/>
  <c r="J156" i="19" s="1"/>
  <c r="I164" i="19"/>
  <c r="I170" i="19"/>
  <c r="J170" i="19" s="1"/>
  <c r="I176" i="19"/>
  <c r="J176" i="19" s="1"/>
  <c r="I181" i="19"/>
  <c r="J181" i="19" s="1"/>
  <c r="M188" i="19"/>
  <c r="N188" i="19" s="1"/>
  <c r="P188" i="19" s="1"/>
  <c r="M208" i="19"/>
  <c r="N208" i="19" s="1"/>
  <c r="P208" i="19" s="1"/>
  <c r="R208" i="19" s="1"/>
  <c r="T208" i="19" s="1"/>
  <c r="Q74" i="19"/>
  <c r="R74" i="19" s="1"/>
  <c r="T74" i="19" s="1"/>
  <c r="Q85" i="19"/>
  <c r="R85" i="19" s="1"/>
  <c r="T85" i="19" s="1"/>
  <c r="Q98" i="19"/>
  <c r="Q107" i="19"/>
  <c r="Q117" i="19"/>
  <c r="Q126" i="19"/>
  <c r="Q137" i="19"/>
  <c r="R137" i="19" s="1"/>
  <c r="T137" i="19" s="1"/>
  <c r="Q147" i="19"/>
  <c r="R147" i="19" s="1"/>
  <c r="T147" i="19" s="1"/>
  <c r="Q156" i="19"/>
  <c r="R156" i="19" s="1"/>
  <c r="T156" i="19" s="1"/>
  <c r="Q170" i="19"/>
  <c r="R170" i="19" s="1"/>
  <c r="T170" i="19" s="1"/>
  <c r="Q181" i="19"/>
  <c r="R181" i="19" s="1"/>
  <c r="T181" i="19" s="1"/>
  <c r="I191" i="19"/>
  <c r="J191" i="19" s="1"/>
  <c r="I206" i="19"/>
  <c r="J206" i="19" s="1"/>
  <c r="I214" i="19"/>
  <c r="J214" i="19" s="1"/>
  <c r="I142" i="19"/>
  <c r="I146" i="19"/>
  <c r="J146" i="19" s="1"/>
  <c r="I151" i="19"/>
  <c r="J151" i="19" s="1"/>
  <c r="I155" i="19"/>
  <c r="J155" i="19" s="1"/>
  <c r="I162" i="19"/>
  <c r="J162" i="19" s="1"/>
  <c r="I169" i="19"/>
  <c r="I175" i="19"/>
  <c r="J175" i="19" s="1"/>
  <c r="I180" i="19"/>
  <c r="I188" i="19"/>
  <c r="J188" i="19" s="1"/>
  <c r="I192" i="19"/>
  <c r="J192" i="19" s="1"/>
  <c r="I207" i="19"/>
  <c r="I217" i="19"/>
  <c r="J217" i="19" s="1"/>
  <c r="Q73" i="19"/>
  <c r="Q84" i="19"/>
  <c r="Q97" i="19"/>
  <c r="Q106" i="19"/>
  <c r="Q116" i="19"/>
  <c r="R116" i="19" s="1"/>
  <c r="T116" i="19" s="1"/>
  <c r="Q125" i="19"/>
  <c r="Q136" i="19"/>
  <c r="Q146" i="19"/>
  <c r="Q155" i="19"/>
  <c r="Q169" i="19"/>
  <c r="Q180" i="19"/>
  <c r="I187" i="19"/>
  <c r="J187" i="19" s="1"/>
  <c r="M197" i="19"/>
  <c r="N197" i="19" s="1"/>
  <c r="P197" i="19" s="1"/>
  <c r="I212" i="19"/>
  <c r="J212" i="19" s="1"/>
  <c r="M219" i="19"/>
  <c r="M224" i="19"/>
  <c r="N224" i="19" s="1"/>
  <c r="P224" i="19" s="1"/>
  <c r="M230" i="19"/>
  <c r="Q240" i="19"/>
  <c r="M249" i="19"/>
  <c r="N249" i="19" s="1"/>
  <c r="P249" i="19" s="1"/>
  <c r="M258" i="19"/>
  <c r="N258" i="19" s="1"/>
  <c r="P258" i="19" s="1"/>
  <c r="R258" i="19" s="1"/>
  <c r="T258" i="19" s="1"/>
  <c r="I266" i="19"/>
  <c r="J266" i="19" s="1"/>
  <c r="Q192" i="19"/>
  <c r="Q209" i="19"/>
  <c r="Q220" i="19"/>
  <c r="I228" i="19"/>
  <c r="J228" i="19" s="1"/>
  <c r="Q235" i="19"/>
  <c r="R235" i="19" s="1"/>
  <c r="T235" i="19" s="1"/>
  <c r="M242" i="19"/>
  <c r="N242" i="19" s="1"/>
  <c r="P242" i="19" s="1"/>
  <c r="Q249" i="19"/>
  <c r="I269" i="19"/>
  <c r="J269" i="19" s="1"/>
  <c r="M277" i="19"/>
  <c r="N277" i="19" s="1"/>
  <c r="P277" i="19" s="1"/>
  <c r="R277" i="19" s="1"/>
  <c r="T277" i="19" s="1"/>
  <c r="I219" i="19"/>
  <c r="I224" i="19"/>
  <c r="J224" i="19" s="1"/>
  <c r="M228" i="19"/>
  <c r="N228" i="19" s="1"/>
  <c r="P228" i="19" s="1"/>
  <c r="I234" i="19"/>
  <c r="M240" i="19"/>
  <c r="N240" i="19" s="1"/>
  <c r="P240" i="19" s="1"/>
  <c r="I257" i="19"/>
  <c r="M268" i="19"/>
  <c r="N268" i="19" s="1"/>
  <c r="P268" i="19" s="1"/>
  <c r="M359" i="19"/>
  <c r="N359" i="19" s="1"/>
  <c r="P359" i="19" s="1"/>
  <c r="Q189" i="19"/>
  <c r="Q199" i="19"/>
  <c r="Q212" i="19"/>
  <c r="R212" i="19" s="1"/>
  <c r="T212" i="19" s="1"/>
  <c r="Q221" i="19"/>
  <c r="R221" i="19" s="1"/>
  <c r="T221" i="19" s="1"/>
  <c r="M232" i="19"/>
  <c r="N232" i="19" s="1"/>
  <c r="P232" i="19" s="1"/>
  <c r="Q242" i="19"/>
  <c r="Q256" i="19"/>
  <c r="Q269" i="19"/>
  <c r="I291" i="19"/>
  <c r="M301" i="19"/>
  <c r="N301" i="19" s="1"/>
  <c r="P301" i="19" s="1"/>
  <c r="I330" i="19"/>
  <c r="J330" i="19" s="1"/>
  <c r="Q228" i="19"/>
  <c r="Q239" i="19"/>
  <c r="Q250" i="19"/>
  <c r="R250" i="19" s="1"/>
  <c r="T250" i="19" s="1"/>
  <c r="Q259" i="19"/>
  <c r="M269" i="19"/>
  <c r="N269" i="19" s="1"/>
  <c r="P269" i="19" s="1"/>
  <c r="I285" i="19"/>
  <c r="J285" i="19" s="1"/>
  <c r="I297" i="19"/>
  <c r="M307" i="19"/>
  <c r="N307" i="19" s="1"/>
  <c r="P307" i="19" s="1"/>
  <c r="M328" i="19"/>
  <c r="I356" i="19"/>
  <c r="M252" i="19"/>
  <c r="M257" i="19"/>
  <c r="M262" i="19"/>
  <c r="M266" i="19"/>
  <c r="N266" i="19" s="1"/>
  <c r="P266" i="19" s="1"/>
  <c r="I272" i="19"/>
  <c r="J272" i="19" s="1"/>
  <c r="I277" i="19"/>
  <c r="J277" i="19" s="1"/>
  <c r="M294" i="19"/>
  <c r="N294" i="19" s="1"/>
  <c r="P294" i="19" s="1"/>
  <c r="Q335" i="19"/>
  <c r="Q272" i="19"/>
  <c r="Q286" i="19"/>
  <c r="M296" i="19"/>
  <c r="N296" i="19" s="1"/>
  <c r="P296" i="19" s="1"/>
  <c r="I306" i="19"/>
  <c r="J306" i="19" s="1"/>
  <c r="Q312" i="19"/>
  <c r="I325" i="19"/>
  <c r="J325" i="19" s="1"/>
  <c r="M333" i="19"/>
  <c r="I342" i="19"/>
  <c r="J342" i="19" s="1"/>
  <c r="Q353" i="19"/>
  <c r="I371" i="19"/>
  <c r="J371" i="19" s="1"/>
  <c r="M312" i="19"/>
  <c r="N312" i="19" s="1"/>
  <c r="P312" i="19" s="1"/>
  <c r="M334" i="19"/>
  <c r="N334" i="19" s="1"/>
  <c r="P334" i="19" s="1"/>
  <c r="I348" i="19"/>
  <c r="I378" i="19"/>
  <c r="J378" i="19" s="1"/>
  <c r="I286" i="19"/>
  <c r="J286" i="19" s="1"/>
  <c r="Q289" i="19"/>
  <c r="R289" i="19" s="1"/>
  <c r="T289" i="19" s="1"/>
  <c r="Q294" i="19"/>
  <c r="M304" i="19"/>
  <c r="N304" i="19" s="1"/>
  <c r="P304" i="19" s="1"/>
  <c r="M324" i="19"/>
  <c r="N324" i="19" s="1"/>
  <c r="P324" i="19" s="1"/>
  <c r="I336" i="19"/>
  <c r="J336" i="19" s="1"/>
  <c r="I345" i="19"/>
  <c r="J345" i="19" s="1"/>
  <c r="M353" i="19"/>
  <c r="N353" i="19" s="1"/>
  <c r="P353" i="19" s="1"/>
  <c r="I377" i="19"/>
  <c r="Q295" i="19"/>
  <c r="Q305" i="19"/>
  <c r="Q322" i="19"/>
  <c r="I328" i="19"/>
  <c r="Q344" i="19"/>
  <c r="I357" i="19"/>
  <c r="J357" i="19" s="1"/>
  <c r="M374" i="19"/>
  <c r="I337" i="19"/>
  <c r="J337" i="19" s="1"/>
  <c r="I21" i="21"/>
  <c r="M35" i="19"/>
  <c r="N9" i="19"/>
  <c r="J61" i="19"/>
  <c r="J9" i="19"/>
  <c r="J30" i="19"/>
  <c r="N21" i="19"/>
  <c r="M23" i="19"/>
  <c r="J121" i="19"/>
  <c r="N129" i="19"/>
  <c r="N160" i="19"/>
  <c r="N195" i="19"/>
  <c r="N164" i="19"/>
  <c r="Q76" i="19"/>
  <c r="Q86" i="19"/>
  <c r="Q99" i="19"/>
  <c r="R99" i="19" s="1"/>
  <c r="T99" i="19" s="1"/>
  <c r="Q108" i="19"/>
  <c r="Q118" i="19"/>
  <c r="Q129" i="19"/>
  <c r="Q138" i="19"/>
  <c r="R138" i="19" s="1"/>
  <c r="T138" i="19" s="1"/>
  <c r="Q148" i="19"/>
  <c r="R148" i="19" s="1"/>
  <c r="T148" i="19" s="1"/>
  <c r="Q160" i="19"/>
  <c r="Q171" i="19"/>
  <c r="R171" i="19" s="1"/>
  <c r="T171" i="19" s="1"/>
  <c r="Q182" i="19"/>
  <c r="R182" i="19" s="1"/>
  <c r="T182" i="19" s="1"/>
  <c r="M189" i="19"/>
  <c r="N189" i="19" s="1"/>
  <c r="P189" i="19" s="1"/>
  <c r="I198" i="19"/>
  <c r="J198" i="19" s="1"/>
  <c r="M215" i="19"/>
  <c r="N215" i="19" s="1"/>
  <c r="P215" i="19" s="1"/>
  <c r="R215" i="19" s="1"/>
  <c r="T215" i="19" s="1"/>
  <c r="I220" i="19"/>
  <c r="J220" i="19" s="1"/>
  <c r="I225" i="19"/>
  <c r="I237" i="19"/>
  <c r="J237" i="19" s="1"/>
  <c r="I241" i="19"/>
  <c r="J241" i="19" s="1"/>
  <c r="I250" i="19"/>
  <c r="J250" i="19" s="1"/>
  <c r="I259" i="19"/>
  <c r="J259" i="19" s="1"/>
  <c r="M286" i="19"/>
  <c r="N286" i="19" s="1"/>
  <c r="P286" i="19" s="1"/>
  <c r="Q196" i="19"/>
  <c r="R196" i="19" s="1"/>
  <c r="T196" i="19" s="1"/>
  <c r="Q213" i="19"/>
  <c r="Q223" i="19"/>
  <c r="I232" i="19"/>
  <c r="J232" i="19" s="1"/>
  <c r="I236" i="19"/>
  <c r="J236" i="19" s="1"/>
  <c r="M244" i="19"/>
  <c r="N244" i="19" s="1"/>
  <c r="P244" i="19" s="1"/>
  <c r="R244" i="19" s="1"/>
  <c r="T244" i="19" s="1"/>
  <c r="Q253" i="19"/>
  <c r="R253" i="19" s="1"/>
  <c r="T253" i="19" s="1"/>
  <c r="I270" i="19"/>
  <c r="J270" i="19" s="1"/>
  <c r="Q282" i="19"/>
  <c r="M220" i="19"/>
  <c r="N220" i="19" s="1"/>
  <c r="P220" i="19" s="1"/>
  <c r="M225" i="19"/>
  <c r="I230" i="19"/>
  <c r="M236" i="19"/>
  <c r="N236" i="19" s="1"/>
  <c r="P236" i="19" s="1"/>
  <c r="M251" i="19"/>
  <c r="N251" i="19" s="1"/>
  <c r="P251" i="19" s="1"/>
  <c r="M260" i="19"/>
  <c r="N260" i="19" s="1"/>
  <c r="P260" i="19" s="1"/>
  <c r="M270" i="19"/>
  <c r="N270" i="19" s="1"/>
  <c r="P270" i="19" s="1"/>
  <c r="Q368" i="19"/>
  <c r="Q191" i="19"/>
  <c r="Q206" i="19"/>
  <c r="Q214" i="19"/>
  <c r="Q224" i="19"/>
  <c r="M234" i="19"/>
  <c r="I245" i="19"/>
  <c r="J245" i="19" s="1"/>
  <c r="Q260" i="19"/>
  <c r="M276" i="19"/>
  <c r="I292" i="19"/>
  <c r="J292" i="19" s="1"/>
  <c r="Q304" i="19"/>
  <c r="I334" i="19"/>
  <c r="J334" i="19" s="1"/>
  <c r="Q231" i="19"/>
  <c r="Q241" i="19"/>
  <c r="Q252" i="19"/>
  <c r="Q262" i="19"/>
  <c r="I273" i="19"/>
  <c r="J273" i="19" s="1"/>
  <c r="M288" i="19"/>
  <c r="N288" i="19" s="1"/>
  <c r="P288" i="19" s="1"/>
  <c r="M299" i="19"/>
  <c r="N299" i="19" s="1"/>
  <c r="P299" i="19" s="1"/>
  <c r="R299" i="19" s="1"/>
  <c r="T299" i="19" s="1"/>
  <c r="Q315" i="19"/>
  <c r="Q330" i="19"/>
  <c r="I249" i="19"/>
  <c r="J249" i="19" s="1"/>
  <c r="I253" i="19"/>
  <c r="J253" i="19" s="1"/>
  <c r="I258" i="19"/>
  <c r="J258" i="19" s="1"/>
  <c r="I263" i="19"/>
  <c r="J263" i="19" s="1"/>
  <c r="I268" i="19"/>
  <c r="J268" i="19" s="1"/>
  <c r="M274" i="19"/>
  <c r="N274" i="19" s="1"/>
  <c r="P274" i="19" s="1"/>
  <c r="M283" i="19"/>
  <c r="N283" i="19" s="1"/>
  <c r="P283" i="19" s="1"/>
  <c r="Q298" i="19"/>
  <c r="Q351" i="19"/>
  <c r="Q274" i="19"/>
  <c r="M290" i="19"/>
  <c r="N290" i="19" s="1"/>
  <c r="P290" i="19" s="1"/>
  <c r="I300" i="19"/>
  <c r="J300" i="19" s="1"/>
  <c r="Q306" i="19"/>
  <c r="I313" i="19"/>
  <c r="J313" i="19" s="1"/>
  <c r="Q325" i="19"/>
  <c r="Q334" i="19"/>
  <c r="M345" i="19"/>
  <c r="N345" i="19" s="1"/>
  <c r="P345" i="19" s="1"/>
  <c r="Q355" i="19"/>
  <c r="R355" i="19" s="1"/>
  <c r="M305" i="19"/>
  <c r="Q323" i="19"/>
  <c r="I335" i="19"/>
  <c r="J335" i="19" s="1"/>
  <c r="I352" i="19"/>
  <c r="J352" i="19" s="1"/>
  <c r="I388" i="19"/>
  <c r="J388" i="19" s="1"/>
  <c r="M287" i="19"/>
  <c r="N287" i="19" s="1"/>
  <c r="P287" i="19" s="1"/>
  <c r="I290" i="19"/>
  <c r="J290" i="19" s="1"/>
  <c r="I295" i="19"/>
  <c r="J295" i="19" s="1"/>
  <c r="I308" i="19"/>
  <c r="J308" i="19" s="1"/>
  <c r="I326" i="19"/>
  <c r="J326" i="19" s="1"/>
  <c r="Q337" i="19"/>
  <c r="Q346" i="19"/>
  <c r="I355" i="19"/>
  <c r="J355" i="19" s="1"/>
  <c r="Q288" i="19"/>
  <c r="Q297" i="19"/>
  <c r="Q307" i="19"/>
  <c r="I323" i="19"/>
  <c r="J323" i="19" s="1"/>
  <c r="M330" i="19"/>
  <c r="N330" i="19" s="1"/>
  <c r="P330" i="19" s="1"/>
  <c r="M348" i="19"/>
  <c r="Q360" i="19"/>
  <c r="R360" i="19" s="1"/>
  <c r="Q375" i="19"/>
  <c r="R375" i="19" s="1"/>
  <c r="M342" i="19"/>
  <c r="N342" i="19" s="1"/>
  <c r="P342" i="19" s="1"/>
  <c r="R342" i="19" s="1"/>
  <c r="Q383" i="19"/>
  <c r="K20" i="21"/>
  <c r="B20" i="17"/>
  <c r="E41" i="25" s="1"/>
  <c r="F41" i="25" s="1"/>
  <c r="E56" i="15"/>
  <c r="F51" i="15"/>
  <c r="E57" i="15"/>
  <c r="E62" i="15" s="1"/>
  <c r="B7" i="17"/>
  <c r="E35" i="25" s="1"/>
  <c r="F35" i="25" s="1"/>
  <c r="E60" i="15"/>
  <c r="F53" i="15"/>
  <c r="E59" i="15"/>
  <c r="B23" i="17"/>
  <c r="E44" i="25" s="1"/>
  <c r="F44" i="25" s="1"/>
  <c r="E45" i="16"/>
  <c r="F51" i="16"/>
  <c r="B21" i="17"/>
  <c r="F53" i="16"/>
  <c r="B8" i="17"/>
  <c r="F54" i="16"/>
  <c r="B24" i="17"/>
  <c r="G54" i="16"/>
  <c r="D24" i="17" s="1"/>
  <c r="D8" i="17"/>
  <c r="E7" i="17" s="1"/>
  <c r="F54" i="15"/>
  <c r="F8" i="16"/>
  <c r="E47" i="16"/>
  <c r="E30" i="16"/>
  <c r="F30" i="16" s="1"/>
  <c r="E44" i="16"/>
  <c r="F50" i="15"/>
  <c r="E47" i="15"/>
  <c r="G44" i="16"/>
  <c r="D18" i="17" s="1"/>
  <c r="F5" i="16"/>
  <c r="E24" i="16"/>
  <c r="F17" i="16"/>
  <c r="E9" i="16"/>
  <c r="G18" i="16"/>
  <c r="F12" i="16"/>
  <c r="G12" i="16"/>
  <c r="F20" i="16"/>
  <c r="G23" i="16"/>
  <c r="E36" i="16"/>
  <c r="G38" i="16"/>
  <c r="G39" i="16" s="1"/>
  <c r="G42" i="16"/>
  <c r="E38" i="16"/>
  <c r="F35" i="16"/>
  <c r="F18" i="16"/>
  <c r="E27" i="16"/>
  <c r="F27" i="16" s="1"/>
  <c r="G21" i="16"/>
  <c r="F6" i="15"/>
  <c r="F12" i="15"/>
  <c r="F17" i="15"/>
  <c r="G21" i="15"/>
  <c r="E41" i="15"/>
  <c r="F41" i="15" s="1"/>
  <c r="F8" i="15"/>
  <c r="F20" i="15"/>
  <c r="F18" i="15"/>
  <c r="E35" i="15"/>
  <c r="E48" i="15" s="1"/>
  <c r="E45" i="15"/>
  <c r="F45" i="15" s="1"/>
  <c r="E36" i="15"/>
  <c r="H7" i="13"/>
  <c r="AC159" i="5" l="1"/>
  <c r="E23" i="17"/>
  <c r="J53" i="27"/>
  <c r="G54" i="27"/>
  <c r="AC218" i="5" s="1"/>
  <c r="AC13" i="5"/>
  <c r="AC16" i="5" s="1"/>
  <c r="AC20" i="5" s="1"/>
  <c r="AC24" i="5" s="1"/>
  <c r="AC201" i="5"/>
  <c r="Z380" i="5"/>
  <c r="AC381" i="5"/>
  <c r="AC94" i="5"/>
  <c r="Z332" i="5"/>
  <c r="Z340" i="5" s="1"/>
  <c r="R346" i="19"/>
  <c r="N291" i="19"/>
  <c r="H391" i="19"/>
  <c r="H3" i="19" s="1"/>
  <c r="R383" i="19"/>
  <c r="I68" i="19"/>
  <c r="R107" i="19"/>
  <c r="T107" i="19" s="1"/>
  <c r="R86" i="19"/>
  <c r="T86" i="19" s="1"/>
  <c r="R315" i="19"/>
  <c r="T315" i="19" s="1"/>
  <c r="J12" i="19"/>
  <c r="R334" i="19"/>
  <c r="R88" i="19"/>
  <c r="T88" i="19" s="1"/>
  <c r="R217" i="19"/>
  <c r="T217" i="19" s="1"/>
  <c r="R325" i="19"/>
  <c r="R290" i="19"/>
  <c r="T290" i="19" s="1"/>
  <c r="R329" i="19"/>
  <c r="R336" i="19"/>
  <c r="R378" i="19"/>
  <c r="R260" i="19"/>
  <c r="T260" i="19" s="1"/>
  <c r="R118" i="19"/>
  <c r="T118" i="19" s="1"/>
  <c r="I19" i="19"/>
  <c r="R296" i="19"/>
  <c r="T296" i="19" s="1"/>
  <c r="V296" i="19" s="1"/>
  <c r="R125" i="19"/>
  <c r="T125" i="19" s="1"/>
  <c r="R84" i="19"/>
  <c r="T84" i="19" s="1"/>
  <c r="R48" i="19"/>
  <c r="T48" i="19" s="1"/>
  <c r="R139" i="19"/>
  <c r="T139" i="19" s="1"/>
  <c r="R162" i="19"/>
  <c r="T162" i="19" s="1"/>
  <c r="R119" i="19"/>
  <c r="T119" i="19" s="1"/>
  <c r="Q28" i="19"/>
  <c r="R274" i="19"/>
  <c r="T274" i="19" s="1"/>
  <c r="R102" i="19"/>
  <c r="T102" i="19" s="1"/>
  <c r="R231" i="19"/>
  <c r="T231" i="19" s="1"/>
  <c r="Q103" i="19"/>
  <c r="R322" i="19"/>
  <c r="R144" i="19"/>
  <c r="T144" i="19" s="1"/>
  <c r="R29" i="19"/>
  <c r="T29" i="19" s="1"/>
  <c r="R177" i="19"/>
  <c r="T177" i="19" s="1"/>
  <c r="R133" i="19"/>
  <c r="T133" i="19" s="1"/>
  <c r="M167" i="19"/>
  <c r="Q60" i="19"/>
  <c r="R369" i="19"/>
  <c r="R188" i="19"/>
  <c r="T188" i="19" s="1"/>
  <c r="R124" i="19"/>
  <c r="T124" i="19" s="1"/>
  <c r="R368" i="19"/>
  <c r="R344" i="19"/>
  <c r="R232" i="19"/>
  <c r="T232" i="19" s="1"/>
  <c r="R209" i="19"/>
  <c r="T209" i="19" s="1"/>
  <c r="R136" i="19"/>
  <c r="T136" i="19" s="1"/>
  <c r="R326" i="19"/>
  <c r="R308" i="19"/>
  <c r="T308" i="19" s="1"/>
  <c r="R82" i="19"/>
  <c r="T82" i="19" s="1"/>
  <c r="R31" i="19"/>
  <c r="T31" i="19" s="1"/>
  <c r="R14" i="19"/>
  <c r="T14" i="19" s="1"/>
  <c r="R175" i="19"/>
  <c r="T175" i="19" s="1"/>
  <c r="R143" i="19"/>
  <c r="T143" i="19" s="1"/>
  <c r="H392" i="19"/>
  <c r="R307" i="19"/>
  <c r="T307" i="19" s="1"/>
  <c r="R272" i="19"/>
  <c r="T272" i="19" s="1"/>
  <c r="R199" i="19"/>
  <c r="T199" i="19" s="1"/>
  <c r="R146" i="19"/>
  <c r="T146" i="19" s="1"/>
  <c r="R106" i="19"/>
  <c r="T106" i="19" s="1"/>
  <c r="R70" i="19"/>
  <c r="T70" i="19" s="1"/>
  <c r="M33" i="19"/>
  <c r="R198" i="19"/>
  <c r="T198" i="19" s="1"/>
  <c r="R51" i="19"/>
  <c r="T51" i="19" s="1"/>
  <c r="R26" i="19"/>
  <c r="T26" i="19" s="1"/>
  <c r="M200" i="19"/>
  <c r="J33" i="19"/>
  <c r="R304" i="19"/>
  <c r="T304" i="19" s="1"/>
  <c r="R206" i="19"/>
  <c r="T206" i="19" s="1"/>
  <c r="R108" i="19"/>
  <c r="T108" i="19" s="1"/>
  <c r="I33" i="19"/>
  <c r="J68" i="19"/>
  <c r="R337" i="19"/>
  <c r="R351" i="19"/>
  <c r="R241" i="19"/>
  <c r="T241" i="19" s="1"/>
  <c r="R191" i="19"/>
  <c r="T191" i="19" s="1"/>
  <c r="J23" i="19"/>
  <c r="R295" i="19"/>
  <c r="T295" i="19" s="1"/>
  <c r="R38" i="19"/>
  <c r="T38" i="19" s="1"/>
  <c r="R288" i="19"/>
  <c r="T288" i="19" s="1"/>
  <c r="R287" i="19"/>
  <c r="T287" i="19" s="1"/>
  <c r="R323" i="19"/>
  <c r="R298" i="19"/>
  <c r="T298" i="19" s="1"/>
  <c r="R224" i="19"/>
  <c r="T224" i="19" s="1"/>
  <c r="I127" i="19"/>
  <c r="I12" i="19"/>
  <c r="R73" i="19"/>
  <c r="T73" i="19" s="1"/>
  <c r="R98" i="19"/>
  <c r="T98" i="19" s="1"/>
  <c r="R58" i="19"/>
  <c r="T58" i="19" s="1"/>
  <c r="I284" i="19"/>
  <c r="R358" i="19"/>
  <c r="R214" i="19"/>
  <c r="T214" i="19" s="1"/>
  <c r="R76" i="19"/>
  <c r="T76" i="19" s="1"/>
  <c r="R126" i="19"/>
  <c r="T126" i="19" s="1"/>
  <c r="R10" i="19"/>
  <c r="T10" i="19" s="1"/>
  <c r="R131" i="19"/>
  <c r="T131" i="19" s="1"/>
  <c r="R122" i="19"/>
  <c r="T122" i="19" s="1"/>
  <c r="J19" i="19"/>
  <c r="I23" i="19"/>
  <c r="M12" i="19"/>
  <c r="P338" i="19"/>
  <c r="R335" i="19"/>
  <c r="R117" i="19"/>
  <c r="T117" i="19" s="1"/>
  <c r="R165" i="19"/>
  <c r="T165" i="19" s="1"/>
  <c r="Y159" i="5"/>
  <c r="Y201" i="5" s="1"/>
  <c r="Z373" i="5"/>
  <c r="Z381" i="5" s="1"/>
  <c r="Y381" i="5"/>
  <c r="E45" i="25"/>
  <c r="F45" i="25" s="1"/>
  <c r="E42" i="25"/>
  <c r="F42" i="25" s="1"/>
  <c r="E36" i="25"/>
  <c r="F36" i="25" s="1"/>
  <c r="E80" i="26"/>
  <c r="E83" i="26" s="1"/>
  <c r="E89" i="26" s="1"/>
  <c r="F89" i="26" s="1"/>
  <c r="F77" i="26"/>
  <c r="F75" i="26"/>
  <c r="R223" i="19"/>
  <c r="T223" i="19" s="1"/>
  <c r="R44" i="19"/>
  <c r="T44" i="19" s="1"/>
  <c r="J60" i="19"/>
  <c r="R306" i="19"/>
  <c r="T306" i="19" s="1"/>
  <c r="R213" i="19"/>
  <c r="T213" i="19" s="1"/>
  <c r="R259" i="19"/>
  <c r="T259" i="19" s="1"/>
  <c r="R256" i="19"/>
  <c r="T256" i="19" s="1"/>
  <c r="R155" i="19"/>
  <c r="T155" i="19" s="1"/>
  <c r="R273" i="19"/>
  <c r="T273" i="19" s="1"/>
  <c r="R123" i="19"/>
  <c r="T123" i="19" s="1"/>
  <c r="M68" i="19"/>
  <c r="R264" i="19"/>
  <c r="T264" i="19" s="1"/>
  <c r="R313" i="19"/>
  <c r="T313" i="19" s="1"/>
  <c r="P327" i="19"/>
  <c r="R210" i="19"/>
  <c r="T210" i="19" s="1"/>
  <c r="R153" i="19"/>
  <c r="T153" i="19" s="1"/>
  <c r="R183" i="19"/>
  <c r="T183" i="19" s="1"/>
  <c r="R161" i="19"/>
  <c r="T161" i="19" s="1"/>
  <c r="Q179" i="19"/>
  <c r="U377" i="19"/>
  <c r="V377" i="19" s="1"/>
  <c r="V379" i="19" s="1"/>
  <c r="U329" i="19"/>
  <c r="V329" i="19" s="1"/>
  <c r="U286" i="19"/>
  <c r="U361" i="19"/>
  <c r="V361" i="19" s="1"/>
  <c r="U341" i="19"/>
  <c r="V341" i="19" s="1"/>
  <c r="U370" i="19"/>
  <c r="V370" i="19" s="1"/>
  <c r="U313" i="19"/>
  <c r="U371" i="19"/>
  <c r="V371" i="19" s="1"/>
  <c r="R237" i="19"/>
  <c r="T237" i="19" s="1"/>
  <c r="M134" i="19"/>
  <c r="M120" i="19"/>
  <c r="I60" i="19"/>
  <c r="R192" i="19"/>
  <c r="T192" i="19" s="1"/>
  <c r="R104" i="19"/>
  <c r="T104" i="19" s="1"/>
  <c r="J65" i="19"/>
  <c r="R63" i="19"/>
  <c r="T63" i="19" s="1"/>
  <c r="R187" i="19"/>
  <c r="T187" i="19" s="1"/>
  <c r="R388" i="19"/>
  <c r="F47" i="16"/>
  <c r="E26" i="25"/>
  <c r="F26" i="25" s="1"/>
  <c r="E68" i="15"/>
  <c r="F68" i="15" s="1"/>
  <c r="E66" i="15"/>
  <c r="F66" i="15" s="1"/>
  <c r="Q157" i="19"/>
  <c r="M163" i="19"/>
  <c r="J127" i="19"/>
  <c r="I65" i="19"/>
  <c r="R294" i="19"/>
  <c r="T294" i="19" s="1"/>
  <c r="R312" i="19"/>
  <c r="T312" i="19" s="1"/>
  <c r="R242" i="19"/>
  <c r="T242" i="19" s="1"/>
  <c r="R249" i="19"/>
  <c r="T249" i="19" s="1"/>
  <c r="G24" i="25"/>
  <c r="C36" i="25"/>
  <c r="C38" i="25"/>
  <c r="C47" i="25"/>
  <c r="C48" i="25" s="1"/>
  <c r="B27" i="25"/>
  <c r="B29" i="25"/>
  <c r="B32" i="25" s="1"/>
  <c r="B33" i="25" s="1"/>
  <c r="F38" i="20"/>
  <c r="U311" i="19"/>
  <c r="U122" i="19"/>
  <c r="U346" i="19"/>
  <c r="V346" i="19" s="1"/>
  <c r="U298" i="19"/>
  <c r="U268" i="19"/>
  <c r="U258" i="19"/>
  <c r="V258" i="19" s="1"/>
  <c r="U249" i="19"/>
  <c r="U269" i="19"/>
  <c r="U294" i="19"/>
  <c r="U276" i="19"/>
  <c r="U236" i="19"/>
  <c r="U227" i="19"/>
  <c r="U257" i="19"/>
  <c r="U241" i="19"/>
  <c r="U224" i="19"/>
  <c r="U352" i="19"/>
  <c r="V352" i="19" s="1"/>
  <c r="U300" i="19"/>
  <c r="V300" i="19" s="1"/>
  <c r="U266" i="19"/>
  <c r="U250" i="19"/>
  <c r="V250" i="19" s="1"/>
  <c r="U225" i="19"/>
  <c r="U212" i="19"/>
  <c r="V212" i="19" s="1"/>
  <c r="U183" i="19"/>
  <c r="U192" i="19"/>
  <c r="U175" i="19"/>
  <c r="U162" i="19"/>
  <c r="U151" i="19"/>
  <c r="V151" i="19" s="1"/>
  <c r="U142" i="19"/>
  <c r="U206" i="19"/>
  <c r="U186" i="19"/>
  <c r="U199" i="19"/>
  <c r="U181" i="19"/>
  <c r="V181" i="19" s="1"/>
  <c r="U170" i="19"/>
  <c r="V170" i="19" s="1"/>
  <c r="U156" i="19"/>
  <c r="V156" i="19" s="1"/>
  <c r="U147" i="19"/>
  <c r="V147" i="19" s="1"/>
  <c r="U137" i="19"/>
  <c r="V137" i="19" s="1"/>
  <c r="U126" i="19"/>
  <c r="U97" i="19"/>
  <c r="U73" i="19"/>
  <c r="U42" i="19"/>
  <c r="V42" i="19" s="1"/>
  <c r="U26" i="19"/>
  <c r="U10" i="19"/>
  <c r="U119" i="19"/>
  <c r="U106" i="19"/>
  <c r="U82" i="19"/>
  <c r="U62" i="19"/>
  <c r="V62" i="19" s="1"/>
  <c r="U51" i="19"/>
  <c r="U29" i="19"/>
  <c r="U118" i="19"/>
  <c r="U99" i="19"/>
  <c r="V99" i="19" s="1"/>
  <c r="U81" i="19"/>
  <c r="U43" i="19"/>
  <c r="U292" i="19"/>
  <c r="V292" i="19" s="1"/>
  <c r="U289" i="19"/>
  <c r="V289" i="19" s="1"/>
  <c r="U171" i="19"/>
  <c r="V171" i="19" s="1"/>
  <c r="U196" i="19"/>
  <c r="V196" i="19" s="1"/>
  <c r="U154" i="19"/>
  <c r="U70" i="19"/>
  <c r="V70" i="19" s="1"/>
  <c r="U115" i="19"/>
  <c r="V115" i="19" s="1"/>
  <c r="U13" i="19"/>
  <c r="U74" i="19"/>
  <c r="V74" i="19" s="1"/>
  <c r="U84" i="19"/>
  <c r="U21" i="19"/>
  <c r="U283" i="19"/>
  <c r="U306" i="19"/>
  <c r="U343" i="19"/>
  <c r="U265" i="19"/>
  <c r="V265" i="19" s="1"/>
  <c r="U256" i="19"/>
  <c r="V256" i="19" s="1"/>
  <c r="U374" i="19"/>
  <c r="U353" i="19"/>
  <c r="V353" i="19" s="1"/>
  <c r="U288" i="19"/>
  <c r="U274" i="19"/>
  <c r="U235" i="19"/>
  <c r="V235" i="19" s="1"/>
  <c r="U325" i="19"/>
  <c r="V325" i="19" s="1"/>
  <c r="U252" i="19"/>
  <c r="U223" i="19"/>
  <c r="U160" i="19"/>
  <c r="U213" i="19"/>
  <c r="U145" i="19"/>
  <c r="U87" i="19"/>
  <c r="V87" i="19" s="1"/>
  <c r="U133" i="19"/>
  <c r="U48" i="19"/>
  <c r="U27" i="19"/>
  <c r="V27" i="19" s="1"/>
  <c r="U61" i="19"/>
  <c r="U291" i="19"/>
  <c r="U293" i="19" s="1"/>
  <c r="U321" i="19"/>
  <c r="U328" i="19"/>
  <c r="U263" i="19"/>
  <c r="V263" i="19" s="1"/>
  <c r="U253" i="19"/>
  <c r="V253" i="19" s="1"/>
  <c r="U285" i="19"/>
  <c r="U308" i="19"/>
  <c r="U282" i="19"/>
  <c r="U284" i="19" s="1"/>
  <c r="U273" i="19"/>
  <c r="U232" i="19"/>
  <c r="V232" i="19" s="1"/>
  <c r="U287" i="19"/>
  <c r="U248" i="19"/>
  <c r="U237" i="19"/>
  <c r="U219" i="19"/>
  <c r="U245" i="19"/>
  <c r="V245" i="19" s="1"/>
  <c r="U272" i="19"/>
  <c r="U259" i="19"/>
  <c r="U231" i="19"/>
  <c r="U220" i="19"/>
  <c r="U198" i="19"/>
  <c r="U207" i="19"/>
  <c r="U180" i="19"/>
  <c r="U169" i="19"/>
  <c r="U155" i="19"/>
  <c r="U146" i="19"/>
  <c r="U214" i="19"/>
  <c r="U191" i="19"/>
  <c r="U209" i="19"/>
  <c r="V209" i="19" s="1"/>
  <c r="U189" i="19"/>
  <c r="U176" i="19"/>
  <c r="V176" i="19" s="1"/>
  <c r="U164" i="19"/>
  <c r="U152" i="19"/>
  <c r="V152" i="19" s="1"/>
  <c r="U143" i="19"/>
  <c r="U132" i="19"/>
  <c r="V132" i="19" s="1"/>
  <c r="U107" i="19"/>
  <c r="U83" i="19"/>
  <c r="V83" i="19" s="1"/>
  <c r="U69" i="19"/>
  <c r="U35" i="19"/>
  <c r="U18" i="19"/>
  <c r="V18" i="19" s="1"/>
  <c r="U125" i="19"/>
  <c r="V125" i="19" s="1"/>
  <c r="U112" i="19"/>
  <c r="V112" i="19" s="1"/>
  <c r="U92" i="19"/>
  <c r="V92" i="19" s="1"/>
  <c r="U67" i="19"/>
  <c r="V67" i="19" s="1"/>
  <c r="U57" i="19"/>
  <c r="V57" i="19" s="1"/>
  <c r="U44" i="19"/>
  <c r="U131" i="19"/>
  <c r="U109" i="19"/>
  <c r="V109" i="19" s="1"/>
  <c r="U89" i="19"/>
  <c r="V89" i="19" s="1"/>
  <c r="U64" i="19"/>
  <c r="V64" i="19" s="1"/>
  <c r="U17" i="19"/>
  <c r="U123" i="19"/>
  <c r="U102" i="19"/>
  <c r="V102" i="19" s="1"/>
  <c r="U80" i="19"/>
  <c r="V80" i="19" s="1"/>
  <c r="U58" i="19"/>
  <c r="V58" i="19" s="1"/>
  <c r="U47" i="19"/>
  <c r="V47" i="19" s="1"/>
  <c r="U32" i="19"/>
  <c r="V32" i="19" s="1"/>
  <c r="U14" i="19"/>
  <c r="U323" i="19"/>
  <c r="V323" i="19" s="1"/>
  <c r="U362" i="19"/>
  <c r="V362" i="19" s="1"/>
  <c r="U364" i="19"/>
  <c r="U304" i="19"/>
  <c r="U136" i="19"/>
  <c r="U88" i="19"/>
  <c r="U54" i="19"/>
  <c r="U25" i="19"/>
  <c r="U307" i="19"/>
  <c r="U335" i="19"/>
  <c r="V335" i="19" s="1"/>
  <c r="U221" i="19"/>
  <c r="V221" i="19" s="1"/>
  <c r="X221" i="19" s="1"/>
  <c r="AF221" i="19" s="1"/>
  <c r="U262" i="19"/>
  <c r="U208" i="19"/>
  <c r="V208" i="19" s="1"/>
  <c r="U182" i="19"/>
  <c r="V182" i="19" s="1"/>
  <c r="U138" i="19"/>
  <c r="V138" i="19" s="1"/>
  <c r="U178" i="19"/>
  <c r="U135" i="19"/>
  <c r="U39" i="19"/>
  <c r="V39" i="19" s="1"/>
  <c r="U100" i="19"/>
  <c r="U59" i="19"/>
  <c r="V59" i="19" s="1"/>
  <c r="U91" i="19"/>
  <c r="U104" i="19"/>
  <c r="U38" i="19"/>
  <c r="U326" i="19"/>
  <c r="V326" i="19" s="1"/>
  <c r="U367" i="19"/>
  <c r="V367" i="19" s="1"/>
  <c r="U349" i="19"/>
  <c r="U322" i="19"/>
  <c r="V322" i="19" s="1"/>
  <c r="U260" i="19"/>
  <c r="U251" i="19"/>
  <c r="U270" i="19"/>
  <c r="U295" i="19"/>
  <c r="V295" i="19" s="1"/>
  <c r="U277" i="19"/>
  <c r="V277" i="19" s="1"/>
  <c r="U239" i="19"/>
  <c r="U228" i="19"/>
  <c r="U264" i="19"/>
  <c r="U244" i="19"/>
  <c r="V244" i="19" s="1"/>
  <c r="U226" i="19"/>
  <c r="V226" i="19" s="1"/>
  <c r="U217" i="19"/>
  <c r="U242" i="19"/>
  <c r="U271" i="19"/>
  <c r="U254" i="19"/>
  <c r="V254" i="19" s="1"/>
  <c r="X254" i="19" s="1"/>
  <c r="AF254" i="19" s="1"/>
  <c r="U230" i="19"/>
  <c r="U218" i="19"/>
  <c r="U190" i="19"/>
  <c r="U197" i="19"/>
  <c r="U177" i="19"/>
  <c r="U165" i="19"/>
  <c r="U153" i="19"/>
  <c r="U144" i="19"/>
  <c r="U210" i="19"/>
  <c r="U187" i="19"/>
  <c r="U205" i="19"/>
  <c r="U188" i="19"/>
  <c r="V188" i="19" s="1"/>
  <c r="U174" i="19"/>
  <c r="U161" i="19"/>
  <c r="U150" i="19"/>
  <c r="U139" i="19"/>
  <c r="V139" i="19" s="1"/>
  <c r="U130" i="19"/>
  <c r="V130" i="19" s="1"/>
  <c r="U101" i="19"/>
  <c r="V101" i="19" s="1"/>
  <c r="U79" i="19"/>
  <c r="U46" i="19"/>
  <c r="V46" i="19" s="1"/>
  <c r="U31" i="19"/>
  <c r="U15" i="19"/>
  <c r="V15" i="19" s="1"/>
  <c r="U121" i="19"/>
  <c r="U110" i="19"/>
  <c r="V110" i="19" s="1"/>
  <c r="U86" i="19"/>
  <c r="U66" i="19"/>
  <c r="U55" i="19"/>
  <c r="U37" i="19"/>
  <c r="U124" i="19"/>
  <c r="U105" i="19"/>
  <c r="U85" i="19"/>
  <c r="V85" i="19" s="1"/>
  <c r="U41" i="19"/>
  <c r="V41" i="19" s="1"/>
  <c r="U11" i="19"/>
  <c r="V11" i="19" s="1"/>
  <c r="U117" i="19"/>
  <c r="U98" i="19"/>
  <c r="U76" i="19"/>
  <c r="V76" i="19" s="1"/>
  <c r="U56" i="19"/>
  <c r="U45" i="19"/>
  <c r="V45" i="19" s="1"/>
  <c r="U30" i="19"/>
  <c r="U9" i="19"/>
  <c r="U358" i="19"/>
  <c r="U299" i="19"/>
  <c r="V299" i="19" s="1"/>
  <c r="U312" i="19"/>
  <c r="U333" i="19"/>
  <c r="U36" i="19"/>
  <c r="V36" i="19" s="1"/>
  <c r="U108" i="19"/>
  <c r="V108" i="19" s="1"/>
  <c r="U63" i="19"/>
  <c r="U345" i="19"/>
  <c r="V345" i="19" s="1"/>
  <c r="U315" i="19"/>
  <c r="V315" i="19" s="1"/>
  <c r="U240" i="19"/>
  <c r="U290" i="19"/>
  <c r="U234" i="19"/>
  <c r="U215" i="19"/>
  <c r="V215" i="19" s="1"/>
  <c r="U148" i="19"/>
  <c r="V148" i="19" s="1"/>
  <c r="U195" i="19"/>
  <c r="U166" i="19"/>
  <c r="U116" i="19"/>
  <c r="V116" i="19" s="1"/>
  <c r="U22" i="19"/>
  <c r="V22" i="19" s="1"/>
  <c r="U71" i="19"/>
  <c r="V71" i="19" s="1"/>
  <c r="U114" i="19"/>
  <c r="U129" i="19"/>
  <c r="U50" i="19"/>
  <c r="V50" i="19" s="1"/>
  <c r="U330" i="19"/>
  <c r="V330" i="19" s="1"/>
  <c r="K21" i="21"/>
  <c r="Q321" i="19" s="1"/>
  <c r="Q255" i="19"/>
  <c r="N225" i="19"/>
  <c r="M229" i="19"/>
  <c r="I229" i="19"/>
  <c r="J225" i="19"/>
  <c r="J229" i="19" s="1"/>
  <c r="N12" i="19"/>
  <c r="P9" i="19"/>
  <c r="P12" i="19" s="1"/>
  <c r="I331" i="19"/>
  <c r="J328" i="19"/>
  <c r="J331" i="19" s="1"/>
  <c r="J377" i="19"/>
  <c r="J379" i="19" s="1"/>
  <c r="I379" i="19"/>
  <c r="M338" i="19"/>
  <c r="N333" i="19"/>
  <c r="N338" i="19" s="1"/>
  <c r="M267" i="19"/>
  <c r="N262" i="19"/>
  <c r="M331" i="19"/>
  <c r="N328" i="19"/>
  <c r="R228" i="19"/>
  <c r="T228" i="19" s="1"/>
  <c r="R269" i="19"/>
  <c r="T269" i="19" s="1"/>
  <c r="I238" i="19"/>
  <c r="J234" i="19"/>
  <c r="J238" i="19" s="1"/>
  <c r="R240" i="19"/>
  <c r="T240" i="19" s="1"/>
  <c r="Q172" i="19"/>
  <c r="J169" i="19"/>
  <c r="J172" i="19" s="1"/>
  <c r="I172" i="19"/>
  <c r="Q40" i="19"/>
  <c r="N25" i="19"/>
  <c r="M28" i="19"/>
  <c r="N105" i="19"/>
  <c r="M111" i="19"/>
  <c r="J278" i="19"/>
  <c r="Q229" i="19"/>
  <c r="J193" i="19"/>
  <c r="J194" i="19" s="1"/>
  <c r="J179" i="19"/>
  <c r="K42" i="21"/>
  <c r="Q35" i="19" s="1"/>
  <c r="Q13" i="19"/>
  <c r="M314" i="19"/>
  <c r="M316" i="19" s="1"/>
  <c r="N311" i="19"/>
  <c r="Q293" i="19"/>
  <c r="R324" i="19"/>
  <c r="R266" i="19"/>
  <c r="T266" i="19" s="1"/>
  <c r="R268" i="19"/>
  <c r="T268" i="19" s="1"/>
  <c r="Q222" i="19"/>
  <c r="Q193" i="19"/>
  <c r="Q194" i="19" s="1"/>
  <c r="R145" i="19"/>
  <c r="T145" i="19" s="1"/>
  <c r="Q111" i="19"/>
  <c r="N169" i="19"/>
  <c r="M172" i="19"/>
  <c r="I103" i="19"/>
  <c r="J100" i="19"/>
  <c r="J103" i="19" s="1"/>
  <c r="I120" i="19"/>
  <c r="J114" i="19"/>
  <c r="J120" i="19" s="1"/>
  <c r="Q33" i="19"/>
  <c r="I28" i="19"/>
  <c r="J25" i="19"/>
  <c r="J28" i="19" s="1"/>
  <c r="Q379" i="19"/>
  <c r="Q338" i="19"/>
  <c r="R333" i="19"/>
  <c r="Q238" i="19"/>
  <c r="I267" i="19"/>
  <c r="J72" i="19"/>
  <c r="R352" i="19"/>
  <c r="M379" i="19"/>
  <c r="N377" i="19"/>
  <c r="I347" i="19"/>
  <c r="Q363" i="19"/>
  <c r="I314" i="19"/>
  <c r="I316" i="19" s="1"/>
  <c r="J255" i="19"/>
  <c r="M65" i="19"/>
  <c r="I49" i="19"/>
  <c r="M238" i="19"/>
  <c r="N234" i="19"/>
  <c r="N200" i="19"/>
  <c r="P195" i="19"/>
  <c r="P160" i="19"/>
  <c r="P163" i="19" s="1"/>
  <c r="N163" i="19"/>
  <c r="N23" i="19"/>
  <c r="P21" i="19"/>
  <c r="P23" i="19" s="1"/>
  <c r="M376" i="19"/>
  <c r="N374" i="19"/>
  <c r="R286" i="19"/>
  <c r="T286" i="19" s="1"/>
  <c r="N257" i="19"/>
  <c r="M261" i="19"/>
  <c r="N230" i="19"/>
  <c r="M233" i="19"/>
  <c r="J142" i="19"/>
  <c r="J149" i="19" s="1"/>
  <c r="I149" i="19"/>
  <c r="I167" i="19"/>
  <c r="J164" i="19"/>
  <c r="J167" i="19" s="1"/>
  <c r="N121" i="19"/>
  <c r="M127" i="19"/>
  <c r="J79" i="19"/>
  <c r="J129" i="19"/>
  <c r="J134" i="19" s="1"/>
  <c r="I134" i="19"/>
  <c r="I111" i="19"/>
  <c r="J105" i="19"/>
  <c r="J111" i="19" s="1"/>
  <c r="Q23" i="19"/>
  <c r="N282" i="19"/>
  <c r="M284" i="19"/>
  <c r="I278" i="19"/>
  <c r="M275" i="19"/>
  <c r="I193" i="19"/>
  <c r="I194" i="19" s="1"/>
  <c r="I179" i="19"/>
  <c r="R283" i="19"/>
  <c r="T283" i="19" s="1"/>
  <c r="Q278" i="19"/>
  <c r="I309" i="19"/>
  <c r="J305" i="19"/>
  <c r="J309" i="19" s="1"/>
  <c r="Q261" i="19"/>
  <c r="R251" i="19"/>
  <c r="T251" i="19" s="1"/>
  <c r="R227" i="19"/>
  <c r="T227" i="19" s="1"/>
  <c r="Q120" i="19"/>
  <c r="R178" i="19"/>
  <c r="T178" i="19" s="1"/>
  <c r="Q140" i="19"/>
  <c r="N142" i="19"/>
  <c r="M149" i="19"/>
  <c r="N69" i="19"/>
  <c r="M72" i="19"/>
  <c r="Q65" i="19"/>
  <c r="Q19" i="19"/>
  <c r="N205" i="19"/>
  <c r="R349" i="19"/>
  <c r="I372" i="19"/>
  <c r="Q72" i="19"/>
  <c r="Q200" i="19"/>
  <c r="J243" i="19"/>
  <c r="J267" i="19"/>
  <c r="I163" i="19"/>
  <c r="Q90" i="19"/>
  <c r="Q93" i="19" s="1"/>
  <c r="P66" i="19"/>
  <c r="N68" i="19"/>
  <c r="M40" i="19"/>
  <c r="I72" i="19"/>
  <c r="Q354" i="19"/>
  <c r="P364" i="19"/>
  <c r="N372" i="19"/>
  <c r="J314" i="19"/>
  <c r="J316" i="19" s="1"/>
  <c r="Q167" i="19"/>
  <c r="N65" i="19"/>
  <c r="P61" i="19"/>
  <c r="P65" i="19" s="1"/>
  <c r="I16" i="19"/>
  <c r="R330" i="19"/>
  <c r="N276" i="19"/>
  <c r="M278" i="19"/>
  <c r="Q284" i="19"/>
  <c r="Q134" i="19"/>
  <c r="I200" i="19"/>
  <c r="N35" i="19"/>
  <c r="Q309" i="19"/>
  <c r="J348" i="19"/>
  <c r="J354" i="19" s="1"/>
  <c r="I354" i="19"/>
  <c r="R353" i="19"/>
  <c r="M255" i="19"/>
  <c r="N252" i="19"/>
  <c r="J297" i="19"/>
  <c r="I261" i="19"/>
  <c r="J257" i="19"/>
  <c r="J261" i="19" s="1"/>
  <c r="R220" i="19"/>
  <c r="T220" i="19" s="1"/>
  <c r="J180" i="19"/>
  <c r="J184" i="19" s="1"/>
  <c r="I184" i="19"/>
  <c r="N54" i="19"/>
  <c r="Q12" i="19"/>
  <c r="N275" i="19"/>
  <c r="P271" i="19"/>
  <c r="P275" i="19" s="1"/>
  <c r="J140" i="19"/>
  <c r="M60" i="19"/>
  <c r="J35" i="19"/>
  <c r="R301" i="19"/>
  <c r="T301" i="19" s="1"/>
  <c r="V301" i="19" s="1"/>
  <c r="R345" i="19"/>
  <c r="R270" i="19"/>
  <c r="T270" i="19" s="1"/>
  <c r="Q275" i="19"/>
  <c r="R197" i="19"/>
  <c r="T197" i="19" s="1"/>
  <c r="N248" i="19"/>
  <c r="R218" i="19"/>
  <c r="T218" i="19" s="1"/>
  <c r="R166" i="19"/>
  <c r="T166" i="19" s="1"/>
  <c r="N180" i="19"/>
  <c r="M184" i="19"/>
  <c r="R55" i="19"/>
  <c r="T55" i="19" s="1"/>
  <c r="N81" i="19"/>
  <c r="M90" i="19"/>
  <c r="M93" i="19" s="1"/>
  <c r="N17" i="19"/>
  <c r="M19" i="19"/>
  <c r="N135" i="19"/>
  <c r="M140" i="19"/>
  <c r="P363" i="19"/>
  <c r="J372" i="19"/>
  <c r="Q233" i="19"/>
  <c r="I243" i="19"/>
  <c r="M193" i="19"/>
  <c r="M194" i="19" s="1"/>
  <c r="Q149" i="19"/>
  <c r="J163" i="19"/>
  <c r="J157" i="19"/>
  <c r="J90" i="19"/>
  <c r="P37" i="19"/>
  <c r="P40" i="19" s="1"/>
  <c r="N40" i="19"/>
  <c r="J321" i="19"/>
  <c r="I327" i="19"/>
  <c r="I339" i="19"/>
  <c r="R359" i="19"/>
  <c r="R371" i="19"/>
  <c r="M372" i="19"/>
  <c r="Q314" i="19"/>
  <c r="Q316" i="19" s="1"/>
  <c r="Q331" i="19"/>
  <c r="J275" i="19"/>
  <c r="J16" i="19"/>
  <c r="N348" i="19"/>
  <c r="M354" i="19"/>
  <c r="N305" i="19"/>
  <c r="M309" i="19"/>
  <c r="Q267" i="19"/>
  <c r="I233" i="19"/>
  <c r="J230" i="19"/>
  <c r="J233" i="19" s="1"/>
  <c r="Q163" i="19"/>
  <c r="N167" i="19"/>
  <c r="P164" i="19"/>
  <c r="P186" i="19"/>
  <c r="R186" i="19" s="1"/>
  <c r="J200" i="19"/>
  <c r="N134" i="19"/>
  <c r="P129" i="19"/>
  <c r="P134" i="19" s="1"/>
  <c r="N120" i="19"/>
  <c r="P114" i="19"/>
  <c r="P120" i="19" s="1"/>
  <c r="M321" i="19"/>
  <c r="I363" i="19"/>
  <c r="J356" i="19"/>
  <c r="J363" i="19" s="1"/>
  <c r="Q243" i="19"/>
  <c r="J291" i="19"/>
  <c r="J293" i="19" s="1"/>
  <c r="I293" i="19"/>
  <c r="R189" i="19"/>
  <c r="T189" i="19" s="1"/>
  <c r="J219" i="19"/>
  <c r="J222" i="19" s="1"/>
  <c r="I222" i="19"/>
  <c r="N219" i="19"/>
  <c r="M222" i="19"/>
  <c r="Q184" i="19"/>
  <c r="J207" i="19"/>
  <c r="Q49" i="19"/>
  <c r="N79" i="19"/>
  <c r="N13" i="19"/>
  <c r="M16" i="19"/>
  <c r="J205" i="19"/>
  <c r="Q372" i="19"/>
  <c r="P207" i="19"/>
  <c r="R207" i="19" s="1"/>
  <c r="I140" i="19"/>
  <c r="N60" i="19"/>
  <c r="P56" i="19"/>
  <c r="P97" i="19"/>
  <c r="Q347" i="19"/>
  <c r="J333" i="19"/>
  <c r="J338" i="19" s="1"/>
  <c r="I338" i="19"/>
  <c r="N341" i="19"/>
  <c r="M347" i="19"/>
  <c r="R236" i="19"/>
  <c r="T236" i="19" s="1"/>
  <c r="R285" i="19"/>
  <c r="T285" i="19" s="1"/>
  <c r="N239" i="19"/>
  <c r="M243" i="19"/>
  <c r="J248" i="19"/>
  <c r="R91" i="19"/>
  <c r="T91" i="19" s="1"/>
  <c r="N174" i="19"/>
  <c r="M179" i="19"/>
  <c r="N150" i="19"/>
  <c r="M157" i="19"/>
  <c r="R154" i="19"/>
  <c r="T154" i="19" s="1"/>
  <c r="N100" i="19"/>
  <c r="M103" i="19"/>
  <c r="J37" i="19"/>
  <c r="J40" i="19" s="1"/>
  <c r="I40" i="19"/>
  <c r="N43" i="19"/>
  <c r="M49" i="19"/>
  <c r="J54" i="19"/>
  <c r="N193" i="19"/>
  <c r="N194" i="19" s="1"/>
  <c r="P190" i="19"/>
  <c r="P193" i="19" s="1"/>
  <c r="I157" i="19"/>
  <c r="N33" i="19"/>
  <c r="P30" i="19"/>
  <c r="P33" i="19" s="1"/>
  <c r="I90" i="19"/>
  <c r="I93" i="19" s="1"/>
  <c r="Q376" i="19"/>
  <c r="J374" i="19"/>
  <c r="J376" i="19" s="1"/>
  <c r="I376" i="19"/>
  <c r="R361" i="19"/>
  <c r="R366" i="19"/>
  <c r="N356" i="19"/>
  <c r="N363" i="19" s="1"/>
  <c r="M363" i="19"/>
  <c r="J347" i="19"/>
  <c r="P291" i="19"/>
  <c r="P293" i="19" s="1"/>
  <c r="N293" i="19"/>
  <c r="I275" i="19"/>
  <c r="I255" i="19"/>
  <c r="Q127" i="19"/>
  <c r="J49" i="19"/>
  <c r="F59" i="15"/>
  <c r="F65" i="15"/>
  <c r="F60" i="15"/>
  <c r="F56" i="15"/>
  <c r="F62" i="15"/>
  <c r="F57" i="15"/>
  <c r="F63" i="15"/>
  <c r="F48" i="15"/>
  <c r="B17" i="17"/>
  <c r="E38" i="25" s="1"/>
  <c r="F38" i="25" s="1"/>
  <c r="F44" i="16"/>
  <c r="B18" i="17"/>
  <c r="E39" i="25" s="1"/>
  <c r="F39" i="25" s="1"/>
  <c r="F45" i="16"/>
  <c r="B4" i="17"/>
  <c r="E23" i="25" s="1"/>
  <c r="F23" i="25" s="1"/>
  <c r="F47" i="15"/>
  <c r="B5" i="17"/>
  <c r="E24" i="25" s="1"/>
  <c r="F24" i="16"/>
  <c r="E48" i="16"/>
  <c r="F48" i="16" s="1"/>
  <c r="G45" i="16"/>
  <c r="D4" i="17" s="1"/>
  <c r="G47" i="15"/>
  <c r="G24" i="16"/>
  <c r="G47" i="16"/>
  <c r="J44" i="16" s="1"/>
  <c r="I23" i="16"/>
  <c r="F38" i="16"/>
  <c r="U263" i="5"/>
  <c r="F9" i="16"/>
  <c r="U366" i="5"/>
  <c r="G15" i="16"/>
  <c r="E39" i="16"/>
  <c r="U80" i="5" s="1"/>
  <c r="F36" i="16"/>
  <c r="E38" i="15"/>
  <c r="F35" i="15"/>
  <c r="E39" i="15"/>
  <c r="F39" i="15" s="1"/>
  <c r="F36" i="15"/>
  <c r="AC202" i="5" l="1"/>
  <c r="J54" i="27"/>
  <c r="Y218" i="5" s="1"/>
  <c r="Y13" i="5"/>
  <c r="Y16" i="5" s="1"/>
  <c r="Y20" i="5" s="1"/>
  <c r="Y24" i="5" s="1"/>
  <c r="Y94" i="5" s="1"/>
  <c r="Y202" i="5" s="1"/>
  <c r="I32" i="25"/>
  <c r="G29" i="25"/>
  <c r="G30" i="25" s="1"/>
  <c r="J34" i="19"/>
  <c r="V118" i="19"/>
  <c r="M168" i="19"/>
  <c r="V294" i="19"/>
  <c r="V124" i="19"/>
  <c r="X124" i="19" s="1"/>
  <c r="V107" i="19"/>
  <c r="V199" i="19"/>
  <c r="X199" i="19" s="1"/>
  <c r="V162" i="19"/>
  <c r="X162" i="19" s="1"/>
  <c r="Q75" i="19"/>
  <c r="Q77" i="19" s="1"/>
  <c r="V290" i="19"/>
  <c r="X290" i="19" s="1"/>
  <c r="V260" i="19"/>
  <c r="X260" i="19" s="1"/>
  <c r="V143" i="19"/>
  <c r="X143" i="19" s="1"/>
  <c r="V82" i="19"/>
  <c r="V86" i="19"/>
  <c r="X86" i="19" s="1"/>
  <c r="V117" i="19"/>
  <c r="X117" i="19" s="1"/>
  <c r="V242" i="19"/>
  <c r="X242" i="19" s="1"/>
  <c r="V264" i="19"/>
  <c r="X264" i="19" s="1"/>
  <c r="V38" i="19"/>
  <c r="X38" i="19" s="1"/>
  <c r="V155" i="19"/>
  <c r="X155" i="19" s="1"/>
  <c r="V198" i="19"/>
  <c r="X198" i="19" s="1"/>
  <c r="V29" i="19"/>
  <c r="X29" i="19" s="1"/>
  <c r="V88" i="19"/>
  <c r="X88" i="19" s="1"/>
  <c r="V119" i="19"/>
  <c r="X119" i="19" s="1"/>
  <c r="V231" i="19"/>
  <c r="X231" i="19" s="1"/>
  <c r="V84" i="19"/>
  <c r="X84" i="19" s="1"/>
  <c r="V98" i="19"/>
  <c r="X98" i="19" s="1"/>
  <c r="V304" i="19"/>
  <c r="V14" i="19"/>
  <c r="X14" i="19" s="1"/>
  <c r="V273" i="19"/>
  <c r="X273" i="19" s="1"/>
  <c r="M141" i="19"/>
  <c r="V217" i="19"/>
  <c r="X217" i="19" s="1"/>
  <c r="V91" i="19"/>
  <c r="X91" i="19" s="1"/>
  <c r="V44" i="19"/>
  <c r="X44" i="19" s="1"/>
  <c r="V259" i="19"/>
  <c r="X259" i="19" s="1"/>
  <c r="V133" i="19"/>
  <c r="X133" i="19" s="1"/>
  <c r="V26" i="19"/>
  <c r="X26" i="19" s="1"/>
  <c r="V206" i="19"/>
  <c r="X206" i="19" s="1"/>
  <c r="V175" i="19"/>
  <c r="X175" i="19" s="1"/>
  <c r="V307" i="19"/>
  <c r="X307" i="19" s="1"/>
  <c r="Q113" i="19"/>
  <c r="I128" i="19"/>
  <c r="R338" i="19"/>
  <c r="V161" i="19"/>
  <c r="X161" i="19" s="1"/>
  <c r="V272" i="19"/>
  <c r="X272" i="19" s="1"/>
  <c r="V274" i="19"/>
  <c r="X274" i="19" s="1"/>
  <c r="Q158" i="19"/>
  <c r="V251" i="19"/>
  <c r="X251" i="19" s="1"/>
  <c r="V286" i="19"/>
  <c r="X286" i="19" s="1"/>
  <c r="V123" i="19"/>
  <c r="X123" i="19" s="1"/>
  <c r="V287" i="19"/>
  <c r="X287" i="19" s="1"/>
  <c r="V122" i="19"/>
  <c r="X122" i="19" s="1"/>
  <c r="AF122" i="19" s="1"/>
  <c r="V10" i="19"/>
  <c r="X10" i="19" s="1"/>
  <c r="R271" i="19"/>
  <c r="T271" i="19" s="1"/>
  <c r="Q34" i="19"/>
  <c r="V178" i="19"/>
  <c r="X178" i="19" s="1"/>
  <c r="V48" i="19"/>
  <c r="X48" i="19" s="1"/>
  <c r="M52" i="19"/>
  <c r="V165" i="19"/>
  <c r="X165" i="19" s="1"/>
  <c r="V223" i="19"/>
  <c r="X223" i="19" s="1"/>
  <c r="V106" i="19"/>
  <c r="X106" i="19" s="1"/>
  <c r="V224" i="19"/>
  <c r="X224" i="19" s="1"/>
  <c r="V31" i="19"/>
  <c r="X31" i="19" s="1"/>
  <c r="V177" i="19"/>
  <c r="X177" i="19" s="1"/>
  <c r="V104" i="19"/>
  <c r="X104" i="19" s="1"/>
  <c r="V191" i="19"/>
  <c r="X191" i="19" s="1"/>
  <c r="V288" i="19"/>
  <c r="X288" i="19" s="1"/>
  <c r="V51" i="19"/>
  <c r="X51" i="19" s="1"/>
  <c r="V183" i="19"/>
  <c r="X183" i="19" s="1"/>
  <c r="Q185" i="19"/>
  <c r="J20" i="19"/>
  <c r="J24" i="19" s="1"/>
  <c r="V144" i="19"/>
  <c r="X144" i="19" s="1"/>
  <c r="V136" i="19"/>
  <c r="X136" i="19" s="1"/>
  <c r="V131" i="19"/>
  <c r="X131" i="19" s="1"/>
  <c r="V214" i="19"/>
  <c r="X214" i="19" s="1"/>
  <c r="V213" i="19"/>
  <c r="X213" i="19" s="1"/>
  <c r="X170" i="19"/>
  <c r="X22" i="19"/>
  <c r="X299" i="19"/>
  <c r="X295" i="19"/>
  <c r="X89" i="19"/>
  <c r="X125" i="19"/>
  <c r="X209" i="19"/>
  <c r="X196" i="19"/>
  <c r="X137" i="19"/>
  <c r="R9" i="19"/>
  <c r="T9" i="19" s="1"/>
  <c r="I34" i="19"/>
  <c r="X116" i="19"/>
  <c r="X315" i="19"/>
  <c r="X130" i="19"/>
  <c r="X39" i="19"/>
  <c r="X47" i="19"/>
  <c r="X109" i="19"/>
  <c r="X107" i="19"/>
  <c r="X27" i="19"/>
  <c r="X171" i="19"/>
  <c r="X147" i="19"/>
  <c r="X151" i="19"/>
  <c r="V241" i="19"/>
  <c r="X258" i="19"/>
  <c r="X41" i="19"/>
  <c r="X46" i="19"/>
  <c r="X139" i="19"/>
  <c r="X188" i="19"/>
  <c r="X226" i="19"/>
  <c r="X208" i="19"/>
  <c r="X58" i="19"/>
  <c r="X92" i="19"/>
  <c r="X132" i="19"/>
  <c r="X176" i="19"/>
  <c r="X232" i="19"/>
  <c r="X70" i="19"/>
  <c r="X289" i="19"/>
  <c r="X99" i="19"/>
  <c r="X62" i="19"/>
  <c r="X156" i="19"/>
  <c r="X212" i="19"/>
  <c r="X300" i="19"/>
  <c r="X294" i="19"/>
  <c r="X50" i="19"/>
  <c r="X148" i="19"/>
  <c r="X108" i="19"/>
  <c r="X45" i="19"/>
  <c r="X15" i="19"/>
  <c r="X101" i="19"/>
  <c r="X138" i="19"/>
  <c r="X32" i="19"/>
  <c r="X102" i="19"/>
  <c r="X57" i="19"/>
  <c r="X83" i="19"/>
  <c r="X152" i="19"/>
  <c r="X263" i="19"/>
  <c r="X87" i="19"/>
  <c r="X256" i="19"/>
  <c r="X42" i="19"/>
  <c r="X181" i="19"/>
  <c r="X250" i="19"/>
  <c r="X296" i="19"/>
  <c r="X253" i="19"/>
  <c r="X215" i="19"/>
  <c r="X36" i="19"/>
  <c r="X11" i="19"/>
  <c r="X182" i="19"/>
  <c r="X67" i="19"/>
  <c r="X18" i="19"/>
  <c r="X245" i="19"/>
  <c r="X265" i="19"/>
  <c r="X115" i="19"/>
  <c r="X76" i="19"/>
  <c r="X110" i="19"/>
  <c r="M185" i="19"/>
  <c r="X301" i="19"/>
  <c r="I20" i="19"/>
  <c r="I24" i="19" s="1"/>
  <c r="J128" i="19"/>
  <c r="M34" i="19"/>
  <c r="X71" i="19"/>
  <c r="V63" i="19"/>
  <c r="X85" i="19"/>
  <c r="X244" i="19"/>
  <c r="X277" i="19"/>
  <c r="X59" i="19"/>
  <c r="X304" i="19"/>
  <c r="X80" i="19"/>
  <c r="X64" i="19"/>
  <c r="X112" i="19"/>
  <c r="V146" i="19"/>
  <c r="X235" i="19"/>
  <c r="X74" i="19"/>
  <c r="X292" i="19"/>
  <c r="X118" i="19"/>
  <c r="X82" i="19"/>
  <c r="V126" i="19"/>
  <c r="Z221" i="19"/>
  <c r="AB221" i="19" s="1"/>
  <c r="AD221" i="19" s="1"/>
  <c r="M75" i="19"/>
  <c r="M77" i="19" s="1"/>
  <c r="U379" i="19"/>
  <c r="V73" i="19"/>
  <c r="Z254" i="19"/>
  <c r="AB254" i="19" s="1"/>
  <c r="AD254" i="19" s="1"/>
  <c r="M128" i="19"/>
  <c r="R363" i="19"/>
  <c r="V153" i="19"/>
  <c r="V237" i="19"/>
  <c r="V306" i="19"/>
  <c r="V298" i="19"/>
  <c r="I75" i="19"/>
  <c r="I77" i="19" s="1"/>
  <c r="K32" i="27"/>
  <c r="J32" i="27" s="1"/>
  <c r="F80" i="26"/>
  <c r="F78" i="26"/>
  <c r="Q239" i="1"/>
  <c r="U17" i="5"/>
  <c r="V154" i="19"/>
  <c r="V249" i="19"/>
  <c r="U343" i="5"/>
  <c r="U367" i="5"/>
  <c r="V367" i="5" s="1"/>
  <c r="K367" i="22" s="1"/>
  <c r="U252" i="5"/>
  <c r="I113" i="19"/>
  <c r="I279" i="19"/>
  <c r="Q380" i="19"/>
  <c r="R160" i="19"/>
  <c r="T160" i="19" s="1"/>
  <c r="V55" i="19"/>
  <c r="V227" i="19"/>
  <c r="V269" i="19"/>
  <c r="V210" i="19"/>
  <c r="U172" i="19"/>
  <c r="V312" i="19"/>
  <c r="V313" i="19"/>
  <c r="U11" i="5"/>
  <c r="U329" i="5"/>
  <c r="U223" i="5"/>
  <c r="V189" i="19"/>
  <c r="I332" i="19"/>
  <c r="J168" i="19"/>
  <c r="J173" i="19" s="1"/>
  <c r="V166" i="19"/>
  <c r="X166" i="19" s="1"/>
  <c r="AF166" i="19" s="1"/>
  <c r="V197" i="19"/>
  <c r="V268" i="19"/>
  <c r="M279" i="19"/>
  <c r="F24" i="25"/>
  <c r="E27" i="25"/>
  <c r="F27" i="25" s="1"/>
  <c r="V285" i="19"/>
  <c r="I380" i="19"/>
  <c r="V187" i="19"/>
  <c r="V192" i="19"/>
  <c r="J279" i="19"/>
  <c r="I373" i="19"/>
  <c r="I381" i="19" s="1"/>
  <c r="I168" i="19"/>
  <c r="I173" i="19" s="1"/>
  <c r="U350" i="5"/>
  <c r="U36" i="5"/>
  <c r="J380" i="19"/>
  <c r="J75" i="19"/>
  <c r="J77" i="19" s="1"/>
  <c r="I52" i="19"/>
  <c r="M20" i="19"/>
  <c r="M24" i="19" s="1"/>
  <c r="Q168" i="19"/>
  <c r="Q173" i="19" s="1"/>
  <c r="Q279" i="19"/>
  <c r="U134" i="19"/>
  <c r="U179" i="19"/>
  <c r="U233" i="19"/>
  <c r="C51" i="25"/>
  <c r="C52" i="25" s="1"/>
  <c r="C49" i="25"/>
  <c r="C39" i="25"/>
  <c r="C41" i="25"/>
  <c r="B30" i="25"/>
  <c r="B35" i="25"/>
  <c r="B38" i="25" s="1"/>
  <c r="V220" i="19"/>
  <c r="V145" i="19"/>
  <c r="V266" i="19"/>
  <c r="U68" i="19"/>
  <c r="V270" i="19"/>
  <c r="V283" i="19"/>
  <c r="U60" i="19"/>
  <c r="U309" i="19"/>
  <c r="V236" i="19"/>
  <c r="U238" i="19"/>
  <c r="V218" i="19"/>
  <c r="U200" i="19"/>
  <c r="U157" i="19"/>
  <c r="U275" i="19"/>
  <c r="U111" i="19"/>
  <c r="U103" i="19"/>
  <c r="V364" i="19"/>
  <c r="V372" i="19" s="1"/>
  <c r="U372" i="19"/>
  <c r="U65" i="19"/>
  <c r="U16" i="19"/>
  <c r="U49" i="19"/>
  <c r="U149" i="19"/>
  <c r="V308" i="19"/>
  <c r="V349" i="19"/>
  <c r="V354" i="19" s="1"/>
  <c r="U354" i="19"/>
  <c r="U167" i="19"/>
  <c r="V328" i="19"/>
  <c r="V331" i="19" s="1"/>
  <c r="U331" i="19"/>
  <c r="U255" i="19"/>
  <c r="U23" i="19"/>
  <c r="U90" i="19"/>
  <c r="U93" i="19" s="1"/>
  <c r="U278" i="19"/>
  <c r="V358" i="19"/>
  <c r="V363" i="19" s="1"/>
  <c r="U363" i="19"/>
  <c r="U120" i="19"/>
  <c r="V333" i="19"/>
  <c r="V338" i="19" s="1"/>
  <c r="U338" i="19"/>
  <c r="U12" i="19"/>
  <c r="U40" i="19"/>
  <c r="U243" i="19"/>
  <c r="U140" i="19"/>
  <c r="U19" i="19"/>
  <c r="U184" i="19"/>
  <c r="U222" i="19"/>
  <c r="V321" i="19"/>
  <c r="U327" i="19"/>
  <c r="U339" i="19"/>
  <c r="V343" i="19"/>
  <c r="V347" i="19" s="1"/>
  <c r="U347" i="19"/>
  <c r="U261" i="19"/>
  <c r="U314" i="19"/>
  <c r="U316" i="19" s="1"/>
  <c r="V240" i="19"/>
  <c r="V228" i="19"/>
  <c r="U33" i="19"/>
  <c r="U127" i="19"/>
  <c r="U193" i="19"/>
  <c r="U194" i="19" s="1"/>
  <c r="U267" i="19"/>
  <c r="U28" i="19"/>
  <c r="U34" i="19" s="1"/>
  <c r="U72" i="19"/>
  <c r="U163" i="19"/>
  <c r="U376" i="19"/>
  <c r="U380" i="19" s="1"/>
  <c r="V374" i="19"/>
  <c r="V376" i="19" s="1"/>
  <c r="V380" i="19" s="1"/>
  <c r="U229" i="19"/>
  <c r="T186" i="19"/>
  <c r="Q52" i="19"/>
  <c r="N16" i="19"/>
  <c r="P13" i="19"/>
  <c r="P16" i="19" s="1"/>
  <c r="P372" i="19"/>
  <c r="R364" i="19"/>
  <c r="R372" i="19" s="1"/>
  <c r="N284" i="19"/>
  <c r="P282" i="19"/>
  <c r="P200" i="19"/>
  <c r="R195" i="19"/>
  <c r="N157" i="19"/>
  <c r="P150" i="19"/>
  <c r="P219" i="19"/>
  <c r="N222" i="19"/>
  <c r="P167" i="19"/>
  <c r="P168" i="19" s="1"/>
  <c r="R164" i="19"/>
  <c r="N140" i="19"/>
  <c r="N141" i="19" s="1"/>
  <c r="P135" i="19"/>
  <c r="N90" i="19"/>
  <c r="N93" i="19" s="1"/>
  <c r="P81" i="19"/>
  <c r="P248" i="19"/>
  <c r="M113" i="19"/>
  <c r="P54" i="19"/>
  <c r="N255" i="19"/>
  <c r="P252" i="19"/>
  <c r="P35" i="19"/>
  <c r="R35" i="19" s="1"/>
  <c r="R129" i="19"/>
  <c r="R61" i="19"/>
  <c r="M158" i="19"/>
  <c r="I185" i="19"/>
  <c r="R21" i="19"/>
  <c r="I141" i="19"/>
  <c r="I158" i="19"/>
  <c r="M380" i="19"/>
  <c r="N314" i="19"/>
  <c r="N316" i="19" s="1"/>
  <c r="P311" i="19"/>
  <c r="N28" i="19"/>
  <c r="N34" i="19" s="1"/>
  <c r="P25" i="19"/>
  <c r="N331" i="19"/>
  <c r="P328" i="19"/>
  <c r="M339" i="19"/>
  <c r="M373" i="19" s="1"/>
  <c r="M327" i="19"/>
  <c r="M332" i="19" s="1"/>
  <c r="N321" i="19"/>
  <c r="P348" i="19"/>
  <c r="N354" i="19"/>
  <c r="P180" i="19"/>
  <c r="N184" i="19"/>
  <c r="N49" i="19"/>
  <c r="N52" i="19" s="1"/>
  <c r="P43" i="19"/>
  <c r="N103" i="19"/>
  <c r="P100" i="19"/>
  <c r="N243" i="19"/>
  <c r="P239" i="19"/>
  <c r="N347" i="19"/>
  <c r="P341" i="19"/>
  <c r="P60" i="19"/>
  <c r="R56" i="19"/>
  <c r="P79" i="19"/>
  <c r="N309" i="19"/>
  <c r="P305" i="19"/>
  <c r="J339" i="19"/>
  <c r="J327" i="19"/>
  <c r="J332" i="19" s="1"/>
  <c r="Q141" i="19"/>
  <c r="N278" i="19"/>
  <c r="P276" i="19"/>
  <c r="P68" i="19"/>
  <c r="R66" i="19"/>
  <c r="P205" i="19"/>
  <c r="P142" i="19"/>
  <c r="N149" i="19"/>
  <c r="R114" i="19"/>
  <c r="J141" i="19"/>
  <c r="N127" i="19"/>
  <c r="N128" i="19" s="1"/>
  <c r="P121" i="19"/>
  <c r="J158" i="19"/>
  <c r="N261" i="19"/>
  <c r="P257" i="19"/>
  <c r="N168" i="19"/>
  <c r="N238" i="19"/>
  <c r="P234" i="19"/>
  <c r="J113" i="19"/>
  <c r="N379" i="19"/>
  <c r="P377" i="19"/>
  <c r="R30" i="19"/>
  <c r="J185" i="19"/>
  <c r="R37" i="19"/>
  <c r="M173" i="19"/>
  <c r="J52" i="19"/>
  <c r="N72" i="19"/>
  <c r="N75" i="19" s="1"/>
  <c r="N77" i="19" s="1"/>
  <c r="P69" i="19"/>
  <c r="N233" i="19"/>
  <c r="P230" i="19"/>
  <c r="P374" i="19"/>
  <c r="N376" i="19"/>
  <c r="P169" i="19"/>
  <c r="N172" i="19"/>
  <c r="R190" i="19"/>
  <c r="N179" i="19"/>
  <c r="P174" i="19"/>
  <c r="T207" i="19"/>
  <c r="R97" i="19"/>
  <c r="P194" i="19"/>
  <c r="N19" i="19"/>
  <c r="P17" i="19"/>
  <c r="Q128" i="19"/>
  <c r="J93" i="19"/>
  <c r="R291" i="19"/>
  <c r="Q16" i="19"/>
  <c r="Q20" i="19" s="1"/>
  <c r="Q24" i="19" s="1"/>
  <c r="N111" i="19"/>
  <c r="P105" i="19"/>
  <c r="P262" i="19"/>
  <c r="N267" i="19"/>
  <c r="N229" i="19"/>
  <c r="P225" i="19"/>
  <c r="Q339" i="19"/>
  <c r="Q373" i="19" s="1"/>
  <c r="R321" i="19"/>
  <c r="Q327" i="19"/>
  <c r="Q332" i="19" s="1"/>
  <c r="U277" i="5"/>
  <c r="U322" i="5"/>
  <c r="U359" i="5"/>
  <c r="U269" i="5"/>
  <c r="U334" i="5"/>
  <c r="U311" i="5"/>
  <c r="U352" i="5"/>
  <c r="U368" i="5"/>
  <c r="U355" i="5"/>
  <c r="V355" i="5" s="1"/>
  <c r="K355" i="22" s="1"/>
  <c r="G48" i="15"/>
  <c r="C17" i="17" s="1"/>
  <c r="C5" i="17"/>
  <c r="E4" i="17" s="1"/>
  <c r="U192" i="5"/>
  <c r="U226" i="5"/>
  <c r="U240" i="5"/>
  <c r="U195" i="5"/>
  <c r="U232" i="5"/>
  <c r="U262" i="5"/>
  <c r="U274" i="5"/>
  <c r="U44" i="5"/>
  <c r="U268" i="5"/>
  <c r="U276" i="5"/>
  <c r="U278" i="5" s="1"/>
  <c r="U294" i="5"/>
  <c r="U64" i="5"/>
  <c r="U99" i="5"/>
  <c r="U231" i="5"/>
  <c r="U242" i="5"/>
  <c r="U164" i="5"/>
  <c r="U271" i="5"/>
  <c r="U297" i="5"/>
  <c r="U107" i="5"/>
  <c r="U137" i="5"/>
  <c r="U151" i="5"/>
  <c r="U244" i="5"/>
  <c r="U144" i="5"/>
  <c r="U176" i="5"/>
  <c r="U190" i="5"/>
  <c r="U91" i="5"/>
  <c r="U182" i="5"/>
  <c r="U191" i="5"/>
  <c r="U210" i="5"/>
  <c r="U114" i="5"/>
  <c r="U118" i="5"/>
  <c r="U245" i="5"/>
  <c r="U295" i="5"/>
  <c r="U375" i="5"/>
  <c r="U289" i="5"/>
  <c r="U369" i="5"/>
  <c r="U21" i="5"/>
  <c r="U51" i="5"/>
  <c r="U66" i="5"/>
  <c r="U189" i="5"/>
  <c r="U58" i="5"/>
  <c r="U88" i="5"/>
  <c r="U105" i="5"/>
  <c r="U39" i="5"/>
  <c r="U98" i="5"/>
  <c r="U106" i="5"/>
  <c r="U119" i="5"/>
  <c r="U139" i="5"/>
  <c r="U86" i="5"/>
  <c r="U308" i="5"/>
  <c r="U259" i="5"/>
  <c r="I47" i="16"/>
  <c r="G48" i="16"/>
  <c r="M321" i="1"/>
  <c r="N321" i="1" s="1"/>
  <c r="J321" i="22" s="1"/>
  <c r="U82" i="5"/>
  <c r="U349" i="5"/>
  <c r="U258" i="5"/>
  <c r="U171" i="5"/>
  <c r="U85" i="5"/>
  <c r="U383" i="5"/>
  <c r="U290" i="5"/>
  <c r="U207" i="5"/>
  <c r="U116" i="5"/>
  <c r="U31" i="5"/>
  <c r="U304" i="5"/>
  <c r="U220" i="5"/>
  <c r="U131" i="5"/>
  <c r="U45" i="5"/>
  <c r="U328" i="5"/>
  <c r="U283" i="5"/>
  <c r="U13" i="5"/>
  <c r="U273" i="5"/>
  <c r="U296" i="5"/>
  <c r="U213" i="5"/>
  <c r="U123" i="5"/>
  <c r="U38" i="5"/>
  <c r="U330" i="5"/>
  <c r="U241" i="5"/>
  <c r="U152" i="5"/>
  <c r="U67" i="5"/>
  <c r="U346" i="5"/>
  <c r="U256" i="5"/>
  <c r="U169" i="5"/>
  <c r="U83" i="5"/>
  <c r="U365" i="5"/>
  <c r="V365" i="5" s="1"/>
  <c r="K365" i="22" s="1"/>
  <c r="U130" i="5"/>
  <c r="U178" i="5"/>
  <c r="U124" i="5"/>
  <c r="U337" i="5"/>
  <c r="U249" i="5"/>
  <c r="U160" i="5"/>
  <c r="U74" i="5"/>
  <c r="U348" i="5"/>
  <c r="U257" i="5"/>
  <c r="U170" i="5"/>
  <c r="U84" i="5"/>
  <c r="U361" i="5"/>
  <c r="U270" i="5"/>
  <c r="U186" i="5"/>
  <c r="U100" i="5"/>
  <c r="U10" i="5"/>
  <c r="U150" i="5"/>
  <c r="U199" i="5"/>
  <c r="U161" i="5"/>
  <c r="U292" i="5"/>
  <c r="U183" i="5"/>
  <c r="U209" i="5"/>
  <c r="U177" i="5"/>
  <c r="U143" i="5"/>
  <c r="U155" i="5"/>
  <c r="U135" i="5"/>
  <c r="U357" i="5"/>
  <c r="U153" i="5"/>
  <c r="U212" i="5"/>
  <c r="U225" i="5"/>
  <c r="U174" i="5"/>
  <c r="U265" i="5"/>
  <c r="U59" i="5"/>
  <c r="U133" i="5"/>
  <c r="U187" i="5"/>
  <c r="U206" i="5"/>
  <c r="U307" i="5"/>
  <c r="F39" i="16"/>
  <c r="U48" i="5"/>
  <c r="U166" i="5"/>
  <c r="U326" i="5"/>
  <c r="U237" i="5"/>
  <c r="U148" i="5"/>
  <c r="U63" i="5"/>
  <c r="U358" i="5"/>
  <c r="U266" i="5"/>
  <c r="U181" i="5"/>
  <c r="U97" i="5"/>
  <c r="U371" i="5"/>
  <c r="U285" i="5"/>
  <c r="U196" i="5"/>
  <c r="U109" i="5"/>
  <c r="U25" i="5"/>
  <c r="U22" i="5"/>
  <c r="U70" i="5"/>
  <c r="U15" i="5"/>
  <c r="U364" i="5"/>
  <c r="U272" i="5"/>
  <c r="U188" i="5"/>
  <c r="U102" i="5"/>
  <c r="U14" i="5"/>
  <c r="U305" i="5"/>
  <c r="U221" i="5"/>
  <c r="U132" i="5"/>
  <c r="U46" i="5"/>
  <c r="U324" i="5"/>
  <c r="U235" i="5"/>
  <c r="U146" i="5"/>
  <c r="U61" i="5"/>
  <c r="U345" i="5"/>
  <c r="U219" i="5"/>
  <c r="U264" i="5"/>
  <c r="U214" i="5"/>
  <c r="U312" i="5"/>
  <c r="U227" i="5"/>
  <c r="U138" i="5"/>
  <c r="U54" i="5"/>
  <c r="U325" i="5"/>
  <c r="U236" i="5"/>
  <c r="U147" i="5"/>
  <c r="U62" i="5"/>
  <c r="U342" i="5"/>
  <c r="U251" i="5"/>
  <c r="U162" i="5"/>
  <c r="U79" i="5"/>
  <c r="U360" i="5"/>
  <c r="U239" i="5"/>
  <c r="U288" i="5"/>
  <c r="U228" i="5"/>
  <c r="U313" i="5"/>
  <c r="U9" i="5"/>
  <c r="U89" i="5"/>
  <c r="U57" i="5"/>
  <c r="U71" i="5"/>
  <c r="U282" i="5"/>
  <c r="U92" i="5"/>
  <c r="U69" i="5"/>
  <c r="U121" i="5"/>
  <c r="U136" i="5"/>
  <c r="U224" i="5"/>
  <c r="U377" i="5"/>
  <c r="U145" i="5"/>
  <c r="U47" i="5"/>
  <c r="U101" i="5"/>
  <c r="U115" i="5"/>
  <c r="U287" i="5"/>
  <c r="U180" i="5"/>
  <c r="U122" i="5"/>
  <c r="U254" i="5"/>
  <c r="U300" i="5"/>
  <c r="U218" i="5"/>
  <c r="U129" i="5"/>
  <c r="U43" i="5"/>
  <c r="U336" i="5"/>
  <c r="U248" i="5"/>
  <c r="U156" i="5"/>
  <c r="U73" i="5"/>
  <c r="U351" i="5"/>
  <c r="U260" i="5"/>
  <c r="U175" i="5"/>
  <c r="U87" i="5"/>
  <c r="U370" i="5"/>
  <c r="U108" i="5"/>
  <c r="U154" i="5"/>
  <c r="U104" i="5"/>
  <c r="U344" i="5"/>
  <c r="U253" i="5"/>
  <c r="U165" i="5"/>
  <c r="U81" i="5"/>
  <c r="U374" i="5"/>
  <c r="U286" i="5"/>
  <c r="U197" i="5"/>
  <c r="U110" i="5"/>
  <c r="U26" i="5"/>
  <c r="U298" i="5"/>
  <c r="U215" i="5"/>
  <c r="U125" i="5"/>
  <c r="U41" i="5"/>
  <c r="U323" i="5"/>
  <c r="U301" i="5"/>
  <c r="U205" i="5"/>
  <c r="U388" i="5"/>
  <c r="U291" i="5"/>
  <c r="U208" i="5"/>
  <c r="U117" i="5"/>
  <c r="U32" i="5"/>
  <c r="U299" i="5"/>
  <c r="U217" i="5"/>
  <c r="U126" i="5"/>
  <c r="U42" i="5"/>
  <c r="U315" i="5"/>
  <c r="U230" i="5"/>
  <c r="U142" i="5"/>
  <c r="U56" i="5"/>
  <c r="U341" i="5"/>
  <c r="U29" i="5"/>
  <c r="U76" i="5"/>
  <c r="U250" i="5"/>
  <c r="U35" i="5"/>
  <c r="U55" i="5"/>
  <c r="U353" i="5"/>
  <c r="U321" i="5"/>
  <c r="U335" i="5"/>
  <c r="U356" i="5"/>
  <c r="U112" i="5"/>
  <c r="U333" i="5"/>
  <c r="U18" i="5"/>
  <c r="U37" i="5"/>
  <c r="U50" i="5"/>
  <c r="U27" i="5"/>
  <c r="U234" i="5"/>
  <c r="U362" i="5"/>
  <c r="U378" i="5"/>
  <c r="U30" i="5"/>
  <c r="U198" i="5"/>
  <c r="U306" i="5"/>
  <c r="M57" i="1"/>
  <c r="M118" i="1"/>
  <c r="M91" i="1"/>
  <c r="M374" i="1"/>
  <c r="N374" i="1" s="1"/>
  <c r="J374" i="22" s="1"/>
  <c r="M370" i="1"/>
  <c r="N370" i="1" s="1"/>
  <c r="J370" i="22" s="1"/>
  <c r="M82" i="1"/>
  <c r="M311" i="1"/>
  <c r="M359" i="1"/>
  <c r="N359" i="1" s="1"/>
  <c r="J359" i="22" s="1"/>
  <c r="M228" i="1"/>
  <c r="M31" i="1"/>
  <c r="M378" i="1"/>
  <c r="N378" i="1" s="1"/>
  <c r="J378" i="22" s="1"/>
  <c r="M87" i="1"/>
  <c r="M326" i="1"/>
  <c r="N326" i="1" s="1"/>
  <c r="J326" i="22" s="1"/>
  <c r="M92" i="1"/>
  <c r="M344" i="1"/>
  <c r="N344" i="1" s="1"/>
  <c r="J344" i="22" s="1"/>
  <c r="M35" i="1"/>
  <c r="M346" i="1"/>
  <c r="N346" i="1" s="1"/>
  <c r="J346" i="22" s="1"/>
  <c r="M197" i="1"/>
  <c r="M351" i="1"/>
  <c r="N351" i="1" s="1"/>
  <c r="J351" i="22" s="1"/>
  <c r="M234" i="1"/>
  <c r="M62" i="1"/>
  <c r="M9" i="1"/>
  <c r="M64" i="1"/>
  <c r="M240" i="1"/>
  <c r="M254" i="1"/>
  <c r="M260" i="1"/>
  <c r="M21" i="1"/>
  <c r="M207" i="1"/>
  <c r="M174" i="1"/>
  <c r="M142" i="1"/>
  <c r="M269" i="1"/>
  <c r="M165" i="1"/>
  <c r="M178" i="1"/>
  <c r="M146" i="1"/>
  <c r="M206" i="1"/>
  <c r="M364" i="1"/>
  <c r="N364" i="1" s="1"/>
  <c r="J364" i="22" s="1"/>
  <c r="M252" i="1"/>
  <c r="M306" i="1"/>
  <c r="M61" i="1"/>
  <c r="F38" i="15"/>
  <c r="M291" i="1"/>
  <c r="M47" i="1"/>
  <c r="M44" i="1"/>
  <c r="M171" i="1"/>
  <c r="M256" i="1"/>
  <c r="M345" i="1"/>
  <c r="N345" i="1" s="1"/>
  <c r="J345" i="22" s="1"/>
  <c r="M100" i="1"/>
  <c r="M183" i="1"/>
  <c r="M266" i="1"/>
  <c r="M308" i="1"/>
  <c r="M26" i="1"/>
  <c r="M110" i="1"/>
  <c r="M196" i="1"/>
  <c r="M349" i="1"/>
  <c r="N349" i="1" s="1"/>
  <c r="J349" i="22" s="1"/>
  <c r="M170" i="1"/>
  <c r="M219" i="1"/>
  <c r="M86" i="1"/>
  <c r="M129" i="1"/>
  <c r="M215" i="1"/>
  <c r="M297" i="1"/>
  <c r="M11" i="1"/>
  <c r="M56" i="1"/>
  <c r="M139" i="1"/>
  <c r="M226" i="1"/>
  <c r="M356" i="1"/>
  <c r="N356" i="1" s="1"/>
  <c r="J356" i="22" s="1"/>
  <c r="M67" i="1"/>
  <c r="M151" i="1"/>
  <c r="M366" i="1"/>
  <c r="N366" i="1" s="1"/>
  <c r="J366" i="22" s="1"/>
  <c r="M277" i="1"/>
  <c r="M237" i="1"/>
  <c r="M325" i="1"/>
  <c r="N325" i="1" s="1"/>
  <c r="J325" i="22" s="1"/>
  <c r="M296" i="1"/>
  <c r="M97" i="1"/>
  <c r="M166" i="1"/>
  <c r="M198" i="1"/>
  <c r="M85" i="1"/>
  <c r="M175" i="1"/>
  <c r="M289" i="1"/>
  <c r="M323" i="1"/>
  <c r="N323" i="1" s="1"/>
  <c r="J323" i="22" s="1"/>
  <c r="M330" i="1"/>
  <c r="N330" i="1" s="1"/>
  <c r="J330" i="22" s="1"/>
  <c r="M155" i="1"/>
  <c r="M360" i="1"/>
  <c r="N360" i="1" s="1"/>
  <c r="J360" i="22" s="1"/>
  <c r="M189" i="1"/>
  <c r="M17" i="1"/>
  <c r="M220" i="1"/>
  <c r="M48" i="1"/>
  <c r="M14" i="1"/>
  <c r="M259" i="1"/>
  <c r="M164" i="1"/>
  <c r="M264" i="1"/>
  <c r="M136" i="1"/>
  <c r="M124" i="1"/>
  <c r="M153" i="1"/>
  <c r="M299" i="1"/>
  <c r="M248" i="1"/>
  <c r="M274" i="1"/>
  <c r="M22" i="1"/>
  <c r="M244" i="1"/>
  <c r="M98" i="1"/>
  <c r="M156" i="1"/>
  <c r="M388" i="1"/>
  <c r="N388" i="1" s="1"/>
  <c r="J388" i="22" s="1"/>
  <c r="M295" i="1"/>
  <c r="M213" i="1"/>
  <c r="M125" i="1"/>
  <c r="M42" i="1"/>
  <c r="M329" i="1"/>
  <c r="N329" i="1" s="1"/>
  <c r="J329" i="22" s="1"/>
  <c r="M241" i="1"/>
  <c r="M154" i="1"/>
  <c r="M71" i="1"/>
  <c r="M341" i="1"/>
  <c r="N341" i="1" s="1"/>
  <c r="J341" i="22" s="1"/>
  <c r="M251" i="1"/>
  <c r="M144" i="1"/>
  <c r="M59" i="1"/>
  <c r="M112" i="1"/>
  <c r="M126" i="1"/>
  <c r="M322" i="1"/>
  <c r="N322" i="1" s="1"/>
  <c r="J322" i="22" s="1"/>
  <c r="M290" i="1"/>
  <c r="M209" i="1"/>
  <c r="M121" i="1"/>
  <c r="M37" i="1"/>
  <c r="M324" i="1"/>
  <c r="N324" i="1" s="1"/>
  <c r="J324" i="22" s="1"/>
  <c r="M236" i="1"/>
  <c r="M150" i="1"/>
  <c r="M66" i="1"/>
  <c r="M355" i="1"/>
  <c r="N355" i="1" s="1"/>
  <c r="J355" i="22" s="1"/>
  <c r="M265" i="1"/>
  <c r="M182" i="1"/>
  <c r="M99" i="1"/>
  <c r="M10" i="1"/>
  <c r="M58" i="1"/>
  <c r="M81" i="1"/>
  <c r="M287" i="1"/>
  <c r="M217" i="1"/>
  <c r="M45" i="1"/>
  <c r="M245" i="1"/>
  <c r="M160" i="1"/>
  <c r="M176" i="1"/>
  <c r="M282" i="1"/>
  <c r="M337" i="1"/>
  <c r="N337" i="1" s="1"/>
  <c r="J337" i="22" s="1"/>
  <c r="M294" i="1"/>
  <c r="M29" i="1"/>
  <c r="M348" i="1"/>
  <c r="N348" i="1" s="1"/>
  <c r="J348" i="22" s="1"/>
  <c r="M119" i="1"/>
  <c r="M148" i="1"/>
  <c r="M73" i="1"/>
  <c r="M105" i="1"/>
  <c r="M133" i="1"/>
  <c r="M69" i="1"/>
  <c r="M300" i="1"/>
  <c r="M305" i="1"/>
  <c r="M368" i="1"/>
  <c r="N368" i="1" s="1"/>
  <c r="J368" i="22" s="1"/>
  <c r="M152" i="1"/>
  <c r="M79" i="1"/>
  <c r="M143" i="1"/>
  <c r="M32" i="1"/>
  <c r="M74" i="1"/>
  <c r="M253" i="1"/>
  <c r="M84" i="1"/>
  <c r="M369" i="1"/>
  <c r="N369" i="1" s="1"/>
  <c r="J369" i="22" s="1"/>
  <c r="M199" i="1"/>
  <c r="M30" i="1"/>
  <c r="M292" i="1"/>
  <c r="M104" i="1"/>
  <c r="M102" i="1"/>
  <c r="M336" i="1"/>
  <c r="N336" i="1" s="1"/>
  <c r="J336" i="22" s="1"/>
  <c r="M249" i="1"/>
  <c r="M80" i="1"/>
  <c r="M276" i="1"/>
  <c r="M195" i="1"/>
  <c r="M25" i="1"/>
  <c r="M307" i="1"/>
  <c r="M138" i="1"/>
  <c r="M55" i="1"/>
  <c r="M107" i="1"/>
  <c r="M333" i="1"/>
  <c r="N333" i="1" s="1"/>
  <c r="J333" i="22" s="1"/>
  <c r="M180" i="1"/>
  <c r="M283" i="1"/>
  <c r="M258" i="1"/>
  <c r="M335" i="1"/>
  <c r="N335" i="1" s="1"/>
  <c r="J335" i="22" s="1"/>
  <c r="M352" i="1"/>
  <c r="N352" i="1" s="1"/>
  <c r="J352" i="22" s="1"/>
  <c r="M383" i="1"/>
  <c r="N383" i="1" s="1"/>
  <c r="J383" i="22" s="1"/>
  <c r="M83" i="1"/>
  <c r="M114" i="1"/>
  <c r="M250" i="1"/>
  <c r="M131" i="1"/>
  <c r="M208" i="1"/>
  <c r="M235" i="1"/>
  <c r="M286" i="1"/>
  <c r="M116" i="1"/>
  <c r="M315" i="1"/>
  <c r="M145" i="1"/>
  <c r="M350" i="1"/>
  <c r="N350" i="1" s="1"/>
  <c r="J350" i="22" s="1"/>
  <c r="M177" i="1"/>
  <c r="M239" i="1"/>
  <c r="M357" i="1"/>
  <c r="N357" i="1" s="1"/>
  <c r="J357" i="22" s="1"/>
  <c r="M353" i="1"/>
  <c r="N353" i="1" s="1"/>
  <c r="J353" i="22" s="1"/>
  <c r="M63" i="1"/>
  <c r="M358" i="1"/>
  <c r="N358" i="1" s="1"/>
  <c r="J358" i="22" s="1"/>
  <c r="M51" i="1"/>
  <c r="M41" i="1"/>
  <c r="M70" i="1"/>
  <c r="M218" i="1"/>
  <c r="M161" i="1"/>
  <c r="M192" i="1"/>
  <c r="M132" i="1"/>
  <c r="M224" i="1"/>
  <c r="M54" i="1"/>
  <c r="M117" i="1"/>
  <c r="M361" i="1"/>
  <c r="N361" i="1" s="1"/>
  <c r="J361" i="22" s="1"/>
  <c r="M272" i="1"/>
  <c r="M190" i="1"/>
  <c r="M106" i="1"/>
  <c r="M18" i="1"/>
  <c r="M304" i="1"/>
  <c r="M221" i="1"/>
  <c r="M135" i="1"/>
  <c r="M50" i="1"/>
  <c r="M313" i="1"/>
  <c r="M230" i="1"/>
  <c r="M123" i="1"/>
  <c r="M39" i="1"/>
  <c r="M27" i="1"/>
  <c r="M43" i="1"/>
  <c r="M362" i="1"/>
  <c r="N362" i="1" s="1"/>
  <c r="J362" i="22" s="1"/>
  <c r="M312" i="1"/>
  <c r="M268" i="1"/>
  <c r="M186" i="1"/>
  <c r="M101" i="1"/>
  <c r="M13" i="1"/>
  <c r="M298" i="1"/>
  <c r="M130" i="1"/>
  <c r="M334" i="1"/>
  <c r="N334" i="1" s="1"/>
  <c r="J334" i="22" s="1"/>
  <c r="M76" i="1"/>
  <c r="M191" i="1"/>
  <c r="M223" i="1"/>
  <c r="M328" i="1"/>
  <c r="N328" i="1" s="1"/>
  <c r="J328" i="22" s="1"/>
  <c r="M46" i="1"/>
  <c r="M242" i="1"/>
  <c r="M271" i="1"/>
  <c r="M301" i="1"/>
  <c r="M377" i="1"/>
  <c r="N377" i="1" s="1"/>
  <c r="J377" i="22" s="1"/>
  <c r="M147" i="1"/>
  <c r="M342" i="1"/>
  <c r="N342" i="1" s="1"/>
  <c r="J342" i="22" s="1"/>
  <c r="M88" i="1"/>
  <c r="M108" i="1"/>
  <c r="M181" i="1"/>
  <c r="M343" i="1"/>
  <c r="N343" i="1" s="1"/>
  <c r="J343" i="22" s="1"/>
  <c r="M169" i="1"/>
  <c r="M285" i="1"/>
  <c r="M115" i="1"/>
  <c r="M188" i="1"/>
  <c r="M15" i="1"/>
  <c r="M273" i="1"/>
  <c r="M162" i="1"/>
  <c r="M365" i="1"/>
  <c r="N365" i="1" s="1"/>
  <c r="J365" i="22" s="1"/>
  <c r="M109" i="1"/>
  <c r="M225" i="1"/>
  <c r="M89" i="1"/>
  <c r="M371" i="1"/>
  <c r="N371" i="1" s="1"/>
  <c r="J371" i="22" s="1"/>
  <c r="M212" i="1"/>
  <c r="M187" i="1"/>
  <c r="M210" i="1"/>
  <c r="M288" i="1"/>
  <c r="M257" i="1"/>
  <c r="M227" i="1"/>
  <c r="M214" i="1"/>
  <c r="M270" i="1"/>
  <c r="M262" i="1"/>
  <c r="M232" i="1"/>
  <c r="M137" i="1"/>
  <c r="M375" i="1"/>
  <c r="M263" i="1"/>
  <c r="M38" i="1"/>
  <c r="M231" i="1"/>
  <c r="M36" i="1"/>
  <c r="CM7" i="12"/>
  <c r="CM8" i="12" s="1"/>
  <c r="CM74" i="12" s="1"/>
  <c r="CM3" i="12" s="1"/>
  <c r="CE7" i="12"/>
  <c r="BD7" i="12"/>
  <c r="F45" i="12"/>
  <c r="F72" i="12"/>
  <c r="F66" i="12"/>
  <c r="F65" i="12"/>
  <c r="F64" i="12"/>
  <c r="F63" i="12"/>
  <c r="F62" i="12"/>
  <c r="F61" i="12"/>
  <c r="F60" i="12"/>
  <c r="F59" i="12"/>
  <c r="F52" i="12"/>
  <c r="F49" i="12"/>
  <c r="F48" i="12"/>
  <c r="F46" i="12"/>
  <c r="F38" i="12"/>
  <c r="F36" i="12"/>
  <c r="F35" i="12"/>
  <c r="F32" i="12"/>
  <c r="F23" i="12"/>
  <c r="F19" i="12"/>
  <c r="F18" i="12"/>
  <c r="E6" i="12"/>
  <c r="M205" i="1" l="1"/>
  <c r="E17" i="17"/>
  <c r="G38" i="25"/>
  <c r="G39" i="25" s="1"/>
  <c r="L355" i="22"/>
  <c r="G32" i="25"/>
  <c r="G21" i="24" s="1"/>
  <c r="AH254" i="19"/>
  <c r="AH221" i="19"/>
  <c r="Z122" i="19"/>
  <c r="AB122" i="19" s="1"/>
  <c r="AD122" i="19" s="1"/>
  <c r="R12" i="19"/>
  <c r="Z124" i="19"/>
  <c r="AB124" i="19" s="1"/>
  <c r="AD124" i="19" s="1"/>
  <c r="AF124" i="19"/>
  <c r="Z118" i="19"/>
  <c r="AB118" i="19" s="1"/>
  <c r="AD118" i="19" s="1"/>
  <c r="AF118" i="19"/>
  <c r="Z304" i="19"/>
  <c r="AB304" i="19" s="1"/>
  <c r="AD304" i="19" s="1"/>
  <c r="AF304" i="19"/>
  <c r="Z244" i="19"/>
  <c r="AB244" i="19" s="1"/>
  <c r="AD244" i="19" s="1"/>
  <c r="AF244" i="19"/>
  <c r="Z71" i="19"/>
  <c r="AB71" i="19" s="1"/>
  <c r="AD71" i="19" s="1"/>
  <c r="AF71" i="19"/>
  <c r="Z301" i="19"/>
  <c r="AB301" i="19" s="1"/>
  <c r="AD301" i="19" s="1"/>
  <c r="AF301" i="19"/>
  <c r="Z199" i="19"/>
  <c r="AB199" i="19" s="1"/>
  <c r="AD199" i="19" s="1"/>
  <c r="AF199" i="19"/>
  <c r="Z18" i="19"/>
  <c r="AB18" i="19" s="1"/>
  <c r="AD18" i="19" s="1"/>
  <c r="AF18" i="19"/>
  <c r="Z11" i="19"/>
  <c r="AB11" i="19" s="1"/>
  <c r="AD11" i="19" s="1"/>
  <c r="AF11" i="19"/>
  <c r="Z296" i="19"/>
  <c r="AB296" i="19" s="1"/>
  <c r="AD296" i="19" s="1"/>
  <c r="AF296" i="19"/>
  <c r="Z256" i="19"/>
  <c r="AB256" i="19" s="1"/>
  <c r="AD256" i="19" s="1"/>
  <c r="AF256" i="19"/>
  <c r="Z152" i="19"/>
  <c r="AB152" i="19" s="1"/>
  <c r="AD152" i="19" s="1"/>
  <c r="AF152" i="19"/>
  <c r="Z32" i="19"/>
  <c r="AB32" i="19" s="1"/>
  <c r="AD32" i="19" s="1"/>
  <c r="AF32" i="19"/>
  <c r="Z45" i="19"/>
  <c r="AB45" i="19" s="1"/>
  <c r="AD45" i="19" s="1"/>
  <c r="AF45" i="19"/>
  <c r="Z294" i="19"/>
  <c r="AB294" i="19" s="1"/>
  <c r="AD294" i="19" s="1"/>
  <c r="AF294" i="19"/>
  <c r="Z62" i="19"/>
  <c r="AB62" i="19" s="1"/>
  <c r="AD62" i="19" s="1"/>
  <c r="AF62" i="19"/>
  <c r="Z232" i="19"/>
  <c r="AB232" i="19" s="1"/>
  <c r="AD232" i="19" s="1"/>
  <c r="AF232" i="19"/>
  <c r="Z92" i="19"/>
  <c r="AB92" i="19" s="1"/>
  <c r="AD92" i="19" s="1"/>
  <c r="AF92" i="19"/>
  <c r="Z188" i="19"/>
  <c r="AB188" i="19" s="1"/>
  <c r="AD188" i="19" s="1"/>
  <c r="AF188" i="19"/>
  <c r="Z258" i="19"/>
  <c r="AB258" i="19" s="1"/>
  <c r="AD258" i="19" s="1"/>
  <c r="AF258" i="19"/>
  <c r="Z119" i="19"/>
  <c r="AB119" i="19" s="1"/>
  <c r="AD119" i="19" s="1"/>
  <c r="AF119" i="19"/>
  <c r="Z109" i="19"/>
  <c r="AB109" i="19" s="1"/>
  <c r="AD109" i="19" s="1"/>
  <c r="AF109" i="19"/>
  <c r="Z130" i="19"/>
  <c r="AB130" i="19" s="1"/>
  <c r="AD130" i="19" s="1"/>
  <c r="AF130" i="19"/>
  <c r="Z198" i="19"/>
  <c r="AB198" i="19" s="1"/>
  <c r="AD198" i="19" s="1"/>
  <c r="AF198" i="19"/>
  <c r="Z295" i="19"/>
  <c r="AB295" i="19" s="1"/>
  <c r="AD295" i="19" s="1"/>
  <c r="AF295" i="19"/>
  <c r="Z170" i="19"/>
  <c r="AB170" i="19" s="1"/>
  <c r="AD170" i="19" s="1"/>
  <c r="AF170" i="19"/>
  <c r="Z136" i="19"/>
  <c r="AB136" i="19" s="1"/>
  <c r="AD136" i="19" s="1"/>
  <c r="AF136" i="19"/>
  <c r="Z183" i="19"/>
  <c r="AB183" i="19" s="1"/>
  <c r="AD183" i="19" s="1"/>
  <c r="AF183" i="19"/>
  <c r="Z104" i="19"/>
  <c r="AB104" i="19" s="1"/>
  <c r="AD104" i="19" s="1"/>
  <c r="AF104" i="19"/>
  <c r="Z106" i="19"/>
  <c r="AB106" i="19" s="1"/>
  <c r="AD106" i="19" s="1"/>
  <c r="AF106" i="19"/>
  <c r="Z48" i="19"/>
  <c r="AB48" i="19" s="1"/>
  <c r="AD48" i="19" s="1"/>
  <c r="AF48" i="19"/>
  <c r="Z10" i="19"/>
  <c r="AB10" i="19" s="1"/>
  <c r="AD10" i="19" s="1"/>
  <c r="AF10" i="19"/>
  <c r="Z286" i="19"/>
  <c r="AB286" i="19" s="1"/>
  <c r="AD286" i="19" s="1"/>
  <c r="AF286" i="19"/>
  <c r="Z272" i="19"/>
  <c r="AB272" i="19" s="1"/>
  <c r="AD272" i="19" s="1"/>
  <c r="AF272" i="19"/>
  <c r="Z26" i="19"/>
  <c r="AB26" i="19" s="1"/>
  <c r="AD26" i="19" s="1"/>
  <c r="AF26" i="19"/>
  <c r="Z91" i="19"/>
  <c r="AB91" i="19" s="1"/>
  <c r="AD91" i="19" s="1"/>
  <c r="AF91" i="19"/>
  <c r="Z14" i="19"/>
  <c r="AB14" i="19" s="1"/>
  <c r="AD14" i="19" s="1"/>
  <c r="AF14" i="19"/>
  <c r="Z242" i="19"/>
  <c r="AB242" i="19" s="1"/>
  <c r="AD242" i="19" s="1"/>
  <c r="AF242" i="19"/>
  <c r="Z143" i="19"/>
  <c r="AB143" i="19" s="1"/>
  <c r="AD143" i="19" s="1"/>
  <c r="AF143" i="19"/>
  <c r="Z162" i="19"/>
  <c r="AB162" i="19" s="1"/>
  <c r="AD162" i="19" s="1"/>
  <c r="AF162" i="19"/>
  <c r="Z292" i="19"/>
  <c r="AB292" i="19" s="1"/>
  <c r="AF292" i="19"/>
  <c r="Z112" i="19"/>
  <c r="AB112" i="19" s="1"/>
  <c r="AD112" i="19" s="1"/>
  <c r="AF112" i="19"/>
  <c r="Z59" i="19"/>
  <c r="AB59" i="19" s="1"/>
  <c r="AD59" i="19" s="1"/>
  <c r="AF59" i="19"/>
  <c r="Z85" i="19"/>
  <c r="AB85" i="19" s="1"/>
  <c r="AD85" i="19" s="1"/>
  <c r="AF85" i="19"/>
  <c r="Z115" i="19"/>
  <c r="AB115" i="19" s="1"/>
  <c r="AD115" i="19" s="1"/>
  <c r="AF115" i="19"/>
  <c r="Z67" i="19"/>
  <c r="AB67" i="19" s="1"/>
  <c r="AD67" i="19" s="1"/>
  <c r="AF67" i="19"/>
  <c r="Z36" i="19"/>
  <c r="AB36" i="19" s="1"/>
  <c r="AD36" i="19" s="1"/>
  <c r="AF36" i="19"/>
  <c r="Z250" i="19"/>
  <c r="AB250" i="19" s="1"/>
  <c r="AD250" i="19" s="1"/>
  <c r="AF250" i="19"/>
  <c r="Z87" i="19"/>
  <c r="AB87" i="19" s="1"/>
  <c r="AD87" i="19" s="1"/>
  <c r="AF87" i="19"/>
  <c r="Z83" i="19"/>
  <c r="AB83" i="19" s="1"/>
  <c r="AD83" i="19" s="1"/>
  <c r="AF83" i="19"/>
  <c r="Z138" i="19"/>
  <c r="AB138" i="19" s="1"/>
  <c r="AD138" i="19" s="1"/>
  <c r="AF138" i="19"/>
  <c r="Z108" i="19"/>
  <c r="AB108" i="19" s="1"/>
  <c r="AD108" i="19" s="1"/>
  <c r="AF108" i="19"/>
  <c r="Z300" i="19"/>
  <c r="AB300" i="19" s="1"/>
  <c r="AD300" i="19" s="1"/>
  <c r="AF300" i="19"/>
  <c r="Z99" i="19"/>
  <c r="AB99" i="19" s="1"/>
  <c r="AD99" i="19" s="1"/>
  <c r="AF99" i="19"/>
  <c r="Z231" i="19"/>
  <c r="AB231" i="19" s="1"/>
  <c r="AD231" i="19" s="1"/>
  <c r="AF231" i="19"/>
  <c r="Z58" i="19"/>
  <c r="AB58" i="19" s="1"/>
  <c r="AD58" i="19" s="1"/>
  <c r="AF58" i="19"/>
  <c r="Z139" i="19"/>
  <c r="AB139" i="19" s="1"/>
  <c r="AD139" i="19" s="1"/>
  <c r="AF139" i="19"/>
  <c r="Z171" i="19"/>
  <c r="AB171" i="19" s="1"/>
  <c r="AD171" i="19" s="1"/>
  <c r="AF171" i="19"/>
  <c r="Z47" i="19"/>
  <c r="AB47" i="19" s="1"/>
  <c r="AD47" i="19" s="1"/>
  <c r="AF47" i="19"/>
  <c r="Z209" i="19"/>
  <c r="AB209" i="19" s="1"/>
  <c r="AD209" i="19" s="1"/>
  <c r="AF209" i="19"/>
  <c r="Z117" i="19"/>
  <c r="AB117" i="19" s="1"/>
  <c r="AD117" i="19" s="1"/>
  <c r="AF117" i="19"/>
  <c r="Z213" i="19"/>
  <c r="AB213" i="19" s="1"/>
  <c r="AD213" i="19" s="1"/>
  <c r="AF213" i="19"/>
  <c r="Z144" i="19"/>
  <c r="AB144" i="19" s="1"/>
  <c r="AD144" i="19" s="1"/>
  <c r="AF144" i="19"/>
  <c r="Z51" i="19"/>
  <c r="AB51" i="19" s="1"/>
  <c r="AD51" i="19" s="1"/>
  <c r="AF51" i="19"/>
  <c r="Z177" i="19"/>
  <c r="AB177" i="19" s="1"/>
  <c r="AD177" i="19" s="1"/>
  <c r="AF177" i="19"/>
  <c r="Z223" i="19"/>
  <c r="AB223" i="19" s="1"/>
  <c r="AD223" i="19" s="1"/>
  <c r="AF223" i="19"/>
  <c r="Z178" i="19"/>
  <c r="AB178" i="19" s="1"/>
  <c r="AD178" i="19" s="1"/>
  <c r="AF178" i="19"/>
  <c r="Z251" i="19"/>
  <c r="AB251" i="19" s="1"/>
  <c r="AD251" i="19" s="1"/>
  <c r="AF251" i="19"/>
  <c r="Z161" i="19"/>
  <c r="AB161" i="19" s="1"/>
  <c r="AD161" i="19" s="1"/>
  <c r="AF161" i="19"/>
  <c r="Z307" i="19"/>
  <c r="AB307" i="19" s="1"/>
  <c r="AD307" i="19" s="1"/>
  <c r="AF307" i="19"/>
  <c r="Z133" i="19"/>
  <c r="AB133" i="19" s="1"/>
  <c r="AD133" i="19" s="1"/>
  <c r="AF133" i="19"/>
  <c r="I94" i="19"/>
  <c r="Z74" i="19"/>
  <c r="AB74" i="19" s="1"/>
  <c r="AD74" i="19" s="1"/>
  <c r="AF74" i="19"/>
  <c r="Z64" i="19"/>
  <c r="AB64" i="19" s="1"/>
  <c r="AD64" i="19" s="1"/>
  <c r="AF64" i="19"/>
  <c r="Z260" i="19"/>
  <c r="AB260" i="19" s="1"/>
  <c r="AD260" i="19" s="1"/>
  <c r="AF260" i="19"/>
  <c r="Z110" i="19"/>
  <c r="AB110" i="19" s="1"/>
  <c r="AD110" i="19" s="1"/>
  <c r="AF110" i="19"/>
  <c r="Z265" i="19"/>
  <c r="AB265" i="19" s="1"/>
  <c r="AD265" i="19" s="1"/>
  <c r="AF265" i="19"/>
  <c r="Z182" i="19"/>
  <c r="AB182" i="19" s="1"/>
  <c r="AD182" i="19" s="1"/>
  <c r="AF182" i="19"/>
  <c r="Z215" i="19"/>
  <c r="AB215" i="19" s="1"/>
  <c r="AD215" i="19" s="1"/>
  <c r="AF215" i="19"/>
  <c r="Z181" i="19"/>
  <c r="AB181" i="19" s="1"/>
  <c r="AD181" i="19" s="1"/>
  <c r="AF181" i="19"/>
  <c r="Z263" i="19"/>
  <c r="AB263" i="19" s="1"/>
  <c r="AD263" i="19" s="1"/>
  <c r="AF263" i="19"/>
  <c r="Z57" i="19"/>
  <c r="AB57" i="19" s="1"/>
  <c r="AD57" i="19" s="1"/>
  <c r="AF57" i="19"/>
  <c r="Z101" i="19"/>
  <c r="AB101" i="19" s="1"/>
  <c r="AD101" i="19" s="1"/>
  <c r="AF101" i="19"/>
  <c r="Z148" i="19"/>
  <c r="AB148" i="19" s="1"/>
  <c r="AD148" i="19" s="1"/>
  <c r="AF148" i="19"/>
  <c r="Z212" i="19"/>
  <c r="AB212" i="19" s="1"/>
  <c r="AD212" i="19" s="1"/>
  <c r="AF212" i="19"/>
  <c r="Z289" i="19"/>
  <c r="AB289" i="19" s="1"/>
  <c r="AD289" i="19" s="1"/>
  <c r="AF289" i="19"/>
  <c r="Z176" i="19"/>
  <c r="AB176" i="19" s="1"/>
  <c r="AD176" i="19" s="1"/>
  <c r="AF176" i="19"/>
  <c r="Z208" i="19"/>
  <c r="AB208" i="19" s="1"/>
  <c r="AD208" i="19" s="1"/>
  <c r="AF208" i="19"/>
  <c r="Z46" i="19"/>
  <c r="AB46" i="19" s="1"/>
  <c r="AD46" i="19" s="1"/>
  <c r="AF46" i="19"/>
  <c r="Z151" i="19"/>
  <c r="AB151" i="19" s="1"/>
  <c r="AD151" i="19" s="1"/>
  <c r="AF151" i="19"/>
  <c r="Z27" i="19"/>
  <c r="AB27" i="19" s="1"/>
  <c r="AD27" i="19" s="1"/>
  <c r="AF27" i="19"/>
  <c r="Z39" i="19"/>
  <c r="AB39" i="19" s="1"/>
  <c r="AD39" i="19" s="1"/>
  <c r="AF39" i="19"/>
  <c r="Z315" i="19"/>
  <c r="AB315" i="19" s="1"/>
  <c r="AD315" i="19" s="1"/>
  <c r="AF315" i="19"/>
  <c r="Z137" i="19"/>
  <c r="AB137" i="19" s="1"/>
  <c r="AD137" i="19" s="1"/>
  <c r="AF137" i="19"/>
  <c r="Z125" i="19"/>
  <c r="AB125" i="19" s="1"/>
  <c r="AD125" i="19" s="1"/>
  <c r="AF125" i="19"/>
  <c r="Z299" i="19"/>
  <c r="AB299" i="19" s="1"/>
  <c r="AD299" i="19" s="1"/>
  <c r="AF299" i="19"/>
  <c r="Z214" i="19"/>
  <c r="AB214" i="19" s="1"/>
  <c r="AD214" i="19" s="1"/>
  <c r="AF214" i="19"/>
  <c r="Z288" i="19"/>
  <c r="AB288" i="19" s="1"/>
  <c r="AD288" i="19" s="1"/>
  <c r="AF288" i="19"/>
  <c r="Z31" i="19"/>
  <c r="AB31" i="19" s="1"/>
  <c r="AD31" i="19" s="1"/>
  <c r="AF31" i="19"/>
  <c r="Z165" i="19"/>
  <c r="AB165" i="19" s="1"/>
  <c r="AD165" i="19" s="1"/>
  <c r="AF165" i="19"/>
  <c r="Z287" i="19"/>
  <c r="AB287" i="19" s="1"/>
  <c r="AD287" i="19" s="1"/>
  <c r="AF287" i="19"/>
  <c r="Z175" i="19"/>
  <c r="AB175" i="19" s="1"/>
  <c r="AF175" i="19"/>
  <c r="Z259" i="19"/>
  <c r="AB259" i="19" s="1"/>
  <c r="AD259" i="19" s="1"/>
  <c r="AF259" i="19"/>
  <c r="Z98" i="19"/>
  <c r="AB98" i="19" s="1"/>
  <c r="AD98" i="19" s="1"/>
  <c r="AF98" i="19"/>
  <c r="Z88" i="19"/>
  <c r="AB88" i="19" s="1"/>
  <c r="AD88" i="19" s="1"/>
  <c r="AF88" i="19"/>
  <c r="Z38" i="19"/>
  <c r="AB38" i="19" s="1"/>
  <c r="AD38" i="19" s="1"/>
  <c r="AF38" i="19"/>
  <c r="Z82" i="19"/>
  <c r="AB82" i="19" s="1"/>
  <c r="AD82" i="19" s="1"/>
  <c r="AF82" i="19"/>
  <c r="Z235" i="19"/>
  <c r="AB235" i="19" s="1"/>
  <c r="AD235" i="19" s="1"/>
  <c r="AF235" i="19"/>
  <c r="Z80" i="19"/>
  <c r="AB80" i="19" s="1"/>
  <c r="AD80" i="19" s="1"/>
  <c r="AF80" i="19"/>
  <c r="Z277" i="19"/>
  <c r="AB277" i="19" s="1"/>
  <c r="AD277" i="19" s="1"/>
  <c r="AF277" i="19"/>
  <c r="Z290" i="19"/>
  <c r="AB290" i="19" s="1"/>
  <c r="AD290" i="19" s="1"/>
  <c r="AF290" i="19"/>
  <c r="Z76" i="19"/>
  <c r="AB76" i="19" s="1"/>
  <c r="AD76" i="19" s="1"/>
  <c r="AF76" i="19"/>
  <c r="Z245" i="19"/>
  <c r="AB245" i="19" s="1"/>
  <c r="AD245" i="19" s="1"/>
  <c r="AF245" i="19"/>
  <c r="Z86" i="19"/>
  <c r="AB86" i="19" s="1"/>
  <c r="AD86" i="19" s="1"/>
  <c r="AF86" i="19"/>
  <c r="Z253" i="19"/>
  <c r="AB253" i="19" s="1"/>
  <c r="AD253" i="19" s="1"/>
  <c r="AF253" i="19"/>
  <c r="Z42" i="19"/>
  <c r="AB42" i="19" s="1"/>
  <c r="AD42" i="19" s="1"/>
  <c r="AF42" i="19"/>
  <c r="Z155" i="19"/>
  <c r="AB155" i="19" s="1"/>
  <c r="AD155" i="19" s="1"/>
  <c r="AF155" i="19"/>
  <c r="Z102" i="19"/>
  <c r="AB102" i="19" s="1"/>
  <c r="AF102" i="19"/>
  <c r="Z15" i="19"/>
  <c r="AB15" i="19" s="1"/>
  <c r="AD15" i="19" s="1"/>
  <c r="AF15" i="19"/>
  <c r="Z50" i="19"/>
  <c r="AB50" i="19" s="1"/>
  <c r="AD50" i="19" s="1"/>
  <c r="AF50" i="19"/>
  <c r="Z156" i="19"/>
  <c r="AB156" i="19" s="1"/>
  <c r="AD156" i="19" s="1"/>
  <c r="AF156" i="19"/>
  <c r="Z70" i="19"/>
  <c r="AB70" i="19" s="1"/>
  <c r="AD70" i="19" s="1"/>
  <c r="AF70" i="19"/>
  <c r="Z132" i="19"/>
  <c r="AB132" i="19" s="1"/>
  <c r="AD132" i="19" s="1"/>
  <c r="AF132" i="19"/>
  <c r="Z226" i="19"/>
  <c r="AB226" i="19" s="1"/>
  <c r="AD226" i="19" s="1"/>
  <c r="AF226" i="19"/>
  <c r="Z41" i="19"/>
  <c r="AB41" i="19" s="1"/>
  <c r="AD41" i="19" s="1"/>
  <c r="AF41" i="19"/>
  <c r="Z147" i="19"/>
  <c r="AB147" i="19" s="1"/>
  <c r="AD147" i="19" s="1"/>
  <c r="AF147" i="19"/>
  <c r="Z107" i="19"/>
  <c r="AB107" i="19" s="1"/>
  <c r="AD107" i="19" s="1"/>
  <c r="AF107" i="19"/>
  <c r="Z217" i="19"/>
  <c r="AB217" i="19" s="1"/>
  <c r="AF217" i="19"/>
  <c r="Z116" i="19"/>
  <c r="AB116" i="19" s="1"/>
  <c r="AD116" i="19" s="1"/>
  <c r="AF116" i="19"/>
  <c r="Z196" i="19"/>
  <c r="AB196" i="19" s="1"/>
  <c r="AD196" i="19" s="1"/>
  <c r="AF196" i="19"/>
  <c r="Z89" i="19"/>
  <c r="AB89" i="19" s="1"/>
  <c r="AD89" i="19" s="1"/>
  <c r="AF89" i="19"/>
  <c r="Z22" i="19"/>
  <c r="AB22" i="19" s="1"/>
  <c r="AD22" i="19" s="1"/>
  <c r="AF22" i="19"/>
  <c r="Z131" i="19"/>
  <c r="AB131" i="19" s="1"/>
  <c r="AD131" i="19" s="1"/>
  <c r="AF131" i="19"/>
  <c r="Z191" i="19"/>
  <c r="AB191" i="19" s="1"/>
  <c r="AD191" i="19" s="1"/>
  <c r="AF191" i="19"/>
  <c r="Z224" i="19"/>
  <c r="AB224" i="19" s="1"/>
  <c r="AD224" i="19" s="1"/>
  <c r="AF224" i="19"/>
  <c r="Z123" i="19"/>
  <c r="AB123" i="19" s="1"/>
  <c r="AD123" i="19" s="1"/>
  <c r="AF123" i="19"/>
  <c r="Z274" i="19"/>
  <c r="AB274" i="19" s="1"/>
  <c r="AD274" i="19" s="1"/>
  <c r="AF274" i="19"/>
  <c r="Z206" i="19"/>
  <c r="AB206" i="19" s="1"/>
  <c r="AD206" i="19" s="1"/>
  <c r="AF206" i="19"/>
  <c r="Z44" i="19"/>
  <c r="AB44" i="19" s="1"/>
  <c r="AD44" i="19" s="1"/>
  <c r="AF44" i="19"/>
  <c r="Z273" i="19"/>
  <c r="AB273" i="19" s="1"/>
  <c r="AD273" i="19" s="1"/>
  <c r="AF273" i="19"/>
  <c r="Z84" i="19"/>
  <c r="AB84" i="19" s="1"/>
  <c r="AD84" i="19" s="1"/>
  <c r="AF84" i="19"/>
  <c r="Z29" i="19"/>
  <c r="AB29" i="19" s="1"/>
  <c r="AD29" i="19" s="1"/>
  <c r="AF29" i="19"/>
  <c r="Z264" i="19"/>
  <c r="AB264" i="19" s="1"/>
  <c r="AD264" i="19" s="1"/>
  <c r="AF264" i="19"/>
  <c r="U141" i="19"/>
  <c r="R275" i="19"/>
  <c r="AD175" i="19"/>
  <c r="AD292" i="19"/>
  <c r="AD102" i="19"/>
  <c r="Q94" i="19"/>
  <c r="M159" i="19"/>
  <c r="M201" i="19" s="1"/>
  <c r="M94" i="19"/>
  <c r="N185" i="19"/>
  <c r="N158" i="19"/>
  <c r="N159" i="19" s="1"/>
  <c r="N279" i="19"/>
  <c r="R13" i="19"/>
  <c r="R16" i="19" s="1"/>
  <c r="X236" i="19"/>
  <c r="X220" i="19"/>
  <c r="X285" i="19"/>
  <c r="X268" i="19"/>
  <c r="X210" i="19"/>
  <c r="X154" i="19"/>
  <c r="Z298" i="19"/>
  <c r="X237" i="19"/>
  <c r="X63" i="19"/>
  <c r="X228" i="19"/>
  <c r="X270" i="19"/>
  <c r="X126" i="19"/>
  <c r="R163" i="19"/>
  <c r="X240" i="19"/>
  <c r="X192" i="19"/>
  <c r="X197" i="19"/>
  <c r="X189" i="19"/>
  <c r="X313" i="19"/>
  <c r="X269" i="19"/>
  <c r="X306" i="19"/>
  <c r="Q381" i="19"/>
  <c r="X308" i="19"/>
  <c r="X218" i="19"/>
  <c r="X266" i="19"/>
  <c r="X187" i="19"/>
  <c r="X312" i="19"/>
  <c r="X227" i="19"/>
  <c r="X283" i="19"/>
  <c r="X145" i="19"/>
  <c r="X55" i="19"/>
  <c r="X249" i="19"/>
  <c r="X153" i="19"/>
  <c r="X73" i="19"/>
  <c r="X146" i="19"/>
  <c r="X241" i="19"/>
  <c r="Z166" i="19"/>
  <c r="AB166" i="19" s="1"/>
  <c r="AD166" i="19" s="1"/>
  <c r="U19" i="5"/>
  <c r="U68" i="5"/>
  <c r="J33" i="27"/>
  <c r="Y211" i="5" s="1"/>
  <c r="Y216" i="5" s="1"/>
  <c r="Y246" i="5" s="1"/>
  <c r="Y280" i="5" s="1"/>
  <c r="Y382" i="5"/>
  <c r="L365" i="22"/>
  <c r="F83" i="26"/>
  <c r="Q263" i="1"/>
  <c r="Q132" i="1"/>
  <c r="Q367" i="1"/>
  <c r="R367" i="1" s="1"/>
  <c r="Q162" i="1"/>
  <c r="Q268" i="1"/>
  <c r="Q196" i="1"/>
  <c r="Q228" i="1"/>
  <c r="Q336" i="1"/>
  <c r="R336" i="1" s="1"/>
  <c r="Q151" i="1"/>
  <c r="Q125" i="1"/>
  <c r="Q322" i="1"/>
  <c r="R322" i="1" s="1"/>
  <c r="Q166" i="1"/>
  <c r="Q138" i="1"/>
  <c r="Q153" i="1"/>
  <c r="Q248" i="1"/>
  <c r="Q227" i="1"/>
  <c r="Q143" i="1"/>
  <c r="Q183" i="1"/>
  <c r="Q99" i="1"/>
  <c r="Q36" i="1"/>
  <c r="Q291" i="1"/>
  <c r="Q207" i="1"/>
  <c r="Q378" i="1"/>
  <c r="R378" i="1" s="1"/>
  <c r="Q341" i="1"/>
  <c r="Q224" i="1"/>
  <c r="Q357" i="1"/>
  <c r="R357" i="1" s="1"/>
  <c r="Q230" i="1"/>
  <c r="Q177" i="1"/>
  <c r="Q329" i="1"/>
  <c r="R329" i="1" s="1"/>
  <c r="Q170" i="1"/>
  <c r="Q277" i="1"/>
  <c r="Q208" i="1"/>
  <c r="Q44" i="1"/>
  <c r="Q66" i="1"/>
  <c r="Q114" i="1"/>
  <c r="Q231" i="1"/>
  <c r="Q136" i="1"/>
  <c r="Q35" i="1"/>
  <c r="Q365" i="1"/>
  <c r="R365" i="1" s="1"/>
  <c r="Q79" i="1"/>
  <c r="Q210" i="1"/>
  <c r="Q256" i="1"/>
  <c r="Q81" i="1"/>
  <c r="Q11" i="1"/>
  <c r="Q175" i="1"/>
  <c r="Q55" i="1"/>
  <c r="Q276" i="1"/>
  <c r="Q278" i="1" s="1"/>
  <c r="Q212" i="1"/>
  <c r="Q83" i="1"/>
  <c r="Q283" i="1"/>
  <c r="Q13" i="1"/>
  <c r="Q50" i="1"/>
  <c r="Q100" i="1"/>
  <c r="Q110" i="1"/>
  <c r="Q371" i="1"/>
  <c r="R371" i="1" s="1"/>
  <c r="Q38" i="1"/>
  <c r="Q313" i="1"/>
  <c r="Q41" i="1"/>
  <c r="Q315" i="1"/>
  <c r="Q223" i="1"/>
  <c r="Q155" i="1"/>
  <c r="Q326" i="1"/>
  <c r="R326" i="1" s="1"/>
  <c r="Q97" i="1"/>
  <c r="Q370" i="1"/>
  <c r="R370" i="1" s="1"/>
  <c r="Q335" i="1"/>
  <c r="R335" i="1" s="1"/>
  <c r="Q359" i="1"/>
  <c r="R359" i="1" s="1"/>
  <c r="Q262" i="1"/>
  <c r="Q306" i="1"/>
  <c r="Q241" i="1"/>
  <c r="Q213" i="1"/>
  <c r="Q147" i="1"/>
  <c r="Q218" i="1"/>
  <c r="Q22" i="1"/>
  <c r="Q195" i="1"/>
  <c r="Q137" i="1"/>
  <c r="Q91" i="1"/>
  <c r="Q375" i="1"/>
  <c r="R375" i="1" s="1"/>
  <c r="Q346" i="1"/>
  <c r="R346" i="1" s="1"/>
  <c r="Q249" i="1"/>
  <c r="Q148" i="1"/>
  <c r="Q269" i="1"/>
  <c r="Q217" i="1"/>
  <c r="Q108" i="1"/>
  <c r="Q191" i="1"/>
  <c r="Q272" i="1"/>
  <c r="Q47" i="1"/>
  <c r="Q299" i="1"/>
  <c r="Q146" i="1"/>
  <c r="Q42" i="1"/>
  <c r="Q131" i="1"/>
  <c r="Q74" i="1"/>
  <c r="Q192" i="1"/>
  <c r="Q85" i="1"/>
  <c r="Q9" i="1"/>
  <c r="Q69" i="1"/>
  <c r="Q244" i="1"/>
  <c r="Q10" i="1"/>
  <c r="Q324" i="1"/>
  <c r="R324" i="1" s="1"/>
  <c r="Q161" i="1"/>
  <c r="Q388" i="1"/>
  <c r="R388" i="1" s="1"/>
  <c r="Q26" i="1"/>
  <c r="Q219" i="1"/>
  <c r="Q245" i="1"/>
  <c r="Q115" i="1"/>
  <c r="Q156" i="1"/>
  <c r="Q323" i="1"/>
  <c r="R323" i="1" s="1"/>
  <c r="Q92" i="1"/>
  <c r="Q342" i="1"/>
  <c r="R342" i="1" s="1"/>
  <c r="Q145" i="1"/>
  <c r="Q37" i="1"/>
  <c r="Q187" i="1"/>
  <c r="Q242" i="1"/>
  <c r="Q142" i="1"/>
  <c r="Q133" i="1"/>
  <c r="Q116" i="1"/>
  <c r="Q383" i="1"/>
  <c r="R383" i="1" s="1"/>
  <c r="Q206" i="1"/>
  <c r="Q154" i="1"/>
  <c r="Q199" i="1"/>
  <c r="Q330" i="1"/>
  <c r="R330" i="1" s="1"/>
  <c r="Q258" i="1"/>
  <c r="Q165" i="1"/>
  <c r="Q109" i="1"/>
  <c r="Q328" i="1"/>
  <c r="Q366" i="1"/>
  <c r="R366" i="1" s="1"/>
  <c r="Q51" i="1"/>
  <c r="Q349" i="1"/>
  <c r="R349" i="1" s="1"/>
  <c r="Q270" i="1"/>
  <c r="Q62" i="1"/>
  <c r="Q325" i="1"/>
  <c r="R325" i="1" s="1"/>
  <c r="Q56" i="1"/>
  <c r="Q39" i="1"/>
  <c r="Q292" i="1"/>
  <c r="Q139" i="1"/>
  <c r="Q237" i="1"/>
  <c r="Q360" i="1"/>
  <c r="R360" i="1" s="1"/>
  <c r="Q209" i="1"/>
  <c r="Q271" i="1"/>
  <c r="Q361" i="1"/>
  <c r="R361" i="1" s="1"/>
  <c r="Q64" i="1"/>
  <c r="Q181" i="1"/>
  <c r="Q182" i="1"/>
  <c r="Q257" i="1"/>
  <c r="Q285" i="1"/>
  <c r="Q273" i="1"/>
  <c r="Q350" i="1"/>
  <c r="R350" i="1" s="1"/>
  <c r="Q225" i="1"/>
  <c r="Q377" i="1"/>
  <c r="Q164" i="1"/>
  <c r="Q119" i="1"/>
  <c r="Q122" i="1"/>
  <c r="Q301" i="1"/>
  <c r="Q250" i="1"/>
  <c r="Q180" i="1"/>
  <c r="Q101" i="1"/>
  <c r="Q118" i="1"/>
  <c r="Q169" i="1"/>
  <c r="Q362" i="1"/>
  <c r="R362" i="1" s="1"/>
  <c r="Q76" i="1"/>
  <c r="Q105" i="1"/>
  <c r="Q107" i="1"/>
  <c r="Q61" i="1"/>
  <c r="Q29" i="1"/>
  <c r="Q221" i="1"/>
  <c r="Q288" i="1"/>
  <c r="Q235" i="1"/>
  <c r="Q300" i="1"/>
  <c r="Q369" i="1"/>
  <c r="R369" i="1" s="1"/>
  <c r="Q63" i="1"/>
  <c r="Q104" i="1"/>
  <c r="Q266" i="1"/>
  <c r="Q54" i="1"/>
  <c r="Q311" i="1"/>
  <c r="Q189" i="1"/>
  <c r="Q70" i="1"/>
  <c r="Q265" i="1"/>
  <c r="Q48" i="1"/>
  <c r="Q123" i="1"/>
  <c r="Q298" i="1"/>
  <c r="Q87" i="1"/>
  <c r="Q106" i="1"/>
  <c r="Q295" i="1"/>
  <c r="Q215" i="1"/>
  <c r="Q252" i="1"/>
  <c r="Q32" i="1"/>
  <c r="Q304" i="1"/>
  <c r="Q214" i="1"/>
  <c r="Q290" i="1"/>
  <c r="Q98" i="1"/>
  <c r="Q296" i="1"/>
  <c r="Q274" i="1"/>
  <c r="Q356" i="1"/>
  <c r="Q260" i="1"/>
  <c r="Q294" i="1"/>
  <c r="Q205" i="1"/>
  <c r="Q117" i="1"/>
  <c r="Q112" i="1"/>
  <c r="Q312" i="1"/>
  <c r="Q129" i="1"/>
  <c r="Q135" i="1"/>
  <c r="Q15" i="1"/>
  <c r="Q130" i="1"/>
  <c r="Q190" i="1"/>
  <c r="Q355" i="1"/>
  <c r="R355" i="1" s="1"/>
  <c r="Q67" i="1"/>
  <c r="Q89" i="1"/>
  <c r="Q18" i="1"/>
  <c r="Q358" i="1"/>
  <c r="R358" i="1" s="1"/>
  <c r="Q144" i="1"/>
  <c r="Q45" i="1"/>
  <c r="Q289" i="1"/>
  <c r="Q308" i="1"/>
  <c r="Q59" i="1"/>
  <c r="Q152" i="1"/>
  <c r="Q353" i="1"/>
  <c r="R353" i="1" s="1"/>
  <c r="Q253" i="1"/>
  <c r="Q297" i="1"/>
  <c r="Q197" i="1"/>
  <c r="Q73" i="1"/>
  <c r="Q345" i="1"/>
  <c r="R345" i="1" s="1"/>
  <c r="Q226" i="1"/>
  <c r="Q286" i="1"/>
  <c r="Q126" i="1"/>
  <c r="Q254" i="1"/>
  <c r="Q333" i="1"/>
  <c r="Q287" i="1"/>
  <c r="Q282" i="1"/>
  <c r="Q174" i="1"/>
  <c r="Q121" i="1"/>
  <c r="Q321" i="1"/>
  <c r="Q84" i="1"/>
  <c r="Q240" i="1"/>
  <c r="Q343" i="1"/>
  <c r="R343" i="1" s="1"/>
  <c r="Q368" i="1"/>
  <c r="R368" i="1" s="1"/>
  <c r="Q124" i="1"/>
  <c r="Q234" i="1"/>
  <c r="Q344" i="1"/>
  <c r="R344" i="1" s="1"/>
  <c r="Q57" i="1"/>
  <c r="Q160" i="1"/>
  <c r="Q307" i="1"/>
  <c r="Q46" i="1"/>
  <c r="Q232" i="1"/>
  <c r="Q364" i="1"/>
  <c r="Q88" i="1"/>
  <c r="Q30" i="1"/>
  <c r="Q178" i="1"/>
  <c r="Q352" i="1"/>
  <c r="R352" i="1" s="1"/>
  <c r="Q348" i="1"/>
  <c r="Q71" i="1"/>
  <c r="Q58" i="1"/>
  <c r="Q220" i="1"/>
  <c r="Q21" i="1"/>
  <c r="Q82" i="1"/>
  <c r="Q171" i="1"/>
  <c r="Q259" i="1"/>
  <c r="Q80" i="1"/>
  <c r="Q374" i="1"/>
  <c r="Q251" i="1"/>
  <c r="Q25" i="1"/>
  <c r="Q334" i="1"/>
  <c r="R334" i="1" s="1"/>
  <c r="Q264" i="1"/>
  <c r="Q337" i="1"/>
  <c r="R337" i="1" s="1"/>
  <c r="Q305" i="1"/>
  <c r="Q188" i="1"/>
  <c r="Q150" i="1"/>
  <c r="Q186" i="1"/>
  <c r="Q43" i="1"/>
  <c r="Q17" i="1"/>
  <c r="Q176" i="1"/>
  <c r="Q102" i="1"/>
  <c r="Q14" i="1"/>
  <c r="Q351" i="1"/>
  <c r="R351" i="1" s="1"/>
  <c r="Q27" i="1"/>
  <c r="Q31" i="1"/>
  <c r="Q86" i="1"/>
  <c r="Q198" i="1"/>
  <c r="Q236" i="1"/>
  <c r="J159" i="19"/>
  <c r="J201" i="19" s="1"/>
  <c r="I159" i="19"/>
  <c r="I201" i="19" s="1"/>
  <c r="I202" i="19" s="1"/>
  <c r="N20" i="19"/>
  <c r="N24" i="19" s="1"/>
  <c r="N94" i="19" s="1"/>
  <c r="U185" i="19"/>
  <c r="N380" i="19"/>
  <c r="J94" i="19"/>
  <c r="J354" i="22"/>
  <c r="J347" i="22"/>
  <c r="J331" i="22"/>
  <c r="J379" i="22"/>
  <c r="J363" i="22"/>
  <c r="J338" i="22"/>
  <c r="J339" i="22"/>
  <c r="J327" i="22"/>
  <c r="C42" i="25"/>
  <c r="C54" i="25" s="1"/>
  <c r="C55" i="25" s="1"/>
  <c r="C44" i="25"/>
  <c r="C45" i="25" s="1"/>
  <c r="B39" i="25"/>
  <c r="B41" i="25"/>
  <c r="B36" i="25"/>
  <c r="B47" i="25"/>
  <c r="B48" i="25" s="1"/>
  <c r="U168" i="19"/>
  <c r="U173" i="19" s="1"/>
  <c r="U113" i="19"/>
  <c r="U279" i="19"/>
  <c r="U52" i="19"/>
  <c r="U158" i="19"/>
  <c r="U373" i="19"/>
  <c r="U381" i="19" s="1"/>
  <c r="U128" i="19"/>
  <c r="U75" i="19"/>
  <c r="U77" i="19" s="1"/>
  <c r="V327" i="19"/>
  <c r="V332" i="19" s="1"/>
  <c r="V339" i="19"/>
  <c r="U332" i="19"/>
  <c r="U20" i="19"/>
  <c r="U24" i="19" s="1"/>
  <c r="T35" i="19"/>
  <c r="T97" i="19"/>
  <c r="P72" i="19"/>
  <c r="R69" i="19"/>
  <c r="T37" i="19"/>
  <c r="R40" i="19"/>
  <c r="P127" i="19"/>
  <c r="P128" i="19" s="1"/>
  <c r="R121" i="19"/>
  <c r="T275" i="19"/>
  <c r="V271" i="19"/>
  <c r="X271" i="19" s="1"/>
  <c r="AF271" i="19" s="1"/>
  <c r="T56" i="19"/>
  <c r="R60" i="19"/>
  <c r="P49" i="19"/>
  <c r="P52" i="19" s="1"/>
  <c r="R43" i="19"/>
  <c r="P75" i="19"/>
  <c r="P77" i="19" s="1"/>
  <c r="R54" i="19"/>
  <c r="P140" i="19"/>
  <c r="P141" i="19" s="1"/>
  <c r="R135" i="19"/>
  <c r="P149" i="19"/>
  <c r="R142" i="19"/>
  <c r="M381" i="19"/>
  <c r="T195" i="19"/>
  <c r="R200" i="19"/>
  <c r="P111" i="19"/>
  <c r="R105" i="19"/>
  <c r="T291" i="19"/>
  <c r="R293" i="19"/>
  <c r="P233" i="19"/>
  <c r="R230" i="19"/>
  <c r="T30" i="19"/>
  <c r="R33" i="19"/>
  <c r="P238" i="19"/>
  <c r="R234" i="19"/>
  <c r="R205" i="19"/>
  <c r="J373" i="19"/>
  <c r="J381" i="19" s="1"/>
  <c r="J340" i="19"/>
  <c r="R79" i="19"/>
  <c r="P347" i="19"/>
  <c r="R341" i="19"/>
  <c r="R347" i="19" s="1"/>
  <c r="P103" i="19"/>
  <c r="R100" i="19"/>
  <c r="P354" i="19"/>
  <c r="R348" i="19"/>
  <c r="R354" i="19" s="1"/>
  <c r="P331" i="19"/>
  <c r="P332" i="19" s="1"/>
  <c r="R328" i="19"/>
  <c r="R331" i="19" s="1"/>
  <c r="P339" i="19"/>
  <c r="P314" i="19"/>
  <c r="P316" i="19" s="1"/>
  <c r="R311" i="19"/>
  <c r="T61" i="19"/>
  <c r="R65" i="19"/>
  <c r="P255" i="19"/>
  <c r="R252" i="19"/>
  <c r="P90" i="19"/>
  <c r="P93" i="19" s="1"/>
  <c r="R81" i="19"/>
  <c r="T164" i="19"/>
  <c r="R167" i="19"/>
  <c r="P222" i="19"/>
  <c r="R219" i="19"/>
  <c r="P157" i="19"/>
  <c r="R150" i="19"/>
  <c r="V207" i="19"/>
  <c r="X207" i="19" s="1"/>
  <c r="AF207" i="19" s="1"/>
  <c r="T12" i="19"/>
  <c r="V9" i="19"/>
  <c r="X9" i="19" s="1"/>
  <c r="AF9" i="19" s="1"/>
  <c r="N173" i="19"/>
  <c r="P243" i="19"/>
  <c r="R239" i="19"/>
  <c r="P184" i="19"/>
  <c r="R180" i="19"/>
  <c r="P28" i="19"/>
  <c r="P34" i="19" s="1"/>
  <c r="R25" i="19"/>
  <c r="V186" i="19"/>
  <c r="X186" i="19" s="1"/>
  <c r="AF186" i="19" s="1"/>
  <c r="P229" i="19"/>
  <c r="R225" i="19"/>
  <c r="P267" i="19"/>
  <c r="R262" i="19"/>
  <c r="P19" i="19"/>
  <c r="P20" i="19" s="1"/>
  <c r="P24" i="19" s="1"/>
  <c r="R17" i="19"/>
  <c r="T163" i="19"/>
  <c r="V160" i="19"/>
  <c r="X160" i="19" s="1"/>
  <c r="AF160" i="19" s="1"/>
  <c r="P179" i="19"/>
  <c r="R174" i="19"/>
  <c r="P172" i="19"/>
  <c r="P173" i="19" s="1"/>
  <c r="R169" i="19"/>
  <c r="P376" i="19"/>
  <c r="R374" i="19"/>
  <c r="R376" i="19" s="1"/>
  <c r="P261" i="19"/>
  <c r="R257" i="19"/>
  <c r="T66" i="19"/>
  <c r="R68" i="19"/>
  <c r="R248" i="19"/>
  <c r="R327" i="19"/>
  <c r="Q159" i="19"/>
  <c r="Q201" i="19" s="1"/>
  <c r="T190" i="19"/>
  <c r="R193" i="19"/>
  <c r="R194" i="19" s="1"/>
  <c r="P379" i="19"/>
  <c r="R377" i="19"/>
  <c r="R379" i="19" s="1"/>
  <c r="T114" i="19"/>
  <c r="R120" i="19"/>
  <c r="P278" i="19"/>
  <c r="R276" i="19"/>
  <c r="P309" i="19"/>
  <c r="R305" i="19"/>
  <c r="N113" i="19"/>
  <c r="N327" i="19"/>
  <c r="N332" i="19" s="1"/>
  <c r="N339" i="19"/>
  <c r="T21" i="19"/>
  <c r="R23" i="19"/>
  <c r="T129" i="19"/>
  <c r="R134" i="19"/>
  <c r="P284" i="19"/>
  <c r="R282" i="19"/>
  <c r="U12" i="5"/>
  <c r="U193" i="5"/>
  <c r="U194" i="5" s="1"/>
  <c r="U23" i="5"/>
  <c r="U233" i="5"/>
  <c r="U376" i="5"/>
  <c r="U167" i="5"/>
  <c r="U275" i="5"/>
  <c r="U314" i="5"/>
  <c r="U316" i="5" s="1"/>
  <c r="U120" i="5"/>
  <c r="U379" i="5"/>
  <c r="U267" i="5"/>
  <c r="U238" i="5"/>
  <c r="U347" i="5"/>
  <c r="U293" i="5"/>
  <c r="U255" i="5"/>
  <c r="U111" i="5"/>
  <c r="U72" i="5"/>
  <c r="U28" i="5"/>
  <c r="U149" i="5"/>
  <c r="U90" i="5"/>
  <c r="U93" i="5" s="1"/>
  <c r="U261" i="5"/>
  <c r="U33" i="5"/>
  <c r="U372" i="5"/>
  <c r="U40" i="5"/>
  <c r="U134" i="5"/>
  <c r="U127" i="5"/>
  <c r="U200" i="5"/>
  <c r="V356" i="5"/>
  <c r="K356" i="22" s="1"/>
  <c r="L356" i="22" s="1"/>
  <c r="U363" i="5"/>
  <c r="U157" i="5"/>
  <c r="U354" i="5"/>
  <c r="U331" i="5"/>
  <c r="V333" i="5"/>
  <c r="K333" i="22" s="1"/>
  <c r="U338" i="5"/>
  <c r="V321" i="5"/>
  <c r="K321" i="22" s="1"/>
  <c r="U339" i="5"/>
  <c r="U327" i="5"/>
  <c r="U60" i="5"/>
  <c r="U184" i="5"/>
  <c r="U284" i="5"/>
  <c r="U243" i="5"/>
  <c r="U222" i="5"/>
  <c r="U179" i="5"/>
  <c r="U185" i="5" s="1"/>
  <c r="U103" i="5"/>
  <c r="U65" i="5"/>
  <c r="U49" i="5"/>
  <c r="U309" i="5"/>
  <c r="U229" i="5"/>
  <c r="U140" i="5"/>
  <c r="U163" i="5"/>
  <c r="U172" i="5"/>
  <c r="U16" i="5"/>
  <c r="M376" i="1"/>
  <c r="N375" i="1"/>
  <c r="J375" i="22" s="1"/>
  <c r="M379" i="1"/>
  <c r="M278" i="1"/>
  <c r="M261" i="1"/>
  <c r="M331" i="1"/>
  <c r="M33" i="1"/>
  <c r="M314" i="1"/>
  <c r="M316" i="1" s="1"/>
  <c r="M172" i="1"/>
  <c r="M140" i="1"/>
  <c r="M184" i="1"/>
  <c r="M339" i="1"/>
  <c r="M347" i="1"/>
  <c r="M238" i="1"/>
  <c r="M60" i="1"/>
  <c r="M134" i="1"/>
  <c r="M275" i="1"/>
  <c r="M233" i="1"/>
  <c r="M40" i="1"/>
  <c r="M293" i="1"/>
  <c r="M65" i="1"/>
  <c r="M327" i="1"/>
  <c r="M49" i="1"/>
  <c r="M193" i="1"/>
  <c r="M194" i="1" s="1"/>
  <c r="M120" i="1"/>
  <c r="M68" i="1"/>
  <c r="M23" i="1"/>
  <c r="M363" i="1"/>
  <c r="M243" i="1"/>
  <c r="M28" i="1"/>
  <c r="M90" i="1"/>
  <c r="M93" i="1" s="1"/>
  <c r="M157" i="1"/>
  <c r="M19" i="1"/>
  <c r="M222" i="1"/>
  <c r="M255" i="1"/>
  <c r="M179" i="1"/>
  <c r="M12" i="1"/>
  <c r="M267" i="1"/>
  <c r="M338" i="1"/>
  <c r="M163" i="1"/>
  <c r="M167" i="1"/>
  <c r="M149" i="1"/>
  <c r="M229" i="1"/>
  <c r="M16" i="1"/>
  <c r="M72" i="1"/>
  <c r="M200" i="1"/>
  <c r="M309" i="1"/>
  <c r="M111" i="1"/>
  <c r="M354" i="1"/>
  <c r="M284" i="1"/>
  <c r="M103" i="1"/>
  <c r="CE8" i="12"/>
  <c r="CE74" i="12" s="1"/>
  <c r="CE3" i="12" s="1"/>
  <c r="BD8" i="12"/>
  <c r="BD74" i="12" s="1"/>
  <c r="BD3" i="12" s="1"/>
  <c r="F17" i="12"/>
  <c r="F71" i="12"/>
  <c r="CQ6" i="12"/>
  <c r="F51" i="12"/>
  <c r="F53" i="12"/>
  <c r="F37" i="12"/>
  <c r="F44" i="12"/>
  <c r="F21" i="12"/>
  <c r="U34" i="5" l="1"/>
  <c r="G33" i="25"/>
  <c r="J2" i="27"/>
  <c r="AH71" i="19"/>
  <c r="AH175" i="19"/>
  <c r="AH263" i="19"/>
  <c r="AH166" i="19"/>
  <c r="AH130" i="19"/>
  <c r="AH292" i="19"/>
  <c r="AH133" i="19"/>
  <c r="AH161" i="19"/>
  <c r="AH178" i="19"/>
  <c r="AH177" i="19"/>
  <c r="AH144" i="19"/>
  <c r="AH117" i="19"/>
  <c r="AH47" i="19"/>
  <c r="AH139" i="19"/>
  <c r="AH231" i="19"/>
  <c r="AH300" i="19"/>
  <c r="AH138" i="19"/>
  <c r="AH87" i="19"/>
  <c r="AH36" i="19"/>
  <c r="AH115" i="19"/>
  <c r="AH59" i="19"/>
  <c r="AH143" i="19"/>
  <c r="AH14" i="19"/>
  <c r="AH26" i="19"/>
  <c r="AH286" i="19"/>
  <c r="AH48" i="19"/>
  <c r="AH104" i="19"/>
  <c r="AH136" i="19"/>
  <c r="AH295" i="19"/>
  <c r="AH119" i="19"/>
  <c r="AH188" i="19"/>
  <c r="AH122" i="19"/>
  <c r="AH232" i="19"/>
  <c r="AH294" i="19"/>
  <c r="AH32" i="19"/>
  <c r="AH256" i="19"/>
  <c r="AH11" i="19"/>
  <c r="AH199" i="19"/>
  <c r="AH304" i="19"/>
  <c r="J332" i="22"/>
  <c r="AH67" i="19"/>
  <c r="AD217" i="19"/>
  <c r="AH213" i="19"/>
  <c r="AH171" i="19"/>
  <c r="AH99" i="19"/>
  <c r="AH83" i="19"/>
  <c r="AH112" i="19"/>
  <c r="AH242" i="19"/>
  <c r="AH272" i="19"/>
  <c r="AH106" i="19"/>
  <c r="AH183" i="19"/>
  <c r="AH109" i="19"/>
  <c r="AH92" i="19"/>
  <c r="AH45" i="19"/>
  <c r="AH18" i="19"/>
  <c r="AH244" i="19"/>
  <c r="AH102" i="19"/>
  <c r="AH29" i="19"/>
  <c r="AH273" i="19"/>
  <c r="AH206" i="19"/>
  <c r="AH123" i="19"/>
  <c r="AH191" i="19"/>
  <c r="AH22" i="19"/>
  <c r="AH196" i="19"/>
  <c r="AH217" i="19"/>
  <c r="AH147" i="19"/>
  <c r="AH307" i="19"/>
  <c r="AH251" i="19"/>
  <c r="AH223" i="19"/>
  <c r="AH51" i="19"/>
  <c r="AH209" i="19"/>
  <c r="AH58" i="19"/>
  <c r="AH108" i="19"/>
  <c r="AH250" i="19"/>
  <c r="AH85" i="19"/>
  <c r="AH162" i="19"/>
  <c r="AH91" i="19"/>
  <c r="AH10" i="19"/>
  <c r="AH170" i="19"/>
  <c r="AH198" i="19"/>
  <c r="AH258" i="19"/>
  <c r="AH62" i="19"/>
  <c r="AH152" i="19"/>
  <c r="AH296" i="19"/>
  <c r="AH301" i="19"/>
  <c r="AH118" i="19"/>
  <c r="AH124" i="19"/>
  <c r="Q163" i="1"/>
  <c r="Q193" i="1"/>
  <c r="Q194" i="1" s="1"/>
  <c r="Q309" i="1"/>
  <c r="Z146" i="19"/>
  <c r="AB146" i="19" s="1"/>
  <c r="AD146" i="19" s="1"/>
  <c r="AF146" i="19"/>
  <c r="Z55" i="19"/>
  <c r="AB55" i="19" s="1"/>
  <c r="AF55" i="19"/>
  <c r="Z312" i="19"/>
  <c r="AB312" i="19" s="1"/>
  <c r="AD312" i="19" s="1"/>
  <c r="AF312" i="19"/>
  <c r="Z308" i="19"/>
  <c r="AB308" i="19" s="1"/>
  <c r="AD308" i="19" s="1"/>
  <c r="AF308" i="19"/>
  <c r="Z313" i="19"/>
  <c r="AB313" i="19" s="1"/>
  <c r="AD313" i="19" s="1"/>
  <c r="AF313" i="19"/>
  <c r="Z240" i="19"/>
  <c r="AB240" i="19" s="1"/>
  <c r="AD240" i="19" s="1"/>
  <c r="AF240" i="19"/>
  <c r="Z228" i="19"/>
  <c r="AB228" i="19" s="1"/>
  <c r="AD228" i="19" s="1"/>
  <c r="AF228" i="19"/>
  <c r="Z154" i="19"/>
  <c r="AB154" i="19" s="1"/>
  <c r="AD154" i="19" s="1"/>
  <c r="AF154" i="19"/>
  <c r="Z220" i="19"/>
  <c r="AB220" i="19" s="1"/>
  <c r="AD220" i="19" s="1"/>
  <c r="AF220" i="19"/>
  <c r="AH264" i="19"/>
  <c r="AH84" i="19"/>
  <c r="AH44" i="19"/>
  <c r="AH274" i="19"/>
  <c r="AH224" i="19"/>
  <c r="AH131" i="19"/>
  <c r="AH89" i="19"/>
  <c r="AH116" i="19"/>
  <c r="AH107" i="19"/>
  <c r="AH41" i="19"/>
  <c r="AH132" i="19"/>
  <c r="AH156" i="19"/>
  <c r="AH15" i="19"/>
  <c r="AH155" i="19"/>
  <c r="AH253" i="19"/>
  <c r="AH245" i="19"/>
  <c r="AH290" i="19"/>
  <c r="AH80" i="19"/>
  <c r="AH82" i="19"/>
  <c r="AH88" i="19"/>
  <c r="AH259" i="19"/>
  <c r="AH287" i="19"/>
  <c r="AH31" i="19"/>
  <c r="AH214" i="19"/>
  <c r="AH125" i="19"/>
  <c r="AH315" i="19"/>
  <c r="AH27" i="19"/>
  <c r="AH46" i="19"/>
  <c r="AH176" i="19"/>
  <c r="AH212" i="19"/>
  <c r="AH101" i="19"/>
  <c r="AH215" i="19"/>
  <c r="AH265" i="19"/>
  <c r="AH260" i="19"/>
  <c r="AH74" i="19"/>
  <c r="Z73" i="19"/>
  <c r="AB73" i="19" s="1"/>
  <c r="AD73" i="19" s="1"/>
  <c r="AF73" i="19"/>
  <c r="Z145" i="19"/>
  <c r="AB145" i="19" s="1"/>
  <c r="AD145" i="19" s="1"/>
  <c r="AF145" i="19"/>
  <c r="Z187" i="19"/>
  <c r="AB187" i="19" s="1"/>
  <c r="AD187" i="19" s="1"/>
  <c r="AF187" i="19"/>
  <c r="Z189" i="19"/>
  <c r="AB189" i="19" s="1"/>
  <c r="AD189" i="19" s="1"/>
  <c r="AF189" i="19"/>
  <c r="Z63" i="19"/>
  <c r="AB63" i="19" s="1"/>
  <c r="AD63" i="19" s="1"/>
  <c r="AF63" i="19"/>
  <c r="Z210" i="19"/>
  <c r="AB210" i="19" s="1"/>
  <c r="AD210" i="19" s="1"/>
  <c r="AF210" i="19"/>
  <c r="Z236" i="19"/>
  <c r="AB236" i="19" s="1"/>
  <c r="AD236" i="19" s="1"/>
  <c r="AF236" i="19"/>
  <c r="Z153" i="19"/>
  <c r="AB153" i="19" s="1"/>
  <c r="AD153" i="19" s="1"/>
  <c r="AF153" i="19"/>
  <c r="Z283" i="19"/>
  <c r="AB283" i="19" s="1"/>
  <c r="AD283" i="19" s="1"/>
  <c r="AF283" i="19"/>
  <c r="Z266" i="19"/>
  <c r="AB266" i="19" s="1"/>
  <c r="AD266" i="19" s="1"/>
  <c r="AF266" i="19"/>
  <c r="Z306" i="19"/>
  <c r="AB306" i="19" s="1"/>
  <c r="AD306" i="19" s="1"/>
  <c r="AF306" i="19"/>
  <c r="Z197" i="19"/>
  <c r="AB197" i="19" s="1"/>
  <c r="AD197" i="19" s="1"/>
  <c r="AF197" i="19"/>
  <c r="Z126" i="19"/>
  <c r="AB126" i="19" s="1"/>
  <c r="AD126" i="19" s="1"/>
  <c r="AF126" i="19"/>
  <c r="Z237" i="19"/>
  <c r="AB237" i="19" s="1"/>
  <c r="AD237" i="19" s="1"/>
  <c r="AF237" i="19"/>
  <c r="Z268" i="19"/>
  <c r="AB268" i="19" s="1"/>
  <c r="AD268" i="19" s="1"/>
  <c r="AF268" i="19"/>
  <c r="AH226" i="19"/>
  <c r="AH70" i="19"/>
  <c r="AH50" i="19"/>
  <c r="AH42" i="19"/>
  <c r="AH86" i="19"/>
  <c r="AH76" i="19"/>
  <c r="AH277" i="19"/>
  <c r="AH235" i="19"/>
  <c r="AH38" i="19"/>
  <c r="AH98" i="19"/>
  <c r="AH165" i="19"/>
  <c r="AH288" i="19"/>
  <c r="AH299" i="19"/>
  <c r="AH137" i="19"/>
  <c r="AH39" i="19"/>
  <c r="AH151" i="19"/>
  <c r="AH208" i="19"/>
  <c r="AH289" i="19"/>
  <c r="AH148" i="19"/>
  <c r="AH57" i="19"/>
  <c r="AH181" i="19"/>
  <c r="AH182" i="19"/>
  <c r="AH110" i="19"/>
  <c r="AH64" i="19"/>
  <c r="Z241" i="19"/>
  <c r="AB241" i="19" s="1"/>
  <c r="AD241" i="19" s="1"/>
  <c r="AF241" i="19"/>
  <c r="Z249" i="19"/>
  <c r="AB249" i="19" s="1"/>
  <c r="AD249" i="19" s="1"/>
  <c r="AF249" i="19"/>
  <c r="Z227" i="19"/>
  <c r="AB227" i="19" s="1"/>
  <c r="AD227" i="19" s="1"/>
  <c r="AF227" i="19"/>
  <c r="Z218" i="19"/>
  <c r="AB218" i="19" s="1"/>
  <c r="AD218" i="19" s="1"/>
  <c r="AF218" i="19"/>
  <c r="Z269" i="19"/>
  <c r="AB269" i="19" s="1"/>
  <c r="AD269" i="19" s="1"/>
  <c r="AF269" i="19"/>
  <c r="Z192" i="19"/>
  <c r="AB192" i="19" s="1"/>
  <c r="AD192" i="19" s="1"/>
  <c r="AF192" i="19"/>
  <c r="Z270" i="19"/>
  <c r="AB270" i="19" s="1"/>
  <c r="AD270" i="19" s="1"/>
  <c r="AF270" i="19"/>
  <c r="Z285" i="19"/>
  <c r="AB285" i="19" s="1"/>
  <c r="AD285" i="19" s="1"/>
  <c r="AF285" i="19"/>
  <c r="T13" i="19"/>
  <c r="Q202" i="19"/>
  <c r="M202" i="19"/>
  <c r="AD55" i="19"/>
  <c r="R168" i="19"/>
  <c r="N201" i="19"/>
  <c r="N202" i="19" s="1"/>
  <c r="J202" i="19"/>
  <c r="V12" i="19"/>
  <c r="V163" i="19"/>
  <c r="Z186" i="19"/>
  <c r="AB186" i="19" s="1"/>
  <c r="Z207" i="19"/>
  <c r="AB207" i="19" s="1"/>
  <c r="V275" i="19"/>
  <c r="Z382" i="5"/>
  <c r="Y384" i="5"/>
  <c r="Y387" i="5" s="1"/>
  <c r="Q184" i="1"/>
  <c r="Q12" i="1"/>
  <c r="Q65" i="1"/>
  <c r="Q40" i="1"/>
  <c r="Q23" i="1"/>
  <c r="Q243" i="1"/>
  <c r="Q68" i="1"/>
  <c r="Q275" i="1"/>
  <c r="Q222" i="1"/>
  <c r="Q19" i="1"/>
  <c r="Q200" i="1"/>
  <c r="Q157" i="1"/>
  <c r="R374" i="1"/>
  <c r="Q376" i="1"/>
  <c r="Q33" i="1"/>
  <c r="Q127" i="1"/>
  <c r="R333" i="1"/>
  <c r="Q338" i="1"/>
  <c r="Q314" i="1"/>
  <c r="Q316" i="1" s="1"/>
  <c r="Q172" i="1"/>
  <c r="Q167" i="1"/>
  <c r="Q149" i="1"/>
  <c r="Q103" i="1"/>
  <c r="Q293" i="1"/>
  <c r="R348" i="1"/>
  <c r="Q354" i="1"/>
  <c r="Q238" i="1"/>
  <c r="Q179" i="1"/>
  <c r="Q140" i="1"/>
  <c r="Q363" i="1"/>
  <c r="R356" i="1"/>
  <c r="Q255" i="1"/>
  <c r="Q111" i="1"/>
  <c r="Q379" i="1"/>
  <c r="R377" i="1"/>
  <c r="R328" i="1"/>
  <c r="Q331" i="1"/>
  <c r="R341" i="1"/>
  <c r="Q347" i="1"/>
  <c r="R321" i="1"/>
  <c r="Q327" i="1"/>
  <c r="Q332" i="1" s="1"/>
  <c r="Q339" i="1"/>
  <c r="Q49" i="1"/>
  <c r="Q52" i="1" s="1"/>
  <c r="Q28" i="1"/>
  <c r="R364" i="1"/>
  <c r="Q372" i="1"/>
  <c r="Q284" i="1"/>
  <c r="Q134" i="1"/>
  <c r="Q229" i="1"/>
  <c r="Q261" i="1"/>
  <c r="Q60" i="1"/>
  <c r="Q72" i="1"/>
  <c r="Q267" i="1"/>
  <c r="Q16" i="1"/>
  <c r="Q90" i="1"/>
  <c r="Q93" i="1" s="1"/>
  <c r="Q120" i="1"/>
  <c r="Q128" i="1" s="1"/>
  <c r="Q233" i="1"/>
  <c r="P279" i="19"/>
  <c r="P185" i="19"/>
  <c r="L321" i="22"/>
  <c r="P158" i="19"/>
  <c r="P380" i="19"/>
  <c r="L333" i="22"/>
  <c r="J340" i="22"/>
  <c r="B49" i="25"/>
  <c r="B51" i="25"/>
  <c r="B52" i="25" s="1"/>
  <c r="J376" i="22"/>
  <c r="J380" i="22" s="1"/>
  <c r="B42" i="25"/>
  <c r="B54" i="25" s="1"/>
  <c r="B55" i="25" s="1"/>
  <c r="B44" i="25"/>
  <c r="B45" i="25" s="1"/>
  <c r="U159" i="19"/>
  <c r="U201" i="19" s="1"/>
  <c r="U94" i="19"/>
  <c r="V373" i="19"/>
  <c r="V381" i="19" s="1"/>
  <c r="V340" i="19"/>
  <c r="P94" i="19"/>
  <c r="T305" i="19"/>
  <c r="R309" i="19"/>
  <c r="T193" i="19"/>
  <c r="T194" i="19" s="1"/>
  <c r="V190" i="19"/>
  <c r="X190" i="19" s="1"/>
  <c r="AF190" i="19" s="1"/>
  <c r="T25" i="19"/>
  <c r="R28" i="19"/>
  <c r="R34" i="19" s="1"/>
  <c r="T79" i="19"/>
  <c r="T54" i="19"/>
  <c r="T69" i="19"/>
  <c r="R72" i="19"/>
  <c r="R75" i="19" s="1"/>
  <c r="R77" i="19" s="1"/>
  <c r="V97" i="19"/>
  <c r="X97" i="19" s="1"/>
  <c r="AF97" i="19" s="1"/>
  <c r="T120" i="19"/>
  <c r="V114" i="19"/>
  <c r="X114" i="19" s="1"/>
  <c r="AF114" i="19" s="1"/>
  <c r="R267" i="19"/>
  <c r="T262" i="19"/>
  <c r="T150" i="19"/>
  <c r="R157" i="19"/>
  <c r="R255" i="19"/>
  <c r="T252" i="19"/>
  <c r="R314" i="19"/>
  <c r="R316" i="19" s="1"/>
  <c r="T311" i="19"/>
  <c r="P113" i="19"/>
  <c r="T33" i="19"/>
  <c r="V30" i="19"/>
  <c r="X30" i="19" s="1"/>
  <c r="AF30" i="19" s="1"/>
  <c r="T293" i="19"/>
  <c r="V291" i="19"/>
  <c r="X291" i="19" s="1"/>
  <c r="AF291" i="19" s="1"/>
  <c r="T200" i="19"/>
  <c r="V195" i="19"/>
  <c r="X195" i="19" s="1"/>
  <c r="AF195" i="19" s="1"/>
  <c r="T60" i="19"/>
  <c r="V56" i="19"/>
  <c r="X56" i="19" s="1"/>
  <c r="AF56" i="19" s="1"/>
  <c r="P159" i="19"/>
  <c r="N340" i="19"/>
  <c r="N373" i="19"/>
  <c r="N381" i="19" s="1"/>
  <c r="T248" i="19"/>
  <c r="T68" i="19"/>
  <c r="V66" i="19"/>
  <c r="X66" i="19" s="1"/>
  <c r="AF66" i="19" s="1"/>
  <c r="T65" i="19"/>
  <c r="V61" i="19"/>
  <c r="X61" i="19" s="1"/>
  <c r="AF61" i="19" s="1"/>
  <c r="T100" i="19"/>
  <c r="R103" i="19"/>
  <c r="T205" i="19"/>
  <c r="T121" i="19"/>
  <c r="R127" i="19"/>
  <c r="R128" i="19" s="1"/>
  <c r="T134" i="19"/>
  <c r="V129" i="19"/>
  <c r="X129" i="19" s="1"/>
  <c r="AF129" i="19" s="1"/>
  <c r="T169" i="19"/>
  <c r="R172" i="19"/>
  <c r="R173" i="19" s="1"/>
  <c r="T282" i="19"/>
  <c r="R284" i="19"/>
  <c r="T276" i="19"/>
  <c r="R278" i="19"/>
  <c r="R339" i="19"/>
  <c r="R184" i="19"/>
  <c r="T180" i="19"/>
  <c r="T167" i="19"/>
  <c r="T168" i="19" s="1"/>
  <c r="V164" i="19"/>
  <c r="X164" i="19" s="1"/>
  <c r="AF164" i="19" s="1"/>
  <c r="T234" i="19"/>
  <c r="R238" i="19"/>
  <c r="T230" i="19"/>
  <c r="R233" i="19"/>
  <c r="T105" i="19"/>
  <c r="R111" i="19"/>
  <c r="T135" i="19"/>
  <c r="R140" i="19"/>
  <c r="R141" i="19" s="1"/>
  <c r="T43" i="19"/>
  <c r="R49" i="19"/>
  <c r="R52" i="19" s="1"/>
  <c r="T16" i="19"/>
  <c r="V13" i="19"/>
  <c r="X13" i="19" s="1"/>
  <c r="AF13" i="19" s="1"/>
  <c r="V35" i="19"/>
  <c r="T239" i="19"/>
  <c r="R243" i="19"/>
  <c r="R261" i="19"/>
  <c r="T257" i="19"/>
  <c r="T23" i="19"/>
  <c r="V21" i="19"/>
  <c r="X21" i="19" s="1"/>
  <c r="AF21" i="19" s="1"/>
  <c r="R332" i="19"/>
  <c r="R380" i="19"/>
  <c r="T174" i="19"/>
  <c r="R179" i="19"/>
  <c r="T17" i="19"/>
  <c r="R19" i="19"/>
  <c r="R20" i="19" s="1"/>
  <c r="R24" i="19" s="1"/>
  <c r="R229" i="19"/>
  <c r="T225" i="19"/>
  <c r="T219" i="19"/>
  <c r="R222" i="19"/>
  <c r="T81" i="19"/>
  <c r="R90" i="19"/>
  <c r="R93" i="19" s="1"/>
  <c r="P373" i="19"/>
  <c r="P340" i="19"/>
  <c r="H32" i="21"/>
  <c r="G32" i="21" s="1"/>
  <c r="T142" i="19"/>
  <c r="R149" i="19"/>
  <c r="T40" i="19"/>
  <c r="V37" i="19"/>
  <c r="X37" i="19" s="1"/>
  <c r="AF37" i="19" s="1"/>
  <c r="U20" i="5"/>
  <c r="U24" i="5" s="1"/>
  <c r="U168" i="5"/>
  <c r="U173" i="5" s="1"/>
  <c r="U380" i="5"/>
  <c r="U128" i="5"/>
  <c r="U113" i="5"/>
  <c r="M380" i="1"/>
  <c r="U141" i="5"/>
  <c r="U279" i="5"/>
  <c r="U158" i="5"/>
  <c r="U373" i="5"/>
  <c r="U52" i="5"/>
  <c r="U75" i="5"/>
  <c r="U77" i="5" s="1"/>
  <c r="U332" i="5"/>
  <c r="M34" i="1"/>
  <c r="M332" i="1"/>
  <c r="M185" i="1"/>
  <c r="M141" i="1"/>
  <c r="M279" i="1"/>
  <c r="M113" i="1"/>
  <c r="M168" i="1"/>
  <c r="M173" i="1" s="1"/>
  <c r="M52" i="1"/>
  <c r="M75" i="1"/>
  <c r="M77" i="1" s="1"/>
  <c r="M158" i="1"/>
  <c r="M20" i="1"/>
  <c r="M24" i="1" s="1"/>
  <c r="F20" i="12"/>
  <c r="F22" i="12"/>
  <c r="Q185" i="1" l="1"/>
  <c r="AH192" i="19"/>
  <c r="AH249" i="19"/>
  <c r="AH268" i="19"/>
  <c r="AH126" i="19"/>
  <c r="AH285" i="19"/>
  <c r="AH218" i="19"/>
  <c r="AH220" i="19"/>
  <c r="AH228" i="19"/>
  <c r="AH313" i="19"/>
  <c r="AH312" i="19"/>
  <c r="AH146" i="19"/>
  <c r="AH55" i="19"/>
  <c r="Q168" i="1"/>
  <c r="Q173" i="1" s="1"/>
  <c r="AH154" i="19"/>
  <c r="AH240" i="19"/>
  <c r="AH306" i="19"/>
  <c r="AH283" i="19"/>
  <c r="AH236" i="19"/>
  <c r="AH63" i="19"/>
  <c r="AH187" i="19"/>
  <c r="AH73" i="19"/>
  <c r="R379" i="1"/>
  <c r="R347" i="1"/>
  <c r="R372" i="1"/>
  <c r="R354" i="1"/>
  <c r="R338" i="1"/>
  <c r="R376" i="1"/>
  <c r="R331" i="1"/>
  <c r="R363" i="1"/>
  <c r="AH270" i="19"/>
  <c r="AH269" i="19"/>
  <c r="AH227" i="19"/>
  <c r="AH241" i="19"/>
  <c r="AH237" i="19"/>
  <c r="AH197" i="19"/>
  <c r="AH266" i="19"/>
  <c r="AH153" i="19"/>
  <c r="AH210" i="19"/>
  <c r="AH189" i="19"/>
  <c r="AH145" i="19"/>
  <c r="AH308" i="19"/>
  <c r="AD186" i="19"/>
  <c r="P201" i="19"/>
  <c r="P202" i="19" s="1"/>
  <c r="R158" i="19"/>
  <c r="R159" i="19" s="1"/>
  <c r="AD207" i="19"/>
  <c r="P381" i="19"/>
  <c r="P384" i="19" s="1"/>
  <c r="P387" i="19" s="1"/>
  <c r="P302" i="19" s="1"/>
  <c r="P392" i="19" s="1"/>
  <c r="X35" i="19"/>
  <c r="V60" i="19"/>
  <c r="H32" i="20"/>
  <c r="G32" i="20" s="1"/>
  <c r="G33" i="20" s="1"/>
  <c r="U211" i="19" s="1"/>
  <c r="U216" i="19" s="1"/>
  <c r="U246" i="19" s="1"/>
  <c r="U280" i="19" s="1"/>
  <c r="G32" i="34"/>
  <c r="Y382" i="19" s="1"/>
  <c r="AG382" i="19" s="1"/>
  <c r="V120" i="19"/>
  <c r="V23" i="19"/>
  <c r="V16" i="19"/>
  <c r="V167" i="19"/>
  <c r="V168" i="19" s="1"/>
  <c r="V68" i="19"/>
  <c r="V200" i="19"/>
  <c r="V33" i="19"/>
  <c r="V193" i="19"/>
  <c r="V194" i="19" s="1"/>
  <c r="Z9" i="19"/>
  <c r="X12" i="19"/>
  <c r="V65" i="19"/>
  <c r="V293" i="19"/>
  <c r="X275" i="19"/>
  <c r="Z271" i="19"/>
  <c r="V134" i="19"/>
  <c r="V40" i="19"/>
  <c r="Z97" i="19"/>
  <c r="AB97" i="19" s="1"/>
  <c r="Z160" i="19"/>
  <c r="X163" i="19"/>
  <c r="Z384" i="5"/>
  <c r="Y302" i="5"/>
  <c r="Y303" i="5" s="1"/>
  <c r="Y310" i="5" s="1"/>
  <c r="Y317" i="5" s="1"/>
  <c r="Y318" i="5" s="1"/>
  <c r="Y391" i="5" s="1"/>
  <c r="Y3" i="5" s="1"/>
  <c r="Q20" i="1"/>
  <c r="Q24" i="1" s="1"/>
  <c r="Q34" i="1"/>
  <c r="Q141" i="1"/>
  <c r="Q279" i="1"/>
  <c r="Q113" i="1"/>
  <c r="R327" i="1"/>
  <c r="R339" i="1"/>
  <c r="Q373" i="1"/>
  <c r="Q158" i="1"/>
  <c r="Q380" i="1"/>
  <c r="Q75" i="1"/>
  <c r="Q77" i="1" s="1"/>
  <c r="R279" i="19"/>
  <c r="U202" i="19"/>
  <c r="T243" i="19"/>
  <c r="V239" i="19"/>
  <c r="X239" i="19" s="1"/>
  <c r="AF239" i="19" s="1"/>
  <c r="T238" i="19"/>
  <c r="V234" i="19"/>
  <c r="X234" i="19" s="1"/>
  <c r="AF234" i="19" s="1"/>
  <c r="T172" i="19"/>
  <c r="T173" i="19" s="1"/>
  <c r="V169" i="19"/>
  <c r="X169" i="19" s="1"/>
  <c r="AF169" i="19" s="1"/>
  <c r="T103" i="19"/>
  <c r="V100" i="19"/>
  <c r="X100" i="19" s="1"/>
  <c r="AF100" i="19" s="1"/>
  <c r="T28" i="19"/>
  <c r="T34" i="19" s="1"/>
  <c r="V25" i="19"/>
  <c r="X25" i="19" s="1"/>
  <c r="AF25" i="19" s="1"/>
  <c r="T233" i="19"/>
  <c r="V230" i="19"/>
  <c r="X230" i="19" s="1"/>
  <c r="AF230" i="19" s="1"/>
  <c r="R373" i="19"/>
  <c r="R381" i="19" s="1"/>
  <c r="R340" i="19"/>
  <c r="T284" i="19"/>
  <c r="V282" i="19"/>
  <c r="X282" i="19" s="1"/>
  <c r="AF282" i="19" s="1"/>
  <c r="V205" i="19"/>
  <c r="X205" i="19" s="1"/>
  <c r="AF205" i="19" s="1"/>
  <c r="V248" i="19"/>
  <c r="X248" i="19" s="1"/>
  <c r="AF248" i="19" s="1"/>
  <c r="T157" i="19"/>
  <c r="V150" i="19"/>
  <c r="X150" i="19" s="1"/>
  <c r="AF150" i="19" s="1"/>
  <c r="T72" i="19"/>
  <c r="T75" i="19" s="1"/>
  <c r="T77" i="19" s="1"/>
  <c r="V69" i="19"/>
  <c r="X69" i="19" s="1"/>
  <c r="AF69" i="19" s="1"/>
  <c r="V79" i="19"/>
  <c r="X79" i="19" s="1"/>
  <c r="AF79" i="19" s="1"/>
  <c r="T179" i="19"/>
  <c r="V174" i="19"/>
  <c r="X174" i="19" s="1"/>
  <c r="AF174" i="19" s="1"/>
  <c r="T111" i="19"/>
  <c r="V105" i="19"/>
  <c r="X105" i="19" s="1"/>
  <c r="AF105" i="19" s="1"/>
  <c r="T278" i="19"/>
  <c r="V276" i="19"/>
  <c r="X276" i="19" s="1"/>
  <c r="AF276" i="19" s="1"/>
  <c r="T127" i="19"/>
  <c r="T128" i="19" s="1"/>
  <c r="V121" i="19"/>
  <c r="X121" i="19" s="1"/>
  <c r="AF121" i="19" s="1"/>
  <c r="V54" i="19"/>
  <c r="T309" i="19"/>
  <c r="V305" i="19"/>
  <c r="X305" i="19" s="1"/>
  <c r="AF305" i="19" s="1"/>
  <c r="T149" i="19"/>
  <c r="T158" i="19" s="1"/>
  <c r="V142" i="19"/>
  <c r="X142" i="19" s="1"/>
  <c r="AF142" i="19" s="1"/>
  <c r="T222" i="19"/>
  <c r="V219" i="19"/>
  <c r="X219" i="19" s="1"/>
  <c r="AF219" i="19" s="1"/>
  <c r="R94" i="19"/>
  <c r="T140" i="19"/>
  <c r="T141" i="19" s="1"/>
  <c r="V135" i="19"/>
  <c r="X135" i="19" s="1"/>
  <c r="AF135" i="19" s="1"/>
  <c r="T314" i="19"/>
  <c r="T316" i="19" s="1"/>
  <c r="V311" i="19"/>
  <c r="X311" i="19" s="1"/>
  <c r="AF311" i="19" s="1"/>
  <c r="T267" i="19"/>
  <c r="V262" i="19"/>
  <c r="X262" i="19" s="1"/>
  <c r="AF262" i="19" s="1"/>
  <c r="T19" i="19"/>
  <c r="T20" i="19" s="1"/>
  <c r="T24" i="19" s="1"/>
  <c r="V17" i="19"/>
  <c r="X17" i="19" s="1"/>
  <c r="AF17" i="19" s="1"/>
  <c r="T261" i="19"/>
  <c r="V257" i="19"/>
  <c r="X257" i="19" s="1"/>
  <c r="AF257" i="19" s="1"/>
  <c r="I32" i="21"/>
  <c r="G33" i="21"/>
  <c r="I211" i="19" s="1"/>
  <c r="I382" i="19"/>
  <c r="T90" i="19"/>
  <c r="T93" i="19" s="1"/>
  <c r="V81" i="19"/>
  <c r="X81" i="19" s="1"/>
  <c r="AF81" i="19" s="1"/>
  <c r="T229" i="19"/>
  <c r="V225" i="19"/>
  <c r="X225" i="19" s="1"/>
  <c r="AF225" i="19" s="1"/>
  <c r="R185" i="19"/>
  <c r="T49" i="19"/>
  <c r="T52" i="19" s="1"/>
  <c r="V43" i="19"/>
  <c r="X43" i="19" s="1"/>
  <c r="AF43" i="19" s="1"/>
  <c r="T184" i="19"/>
  <c r="V180" i="19"/>
  <c r="X180" i="19" s="1"/>
  <c r="AF180" i="19" s="1"/>
  <c r="R113" i="19"/>
  <c r="T255" i="19"/>
  <c r="V252" i="19"/>
  <c r="X252" i="19" s="1"/>
  <c r="AF252" i="19" s="1"/>
  <c r="U381" i="5"/>
  <c r="U159" i="5"/>
  <c r="U201" i="5" s="1"/>
  <c r="U94" i="5"/>
  <c r="M94" i="1"/>
  <c r="I8" i="4"/>
  <c r="R380" i="1" l="1"/>
  <c r="Q94" i="1"/>
  <c r="R332" i="1"/>
  <c r="R340" i="1" s="1"/>
  <c r="Z35" i="19"/>
  <c r="AB35" i="19" s="1"/>
  <c r="AF35" i="19"/>
  <c r="AH382" i="19"/>
  <c r="AH384" i="19" s="1"/>
  <c r="AH387" i="19" s="1"/>
  <c r="AH302" i="19" s="1"/>
  <c r="AH392" i="19" s="1"/>
  <c r="AG384" i="19"/>
  <c r="AG387" i="19" s="1"/>
  <c r="AH207" i="19"/>
  <c r="AH186" i="19"/>
  <c r="Z163" i="19"/>
  <c r="AB160" i="19"/>
  <c r="Z275" i="19"/>
  <c r="AB271" i="19"/>
  <c r="AD97" i="19"/>
  <c r="Z12" i="19"/>
  <c r="AB9" i="19"/>
  <c r="Z382" i="19"/>
  <c r="Z384" i="19" s="1"/>
  <c r="Y384" i="19"/>
  <c r="Y387" i="19" s="1"/>
  <c r="X54" i="19"/>
  <c r="T279" i="19"/>
  <c r="V49" i="19"/>
  <c r="V52" i="19" s="1"/>
  <c r="V149" i="19"/>
  <c r="V157" i="19"/>
  <c r="V233" i="19"/>
  <c r="V28" i="19"/>
  <c r="V34" i="19" s="1"/>
  <c r="V243" i="19"/>
  <c r="X293" i="19"/>
  <c r="Z291" i="19"/>
  <c r="V90" i="19"/>
  <c r="V93" i="19" s="1"/>
  <c r="V19" i="19"/>
  <c r="V20" i="19" s="1"/>
  <c r="V24" i="19" s="1"/>
  <c r="V140" i="19"/>
  <c r="V141" i="19" s="1"/>
  <c r="V222" i="19"/>
  <c r="V127" i="19"/>
  <c r="V128" i="19" s="1"/>
  <c r="V111" i="19"/>
  <c r="Z30" i="19"/>
  <c r="X33" i="19"/>
  <c r="X68" i="19"/>
  <c r="Z66" i="19"/>
  <c r="X16" i="19"/>
  <c r="X120" i="19"/>
  <c r="Z114" i="19"/>
  <c r="X60" i="19"/>
  <c r="Z56" i="19"/>
  <c r="V184" i="19"/>
  <c r="V314" i="19"/>
  <c r="V316" i="19" s="1"/>
  <c r="V309" i="19"/>
  <c r="V72" i="19"/>
  <c r="V75" i="19" s="1"/>
  <c r="V77" i="19" s="1"/>
  <c r="Z248" i="19"/>
  <c r="AB248" i="19" s="1"/>
  <c r="V103" i="19"/>
  <c r="V113" i="19" s="1"/>
  <c r="V238" i="19"/>
  <c r="U382" i="19"/>
  <c r="X65" i="19"/>
  <c r="Z61" i="19"/>
  <c r="V267" i="19"/>
  <c r="V284" i="19"/>
  <c r="V172" i="19"/>
  <c r="V173" i="19" s="1"/>
  <c r="Z79" i="19"/>
  <c r="AB79" i="19" s="1"/>
  <c r="X40" i="19"/>
  <c r="Z37" i="19"/>
  <c r="V255" i="19"/>
  <c r="V229" i="19"/>
  <c r="G2" i="21"/>
  <c r="V261" i="19"/>
  <c r="V278" i="19"/>
  <c r="V179" i="19"/>
  <c r="G2" i="20"/>
  <c r="Z129" i="19"/>
  <c r="X134" i="19"/>
  <c r="X193" i="19"/>
  <c r="X194" i="19" s="1"/>
  <c r="Z190" i="19"/>
  <c r="X200" i="19"/>
  <c r="Z195" i="19"/>
  <c r="Z164" i="19"/>
  <c r="X167" i="19"/>
  <c r="X168" i="19" s="1"/>
  <c r="X23" i="19"/>
  <c r="Z21" i="19"/>
  <c r="G33" i="34"/>
  <c r="Y211" i="19" s="1"/>
  <c r="Z387" i="5"/>
  <c r="Z302" i="5" s="1"/>
  <c r="Z392" i="5" s="1"/>
  <c r="Y392" i="5"/>
  <c r="Q159" i="1"/>
  <c r="Q201" i="1" s="1"/>
  <c r="R373" i="1"/>
  <c r="R381" i="1" s="1"/>
  <c r="H32" i="26" s="1"/>
  <c r="Q381" i="1"/>
  <c r="R201" i="19"/>
  <c r="R202" i="19" s="1"/>
  <c r="T94" i="19"/>
  <c r="I33" i="21"/>
  <c r="M211" i="19" s="1"/>
  <c r="M382" i="19"/>
  <c r="K32" i="21"/>
  <c r="T113" i="19"/>
  <c r="J382" i="19"/>
  <c r="J384" i="19" s="1"/>
  <c r="J387" i="19" s="1"/>
  <c r="I384" i="19"/>
  <c r="I387" i="19" s="1"/>
  <c r="T159" i="19"/>
  <c r="J211" i="19"/>
  <c r="J216" i="19" s="1"/>
  <c r="J246" i="19" s="1"/>
  <c r="J280" i="19" s="1"/>
  <c r="I216" i="19"/>
  <c r="I246" i="19" s="1"/>
  <c r="I280" i="19" s="1"/>
  <c r="T185" i="19"/>
  <c r="U202" i="5"/>
  <c r="H11" i="10"/>
  <c r="E12" i="10"/>
  <c r="E11" i="10"/>
  <c r="D12" i="10"/>
  <c r="C11" i="10"/>
  <c r="C12" i="10" s="1"/>
  <c r="B11" i="10"/>
  <c r="B12" i="10" s="1"/>
  <c r="AD35" i="19" l="1"/>
  <c r="Z387" i="19"/>
  <c r="Z302" i="19" s="1"/>
  <c r="Z392" i="19" s="1"/>
  <c r="V185" i="19"/>
  <c r="Q202" i="1"/>
  <c r="Y216" i="19"/>
  <c r="AG211" i="19"/>
  <c r="AG216" i="19" s="1"/>
  <c r="AG302" i="19"/>
  <c r="AG303" i="19" s="1"/>
  <c r="AG310" i="19" s="1"/>
  <c r="AG317" i="19" s="1"/>
  <c r="Z54" i="19"/>
  <c r="AB54" i="19" s="1"/>
  <c r="AD54" i="19" s="1"/>
  <c r="AF54" i="19"/>
  <c r="AH35" i="19"/>
  <c r="AH97" i="19"/>
  <c r="Z134" i="19"/>
  <c r="AB129" i="19"/>
  <c r="AB275" i="19"/>
  <c r="AD271" i="19"/>
  <c r="Z193" i="19"/>
  <c r="Z194" i="19" s="1"/>
  <c r="AB190" i="19"/>
  <c r="Z40" i="19"/>
  <c r="AB37" i="19"/>
  <c r="Z60" i="19"/>
  <c r="AB56" i="19"/>
  <c r="Z293" i="19"/>
  <c r="AB291" i="19"/>
  <c r="AD248" i="19"/>
  <c r="Z167" i="19"/>
  <c r="Z168" i="19" s="1"/>
  <c r="AB164" i="19"/>
  <c r="Z33" i="19"/>
  <c r="AB30" i="19"/>
  <c r="AB163" i="19"/>
  <c r="AD160" i="19"/>
  <c r="Z23" i="19"/>
  <c r="AB21" i="19"/>
  <c r="Z200" i="19"/>
  <c r="AB195" i="19"/>
  <c r="AD79" i="19"/>
  <c r="Z65" i="19"/>
  <c r="AB61" i="19"/>
  <c r="Z120" i="19"/>
  <c r="AB114" i="19"/>
  <c r="Z68" i="19"/>
  <c r="AB66" i="19"/>
  <c r="AB12" i="19"/>
  <c r="AD9" i="19"/>
  <c r="V279" i="19"/>
  <c r="Y302" i="19"/>
  <c r="Y303" i="19" s="1"/>
  <c r="Y310" i="19" s="1"/>
  <c r="Y317" i="19" s="1"/>
  <c r="V158" i="19"/>
  <c r="V159" i="19" s="1"/>
  <c r="X72" i="19"/>
  <c r="X75" i="19" s="1"/>
  <c r="X77" i="19" s="1"/>
  <c r="Z69" i="19"/>
  <c r="Z105" i="19"/>
  <c r="X111" i="19"/>
  <c r="X19" i="19"/>
  <c r="X20" i="19" s="1"/>
  <c r="X24" i="19" s="1"/>
  <c r="Z17" i="19"/>
  <c r="X233" i="19"/>
  <c r="Z230" i="19"/>
  <c r="U384" i="19"/>
  <c r="U387" i="19" s="1"/>
  <c r="U302" i="19" s="1"/>
  <c r="U303" i="19" s="1"/>
  <c r="U310" i="19" s="1"/>
  <c r="U317" i="19" s="1"/>
  <c r="U318" i="19" s="1"/>
  <c r="U391" i="19" s="1"/>
  <c r="U3" i="19" s="1"/>
  <c r="V382" i="19"/>
  <c r="V384" i="19" s="1"/>
  <c r="X278" i="19"/>
  <c r="Z276" i="19"/>
  <c r="X238" i="19"/>
  <c r="Z234" i="19"/>
  <c r="X309" i="19"/>
  <c r="Z305" i="19"/>
  <c r="X184" i="19"/>
  <c r="Z180" i="19"/>
  <c r="Z121" i="19"/>
  <c r="X127" i="19"/>
  <c r="X128" i="19" s="1"/>
  <c r="X140" i="19"/>
  <c r="X141" i="19" s="1"/>
  <c r="Z135" i="19"/>
  <c r="X90" i="19"/>
  <c r="X93" i="19" s="1"/>
  <c r="Z81" i="19"/>
  <c r="X28" i="19"/>
  <c r="X34" i="19" s="1"/>
  <c r="Z25" i="19"/>
  <c r="X157" i="19"/>
  <c r="Z150" i="19"/>
  <c r="Z43" i="19"/>
  <c r="X49" i="19"/>
  <c r="X52" i="19" s="1"/>
  <c r="Z174" i="19"/>
  <c r="X179" i="19"/>
  <c r="X261" i="19"/>
  <c r="Z257" i="19"/>
  <c r="Z262" i="19"/>
  <c r="X267" i="19"/>
  <c r="X103" i="19"/>
  <c r="Z100" i="19"/>
  <c r="X314" i="19"/>
  <c r="X316" i="19" s="1"/>
  <c r="Z311" i="19"/>
  <c r="Z219" i="19"/>
  <c r="X222" i="19"/>
  <c r="X243" i="19"/>
  <c r="Z239" i="19"/>
  <c r="X149" i="19"/>
  <c r="Z142" i="19"/>
  <c r="Z252" i="19"/>
  <c r="X255" i="19"/>
  <c r="X284" i="19"/>
  <c r="Z282" i="19"/>
  <c r="X229" i="19"/>
  <c r="Z225" i="19"/>
  <c r="X172" i="19"/>
  <c r="X173" i="19" s="1"/>
  <c r="Z169" i="19"/>
  <c r="T201" i="19"/>
  <c r="T202" i="19" s="1"/>
  <c r="H65" i="26" s="1"/>
  <c r="V201" i="19"/>
  <c r="V94" i="19"/>
  <c r="F11" i="10"/>
  <c r="F12" i="10"/>
  <c r="N211" i="19"/>
  <c r="M216" i="19"/>
  <c r="M246" i="19" s="1"/>
  <c r="M280" i="19" s="1"/>
  <c r="J302" i="19"/>
  <c r="J303" i="19" s="1"/>
  <c r="J310" i="19" s="1"/>
  <c r="J317" i="19" s="1"/>
  <c r="J318" i="19" s="1"/>
  <c r="I302" i="19"/>
  <c r="I303" i="19" s="1"/>
  <c r="I310" i="19" s="1"/>
  <c r="I317" i="19" s="1"/>
  <c r="I318" i="19" s="1"/>
  <c r="I391" i="19" s="1"/>
  <c r="I3" i="19" s="1"/>
  <c r="K33" i="21"/>
  <c r="Q211" i="19" s="1"/>
  <c r="Q382" i="19"/>
  <c r="I2" i="21"/>
  <c r="N382" i="19"/>
  <c r="N384" i="19" s="1"/>
  <c r="N387" i="19" s="1"/>
  <c r="M384" i="19"/>
  <c r="M387" i="19" s="1"/>
  <c r="E7" i="10"/>
  <c r="D7" i="10"/>
  <c r="C7" i="10"/>
  <c r="C6" i="10"/>
  <c r="C8" i="10" s="1"/>
  <c r="C9" i="10" s="1"/>
  <c r="B6" i="10"/>
  <c r="D9" i="10"/>
  <c r="D8" i="10"/>
  <c r="E9" i="10"/>
  <c r="G5" i="10"/>
  <c r="G5" i="25" s="1"/>
  <c r="E8" i="10"/>
  <c r="E6" i="10"/>
  <c r="E5" i="10"/>
  <c r="D6" i="10"/>
  <c r="K169" i="8"/>
  <c r="P4" i="5"/>
  <c r="I45" i="4"/>
  <c r="D45" i="4"/>
  <c r="C45" i="4"/>
  <c r="K12" i="4"/>
  <c r="K9" i="4"/>
  <c r="K6" i="4"/>
  <c r="R4" i="5"/>
  <c r="Q4" i="5"/>
  <c r="C18" i="6"/>
  <c r="B15" i="6"/>
  <c r="B14" i="6"/>
  <c r="B13" i="6"/>
  <c r="B8" i="6"/>
  <c r="B7" i="6"/>
  <c r="B6" i="6"/>
  <c r="AG392" i="19" l="1"/>
  <c r="AH79" i="19"/>
  <c r="AH248" i="19"/>
  <c r="AD163" i="19"/>
  <c r="AD12" i="19"/>
  <c r="AH54" i="19"/>
  <c r="AD275" i="19"/>
  <c r="X113" i="19"/>
  <c r="AB200" i="19"/>
  <c r="AD195" i="19"/>
  <c r="Z229" i="19"/>
  <c r="AB225" i="19"/>
  <c r="Z243" i="19"/>
  <c r="AB239" i="19"/>
  <c r="Z314" i="19"/>
  <c r="Z316" i="19" s="1"/>
  <c r="AB311" i="19"/>
  <c r="Z157" i="19"/>
  <c r="AB150" i="19"/>
  <c r="Z90" i="19"/>
  <c r="Z93" i="19" s="1"/>
  <c r="AB81" i="19"/>
  <c r="Z309" i="19"/>
  <c r="AB305" i="19"/>
  <c r="Z278" i="19"/>
  <c r="AB276" i="19"/>
  <c r="Z233" i="19"/>
  <c r="AB230" i="19"/>
  <c r="Z222" i="19"/>
  <c r="AB219" i="19"/>
  <c r="Z49" i="19"/>
  <c r="Z52" i="19" s="1"/>
  <c r="AB43" i="19"/>
  <c r="AD66" i="19"/>
  <c r="AB68" i="19"/>
  <c r="AB65" i="19"/>
  <c r="AD61" i="19"/>
  <c r="AB33" i="19"/>
  <c r="AD30" i="19"/>
  <c r="AB40" i="19"/>
  <c r="AD37" i="19"/>
  <c r="U392" i="19"/>
  <c r="Z255" i="19"/>
  <c r="AB252" i="19"/>
  <c r="Z267" i="19"/>
  <c r="AB262" i="19"/>
  <c r="Z179" i="19"/>
  <c r="AB174" i="19"/>
  <c r="Z127" i="19"/>
  <c r="Z128" i="19" s="1"/>
  <c r="AB121" i="19"/>
  <c r="Z111" i="19"/>
  <c r="AB105" i="19"/>
  <c r="AB120" i="19"/>
  <c r="AD114" i="19"/>
  <c r="AD21" i="19"/>
  <c r="AB23" i="19"/>
  <c r="AB167" i="19"/>
  <c r="AB168" i="19" s="1"/>
  <c r="AD164" i="19"/>
  <c r="AD291" i="19"/>
  <c r="AB293" i="19"/>
  <c r="AB60" i="19"/>
  <c r="AD56" i="19"/>
  <c r="AB193" i="19"/>
  <c r="AB194" i="19" s="1"/>
  <c r="AD190" i="19"/>
  <c r="AD129" i="19"/>
  <c r="AB134" i="19"/>
  <c r="T203" i="19"/>
  <c r="Z172" i="19"/>
  <c r="Z173" i="19" s="1"/>
  <c r="AB169" i="19"/>
  <c r="Z284" i="19"/>
  <c r="AB282" i="19"/>
  <c r="Z149" i="19"/>
  <c r="AB142" i="19"/>
  <c r="Z103" i="19"/>
  <c r="AB100" i="19"/>
  <c r="Z261" i="19"/>
  <c r="AB257" i="19"/>
  <c r="Z28" i="19"/>
  <c r="Z34" i="19" s="1"/>
  <c r="AB25" i="19"/>
  <c r="Z140" i="19"/>
  <c r="Z141" i="19" s="1"/>
  <c r="AB135" i="19"/>
  <c r="Z184" i="19"/>
  <c r="AB180" i="19"/>
  <c r="Z238" i="19"/>
  <c r="AB234" i="19"/>
  <c r="Z19" i="19"/>
  <c r="AB17" i="19"/>
  <c r="Z72" i="19"/>
  <c r="Z75" i="19" s="1"/>
  <c r="Z77" i="19" s="1"/>
  <c r="AB69" i="19"/>
  <c r="Y392" i="19"/>
  <c r="V202" i="19"/>
  <c r="X185" i="19"/>
  <c r="X158" i="19"/>
  <c r="X159" i="19" s="1"/>
  <c r="X279" i="19"/>
  <c r="H51" i="25"/>
  <c r="H44" i="20"/>
  <c r="V387" i="19"/>
  <c r="V302" i="19" s="1"/>
  <c r="V392" i="19" s="1"/>
  <c r="X94" i="19"/>
  <c r="K2" i="21"/>
  <c r="K295" i="8"/>
  <c r="E5" i="25"/>
  <c r="F5" i="25" s="1"/>
  <c r="F9" i="10"/>
  <c r="E9" i="25"/>
  <c r="F9" i="25" s="1"/>
  <c r="F6" i="10"/>
  <c r="E6" i="25"/>
  <c r="F6" i="25" s="1"/>
  <c r="F7" i="10"/>
  <c r="J391" i="19"/>
  <c r="J3" i="19" s="1"/>
  <c r="G1" i="34" s="1"/>
  <c r="J319" i="19"/>
  <c r="J392" i="19"/>
  <c r="M302" i="19"/>
  <c r="M303" i="19" s="1"/>
  <c r="M310" i="19" s="1"/>
  <c r="M317" i="19" s="1"/>
  <c r="M318" i="19" s="1"/>
  <c r="M391" i="19" s="1"/>
  <c r="M3" i="19" s="1"/>
  <c r="J1" i="34" s="1"/>
  <c r="R382" i="19"/>
  <c r="R384" i="19" s="1"/>
  <c r="R387" i="19" s="1"/>
  <c r="Q384" i="19"/>
  <c r="Q387" i="19" s="1"/>
  <c r="N302" i="19"/>
  <c r="N303" i="19" s="1"/>
  <c r="Q216" i="19"/>
  <c r="Q246" i="19" s="1"/>
  <c r="Q280" i="19" s="1"/>
  <c r="I392" i="19"/>
  <c r="P211" i="19"/>
  <c r="P216" i="19" s="1"/>
  <c r="P246" i="19" s="1"/>
  <c r="P280" i="19" s="1"/>
  <c r="N216" i="19"/>
  <c r="N246" i="19" s="1"/>
  <c r="N280" i="19" s="1"/>
  <c r="K253" i="8"/>
  <c r="K37" i="8"/>
  <c r="K343" i="8"/>
  <c r="K84" i="8"/>
  <c r="K106" i="8"/>
  <c r="K190" i="8"/>
  <c r="K272" i="8"/>
  <c r="K361" i="8"/>
  <c r="K311" i="8"/>
  <c r="K46" i="8"/>
  <c r="K13" i="8"/>
  <c r="K57" i="8"/>
  <c r="K125" i="8"/>
  <c r="K213" i="8"/>
  <c r="K26" i="8"/>
  <c r="K67" i="8"/>
  <c r="K146" i="8"/>
  <c r="K232" i="8"/>
  <c r="K321" i="8"/>
  <c r="K366" i="8"/>
  <c r="K15" i="8"/>
  <c r="K29" i="8"/>
  <c r="K39" i="8"/>
  <c r="K48" i="8"/>
  <c r="K59" i="8"/>
  <c r="K70" i="8"/>
  <c r="K88" i="8"/>
  <c r="K110" i="8"/>
  <c r="K131" i="8"/>
  <c r="K151" i="8"/>
  <c r="K175" i="8"/>
  <c r="K196" i="8"/>
  <c r="K218" i="8"/>
  <c r="K237" i="8"/>
  <c r="K258" i="8"/>
  <c r="K277" i="8"/>
  <c r="K299" i="8"/>
  <c r="K325" i="8"/>
  <c r="K348" i="8"/>
  <c r="K18" i="8"/>
  <c r="K31" i="8"/>
  <c r="K42" i="8"/>
  <c r="K51" i="8"/>
  <c r="K62" i="8"/>
  <c r="K73" i="8"/>
  <c r="K97" i="8"/>
  <c r="K116" i="8"/>
  <c r="K136" i="8"/>
  <c r="K155" i="8"/>
  <c r="K180" i="8"/>
  <c r="K205" i="8"/>
  <c r="K223" i="8"/>
  <c r="K242" i="8"/>
  <c r="K263" i="8"/>
  <c r="K286" i="8"/>
  <c r="K305" i="8"/>
  <c r="K330" i="8"/>
  <c r="K352" i="8"/>
  <c r="K370" i="8"/>
  <c r="K383" i="8"/>
  <c r="K10" i="8"/>
  <c r="K22" i="8"/>
  <c r="K35" i="8"/>
  <c r="K44" i="8"/>
  <c r="K55" i="8"/>
  <c r="K64" i="8"/>
  <c r="K80" i="8"/>
  <c r="K101" i="8"/>
  <c r="K121" i="8"/>
  <c r="K142" i="8"/>
  <c r="K162" i="8"/>
  <c r="K186" i="8"/>
  <c r="K209" i="8"/>
  <c r="K227" i="8"/>
  <c r="K249" i="8"/>
  <c r="K268" i="8"/>
  <c r="K290" i="8"/>
  <c r="K336" i="8"/>
  <c r="K357" i="8"/>
  <c r="K377" i="8"/>
  <c r="B8" i="10"/>
  <c r="B9" i="10" s="1"/>
  <c r="B7" i="10"/>
  <c r="F8" i="10"/>
  <c r="K298" i="8"/>
  <c r="K294" i="8"/>
  <c r="K289" i="8"/>
  <c r="K285" i="8"/>
  <c r="K276" i="8"/>
  <c r="K271" i="8"/>
  <c r="K266" i="8"/>
  <c r="K262" i="8"/>
  <c r="K257" i="8"/>
  <c r="K252" i="8"/>
  <c r="K248" i="8"/>
  <c r="K241" i="8"/>
  <c r="K236" i="8"/>
  <c r="K231" i="8"/>
  <c r="K226" i="8"/>
  <c r="K221" i="8"/>
  <c r="K217" i="8"/>
  <c r="K212" i="8"/>
  <c r="K208" i="8"/>
  <c r="K195" i="8"/>
  <c r="K189" i="8"/>
  <c r="K183" i="8"/>
  <c r="K178" i="8"/>
  <c r="K174" i="8"/>
  <c r="K166" i="8"/>
  <c r="K161" i="8"/>
  <c r="K154" i="8"/>
  <c r="K150" i="8"/>
  <c r="K145" i="8"/>
  <c r="K139" i="8"/>
  <c r="K135" i="8"/>
  <c r="K130" i="8"/>
  <c r="K124" i="8"/>
  <c r="K119" i="8"/>
  <c r="K115" i="8"/>
  <c r="K109" i="8"/>
  <c r="K105" i="8"/>
  <c r="K100" i="8"/>
  <c r="K92" i="8"/>
  <c r="K87" i="8"/>
  <c r="K83" i="8"/>
  <c r="K79" i="8"/>
  <c r="K71" i="8"/>
  <c r="K66" i="8"/>
  <c r="K61" i="8"/>
  <c r="K56" i="8"/>
  <c r="K50" i="8"/>
  <c r="K45" i="8"/>
  <c r="K41" i="8"/>
  <c r="K36" i="8"/>
  <c r="K30" i="8"/>
  <c r="K25" i="8"/>
  <c r="K17" i="8"/>
  <c r="K11" i="8"/>
  <c r="K382" i="8"/>
  <c r="K374" i="8"/>
  <c r="K368" i="8"/>
  <c r="K364" i="8"/>
  <c r="K359" i="8"/>
  <c r="K355" i="8"/>
  <c r="K350" i="8"/>
  <c r="K345" i="8"/>
  <c r="K341" i="8"/>
  <c r="K334" i="8"/>
  <c r="K328" i="8"/>
  <c r="K323" i="8"/>
  <c r="K313" i="8"/>
  <c r="K301" i="8"/>
  <c r="K292" i="8"/>
  <c r="K288" i="8"/>
  <c r="K283" i="8"/>
  <c r="K274" i="8"/>
  <c r="K270" i="8"/>
  <c r="K265" i="8"/>
  <c r="K260" i="8"/>
  <c r="K256" i="8"/>
  <c r="K251" i="8"/>
  <c r="K245" i="8"/>
  <c r="K240" i="8"/>
  <c r="K235" i="8"/>
  <c r="K230" i="8"/>
  <c r="K225" i="8"/>
  <c r="K220" i="8"/>
  <c r="K215" i="8"/>
  <c r="K211" i="8"/>
  <c r="K207" i="8"/>
  <c r="K198" i="8"/>
  <c r="K192" i="8"/>
  <c r="K188" i="8"/>
  <c r="K182" i="8"/>
  <c r="K177" i="8"/>
  <c r="K171" i="8"/>
  <c r="K165" i="8"/>
  <c r="K160" i="8"/>
  <c r="K153" i="8"/>
  <c r="K148" i="8"/>
  <c r="K144" i="8"/>
  <c r="K138" i="8"/>
  <c r="K133" i="8"/>
  <c r="K129" i="8"/>
  <c r="K123" i="8"/>
  <c r="K118" i="8"/>
  <c r="K114" i="8"/>
  <c r="K108" i="8"/>
  <c r="K104" i="8"/>
  <c r="K99" i="8"/>
  <c r="K91" i="8"/>
  <c r="K86" i="8"/>
  <c r="K82" i="8"/>
  <c r="K76" i="8"/>
  <c r="K239" i="8"/>
  <c r="K234" i="8"/>
  <c r="K228" i="8"/>
  <c r="K224" i="8"/>
  <c r="K219" i="8"/>
  <c r="K214" i="8"/>
  <c r="K210" i="8"/>
  <c r="K206" i="8"/>
  <c r="K197" i="8"/>
  <c r="K191" i="8"/>
  <c r="K187" i="8"/>
  <c r="K181" i="8"/>
  <c r="K176" i="8"/>
  <c r="K170" i="8"/>
  <c r="K164" i="8"/>
  <c r="K156" i="8"/>
  <c r="K152" i="8"/>
  <c r="K147" i="8"/>
  <c r="K143" i="8"/>
  <c r="K137" i="8"/>
  <c r="K132" i="8"/>
  <c r="K126" i="8"/>
  <c r="K122" i="8"/>
  <c r="K117" i="8"/>
  <c r="K112" i="8"/>
  <c r="K107" i="8"/>
  <c r="K102" i="8"/>
  <c r="K98" i="8"/>
  <c r="K89" i="8"/>
  <c r="K85" i="8"/>
  <c r="K81" i="8"/>
  <c r="K74" i="8"/>
  <c r="K69" i="8"/>
  <c r="K63" i="8"/>
  <c r="K58" i="8"/>
  <c r="K54" i="8"/>
  <c r="K47" i="8"/>
  <c r="K43" i="8"/>
  <c r="K38" i="8"/>
  <c r="K32" i="8"/>
  <c r="K27" i="8"/>
  <c r="K21" i="8"/>
  <c r="K14" i="8"/>
  <c r="K9" i="8"/>
  <c r="K244" i="8"/>
  <c r="K250" i="8"/>
  <c r="K254" i="8"/>
  <c r="K259" i="8"/>
  <c r="K264" i="8"/>
  <c r="K269" i="8"/>
  <c r="K273" i="8"/>
  <c r="K287" i="8"/>
  <c r="K291" i="8"/>
  <c r="K296" i="8"/>
  <c r="K300" i="8"/>
  <c r="K312" i="8"/>
  <c r="K322" i="8"/>
  <c r="K326" i="8"/>
  <c r="K333" i="8"/>
  <c r="K337" i="8"/>
  <c r="K344" i="8"/>
  <c r="K349" i="8"/>
  <c r="K353" i="8"/>
  <c r="K358" i="8"/>
  <c r="K362" i="8"/>
  <c r="K367" i="8"/>
  <c r="K378" i="8"/>
  <c r="F5" i="10"/>
  <c r="K304" i="8"/>
  <c r="K308" i="8"/>
  <c r="K315" i="8"/>
  <c r="K324" i="8"/>
  <c r="K329" i="8"/>
  <c r="K335" i="8"/>
  <c r="K342" i="8"/>
  <c r="K346" i="8"/>
  <c r="K351" i="8"/>
  <c r="K356" i="8"/>
  <c r="K360" i="8"/>
  <c r="K365" i="8"/>
  <c r="K369" i="8"/>
  <c r="K375" i="8"/>
  <c r="I26" i="4"/>
  <c r="I20" i="4"/>
  <c r="I39" i="4"/>
  <c r="I27" i="4"/>
  <c r="I42" i="4"/>
  <c r="L5" i="5"/>
  <c r="L379" i="5"/>
  <c r="L376" i="5"/>
  <c r="L372" i="5"/>
  <c r="L363" i="5"/>
  <c r="L354" i="5"/>
  <c r="L347" i="5"/>
  <c r="L339" i="5"/>
  <c r="L338" i="5"/>
  <c r="L331" i="5"/>
  <c r="L327" i="5"/>
  <c r="L314" i="5"/>
  <c r="L316" i="5" s="1"/>
  <c r="L309" i="5"/>
  <c r="L293" i="5"/>
  <c r="L284" i="5"/>
  <c r="L278" i="5"/>
  <c r="L275" i="5"/>
  <c r="L267" i="5"/>
  <c r="L261" i="5"/>
  <c r="L255" i="5"/>
  <c r="L243" i="5"/>
  <c r="L238" i="5"/>
  <c r="L233" i="5"/>
  <c r="L229" i="5"/>
  <c r="L222" i="5"/>
  <c r="L216" i="5"/>
  <c r="L200" i="5"/>
  <c r="L193" i="5"/>
  <c r="L194" i="5" s="1"/>
  <c r="L184" i="5"/>
  <c r="L179" i="5"/>
  <c r="L172" i="5"/>
  <c r="L167" i="5"/>
  <c r="L163" i="5"/>
  <c r="L157" i="5"/>
  <c r="L149" i="5"/>
  <c r="L140" i="5"/>
  <c r="L134" i="5"/>
  <c r="L127" i="5"/>
  <c r="L120" i="5"/>
  <c r="L111" i="5"/>
  <c r="L103" i="5"/>
  <c r="L90" i="5"/>
  <c r="L93" i="5" s="1"/>
  <c r="L72" i="5"/>
  <c r="L68" i="5"/>
  <c r="L65" i="5"/>
  <c r="L60" i="5"/>
  <c r="L49" i="5"/>
  <c r="L40" i="5"/>
  <c r="L33" i="5"/>
  <c r="L28" i="5"/>
  <c r="L23" i="5"/>
  <c r="L19" i="5"/>
  <c r="L16" i="5"/>
  <c r="L12" i="5"/>
  <c r="N4" i="5"/>
  <c r="M4" i="5"/>
  <c r="G29" i="4"/>
  <c r="G26" i="4"/>
  <c r="G17" i="4"/>
  <c r="G11" i="4"/>
  <c r="G12" i="4" s="1"/>
  <c r="G8" i="4"/>
  <c r="I9" i="4" s="1"/>
  <c r="G5" i="4"/>
  <c r="I5" i="4" s="1"/>
  <c r="I6" i="4" s="1"/>
  <c r="H379" i="5"/>
  <c r="H376" i="5"/>
  <c r="H372" i="5"/>
  <c r="H363" i="5"/>
  <c r="H354" i="5"/>
  <c r="H347" i="5"/>
  <c r="H339" i="5"/>
  <c r="H338" i="5"/>
  <c r="H331" i="5"/>
  <c r="H327" i="5"/>
  <c r="H314" i="5"/>
  <c r="H316" i="5" s="1"/>
  <c r="H309" i="5"/>
  <c r="H293" i="5"/>
  <c r="H284" i="5"/>
  <c r="H278" i="5"/>
  <c r="H275" i="5"/>
  <c r="H267" i="5"/>
  <c r="H261" i="5"/>
  <c r="H255" i="5"/>
  <c r="H243" i="5"/>
  <c r="H238" i="5"/>
  <c r="H233" i="5"/>
  <c r="H229" i="5"/>
  <c r="H222" i="5"/>
  <c r="H216" i="5"/>
  <c r="H200" i="5"/>
  <c r="H193" i="5"/>
  <c r="H194" i="5" s="1"/>
  <c r="H184" i="5"/>
  <c r="H179" i="5"/>
  <c r="H172" i="5"/>
  <c r="H167" i="5"/>
  <c r="H163" i="5"/>
  <c r="H157" i="5"/>
  <c r="H149" i="5"/>
  <c r="H140" i="5"/>
  <c r="H134" i="5"/>
  <c r="H127" i="5"/>
  <c r="H120" i="5"/>
  <c r="H111" i="5"/>
  <c r="H103" i="5"/>
  <c r="H90" i="5"/>
  <c r="H93" i="5" s="1"/>
  <c r="H72" i="5"/>
  <c r="H68" i="5"/>
  <c r="H65" i="5"/>
  <c r="H60" i="5"/>
  <c r="H49" i="5"/>
  <c r="H40" i="5"/>
  <c r="H33" i="5"/>
  <c r="H28" i="5"/>
  <c r="H23" i="5"/>
  <c r="H19" i="5"/>
  <c r="H16" i="5"/>
  <c r="H12" i="5"/>
  <c r="I4" i="5"/>
  <c r="J4" i="5" s="1"/>
  <c r="D42" i="4"/>
  <c r="C42" i="4"/>
  <c r="D39" i="4"/>
  <c r="C39" i="4"/>
  <c r="G38" i="4"/>
  <c r="D36" i="4"/>
  <c r="C36" i="4"/>
  <c r="E33" i="4"/>
  <c r="F33" i="4" s="1"/>
  <c r="D33" i="4"/>
  <c r="C33" i="4"/>
  <c r="E32" i="4"/>
  <c r="F32" i="4" s="1"/>
  <c r="G30" i="4"/>
  <c r="E30" i="4"/>
  <c r="F30" i="4" s="1"/>
  <c r="D30" i="4"/>
  <c r="C30" i="4"/>
  <c r="E29" i="4"/>
  <c r="F29" i="4" s="1"/>
  <c r="D27" i="4"/>
  <c r="C27" i="4"/>
  <c r="G27" i="4"/>
  <c r="E26" i="4"/>
  <c r="F26" i="4" s="1"/>
  <c r="D24" i="4"/>
  <c r="C24" i="4"/>
  <c r="H23" i="4"/>
  <c r="G23" i="4" s="1"/>
  <c r="I23" i="4" s="1"/>
  <c r="E23" i="4"/>
  <c r="F23" i="4" s="1"/>
  <c r="E21" i="4"/>
  <c r="F21" i="4" s="1"/>
  <c r="D21" i="4"/>
  <c r="C21" i="4"/>
  <c r="G20" i="4"/>
  <c r="E20" i="4"/>
  <c r="E42" i="4" s="1"/>
  <c r="F42" i="4" s="1"/>
  <c r="G18" i="4"/>
  <c r="D18" i="4"/>
  <c r="C18" i="4"/>
  <c r="E17" i="4"/>
  <c r="E24" i="4" s="1"/>
  <c r="E15" i="4"/>
  <c r="F15" i="4" s="1"/>
  <c r="D15" i="4"/>
  <c r="C15" i="4"/>
  <c r="G14" i="4"/>
  <c r="I14" i="4" s="1"/>
  <c r="I15" i="4" s="1"/>
  <c r="E14" i="4"/>
  <c r="F14" i="4" s="1"/>
  <c r="E12" i="4"/>
  <c r="F12" i="4" s="1"/>
  <c r="D12" i="4"/>
  <c r="C12" i="4"/>
  <c r="E11" i="4"/>
  <c r="F11" i="4" s="1"/>
  <c r="D9" i="4"/>
  <c r="C9" i="4"/>
  <c r="E8" i="4"/>
  <c r="G6" i="4"/>
  <c r="E6" i="4"/>
  <c r="E9" i="4" s="1"/>
  <c r="F9" i="4" s="1"/>
  <c r="D6" i="4"/>
  <c r="C6" i="4"/>
  <c r="E5" i="4"/>
  <c r="E44" i="2"/>
  <c r="D45" i="2"/>
  <c r="C45" i="2"/>
  <c r="B45" i="2"/>
  <c r="X201" i="19" l="1"/>
  <c r="Z279" i="19"/>
  <c r="Z185" i="19"/>
  <c r="Z113" i="19"/>
  <c r="Z158" i="19"/>
  <c r="Z159" i="19" s="1"/>
  <c r="AD134" i="19"/>
  <c r="AD200" i="19"/>
  <c r="AD193" i="19"/>
  <c r="AD194" i="19" s="1"/>
  <c r="AD40" i="19"/>
  <c r="AD293" i="19"/>
  <c r="AD23" i="19"/>
  <c r="AD33" i="19"/>
  <c r="AF275" i="19"/>
  <c r="AH271" i="19"/>
  <c r="AH275" i="19" s="1"/>
  <c r="AF12" i="19"/>
  <c r="AH9" i="19"/>
  <c r="AF163" i="19"/>
  <c r="AH160" i="19"/>
  <c r="AH163" i="19" s="1"/>
  <c r="AD65" i="19"/>
  <c r="AD60" i="19"/>
  <c r="AD167" i="19"/>
  <c r="AD168" i="19" s="1"/>
  <c r="AD120" i="19"/>
  <c r="AD68" i="19"/>
  <c r="AD69" i="19"/>
  <c r="AB72" i="19"/>
  <c r="AB75" i="19" s="1"/>
  <c r="AB77" i="19" s="1"/>
  <c r="AB140" i="19"/>
  <c r="AB141" i="19" s="1"/>
  <c r="AD135" i="19"/>
  <c r="AB49" i="19"/>
  <c r="AD43" i="19"/>
  <c r="AB278" i="19"/>
  <c r="AD276" i="19"/>
  <c r="AB229" i="19"/>
  <c r="AD225" i="19"/>
  <c r="AB111" i="19"/>
  <c r="AD105" i="19"/>
  <c r="AD174" i="19"/>
  <c r="AB179" i="19"/>
  <c r="AB255" i="19"/>
  <c r="AD252" i="19"/>
  <c r="AB52" i="19"/>
  <c r="AD234" i="19"/>
  <c r="AB238" i="19"/>
  <c r="AB261" i="19"/>
  <c r="AD257" i="19"/>
  <c r="AB149" i="19"/>
  <c r="AD142" i="19"/>
  <c r="AB172" i="19"/>
  <c r="AB173" i="19" s="1"/>
  <c r="AD169" i="19"/>
  <c r="AB90" i="19"/>
  <c r="AB93" i="19" s="1"/>
  <c r="AD81" i="19"/>
  <c r="AB314" i="19"/>
  <c r="AB316" i="19" s="1"/>
  <c r="AD311" i="19"/>
  <c r="AB19" i="19"/>
  <c r="AD17" i="19"/>
  <c r="AB184" i="19"/>
  <c r="AD180" i="19"/>
  <c r="AB28" i="19"/>
  <c r="AB34" i="19" s="1"/>
  <c r="AD25" i="19"/>
  <c r="AD100" i="19"/>
  <c r="AB103" i="19"/>
  <c r="AB284" i="19"/>
  <c r="AD282" i="19"/>
  <c r="AB222" i="19"/>
  <c r="AD219" i="19"/>
  <c r="AB233" i="19"/>
  <c r="AD230" i="19"/>
  <c r="AB309" i="19"/>
  <c r="AD305" i="19"/>
  <c r="AB157" i="19"/>
  <c r="AD150" i="19"/>
  <c r="AB243" i="19"/>
  <c r="AD239" i="19"/>
  <c r="AB127" i="19"/>
  <c r="AD121" i="19"/>
  <c r="AD262" i="19"/>
  <c r="AB267" i="19"/>
  <c r="M392" i="19"/>
  <c r="N392" i="19"/>
  <c r="X202" i="19"/>
  <c r="X203" i="19" s="1"/>
  <c r="R211" i="19"/>
  <c r="T211" i="19" s="1"/>
  <c r="M377" i="22"/>
  <c r="M370" i="22"/>
  <c r="M366" i="22"/>
  <c r="M361" i="22"/>
  <c r="M375" i="22"/>
  <c r="M368" i="22"/>
  <c r="M362" i="22"/>
  <c r="M357" i="22"/>
  <c r="M352" i="22"/>
  <c r="M348" i="22"/>
  <c r="M343" i="22"/>
  <c r="M336" i="22"/>
  <c r="M330" i="22"/>
  <c r="M383" i="22"/>
  <c r="M374" i="22"/>
  <c r="M367" i="22"/>
  <c r="M360" i="22"/>
  <c r="M356" i="22"/>
  <c r="M351" i="22"/>
  <c r="M346" i="22"/>
  <c r="M342" i="22"/>
  <c r="M335" i="22"/>
  <c r="M329" i="22"/>
  <c r="M324" i="22"/>
  <c r="M315" i="22"/>
  <c r="M308" i="22"/>
  <c r="M304" i="22"/>
  <c r="M298" i="22"/>
  <c r="M294" i="22"/>
  <c r="M289" i="22"/>
  <c r="M285" i="22"/>
  <c r="M276" i="22"/>
  <c r="M271" i="22"/>
  <c r="M266" i="22"/>
  <c r="M262" i="22"/>
  <c r="M257" i="22"/>
  <c r="M252" i="22"/>
  <c r="M248" i="22"/>
  <c r="M241" i="22"/>
  <c r="M236" i="22"/>
  <c r="M231" i="22"/>
  <c r="M226" i="22"/>
  <c r="M221" i="22"/>
  <c r="M217" i="22"/>
  <c r="M212" i="22"/>
  <c r="M208" i="22"/>
  <c r="M195" i="22"/>
  <c r="M189" i="22"/>
  <c r="M183" i="22"/>
  <c r="M178" i="22"/>
  <c r="M174" i="22"/>
  <c r="M166" i="22"/>
  <c r="M161" i="22"/>
  <c r="M154" i="22"/>
  <c r="M150" i="22"/>
  <c r="M145" i="22"/>
  <c r="M139" i="22"/>
  <c r="M135" i="22"/>
  <c r="M130" i="22"/>
  <c r="M124" i="22"/>
  <c r="M119" i="22"/>
  <c r="M115" i="22"/>
  <c r="M109" i="22"/>
  <c r="M382" i="22"/>
  <c r="M365" i="22"/>
  <c r="N365" i="22" s="1"/>
  <c r="M359" i="22"/>
  <c r="M350" i="22"/>
  <c r="M345" i="22"/>
  <c r="M341" i="22"/>
  <c r="M334" i="22"/>
  <c r="M328" i="22"/>
  <c r="M323" i="22"/>
  <c r="M313" i="22"/>
  <c r="M301" i="22"/>
  <c r="M292" i="22"/>
  <c r="M288" i="22"/>
  <c r="M283" i="22"/>
  <c r="M274" i="22"/>
  <c r="M270" i="22"/>
  <c r="M265" i="22"/>
  <c r="M260" i="22"/>
  <c r="M256" i="22"/>
  <c r="M251" i="22"/>
  <c r="M245" i="22"/>
  <c r="M240" i="22"/>
  <c r="M235" i="22"/>
  <c r="M230" i="22"/>
  <c r="M225" i="22"/>
  <c r="M220" i="22"/>
  <c r="M215" i="22"/>
  <c r="M211" i="22"/>
  <c r="M207" i="22"/>
  <c r="M198" i="22"/>
  <c r="M192" i="22"/>
  <c r="M188" i="22"/>
  <c r="M182" i="22"/>
  <c r="M177" i="22"/>
  <c r="M171" i="22"/>
  <c r="M165" i="22"/>
  <c r="M160" i="22"/>
  <c r="M153" i="22"/>
  <c r="M148" i="22"/>
  <c r="M144" i="22"/>
  <c r="M138" i="22"/>
  <c r="M133" i="22"/>
  <c r="M129" i="22"/>
  <c r="M123" i="22"/>
  <c r="M118" i="22"/>
  <c r="M114" i="22"/>
  <c r="M108" i="22"/>
  <c r="M104" i="22"/>
  <c r="M99" i="22"/>
  <c r="M91" i="22"/>
  <c r="M86" i="22"/>
  <c r="M82" i="22"/>
  <c r="M76" i="22"/>
  <c r="M70" i="22"/>
  <c r="M64" i="22"/>
  <c r="M59" i="22"/>
  <c r="M55" i="22"/>
  <c r="M48" i="22"/>
  <c r="M44" i="22"/>
  <c r="M39" i="22"/>
  <c r="M35" i="22"/>
  <c r="M29" i="22"/>
  <c r="M22" i="22"/>
  <c r="M15" i="22"/>
  <c r="M10" i="22"/>
  <c r="M364" i="22"/>
  <c r="M344" i="22"/>
  <c r="M325" i="22"/>
  <c r="M311" i="22"/>
  <c r="M299" i="22"/>
  <c r="M290" i="22"/>
  <c r="M277" i="22"/>
  <c r="M268" i="22"/>
  <c r="M258" i="22"/>
  <c r="M249" i="22"/>
  <c r="M237" i="22"/>
  <c r="M227" i="22"/>
  <c r="M218" i="22"/>
  <c r="M209" i="22"/>
  <c r="M196" i="22"/>
  <c r="M186" i="22"/>
  <c r="M175" i="22"/>
  <c r="M162" i="22"/>
  <c r="M151" i="22"/>
  <c r="M142" i="22"/>
  <c r="M131" i="22"/>
  <c r="M121" i="22"/>
  <c r="M110" i="22"/>
  <c r="M102" i="22"/>
  <c r="M97" i="22"/>
  <c r="M87" i="22"/>
  <c r="M81" i="22"/>
  <c r="M73" i="22"/>
  <c r="M66" i="22"/>
  <c r="M58" i="22"/>
  <c r="M51" i="22"/>
  <c r="M45" i="22"/>
  <c r="M38" i="22"/>
  <c r="M31" i="22"/>
  <c r="M25" i="22"/>
  <c r="M14" i="22"/>
  <c r="M358" i="22"/>
  <c r="M337" i="22"/>
  <c r="M322" i="22"/>
  <c r="M296" i="22"/>
  <c r="M287" i="22"/>
  <c r="M273" i="22"/>
  <c r="M264" i="22"/>
  <c r="M254" i="22"/>
  <c r="M244" i="22"/>
  <c r="M234" i="22"/>
  <c r="M224" i="22"/>
  <c r="M214" i="22"/>
  <c r="M206" i="22"/>
  <c r="M191" i="22"/>
  <c r="M181" i="22"/>
  <c r="M170" i="22"/>
  <c r="M156" i="22"/>
  <c r="M147" i="22"/>
  <c r="M137" i="22"/>
  <c r="M126" i="22"/>
  <c r="M117" i="22"/>
  <c r="M107" i="22"/>
  <c r="M101" i="22"/>
  <c r="M92" i="22"/>
  <c r="M85" i="22"/>
  <c r="M80" i="22"/>
  <c r="M71" i="22"/>
  <c r="M63" i="22"/>
  <c r="M57" i="22"/>
  <c r="M50" i="22"/>
  <c r="M43" i="22"/>
  <c r="M37" i="22"/>
  <c r="M30" i="22"/>
  <c r="M21" i="22"/>
  <c r="M13" i="22"/>
  <c r="M378" i="22"/>
  <c r="M353" i="22"/>
  <c r="M333" i="22"/>
  <c r="M321" i="22"/>
  <c r="M295" i="22"/>
  <c r="M286" i="22"/>
  <c r="M272" i="22"/>
  <c r="M263" i="22"/>
  <c r="M253" i="22"/>
  <c r="M242" i="22"/>
  <c r="M232" i="22"/>
  <c r="M223" i="22"/>
  <c r="M213" i="22"/>
  <c r="M205" i="22"/>
  <c r="M190" i="22"/>
  <c r="M180" i="22"/>
  <c r="M169" i="22"/>
  <c r="M155" i="22"/>
  <c r="M146" i="22"/>
  <c r="M136" i="22"/>
  <c r="M125" i="22"/>
  <c r="M116" i="22"/>
  <c r="M106" i="22"/>
  <c r="M100" i="22"/>
  <c r="M89" i="22"/>
  <c r="M84" i="22"/>
  <c r="M79" i="22"/>
  <c r="M69" i="22"/>
  <c r="M62" i="22"/>
  <c r="M56" i="22"/>
  <c r="M47" i="22"/>
  <c r="M42" i="22"/>
  <c r="M36" i="22"/>
  <c r="M27" i="22"/>
  <c r="M18" i="22"/>
  <c r="M11" i="22"/>
  <c r="M369" i="22"/>
  <c r="M300" i="22"/>
  <c r="M259" i="22"/>
  <c r="M219" i="22"/>
  <c r="M176" i="22"/>
  <c r="M132" i="22"/>
  <c r="M98" i="22"/>
  <c r="M67" i="22"/>
  <c r="M41" i="22"/>
  <c r="M9" i="22"/>
  <c r="M46" i="22"/>
  <c r="M349" i="22"/>
  <c r="M291" i="22"/>
  <c r="M250" i="22"/>
  <c r="M210" i="22"/>
  <c r="M164" i="22"/>
  <c r="M122" i="22"/>
  <c r="M88" i="22"/>
  <c r="M61" i="22"/>
  <c r="M32" i="22"/>
  <c r="M326" i="22"/>
  <c r="M239" i="22"/>
  <c r="M197" i="22"/>
  <c r="M152" i="22"/>
  <c r="M112" i="22"/>
  <c r="M83" i="22"/>
  <c r="M54" i="22"/>
  <c r="M26" i="22"/>
  <c r="M312" i="22"/>
  <c r="M269" i="22"/>
  <c r="M228" i="22"/>
  <c r="M143" i="22"/>
  <c r="M105" i="22"/>
  <c r="M74" i="22"/>
  <c r="M17" i="22"/>
  <c r="R302" i="19"/>
  <c r="R392" i="19" s="1"/>
  <c r="Q302" i="19"/>
  <c r="Q303" i="19" s="1"/>
  <c r="Q310" i="19" s="1"/>
  <c r="Q317" i="19" s="1"/>
  <c r="Q318" i="19" s="1"/>
  <c r="Q391" i="19" s="1"/>
  <c r="Q3" i="19" s="1"/>
  <c r="P297" i="19"/>
  <c r="N310" i="19"/>
  <c r="N317" i="19" s="1"/>
  <c r="N318" i="19" s="1"/>
  <c r="G1" i="21"/>
  <c r="G1" i="20"/>
  <c r="K354" i="8"/>
  <c r="K327" i="8"/>
  <c r="K379" i="8"/>
  <c r="K314" i="8"/>
  <c r="K316" i="8" s="1"/>
  <c r="K278" i="8"/>
  <c r="K275" i="8"/>
  <c r="K179" i="8"/>
  <c r="K339" i="8"/>
  <c r="K222" i="8"/>
  <c r="K363" i="8"/>
  <c r="K233" i="8"/>
  <c r="K19" i="8"/>
  <c r="K28" i="8"/>
  <c r="K140" i="8"/>
  <c r="K68" i="8"/>
  <c r="K193" i="8"/>
  <c r="K194" i="8" s="1"/>
  <c r="K111" i="8"/>
  <c r="K376" i="8"/>
  <c r="K338" i="8"/>
  <c r="K229" i="8"/>
  <c r="K65" i="8"/>
  <c r="K149" i="8"/>
  <c r="K127" i="8"/>
  <c r="K103" i="8"/>
  <c r="K331" i="8"/>
  <c r="K261" i="8"/>
  <c r="K243" i="8"/>
  <c r="K60" i="8"/>
  <c r="K33" i="8"/>
  <c r="K267" i="8"/>
  <c r="K347" i="8"/>
  <c r="K49" i="8"/>
  <c r="K255" i="8"/>
  <c r="K216" i="8"/>
  <c r="K163" i="8"/>
  <c r="K120" i="8"/>
  <c r="K90" i="8"/>
  <c r="K93" i="8" s="1"/>
  <c r="K293" i="8"/>
  <c r="K134" i="8"/>
  <c r="K238" i="8"/>
  <c r="K40" i="8"/>
  <c r="K16" i="8"/>
  <c r="L113" i="5"/>
  <c r="G35" i="4"/>
  <c r="I11" i="4"/>
  <c r="I12" i="4" s="1"/>
  <c r="G9" i="4"/>
  <c r="G41" i="4"/>
  <c r="K20" i="4"/>
  <c r="K21" i="4" s="1"/>
  <c r="G21" i="4"/>
  <c r="G24" i="4"/>
  <c r="G44" i="4" s="1"/>
  <c r="K23" i="4"/>
  <c r="K24" i="4" s="1"/>
  <c r="G39" i="4"/>
  <c r="K38" i="4"/>
  <c r="K39" i="4" s="1"/>
  <c r="K29" i="4"/>
  <c r="K30" i="4" s="1"/>
  <c r="G15" i="4"/>
  <c r="K14" i="4"/>
  <c r="K15" i="4" s="1"/>
  <c r="K26" i="4"/>
  <c r="K27" i="4" s="1"/>
  <c r="I17" i="4"/>
  <c r="I18" i="4" s="1"/>
  <c r="I29" i="4"/>
  <c r="I30" i="4" s="1"/>
  <c r="F20" i="4"/>
  <c r="E18" i="4"/>
  <c r="F18" i="4" s="1"/>
  <c r="F44" i="4"/>
  <c r="F24" i="4"/>
  <c r="F45" i="4"/>
  <c r="E41" i="4"/>
  <c r="F41" i="4" s="1"/>
  <c r="F8" i="4"/>
  <c r="F5" i="4"/>
  <c r="L332" i="5"/>
  <c r="L340" i="5" s="1"/>
  <c r="H141" i="5"/>
  <c r="L141" i="5"/>
  <c r="L128" i="5"/>
  <c r="L158" i="5"/>
  <c r="H246" i="5"/>
  <c r="H380" i="5"/>
  <c r="L34" i="5"/>
  <c r="L185" i="5"/>
  <c r="L246" i="5"/>
  <c r="L380" i="5"/>
  <c r="F17" i="4"/>
  <c r="I21" i="4"/>
  <c r="I36" i="4"/>
  <c r="L20" i="5"/>
  <c r="L24" i="5" s="1"/>
  <c r="L52" i="5"/>
  <c r="L75" i="5"/>
  <c r="L77" i="5" s="1"/>
  <c r="L373" i="5"/>
  <c r="L168" i="5"/>
  <c r="L173" i="5" s="1"/>
  <c r="L279" i="5"/>
  <c r="H34" i="5"/>
  <c r="H185" i="5"/>
  <c r="H332" i="5"/>
  <c r="H340" i="5" s="1"/>
  <c r="H20" i="5"/>
  <c r="H24" i="5" s="1"/>
  <c r="H52" i="5"/>
  <c r="H158" i="5"/>
  <c r="H168" i="5"/>
  <c r="H173" i="5" s="1"/>
  <c r="H279" i="5"/>
  <c r="H75" i="5"/>
  <c r="H77" i="5" s="1"/>
  <c r="H128" i="5"/>
  <c r="H113" i="5"/>
  <c r="H373" i="5"/>
  <c r="E27" i="4"/>
  <c r="F6" i="4"/>
  <c r="E36" i="4"/>
  <c r="D42" i="2"/>
  <c r="C42" i="2"/>
  <c r="B42" i="2"/>
  <c r="G38" i="2"/>
  <c r="G39" i="2" s="1"/>
  <c r="D39" i="2"/>
  <c r="C39" i="2"/>
  <c r="B39" i="2"/>
  <c r="G35" i="2"/>
  <c r="E14" i="2"/>
  <c r="F14" i="2" s="1"/>
  <c r="D36" i="2"/>
  <c r="C36" i="2"/>
  <c r="B36" i="2"/>
  <c r="G26" i="2"/>
  <c r="G27" i="2" s="1"/>
  <c r="G20" i="2"/>
  <c r="G21" i="2" s="1"/>
  <c r="H23" i="2"/>
  <c r="G23" i="2" s="1"/>
  <c r="G24" i="2" s="1"/>
  <c r="G45" i="2" s="1"/>
  <c r="E33" i="2"/>
  <c r="F33" i="2" s="1"/>
  <c r="E32" i="2"/>
  <c r="F32" i="2" s="1"/>
  <c r="D33" i="2"/>
  <c r="C33" i="2"/>
  <c r="B33" i="2"/>
  <c r="E30" i="2"/>
  <c r="E29" i="2"/>
  <c r="F29" i="2" s="1"/>
  <c r="G30" i="2"/>
  <c r="D30" i="2"/>
  <c r="C30" i="2"/>
  <c r="B30" i="2"/>
  <c r="E26" i="2"/>
  <c r="F26" i="2" s="1"/>
  <c r="D27" i="2"/>
  <c r="C27" i="2"/>
  <c r="B27" i="2"/>
  <c r="E23" i="2"/>
  <c r="F23" i="2" s="1"/>
  <c r="D24" i="2"/>
  <c r="C24" i="2"/>
  <c r="B24" i="2"/>
  <c r="E21" i="2"/>
  <c r="E20" i="2"/>
  <c r="F20" i="2" s="1"/>
  <c r="D21" i="2"/>
  <c r="C21" i="2"/>
  <c r="B21" i="2"/>
  <c r="E17" i="2"/>
  <c r="F17" i="2" s="1"/>
  <c r="G18" i="2"/>
  <c r="D18" i="2"/>
  <c r="C18" i="2"/>
  <c r="B18" i="2"/>
  <c r="G14" i="2"/>
  <c r="G14" i="15" s="1"/>
  <c r="E15" i="2"/>
  <c r="F15" i="2" s="1"/>
  <c r="D15" i="2"/>
  <c r="C15" i="2"/>
  <c r="B15" i="2"/>
  <c r="E12" i="2"/>
  <c r="E11" i="2"/>
  <c r="F11" i="2" s="1"/>
  <c r="G12" i="2"/>
  <c r="D12" i="2"/>
  <c r="C12" i="2"/>
  <c r="B12" i="2"/>
  <c r="E8" i="2"/>
  <c r="G9" i="2"/>
  <c r="D9" i="2"/>
  <c r="C9" i="2"/>
  <c r="B9" i="2"/>
  <c r="D6" i="2"/>
  <c r="C6" i="2"/>
  <c r="B6" i="2"/>
  <c r="G6" i="2"/>
  <c r="E6" i="2"/>
  <c r="F6" i="2" s="1"/>
  <c r="E5" i="2"/>
  <c r="F5" i="2" s="1"/>
  <c r="H379" i="1"/>
  <c r="H376" i="1"/>
  <c r="H372" i="1"/>
  <c r="H363" i="1"/>
  <c r="H354" i="1"/>
  <c r="H347" i="1"/>
  <c r="H338" i="1"/>
  <c r="H331" i="1"/>
  <c r="H314" i="1"/>
  <c r="H316" i="1" s="1"/>
  <c r="H293" i="1"/>
  <c r="H284" i="1"/>
  <c r="H278" i="1"/>
  <c r="H275" i="1"/>
  <c r="H267" i="1"/>
  <c r="H255" i="1"/>
  <c r="H238" i="1"/>
  <c r="H233" i="1"/>
  <c r="H229" i="1"/>
  <c r="H222" i="1"/>
  <c r="H216" i="1"/>
  <c r="H200" i="1"/>
  <c r="H193" i="1"/>
  <c r="H194" i="1" s="1"/>
  <c r="H184" i="1"/>
  <c r="H179" i="1"/>
  <c r="H172" i="1"/>
  <c r="H167" i="1"/>
  <c r="H163" i="1"/>
  <c r="H157" i="1"/>
  <c r="H149" i="1"/>
  <c r="H140" i="1"/>
  <c r="H134" i="1"/>
  <c r="H127" i="1"/>
  <c r="H120" i="1"/>
  <c r="H111" i="1"/>
  <c r="H103" i="1"/>
  <c r="H90" i="1"/>
  <c r="H72" i="1"/>
  <c r="H68" i="1"/>
  <c r="H65" i="1"/>
  <c r="H49" i="1"/>
  <c r="H40" i="1"/>
  <c r="H33" i="1"/>
  <c r="H28" i="1"/>
  <c r="H23" i="1"/>
  <c r="H16" i="1"/>
  <c r="H12" i="1"/>
  <c r="I4" i="1"/>
  <c r="J4" i="1" s="1"/>
  <c r="Z201" i="19" l="1"/>
  <c r="AH12" i="19"/>
  <c r="H35" i="34"/>
  <c r="AB128" i="19"/>
  <c r="AD103" i="19"/>
  <c r="AD111" i="19"/>
  <c r="AD140" i="19"/>
  <c r="AD141" i="19" s="1"/>
  <c r="AD127" i="19"/>
  <c r="AD128" i="19" s="1"/>
  <c r="AD157" i="19"/>
  <c r="AD233" i="19"/>
  <c r="AD284" i="19"/>
  <c r="AD28" i="19"/>
  <c r="AD34" i="19" s="1"/>
  <c r="AD19" i="19"/>
  <c r="AD90" i="19"/>
  <c r="AD93" i="19" s="1"/>
  <c r="AD149" i="19"/>
  <c r="AF68" i="19"/>
  <c r="AH66" i="19"/>
  <c r="AH68" i="19" s="1"/>
  <c r="AF167" i="19"/>
  <c r="AF168" i="19" s="1"/>
  <c r="AH164" i="19"/>
  <c r="AH167" i="19" s="1"/>
  <c r="AH168" i="19" s="1"/>
  <c r="AF23" i="19"/>
  <c r="AH21" i="19"/>
  <c r="AH23" i="19" s="1"/>
  <c r="AF40" i="19"/>
  <c r="AH37" i="19"/>
  <c r="AH40" i="19" s="1"/>
  <c r="AF16" i="19"/>
  <c r="AD267" i="19"/>
  <c r="AD278" i="19"/>
  <c r="AF200" i="19"/>
  <c r="AH195" i="19"/>
  <c r="AH200" i="19" s="1"/>
  <c r="AD238" i="19"/>
  <c r="AD229" i="19"/>
  <c r="AD49" i="19"/>
  <c r="AD52" i="19" s="1"/>
  <c r="AF65" i="19"/>
  <c r="AH61" i="19"/>
  <c r="AH65" i="19" s="1"/>
  <c r="AF134" i="19"/>
  <c r="AH129" i="19"/>
  <c r="AH134" i="19" s="1"/>
  <c r="AD255" i="19"/>
  <c r="AD243" i="19"/>
  <c r="AD309" i="19"/>
  <c r="AD222" i="19"/>
  <c r="AD184" i="19"/>
  <c r="AD314" i="19"/>
  <c r="AD316" i="19" s="1"/>
  <c r="AD172" i="19"/>
  <c r="AD173" i="19" s="1"/>
  <c r="AD261" i="19"/>
  <c r="AD179" i="19"/>
  <c r="AD185" i="19" s="1"/>
  <c r="AD72" i="19"/>
  <c r="AD75" i="19" s="1"/>
  <c r="AD77" i="19" s="1"/>
  <c r="AF120" i="19"/>
  <c r="AH114" i="19"/>
  <c r="AH120" i="19" s="1"/>
  <c r="AH56" i="19"/>
  <c r="AH60" i="19" s="1"/>
  <c r="AF60" i="19"/>
  <c r="AF33" i="19"/>
  <c r="AH30" i="19"/>
  <c r="AH33" i="19" s="1"/>
  <c r="AF293" i="19"/>
  <c r="AH291" i="19"/>
  <c r="AH293" i="19" s="1"/>
  <c r="AF193" i="19"/>
  <c r="AF194" i="19" s="1"/>
  <c r="AH190" i="19"/>
  <c r="AH193" i="19" s="1"/>
  <c r="AH194" i="19" s="1"/>
  <c r="R216" i="19"/>
  <c r="R246" i="19" s="1"/>
  <c r="R280" i="19" s="1"/>
  <c r="AB279" i="19"/>
  <c r="AB113" i="19"/>
  <c r="AB158" i="19"/>
  <c r="AB185" i="19"/>
  <c r="E35" i="4"/>
  <c r="M19" i="22"/>
  <c r="M28" i="22"/>
  <c r="M293" i="22"/>
  <c r="M172" i="22"/>
  <c r="M33" i="22"/>
  <c r="M127" i="22"/>
  <c r="M134" i="22"/>
  <c r="M140" i="22"/>
  <c r="M267" i="22"/>
  <c r="M376" i="22"/>
  <c r="M167" i="22"/>
  <c r="M222" i="22"/>
  <c r="M72" i="22"/>
  <c r="M103" i="22"/>
  <c r="M184" i="22"/>
  <c r="M40" i="22"/>
  <c r="M68" i="22"/>
  <c r="M120" i="22"/>
  <c r="M331" i="22"/>
  <c r="M363" i="22"/>
  <c r="N356" i="22"/>
  <c r="M354" i="22"/>
  <c r="M111" i="22"/>
  <c r="M243" i="22"/>
  <c r="M65" i="22"/>
  <c r="M193" i="22"/>
  <c r="M327" i="22"/>
  <c r="M339" i="22"/>
  <c r="N321" i="22"/>
  <c r="M16" i="22"/>
  <c r="M49" i="22"/>
  <c r="M149" i="22"/>
  <c r="M314" i="22"/>
  <c r="M316" i="22" s="1"/>
  <c r="M163" i="22"/>
  <c r="M216" i="22"/>
  <c r="M229" i="22"/>
  <c r="M255" i="22"/>
  <c r="M275" i="22"/>
  <c r="M379" i="22"/>
  <c r="M12" i="22"/>
  <c r="M60" i="22"/>
  <c r="M338" i="22"/>
  <c r="N333" i="22"/>
  <c r="M23" i="22"/>
  <c r="M238" i="22"/>
  <c r="M90" i="22"/>
  <c r="M93" i="22" s="1"/>
  <c r="M233" i="22"/>
  <c r="M347" i="22"/>
  <c r="M157" i="22"/>
  <c r="M179" i="22"/>
  <c r="M261" i="22"/>
  <c r="M278" i="22"/>
  <c r="N391" i="19"/>
  <c r="N3" i="19" s="1"/>
  <c r="K1" i="21" s="1"/>
  <c r="N319" i="19"/>
  <c r="P303" i="19"/>
  <c r="P310" i="19" s="1"/>
  <c r="P317" i="19" s="1"/>
  <c r="P318" i="19" s="1"/>
  <c r="R297" i="19"/>
  <c r="R303" i="19" s="1"/>
  <c r="Q392" i="19"/>
  <c r="T216" i="19"/>
  <c r="T246" i="19" s="1"/>
  <c r="T280" i="19" s="1"/>
  <c r="V211" i="19"/>
  <c r="X211" i="19" s="1"/>
  <c r="AF211" i="19" s="1"/>
  <c r="G15" i="15"/>
  <c r="M122" i="1" s="1"/>
  <c r="M367" i="1"/>
  <c r="F8" i="2"/>
  <c r="E45" i="2"/>
  <c r="G15" i="2"/>
  <c r="E11" i="14"/>
  <c r="K332" i="8"/>
  <c r="K340" i="8" s="1"/>
  <c r="K380" i="8"/>
  <c r="K52" i="8"/>
  <c r="K128" i="8"/>
  <c r="K279" i="8"/>
  <c r="K113" i="8"/>
  <c r="K141" i="8"/>
  <c r="K157" i="8"/>
  <c r="K158" i="8" s="1"/>
  <c r="K12" i="8"/>
  <c r="K20" i="8" s="1"/>
  <c r="K167" i="8"/>
  <c r="K168" i="8" s="1"/>
  <c r="K34" i="8"/>
  <c r="K184" i="8"/>
  <c r="K185" i="8" s="1"/>
  <c r="K72" i="8"/>
  <c r="K75" i="8" s="1"/>
  <c r="K77" i="8" s="1"/>
  <c r="K23" i="8"/>
  <c r="K172" i="8"/>
  <c r="K246" i="8"/>
  <c r="G45" i="4"/>
  <c r="K45" i="4"/>
  <c r="G42" i="4"/>
  <c r="K41" i="4"/>
  <c r="K42" i="4" s="1"/>
  <c r="K17" i="4"/>
  <c r="K18" i="4" s="1"/>
  <c r="K35" i="4"/>
  <c r="K36" i="4" s="1"/>
  <c r="G36" i="4"/>
  <c r="L381" i="5"/>
  <c r="L384" i="5" s="1"/>
  <c r="L387" i="5" s="1"/>
  <c r="L302" i="5" s="1"/>
  <c r="L303" i="5" s="1"/>
  <c r="L310" i="5" s="1"/>
  <c r="L317" i="5" s="1"/>
  <c r="L159" i="5"/>
  <c r="H159" i="5"/>
  <c r="H201" i="5" s="1"/>
  <c r="L280" i="5"/>
  <c r="I24" i="4"/>
  <c r="L201" i="5"/>
  <c r="H381" i="5"/>
  <c r="H384" i="5" s="1"/>
  <c r="H387" i="5" s="1"/>
  <c r="H302" i="5" s="1"/>
  <c r="H303" i="5" s="1"/>
  <c r="H310" i="5" s="1"/>
  <c r="H317" i="5" s="1"/>
  <c r="H280" i="5"/>
  <c r="L94" i="5"/>
  <c r="F27" i="4"/>
  <c r="H94" i="5"/>
  <c r="E38" i="4"/>
  <c r="F35" i="4"/>
  <c r="E39" i="4"/>
  <c r="F36" i="4"/>
  <c r="E18" i="2"/>
  <c r="F18" i="2" s="1"/>
  <c r="F44" i="2"/>
  <c r="G41" i="2"/>
  <c r="G42" i="2" s="1"/>
  <c r="E41" i="2"/>
  <c r="H52" i="1"/>
  <c r="E42" i="2"/>
  <c r="E36" i="2"/>
  <c r="F30" i="2"/>
  <c r="E24" i="2"/>
  <c r="F21" i="2"/>
  <c r="H113" i="1"/>
  <c r="E9" i="2"/>
  <c r="H128" i="1"/>
  <c r="H34" i="1"/>
  <c r="H141" i="1"/>
  <c r="H158" i="1"/>
  <c r="H19" i="1"/>
  <c r="H20" i="1" s="1"/>
  <c r="H24" i="1" s="1"/>
  <c r="H93" i="1"/>
  <c r="H339" i="1"/>
  <c r="H373" i="1" s="1"/>
  <c r="H380" i="1"/>
  <c r="H327" i="1"/>
  <c r="H332" i="1" s="1"/>
  <c r="H185" i="1"/>
  <c r="H243" i="1"/>
  <c r="H246" i="1" s="1"/>
  <c r="H168" i="1"/>
  <c r="H173" i="1" s="1"/>
  <c r="H309" i="1"/>
  <c r="H60" i="1"/>
  <c r="H75" i="1" s="1"/>
  <c r="H77" i="1" s="1"/>
  <c r="H261" i="1"/>
  <c r="H279" i="1" s="1"/>
  <c r="AB159" i="19" l="1"/>
  <c r="AD158" i="19"/>
  <c r="Y205" i="19"/>
  <c r="Y13" i="19"/>
  <c r="G2" i="34"/>
  <c r="AD159" i="19"/>
  <c r="AD201" i="19" s="1"/>
  <c r="AD279" i="19"/>
  <c r="AF255" i="19"/>
  <c r="AH252" i="19"/>
  <c r="AH255" i="19" s="1"/>
  <c r="AF90" i="19"/>
  <c r="AF93" i="19" s="1"/>
  <c r="AH81" i="19"/>
  <c r="AH90" i="19" s="1"/>
  <c r="AH93" i="19" s="1"/>
  <c r="AF28" i="19"/>
  <c r="AF34" i="19" s="1"/>
  <c r="AH25" i="19"/>
  <c r="AH28" i="19" s="1"/>
  <c r="AH34" i="19" s="1"/>
  <c r="AF233" i="19"/>
  <c r="AH230" i="19"/>
  <c r="AH233" i="19" s="1"/>
  <c r="AF127" i="19"/>
  <c r="AF128" i="19" s="1"/>
  <c r="AH121" i="19"/>
  <c r="AH127" i="19" s="1"/>
  <c r="AH128" i="19" s="1"/>
  <c r="AF111" i="19"/>
  <c r="AH105" i="19"/>
  <c r="AH111" i="19" s="1"/>
  <c r="AF72" i="19"/>
  <c r="AF75" i="19" s="1"/>
  <c r="AF77" i="19" s="1"/>
  <c r="AH69" i="19"/>
  <c r="AH72" i="19" s="1"/>
  <c r="AH75" i="19" s="1"/>
  <c r="AH77" i="19" s="1"/>
  <c r="AF261" i="19"/>
  <c r="AH257" i="19"/>
  <c r="AH261" i="19" s="1"/>
  <c r="AH311" i="19"/>
  <c r="AH314" i="19" s="1"/>
  <c r="AH316" i="19" s="1"/>
  <c r="AF314" i="19"/>
  <c r="AF316" i="19" s="1"/>
  <c r="AF222" i="19"/>
  <c r="AH219" i="19"/>
  <c r="AH222" i="19" s="1"/>
  <c r="AF243" i="19"/>
  <c r="AH239" i="19"/>
  <c r="AH243" i="19" s="1"/>
  <c r="AF229" i="19"/>
  <c r="AH225" i="19"/>
  <c r="AH229" i="19" s="1"/>
  <c r="AF267" i="19"/>
  <c r="AH262" i="19"/>
  <c r="AH267" i="19" s="1"/>
  <c r="AF149" i="19"/>
  <c r="AH142" i="19"/>
  <c r="AH149" i="19" s="1"/>
  <c r="AF19" i="19"/>
  <c r="AF20" i="19" s="1"/>
  <c r="AF24" i="19" s="1"/>
  <c r="AH17" i="19"/>
  <c r="AH19" i="19" s="1"/>
  <c r="AF284" i="19"/>
  <c r="AH282" i="19"/>
  <c r="AH284" i="19" s="1"/>
  <c r="AF157" i="19"/>
  <c r="AH150" i="19"/>
  <c r="AH157" i="19" s="1"/>
  <c r="AF140" i="19"/>
  <c r="AF141" i="19" s="1"/>
  <c r="AH135" i="19"/>
  <c r="AH140" i="19" s="1"/>
  <c r="AH141" i="19" s="1"/>
  <c r="AF103" i="19"/>
  <c r="AH100" i="19"/>
  <c r="AH103" i="19" s="1"/>
  <c r="AF179" i="19"/>
  <c r="AH174" i="19"/>
  <c r="AH179" i="19" s="1"/>
  <c r="AF172" i="19"/>
  <c r="AF173" i="19" s="1"/>
  <c r="AH169" i="19"/>
  <c r="AH172" i="19" s="1"/>
  <c r="AH173" i="19" s="1"/>
  <c r="AF184" i="19"/>
  <c r="AH180" i="19"/>
  <c r="AH184" i="19" s="1"/>
  <c r="AF309" i="19"/>
  <c r="AH305" i="19"/>
  <c r="AH309" i="19" s="1"/>
  <c r="AF49" i="19"/>
  <c r="AF52" i="19" s="1"/>
  <c r="AH43" i="19"/>
  <c r="AH49" i="19" s="1"/>
  <c r="AH52" i="19" s="1"/>
  <c r="AH234" i="19"/>
  <c r="AH238" i="19" s="1"/>
  <c r="AF238" i="19"/>
  <c r="AF278" i="19"/>
  <c r="AH276" i="19"/>
  <c r="AH278" i="19" s="1"/>
  <c r="AD113" i="19"/>
  <c r="AB201" i="19"/>
  <c r="V216" i="19"/>
  <c r="V246" i="19" s="1"/>
  <c r="V280" i="19" s="1"/>
  <c r="Q355" i="5"/>
  <c r="R355" i="5" s="1"/>
  <c r="I355" i="8" s="1"/>
  <c r="I355" i="5"/>
  <c r="J355" i="5" s="1"/>
  <c r="M355" i="5"/>
  <c r="N355" i="5" s="1"/>
  <c r="M332" i="22"/>
  <c r="M340" i="22" s="1"/>
  <c r="M185" i="22"/>
  <c r="M128" i="22"/>
  <c r="M52" i="22"/>
  <c r="M246" i="22"/>
  <c r="M75" i="22"/>
  <c r="M77" i="22" s="1"/>
  <c r="M168" i="22"/>
  <c r="M173" i="22" s="1"/>
  <c r="M141" i="22"/>
  <c r="M279" i="22"/>
  <c r="M113" i="22"/>
  <c r="M380" i="22"/>
  <c r="M158" i="22"/>
  <c r="M34" i="22"/>
  <c r="M20" i="22"/>
  <c r="M24" i="22" s="1"/>
  <c r="T297" i="19"/>
  <c r="R310" i="19"/>
  <c r="R317" i="19" s="1"/>
  <c r="R318" i="19" s="1"/>
  <c r="P391" i="19"/>
  <c r="P3" i="19" s="1"/>
  <c r="P319" i="19"/>
  <c r="M372" i="1"/>
  <c r="M373" i="1" s="1"/>
  <c r="M381" i="1" s="1"/>
  <c r="N367" i="1"/>
  <c r="J367" i="22" s="1"/>
  <c r="M127" i="1"/>
  <c r="M128" i="1" s="1"/>
  <c r="M159" i="1" s="1"/>
  <c r="M201" i="1" s="1"/>
  <c r="M202" i="1" s="1"/>
  <c r="M137" i="5"/>
  <c r="N137" i="5" s="1"/>
  <c r="P137" i="5" s="1"/>
  <c r="M333" i="5"/>
  <c r="E13" i="14"/>
  <c r="D11" i="14"/>
  <c r="K280" i="8"/>
  <c r="K173" i="8"/>
  <c r="K159" i="8"/>
  <c r="K24" i="8"/>
  <c r="K94" i="8" s="1"/>
  <c r="Q215" i="5"/>
  <c r="M329" i="5"/>
  <c r="N329" i="5" s="1"/>
  <c r="P329" i="5" s="1"/>
  <c r="Q263" i="5"/>
  <c r="Q217" i="5"/>
  <c r="Q208" i="5"/>
  <c r="Q142" i="5"/>
  <c r="Q74" i="5"/>
  <c r="Q264" i="5"/>
  <c r="Q148" i="5"/>
  <c r="Q189" i="5"/>
  <c r="Q125" i="5"/>
  <c r="Q58" i="5"/>
  <c r="Q180" i="5"/>
  <c r="Q86" i="5"/>
  <c r="Q174" i="5"/>
  <c r="Q110" i="5"/>
  <c r="Q43" i="5"/>
  <c r="M383" i="5"/>
  <c r="N383" i="5" s="1"/>
  <c r="P383" i="5" s="1"/>
  <c r="M70" i="5"/>
  <c r="N70" i="5" s="1"/>
  <c r="P70" i="5" s="1"/>
  <c r="M99" i="5"/>
  <c r="N99" i="5" s="1"/>
  <c r="P99" i="5" s="1"/>
  <c r="M252" i="5"/>
  <c r="N252" i="5" s="1"/>
  <c r="P252" i="5" s="1"/>
  <c r="M133" i="5"/>
  <c r="N133" i="5" s="1"/>
  <c r="P133" i="5" s="1"/>
  <c r="M51" i="5"/>
  <c r="N51" i="5" s="1"/>
  <c r="P51" i="5" s="1"/>
  <c r="Q223" i="5"/>
  <c r="Q153" i="5"/>
  <c r="Q371" i="5"/>
  <c r="Q276" i="5"/>
  <c r="Q290" i="5"/>
  <c r="Q228" i="5"/>
  <c r="Q156" i="5"/>
  <c r="Q112" i="5"/>
  <c r="Q198" i="5"/>
  <c r="Q272" i="5"/>
  <c r="Q214" i="5"/>
  <c r="Q143" i="5"/>
  <c r="Q342" i="5"/>
  <c r="Q133" i="5"/>
  <c r="Q258" i="5"/>
  <c r="Q196" i="5"/>
  <c r="Q126" i="5"/>
  <c r="M21" i="5"/>
  <c r="M82" i="5"/>
  <c r="N82" i="5" s="1"/>
  <c r="P82" i="5" s="1"/>
  <c r="I259" i="5"/>
  <c r="J259" i="5" s="1"/>
  <c r="M191" i="5"/>
  <c r="N191" i="5" s="1"/>
  <c r="P191" i="5" s="1"/>
  <c r="M190" i="5"/>
  <c r="N190" i="5" s="1"/>
  <c r="P190" i="5" s="1"/>
  <c r="M107" i="5"/>
  <c r="N107" i="5" s="1"/>
  <c r="P107" i="5" s="1"/>
  <c r="M45" i="5"/>
  <c r="N45" i="5" s="1"/>
  <c r="P45" i="5" s="1"/>
  <c r="M304" i="5"/>
  <c r="N304" i="5" s="1"/>
  <c r="P304" i="5" s="1"/>
  <c r="M334" i="5"/>
  <c r="N334" i="5" s="1"/>
  <c r="P334" i="5" s="1"/>
  <c r="M207" i="5"/>
  <c r="N207" i="5" s="1"/>
  <c r="P207" i="5" s="1"/>
  <c r="Q51" i="5"/>
  <c r="R51" i="5" s="1"/>
  <c r="Q346" i="5"/>
  <c r="Q283" i="5"/>
  <c r="Q36" i="5"/>
  <c r="Q377" i="5"/>
  <c r="Q312" i="5"/>
  <c r="Q245" i="5"/>
  <c r="Q328" i="5"/>
  <c r="Q17" i="5"/>
  <c r="Q361" i="5"/>
  <c r="Q296" i="5"/>
  <c r="Q230" i="5"/>
  <c r="Q240" i="5"/>
  <c r="Q375" i="5"/>
  <c r="Q348" i="5"/>
  <c r="Q282" i="5"/>
  <c r="I84" i="5"/>
  <c r="J84" i="5" s="1"/>
  <c r="Q329" i="5"/>
  <c r="Q10" i="5"/>
  <c r="Q30" i="5"/>
  <c r="Q252" i="5"/>
  <c r="Q192" i="5"/>
  <c r="Q99" i="5"/>
  <c r="Q165" i="5"/>
  <c r="Q364" i="5"/>
  <c r="Q274" i="5"/>
  <c r="Q191" i="5"/>
  <c r="Q107" i="5"/>
  <c r="R107" i="5" s="1"/>
  <c r="Q21" i="5"/>
  <c r="Q349" i="5"/>
  <c r="Q259" i="5"/>
  <c r="Q175" i="5"/>
  <c r="Q88" i="5"/>
  <c r="Q315" i="5"/>
  <c r="Q325" i="5"/>
  <c r="Q237" i="5"/>
  <c r="Q150" i="5"/>
  <c r="Q66" i="5"/>
  <c r="Q356" i="5"/>
  <c r="Q48" i="5"/>
  <c r="Q207" i="5"/>
  <c r="Q160" i="5"/>
  <c r="Q197" i="5"/>
  <c r="Q353" i="5"/>
  <c r="Q383" i="5"/>
  <c r="Q292" i="5"/>
  <c r="Q210" i="5"/>
  <c r="Q122" i="5"/>
  <c r="Q38" i="5"/>
  <c r="Q362" i="5"/>
  <c r="Q273" i="5"/>
  <c r="Q190" i="5"/>
  <c r="Q106" i="5"/>
  <c r="Q18" i="5"/>
  <c r="Q343" i="5"/>
  <c r="Q253" i="5"/>
  <c r="Q166" i="5"/>
  <c r="Q83" i="5"/>
  <c r="Q369" i="5"/>
  <c r="Q114" i="5"/>
  <c r="Q64" i="5"/>
  <c r="Q39" i="5"/>
  <c r="Q260" i="5"/>
  <c r="Q47" i="5"/>
  <c r="Q205" i="5"/>
  <c r="Q307" i="5"/>
  <c r="Q225" i="5"/>
  <c r="Q137" i="5"/>
  <c r="Q54" i="5"/>
  <c r="Q378" i="5"/>
  <c r="Q291" i="5"/>
  <c r="Q209" i="5"/>
  <c r="Q121" i="5"/>
  <c r="Q37" i="5"/>
  <c r="Q357" i="5"/>
  <c r="Q268" i="5"/>
  <c r="Q183" i="5"/>
  <c r="Q100" i="5"/>
  <c r="Q11" i="5"/>
  <c r="Q177" i="5"/>
  <c r="Q129" i="5"/>
  <c r="Q104" i="5"/>
  <c r="Q176" i="5"/>
  <c r="Q306" i="5"/>
  <c r="Q22" i="5"/>
  <c r="Q154" i="5"/>
  <c r="Q97" i="5"/>
  <c r="Q388" i="5"/>
  <c r="Q352" i="5"/>
  <c r="Q199" i="5"/>
  <c r="Q136" i="5"/>
  <c r="Q305" i="5"/>
  <c r="M64" i="5"/>
  <c r="N64" i="5" s="1"/>
  <c r="P64" i="5" s="1"/>
  <c r="M263" i="5"/>
  <c r="N263" i="5" s="1"/>
  <c r="P263" i="5" s="1"/>
  <c r="M138" i="5"/>
  <c r="N138" i="5" s="1"/>
  <c r="P138" i="5" s="1"/>
  <c r="M166" i="5"/>
  <c r="N166" i="5" s="1"/>
  <c r="P166" i="5" s="1"/>
  <c r="M206" i="5"/>
  <c r="N206" i="5" s="1"/>
  <c r="P206" i="5" s="1"/>
  <c r="M181" i="5"/>
  <c r="N181" i="5" s="1"/>
  <c r="P181" i="5" s="1"/>
  <c r="M76" i="5"/>
  <c r="N76" i="5" s="1"/>
  <c r="P76" i="5" s="1"/>
  <c r="M10" i="5"/>
  <c r="N10" i="5" s="1"/>
  <c r="P10" i="5" s="1"/>
  <c r="M43" i="5"/>
  <c r="N43" i="5" s="1"/>
  <c r="P43" i="5" s="1"/>
  <c r="M79" i="5"/>
  <c r="N79" i="5" s="1"/>
  <c r="P79" i="5" s="1"/>
  <c r="M353" i="5"/>
  <c r="N353" i="5" s="1"/>
  <c r="P353" i="5" s="1"/>
  <c r="M282" i="5"/>
  <c r="N282" i="5" s="1"/>
  <c r="P282" i="5" s="1"/>
  <c r="M305" i="5"/>
  <c r="N305" i="5" s="1"/>
  <c r="P305" i="5" s="1"/>
  <c r="M219" i="5"/>
  <c r="N219" i="5" s="1"/>
  <c r="P219" i="5" s="1"/>
  <c r="M245" i="5"/>
  <c r="N245" i="5" s="1"/>
  <c r="P245" i="5" s="1"/>
  <c r="M276" i="5"/>
  <c r="N276" i="5" s="1"/>
  <c r="P276" i="5" s="1"/>
  <c r="Q345" i="5"/>
  <c r="Q256" i="5"/>
  <c r="Q170" i="5"/>
  <c r="Q85" i="5"/>
  <c r="Q324" i="5"/>
  <c r="Q326" i="5"/>
  <c r="Q239" i="5"/>
  <c r="Q151" i="5"/>
  <c r="Q67" i="5"/>
  <c r="Q257" i="5"/>
  <c r="Q299" i="5"/>
  <c r="Q218" i="5"/>
  <c r="Q130" i="5"/>
  <c r="Q45" i="5"/>
  <c r="Q308" i="5"/>
  <c r="Q35" i="5"/>
  <c r="Q231" i="5"/>
  <c r="Q350" i="5"/>
  <c r="Q132" i="5"/>
  <c r="Q287" i="5"/>
  <c r="Q359" i="5"/>
  <c r="Q270" i="5"/>
  <c r="Q187" i="5"/>
  <c r="Q102" i="5"/>
  <c r="Q14" i="5"/>
  <c r="Q344" i="5"/>
  <c r="Q254" i="5"/>
  <c r="Q169" i="5"/>
  <c r="Q84" i="5"/>
  <c r="Q298" i="5"/>
  <c r="Q321" i="5"/>
  <c r="Q232" i="5"/>
  <c r="Q145" i="5"/>
  <c r="Q61" i="5"/>
  <c r="Q351" i="5"/>
  <c r="Q29" i="5"/>
  <c r="Q138" i="5"/>
  <c r="Q118" i="5"/>
  <c r="Q220" i="5"/>
  <c r="Q271" i="5"/>
  <c r="Q374" i="5"/>
  <c r="Q288" i="5"/>
  <c r="Q206" i="5"/>
  <c r="Q117" i="5"/>
  <c r="Q32" i="5"/>
  <c r="Q358" i="5"/>
  <c r="Q269" i="5"/>
  <c r="Q186" i="5"/>
  <c r="Q101" i="5"/>
  <c r="Q13" i="5"/>
  <c r="Q336" i="5"/>
  <c r="Q249" i="5"/>
  <c r="Q161" i="5"/>
  <c r="Q79" i="5"/>
  <c r="R79" i="5" s="1"/>
  <c r="Q365" i="5"/>
  <c r="Q91" i="5"/>
  <c r="Q44" i="5"/>
  <c r="Q15" i="5"/>
  <c r="Q89" i="5"/>
  <c r="Q244" i="5"/>
  <c r="Q70" i="5"/>
  <c r="R70" i="5" s="1"/>
  <c r="Q242" i="5"/>
  <c r="Q82" i="5"/>
  <c r="Q92" i="5"/>
  <c r="Q31" i="5"/>
  <c r="Q286" i="5"/>
  <c r="Q50" i="5"/>
  <c r="Q266" i="5"/>
  <c r="M296" i="5"/>
  <c r="N296" i="5" s="1"/>
  <c r="P296" i="5" s="1"/>
  <c r="M286" i="5"/>
  <c r="N286" i="5" s="1"/>
  <c r="P286" i="5" s="1"/>
  <c r="M300" i="5"/>
  <c r="N300" i="5" s="1"/>
  <c r="P300" i="5" s="1"/>
  <c r="M228" i="5"/>
  <c r="N228" i="5" s="1"/>
  <c r="P228" i="5" s="1"/>
  <c r="M256" i="5"/>
  <c r="N256" i="5" s="1"/>
  <c r="P256" i="5" s="1"/>
  <c r="M290" i="5"/>
  <c r="N290" i="5" s="1"/>
  <c r="P290" i="5" s="1"/>
  <c r="M242" i="5"/>
  <c r="N242" i="5" s="1"/>
  <c r="P242" i="5" s="1"/>
  <c r="M44" i="5"/>
  <c r="N44" i="5" s="1"/>
  <c r="P44" i="5" s="1"/>
  <c r="M102" i="5"/>
  <c r="N102" i="5" s="1"/>
  <c r="P102" i="5" s="1"/>
  <c r="M130" i="5"/>
  <c r="N130" i="5" s="1"/>
  <c r="P130" i="5" s="1"/>
  <c r="M162" i="5"/>
  <c r="N162" i="5" s="1"/>
  <c r="P162" i="5" s="1"/>
  <c r="M388" i="5"/>
  <c r="N388" i="5" s="1"/>
  <c r="P388" i="5" s="1"/>
  <c r="M153" i="5"/>
  <c r="N153" i="5" s="1"/>
  <c r="P153" i="5" s="1"/>
  <c r="M232" i="5"/>
  <c r="N232" i="5" s="1"/>
  <c r="P232" i="5" s="1"/>
  <c r="M301" i="5"/>
  <c r="N301" i="5" s="1"/>
  <c r="P301" i="5" s="1"/>
  <c r="M14" i="5"/>
  <c r="N14" i="5" s="1"/>
  <c r="P14" i="5" s="1"/>
  <c r="M357" i="5"/>
  <c r="N357" i="5" s="1"/>
  <c r="P357" i="5" s="1"/>
  <c r="Q323" i="5"/>
  <c r="Q235" i="5"/>
  <c r="Q147" i="5"/>
  <c r="Q63" i="5"/>
  <c r="Q262" i="5"/>
  <c r="Q300" i="5"/>
  <c r="R300" i="5" s="1"/>
  <c r="Q219" i="5"/>
  <c r="Q131" i="5"/>
  <c r="Q46" i="5"/>
  <c r="Q366" i="5"/>
  <c r="Q277" i="5"/>
  <c r="Q195" i="5"/>
  <c r="Q109" i="5"/>
  <c r="Q25" i="5"/>
  <c r="Q221" i="5"/>
  <c r="Q171" i="5"/>
  <c r="Q144" i="5"/>
  <c r="Q301" i="5"/>
  <c r="R301" i="5" s="1"/>
  <c r="Q69" i="5"/>
  <c r="Q224" i="5"/>
  <c r="Q341" i="5"/>
  <c r="Q251" i="5"/>
  <c r="Q164" i="5"/>
  <c r="Q81" i="5"/>
  <c r="Q304" i="5"/>
  <c r="R304" i="5" s="1"/>
  <c r="Q322" i="5"/>
  <c r="Q234" i="5"/>
  <c r="Q146" i="5"/>
  <c r="Q62" i="5"/>
  <c r="Q248" i="5"/>
  <c r="Q295" i="5"/>
  <c r="Q213" i="5"/>
  <c r="Q124" i="5"/>
  <c r="Q41" i="5"/>
  <c r="Q294" i="5"/>
  <c r="Q236" i="5"/>
  <c r="Q212" i="5"/>
  <c r="Q368" i="5"/>
  <c r="Q152" i="5"/>
  <c r="Q333" i="5"/>
  <c r="R333" i="5" s="1"/>
  <c r="I333" i="8" s="1"/>
  <c r="Q265" i="5"/>
  <c r="Q181" i="5"/>
  <c r="Q98" i="5"/>
  <c r="Q9" i="5"/>
  <c r="Q337" i="5"/>
  <c r="Q250" i="5"/>
  <c r="Q162" i="5"/>
  <c r="Q80" i="5"/>
  <c r="Q285" i="5"/>
  <c r="Q311" i="5"/>
  <c r="Q227" i="5"/>
  <c r="Q139" i="5"/>
  <c r="Q56" i="5"/>
  <c r="Q335" i="5"/>
  <c r="Q182" i="5"/>
  <c r="Q76" i="5"/>
  <c r="Q55" i="5"/>
  <c r="Q27" i="5"/>
  <c r="Q155" i="5"/>
  <c r="Q360" i="5"/>
  <c r="Q330" i="5"/>
  <c r="Q108" i="5"/>
  <c r="Q178" i="5"/>
  <c r="Q116" i="5"/>
  <c r="Q370" i="5"/>
  <c r="Q135" i="5"/>
  <c r="Q73" i="5"/>
  <c r="M177" i="5"/>
  <c r="N177" i="5" s="1"/>
  <c r="P177" i="5" s="1"/>
  <c r="M326" i="5"/>
  <c r="N326" i="5" s="1"/>
  <c r="P326" i="5" s="1"/>
  <c r="M101" i="5"/>
  <c r="N101" i="5" s="1"/>
  <c r="P101" i="5" s="1"/>
  <c r="M313" i="5"/>
  <c r="N313" i="5" s="1"/>
  <c r="P313" i="5" s="1"/>
  <c r="M27" i="5"/>
  <c r="N27" i="5" s="1"/>
  <c r="P27" i="5" s="1"/>
  <c r="M366" i="5"/>
  <c r="N366" i="5" s="1"/>
  <c r="P366" i="5" s="1"/>
  <c r="M61" i="5"/>
  <c r="N61" i="5" s="1"/>
  <c r="P61" i="5" s="1"/>
  <c r="M365" i="5"/>
  <c r="N365" i="5" s="1"/>
  <c r="M188" i="5"/>
  <c r="N188" i="5" s="1"/>
  <c r="P188" i="5" s="1"/>
  <c r="M220" i="5"/>
  <c r="N220" i="5" s="1"/>
  <c r="P220" i="5" s="1"/>
  <c r="M154" i="5"/>
  <c r="N154" i="5" s="1"/>
  <c r="P154" i="5" s="1"/>
  <c r="M253" i="5"/>
  <c r="N253" i="5" s="1"/>
  <c r="P253" i="5" s="1"/>
  <c r="Q226" i="5"/>
  <c r="M197" i="5"/>
  <c r="N197" i="5" s="1"/>
  <c r="P197" i="5" s="1"/>
  <c r="M105" i="5"/>
  <c r="N105" i="5" s="1"/>
  <c r="P105" i="5" s="1"/>
  <c r="M17" i="5"/>
  <c r="N17" i="5" s="1"/>
  <c r="P17" i="5" s="1"/>
  <c r="M170" i="5"/>
  <c r="N170" i="5" s="1"/>
  <c r="P170" i="5" s="1"/>
  <c r="M273" i="5"/>
  <c r="N273" i="5" s="1"/>
  <c r="P273" i="5" s="1"/>
  <c r="M115" i="5"/>
  <c r="N115" i="5" s="1"/>
  <c r="P115" i="5" s="1"/>
  <c r="M118" i="5"/>
  <c r="N118" i="5" s="1"/>
  <c r="P118" i="5" s="1"/>
  <c r="Q115" i="5"/>
  <c r="Q71" i="5"/>
  <c r="Q188" i="5"/>
  <c r="Q119" i="5"/>
  <c r="Q57" i="5"/>
  <c r="Q289" i="5"/>
  <c r="Q334" i="5"/>
  <c r="R334" i="5" s="1"/>
  <c r="Q123" i="5"/>
  <c r="Q105" i="5"/>
  <c r="Q42" i="5"/>
  <c r="Q241" i="5"/>
  <c r="Q313" i="5"/>
  <c r="R313" i="5" s="1"/>
  <c r="Q59" i="5"/>
  <c r="Q87" i="5"/>
  <c r="Q26" i="5"/>
  <c r="Q367" i="5"/>
  <c r="R367" i="5" s="1"/>
  <c r="I367" i="8" s="1"/>
  <c r="Q297" i="5"/>
  <c r="L318" i="5"/>
  <c r="N21" i="5"/>
  <c r="P21" i="5" s="1"/>
  <c r="M351" i="5"/>
  <c r="N351" i="5" s="1"/>
  <c r="P351" i="5" s="1"/>
  <c r="M287" i="5"/>
  <c r="N287" i="5" s="1"/>
  <c r="P287" i="5" s="1"/>
  <c r="M227" i="5"/>
  <c r="N227" i="5" s="1"/>
  <c r="P227" i="5" s="1"/>
  <c r="M358" i="5"/>
  <c r="N358" i="5" s="1"/>
  <c r="P358" i="5" s="1"/>
  <c r="M336" i="5"/>
  <c r="N336" i="5" s="1"/>
  <c r="P336" i="5" s="1"/>
  <c r="M257" i="5"/>
  <c r="M169" i="5"/>
  <c r="M83" i="5"/>
  <c r="N83" i="5" s="1"/>
  <c r="P83" i="5" s="1"/>
  <c r="M308" i="5"/>
  <c r="N308" i="5" s="1"/>
  <c r="P308" i="5" s="1"/>
  <c r="M225" i="5"/>
  <c r="M135" i="5"/>
  <c r="M47" i="5"/>
  <c r="N47" i="5" s="1"/>
  <c r="P47" i="5" s="1"/>
  <c r="M283" i="5"/>
  <c r="N283" i="5" s="1"/>
  <c r="P283" i="5" s="1"/>
  <c r="M192" i="5"/>
  <c r="N192" i="5" s="1"/>
  <c r="P192" i="5" s="1"/>
  <c r="M85" i="5"/>
  <c r="N85" i="5" s="1"/>
  <c r="P85" i="5" s="1"/>
  <c r="M237" i="5"/>
  <c r="N237" i="5" s="1"/>
  <c r="P237" i="5" s="1"/>
  <c r="M328" i="5"/>
  <c r="M241" i="5"/>
  <c r="N241" i="5" s="1"/>
  <c r="P241" i="5" s="1"/>
  <c r="M322" i="5"/>
  <c r="N322" i="5" s="1"/>
  <c r="P322" i="5" s="1"/>
  <c r="M31" i="5"/>
  <c r="N31" i="5" s="1"/>
  <c r="P31" i="5" s="1"/>
  <c r="M89" i="5"/>
  <c r="N89" i="5" s="1"/>
  <c r="P89" i="5" s="1"/>
  <c r="M321" i="5"/>
  <c r="M132" i="5"/>
  <c r="N132" i="5" s="1"/>
  <c r="P132" i="5" s="1"/>
  <c r="M73" i="5"/>
  <c r="N73" i="5" s="1"/>
  <c r="P73" i="5" s="1"/>
  <c r="M359" i="5"/>
  <c r="N359" i="5" s="1"/>
  <c r="P359" i="5" s="1"/>
  <c r="M330" i="5"/>
  <c r="N330" i="5" s="1"/>
  <c r="P330" i="5" s="1"/>
  <c r="M323" i="5"/>
  <c r="N323" i="5" s="1"/>
  <c r="P323" i="5" s="1"/>
  <c r="M231" i="5"/>
  <c r="N231" i="5" s="1"/>
  <c r="P231" i="5" s="1"/>
  <c r="M142" i="5"/>
  <c r="M55" i="5"/>
  <c r="N55" i="5" s="1"/>
  <c r="P55" i="5" s="1"/>
  <c r="M285" i="5"/>
  <c r="N285" i="5" s="1"/>
  <c r="P285" i="5" s="1"/>
  <c r="M195" i="5"/>
  <c r="M108" i="5"/>
  <c r="N108" i="5" s="1"/>
  <c r="P108" i="5" s="1"/>
  <c r="M18" i="5"/>
  <c r="N18" i="5" s="1"/>
  <c r="P18" i="5" s="1"/>
  <c r="M254" i="5"/>
  <c r="N254" i="5" s="1"/>
  <c r="P254" i="5" s="1"/>
  <c r="M165" i="5"/>
  <c r="N165" i="5" s="1"/>
  <c r="P165" i="5" s="1"/>
  <c r="M81" i="5"/>
  <c r="M35" i="5"/>
  <c r="M217" i="5"/>
  <c r="N217" i="5" s="1"/>
  <c r="P217" i="5" s="1"/>
  <c r="M262" i="5"/>
  <c r="M270" i="5"/>
  <c r="N270" i="5" s="1"/>
  <c r="P270" i="5" s="1"/>
  <c r="M377" i="5"/>
  <c r="M67" i="5"/>
  <c r="N67" i="5" s="1"/>
  <c r="P67" i="5" s="1"/>
  <c r="M258" i="5"/>
  <c r="N258" i="5" s="1"/>
  <c r="P258" i="5" s="1"/>
  <c r="M370" i="5"/>
  <c r="N370" i="5" s="1"/>
  <c r="P370" i="5" s="1"/>
  <c r="M268" i="5"/>
  <c r="N268" i="5" s="1"/>
  <c r="P268" i="5" s="1"/>
  <c r="M368" i="5"/>
  <c r="N368" i="5" s="1"/>
  <c r="P368" i="5" s="1"/>
  <c r="M348" i="5"/>
  <c r="M266" i="5"/>
  <c r="N266" i="5" s="1"/>
  <c r="P266" i="5" s="1"/>
  <c r="M180" i="5"/>
  <c r="M92" i="5"/>
  <c r="N92" i="5" s="1"/>
  <c r="P92" i="5" s="1"/>
  <c r="M342" i="5"/>
  <c r="N342" i="5" s="1"/>
  <c r="P342" i="5" s="1"/>
  <c r="M235" i="5"/>
  <c r="N235" i="5" s="1"/>
  <c r="P235" i="5" s="1"/>
  <c r="M145" i="5"/>
  <c r="N145" i="5" s="1"/>
  <c r="P145" i="5" s="1"/>
  <c r="M58" i="5"/>
  <c r="N58" i="5" s="1"/>
  <c r="P58" i="5" s="1"/>
  <c r="M292" i="5"/>
  <c r="N292" i="5" s="1"/>
  <c r="P292" i="5" s="1"/>
  <c r="M208" i="5"/>
  <c r="N208" i="5" s="1"/>
  <c r="P208" i="5" s="1"/>
  <c r="M117" i="5"/>
  <c r="N117" i="5" s="1"/>
  <c r="P117" i="5" s="1"/>
  <c r="M30" i="5"/>
  <c r="M187" i="5"/>
  <c r="N187" i="5" s="1"/>
  <c r="P187" i="5" s="1"/>
  <c r="M122" i="5"/>
  <c r="N122" i="5" s="1"/>
  <c r="P122" i="5" s="1"/>
  <c r="M84" i="5"/>
  <c r="N84" i="5" s="1"/>
  <c r="P84" i="5" s="1"/>
  <c r="M291" i="5"/>
  <c r="M362" i="5"/>
  <c r="N362" i="5" s="1"/>
  <c r="P362" i="5" s="1"/>
  <c r="M221" i="5"/>
  <c r="N221" i="5" s="1"/>
  <c r="P221" i="5" s="1"/>
  <c r="M294" i="5"/>
  <c r="N294" i="5" s="1"/>
  <c r="P294" i="5" s="1"/>
  <c r="M54" i="5"/>
  <c r="N54" i="5" s="1"/>
  <c r="P54" i="5" s="1"/>
  <c r="M112" i="5"/>
  <c r="N112" i="5" s="1"/>
  <c r="P112" i="5" s="1"/>
  <c r="M69" i="5"/>
  <c r="M22" i="5"/>
  <c r="N22" i="5" s="1"/>
  <c r="P22" i="5" s="1"/>
  <c r="M126" i="5"/>
  <c r="N126" i="5" s="1"/>
  <c r="P126" i="5" s="1"/>
  <c r="M364" i="5"/>
  <c r="M337" i="5"/>
  <c r="N337" i="5" s="1"/>
  <c r="P337" i="5" s="1"/>
  <c r="M346" i="5"/>
  <c r="N346" i="5" s="1"/>
  <c r="P346" i="5" s="1"/>
  <c r="M236" i="5"/>
  <c r="N236" i="5" s="1"/>
  <c r="P236" i="5" s="1"/>
  <c r="M146" i="5"/>
  <c r="N146" i="5" s="1"/>
  <c r="P146" i="5" s="1"/>
  <c r="M59" i="5"/>
  <c r="N59" i="5" s="1"/>
  <c r="P59" i="5" s="1"/>
  <c r="M289" i="5"/>
  <c r="N289" i="5" s="1"/>
  <c r="P289" i="5" s="1"/>
  <c r="M199" i="5"/>
  <c r="N199" i="5" s="1"/>
  <c r="P199" i="5" s="1"/>
  <c r="M114" i="5"/>
  <c r="M26" i="5"/>
  <c r="N26" i="5" s="1"/>
  <c r="P26" i="5" s="1"/>
  <c r="M259" i="5"/>
  <c r="N259" i="5" s="1"/>
  <c r="P259" i="5" s="1"/>
  <c r="M171" i="5"/>
  <c r="N171" i="5" s="1"/>
  <c r="P171" i="5" s="1"/>
  <c r="M62" i="5"/>
  <c r="N62" i="5" s="1"/>
  <c r="P62" i="5" s="1"/>
  <c r="M56" i="5"/>
  <c r="M13" i="5"/>
  <c r="M175" i="5"/>
  <c r="N175" i="5" s="1"/>
  <c r="P175" i="5" s="1"/>
  <c r="M251" i="5"/>
  <c r="N251" i="5" s="1"/>
  <c r="P251" i="5" s="1"/>
  <c r="M288" i="5"/>
  <c r="N288" i="5" s="1"/>
  <c r="P288" i="5" s="1"/>
  <c r="M25" i="5"/>
  <c r="M15" i="5"/>
  <c r="N15" i="5" s="1"/>
  <c r="P15" i="5" s="1"/>
  <c r="M223" i="5"/>
  <c r="N223" i="5" s="1"/>
  <c r="P223" i="5" s="1"/>
  <c r="M156" i="5"/>
  <c r="N156" i="5" s="1"/>
  <c r="P156" i="5" s="1"/>
  <c r="M341" i="5"/>
  <c r="M371" i="5"/>
  <c r="N371" i="5" s="1"/>
  <c r="P371" i="5" s="1"/>
  <c r="M295" i="5"/>
  <c r="N295" i="5" s="1"/>
  <c r="P295" i="5" s="1"/>
  <c r="M210" i="5"/>
  <c r="N210" i="5" s="1"/>
  <c r="P210" i="5" s="1"/>
  <c r="M119" i="5"/>
  <c r="N119" i="5" s="1"/>
  <c r="P119" i="5" s="1"/>
  <c r="M32" i="5"/>
  <c r="N32" i="5" s="1"/>
  <c r="P32" i="5" s="1"/>
  <c r="M260" i="5"/>
  <c r="N260" i="5" s="1"/>
  <c r="P260" i="5" s="1"/>
  <c r="M174" i="5"/>
  <c r="M86" i="5"/>
  <c r="N86" i="5" s="1"/>
  <c r="P86" i="5" s="1"/>
  <c r="M335" i="5"/>
  <c r="N335" i="5" s="1"/>
  <c r="P335" i="5" s="1"/>
  <c r="M234" i="5"/>
  <c r="M144" i="5"/>
  <c r="N144" i="5" s="1"/>
  <c r="P144" i="5" s="1"/>
  <c r="M57" i="5"/>
  <c r="N57" i="5" s="1"/>
  <c r="P57" i="5" s="1"/>
  <c r="M80" i="5"/>
  <c r="N80" i="5" s="1"/>
  <c r="P80" i="5" s="1"/>
  <c r="M367" i="5"/>
  <c r="N367" i="5" s="1"/>
  <c r="M196" i="5"/>
  <c r="N196" i="5" s="1"/>
  <c r="P196" i="5" s="1"/>
  <c r="M209" i="5"/>
  <c r="N209" i="5" s="1"/>
  <c r="P209" i="5" s="1"/>
  <c r="M264" i="5"/>
  <c r="N264" i="5" s="1"/>
  <c r="P264" i="5" s="1"/>
  <c r="M106" i="5"/>
  <c r="N106" i="5" s="1"/>
  <c r="P106" i="5" s="1"/>
  <c r="M66" i="5"/>
  <c r="M277" i="5"/>
  <c r="N277" i="5" s="1"/>
  <c r="P277" i="5" s="1"/>
  <c r="M375" i="5"/>
  <c r="N375" i="5" s="1"/>
  <c r="P375" i="5" s="1"/>
  <c r="M349" i="5"/>
  <c r="M324" i="5"/>
  <c r="N324" i="5" s="1"/>
  <c r="P324" i="5" s="1"/>
  <c r="M248" i="5"/>
  <c r="M155" i="5"/>
  <c r="N155" i="5" s="1"/>
  <c r="P155" i="5" s="1"/>
  <c r="M71" i="5"/>
  <c r="N71" i="5" s="1"/>
  <c r="P71" i="5" s="1"/>
  <c r="M298" i="5"/>
  <c r="N298" i="5" s="1"/>
  <c r="P298" i="5" s="1"/>
  <c r="M214" i="5"/>
  <c r="N214" i="5" s="1"/>
  <c r="P214" i="5" s="1"/>
  <c r="M124" i="5"/>
  <c r="N124" i="5" s="1"/>
  <c r="P124" i="5" s="1"/>
  <c r="M38" i="5"/>
  <c r="N38" i="5" s="1"/>
  <c r="P38" i="5" s="1"/>
  <c r="M269" i="5"/>
  <c r="N269" i="5" s="1"/>
  <c r="P269" i="5" s="1"/>
  <c r="M182" i="5"/>
  <c r="N182" i="5" s="1"/>
  <c r="P182" i="5" s="1"/>
  <c r="M98" i="5"/>
  <c r="N98" i="5" s="1"/>
  <c r="P98" i="5" s="1"/>
  <c r="M41" i="5"/>
  <c r="N41" i="5" s="1"/>
  <c r="P41" i="5" s="1"/>
  <c r="M272" i="5"/>
  <c r="N272" i="5" s="1"/>
  <c r="P272" i="5" s="1"/>
  <c r="M88" i="5"/>
  <c r="N88" i="5" s="1"/>
  <c r="P88" i="5" s="1"/>
  <c r="M29" i="5"/>
  <c r="N29" i="5" s="1"/>
  <c r="P29" i="5" s="1"/>
  <c r="M369" i="5"/>
  <c r="N369" i="5" s="1"/>
  <c r="P369" i="5" s="1"/>
  <c r="M361" i="5"/>
  <c r="N361" i="5" s="1"/>
  <c r="P361" i="5" s="1"/>
  <c r="M151" i="5"/>
  <c r="N151" i="5" s="1"/>
  <c r="P151" i="5" s="1"/>
  <c r="M230" i="5"/>
  <c r="M307" i="5"/>
  <c r="N307" i="5" s="1"/>
  <c r="P307" i="5" s="1"/>
  <c r="M46" i="5"/>
  <c r="N46" i="5" s="1"/>
  <c r="P46" i="5" s="1"/>
  <c r="M312" i="5"/>
  <c r="N312" i="5" s="1"/>
  <c r="P312" i="5" s="1"/>
  <c r="M205" i="5"/>
  <c r="N205" i="5" s="1"/>
  <c r="P205" i="5" s="1"/>
  <c r="M110" i="5"/>
  <c r="N110" i="5" s="1"/>
  <c r="P110" i="5" s="1"/>
  <c r="M50" i="5"/>
  <c r="N50" i="5" s="1"/>
  <c r="P50" i="5" s="1"/>
  <c r="M345" i="5"/>
  <c r="N345" i="5" s="1"/>
  <c r="P345" i="5" s="1"/>
  <c r="M378" i="5"/>
  <c r="N378" i="5" s="1"/>
  <c r="P378" i="5" s="1"/>
  <c r="M299" i="5"/>
  <c r="N299" i="5" s="1"/>
  <c r="P299" i="5" s="1"/>
  <c r="M215" i="5"/>
  <c r="N215" i="5" s="1"/>
  <c r="P215" i="5" s="1"/>
  <c r="M125" i="5"/>
  <c r="N125" i="5" s="1"/>
  <c r="P125" i="5" s="1"/>
  <c r="M39" i="5"/>
  <c r="N39" i="5" s="1"/>
  <c r="P39" i="5" s="1"/>
  <c r="M265" i="5"/>
  <c r="N265" i="5" s="1"/>
  <c r="P265" i="5" s="1"/>
  <c r="M178" i="5"/>
  <c r="N178" i="5" s="1"/>
  <c r="P178" i="5" s="1"/>
  <c r="M91" i="5"/>
  <c r="N91" i="5" s="1"/>
  <c r="P91" i="5" s="1"/>
  <c r="M356" i="5"/>
  <c r="M239" i="5"/>
  <c r="M148" i="5"/>
  <c r="N148" i="5" s="1"/>
  <c r="P148" i="5" s="1"/>
  <c r="M42" i="5"/>
  <c r="N42" i="5" s="1"/>
  <c r="P42" i="5" s="1"/>
  <c r="M143" i="5"/>
  <c r="N143" i="5" s="1"/>
  <c r="P143" i="5" s="1"/>
  <c r="M315" i="5"/>
  <c r="N315" i="5" s="1"/>
  <c r="P315" i="5" s="1"/>
  <c r="M131" i="5"/>
  <c r="N131" i="5" s="1"/>
  <c r="P131" i="5" s="1"/>
  <c r="M183" i="5"/>
  <c r="N183" i="5" s="1"/>
  <c r="P183" i="5" s="1"/>
  <c r="M224" i="5"/>
  <c r="N224" i="5" s="1"/>
  <c r="P224" i="5" s="1"/>
  <c r="M121" i="5"/>
  <c r="M218" i="5"/>
  <c r="N218" i="5" s="1"/>
  <c r="P218" i="5" s="1"/>
  <c r="M306" i="5"/>
  <c r="N306" i="5" s="1"/>
  <c r="P306" i="5" s="1"/>
  <c r="M249" i="5"/>
  <c r="N249" i="5" s="1"/>
  <c r="P249" i="5" s="1"/>
  <c r="M374" i="5"/>
  <c r="M352" i="5"/>
  <c r="N352" i="5" s="1"/>
  <c r="P352" i="5" s="1"/>
  <c r="M271" i="5"/>
  <c r="M186" i="5"/>
  <c r="N186" i="5" s="1"/>
  <c r="P186" i="5" s="1"/>
  <c r="M100" i="5"/>
  <c r="M360" i="5"/>
  <c r="N360" i="5" s="1"/>
  <c r="P360" i="5" s="1"/>
  <c r="M240" i="5"/>
  <c r="N240" i="5" s="1"/>
  <c r="P240" i="5" s="1"/>
  <c r="M150" i="5"/>
  <c r="M63" i="5"/>
  <c r="N63" i="5" s="1"/>
  <c r="P63" i="5" s="1"/>
  <c r="M297" i="5"/>
  <c r="N297" i="5" s="1"/>
  <c r="M213" i="5"/>
  <c r="N213" i="5" s="1"/>
  <c r="P213" i="5" s="1"/>
  <c r="M123" i="5"/>
  <c r="N123" i="5" s="1"/>
  <c r="P123" i="5" s="1"/>
  <c r="M37" i="5"/>
  <c r="M164" i="5"/>
  <c r="M344" i="5"/>
  <c r="N344" i="5" s="1"/>
  <c r="P344" i="5" s="1"/>
  <c r="M109" i="5"/>
  <c r="N109" i="5" s="1"/>
  <c r="P109" i="5" s="1"/>
  <c r="M139" i="5"/>
  <c r="N139" i="5" s="1"/>
  <c r="P139" i="5" s="1"/>
  <c r="M198" i="5"/>
  <c r="N198" i="5" s="1"/>
  <c r="P198" i="5" s="1"/>
  <c r="M212" i="5"/>
  <c r="N212" i="5" s="1"/>
  <c r="P212" i="5" s="1"/>
  <c r="M152" i="5"/>
  <c r="N152" i="5" s="1"/>
  <c r="P152" i="5" s="1"/>
  <c r="M97" i="5"/>
  <c r="M325" i="5"/>
  <c r="N325" i="5" s="1"/>
  <c r="P325" i="5" s="1"/>
  <c r="M311" i="5"/>
  <c r="M226" i="5"/>
  <c r="N226" i="5" s="1"/>
  <c r="P226" i="5" s="1"/>
  <c r="M136" i="5"/>
  <c r="N136" i="5" s="1"/>
  <c r="P136" i="5" s="1"/>
  <c r="M48" i="5"/>
  <c r="N48" i="5" s="1"/>
  <c r="P48" i="5" s="1"/>
  <c r="M274" i="5"/>
  <c r="N274" i="5" s="1"/>
  <c r="P274" i="5" s="1"/>
  <c r="M189" i="5"/>
  <c r="N189" i="5" s="1"/>
  <c r="P189" i="5" s="1"/>
  <c r="M104" i="5"/>
  <c r="N104" i="5" s="1"/>
  <c r="P104" i="5" s="1"/>
  <c r="M11" i="5"/>
  <c r="N11" i="5" s="1"/>
  <c r="P11" i="5" s="1"/>
  <c r="M250" i="5"/>
  <c r="N250" i="5" s="1"/>
  <c r="P250" i="5" s="1"/>
  <c r="M160" i="5"/>
  <c r="M74" i="5"/>
  <c r="N74" i="5" s="1"/>
  <c r="P74" i="5" s="1"/>
  <c r="M9" i="5"/>
  <c r="M147" i="5"/>
  <c r="N147" i="5" s="1"/>
  <c r="P147" i="5" s="1"/>
  <c r="M176" i="5"/>
  <c r="N176" i="5" s="1"/>
  <c r="P176" i="5" s="1"/>
  <c r="M116" i="5"/>
  <c r="N116" i="5" s="1"/>
  <c r="P116" i="5" s="1"/>
  <c r="M350" i="5"/>
  <c r="N350" i="5" s="1"/>
  <c r="P350" i="5" s="1"/>
  <c r="M343" i="5"/>
  <c r="N343" i="5" s="1"/>
  <c r="P343" i="5" s="1"/>
  <c r="M87" i="5"/>
  <c r="N87" i="5" s="1"/>
  <c r="P87" i="5" s="1"/>
  <c r="M161" i="5"/>
  <c r="N161" i="5" s="1"/>
  <c r="P161" i="5" s="1"/>
  <c r="M244" i="5"/>
  <c r="N244" i="5" s="1"/>
  <c r="P244" i="5" s="1"/>
  <c r="M36" i="5"/>
  <c r="N36" i="5" s="1"/>
  <c r="P36" i="5" s="1"/>
  <c r="M129" i="5"/>
  <c r="H202" i="5"/>
  <c r="L202" i="5"/>
  <c r="N333" i="5"/>
  <c r="H318" i="5"/>
  <c r="L392" i="5"/>
  <c r="I135" i="5"/>
  <c r="I57" i="5"/>
  <c r="J57" i="5" s="1"/>
  <c r="I343" i="5"/>
  <c r="J343" i="5" s="1"/>
  <c r="I136" i="5"/>
  <c r="J136" i="5" s="1"/>
  <c r="I67" i="5"/>
  <c r="J67" i="5" s="1"/>
  <c r="I388" i="5"/>
  <c r="J388" i="5" s="1"/>
  <c r="I17" i="5"/>
  <c r="I108" i="5"/>
  <c r="J108" i="5" s="1"/>
  <c r="I85" i="5"/>
  <c r="J85" i="5" s="1"/>
  <c r="I92" i="5"/>
  <c r="J92" i="5" s="1"/>
  <c r="I300" i="5"/>
  <c r="J300" i="5" s="1"/>
  <c r="I283" i="5"/>
  <c r="J283" i="5" s="1"/>
  <c r="I265" i="5"/>
  <c r="J265" i="5" s="1"/>
  <c r="I164" i="5"/>
  <c r="I305" i="5"/>
  <c r="I15" i="5"/>
  <c r="J15" i="5" s="1"/>
  <c r="I235" i="5"/>
  <c r="J235" i="5" s="1"/>
  <c r="I250" i="5"/>
  <c r="J250" i="5" s="1"/>
  <c r="I268" i="5"/>
  <c r="J268" i="5" s="1"/>
  <c r="I22" i="5"/>
  <c r="J22" i="5" s="1"/>
  <c r="I294" i="5"/>
  <c r="J294" i="5" s="1"/>
  <c r="I307" i="5"/>
  <c r="J307" i="5" s="1"/>
  <c r="I335" i="5"/>
  <c r="J335" i="5" s="1"/>
  <c r="I262" i="5"/>
  <c r="I29" i="5"/>
  <c r="J29" i="5" s="1"/>
  <c r="I323" i="5"/>
  <c r="J323" i="5" s="1"/>
  <c r="I205" i="5"/>
  <c r="J205" i="5" s="1"/>
  <c r="F39" i="4"/>
  <c r="I288" i="5"/>
  <c r="J288" i="5" s="1"/>
  <c r="I270" i="5"/>
  <c r="J270" i="5" s="1"/>
  <c r="I350" i="5"/>
  <c r="J350" i="5" s="1"/>
  <c r="I156" i="5"/>
  <c r="J156" i="5" s="1"/>
  <c r="I228" i="5"/>
  <c r="J228" i="5" s="1"/>
  <c r="I124" i="5"/>
  <c r="J124" i="5" s="1"/>
  <c r="I367" i="5"/>
  <c r="J367" i="5" s="1"/>
  <c r="I306" i="5"/>
  <c r="J306" i="5" s="1"/>
  <c r="I198" i="5"/>
  <c r="J198" i="5" s="1"/>
  <c r="I99" i="5"/>
  <c r="J99" i="5" s="1"/>
  <c r="I50" i="5"/>
  <c r="J50" i="5" s="1"/>
  <c r="I364" i="5"/>
  <c r="I73" i="5"/>
  <c r="J73" i="5" s="1"/>
  <c r="I342" i="5"/>
  <c r="J342" i="5" s="1"/>
  <c r="I138" i="5"/>
  <c r="J138" i="5" s="1"/>
  <c r="I39" i="5"/>
  <c r="J39" i="5" s="1"/>
  <c r="I214" i="5"/>
  <c r="J214" i="5" s="1"/>
  <c r="I341" i="5"/>
  <c r="I26" i="5"/>
  <c r="J26" i="5" s="1"/>
  <c r="I112" i="5"/>
  <c r="J112" i="5" s="1"/>
  <c r="I378" i="5"/>
  <c r="J378" i="5" s="1"/>
  <c r="I183" i="5"/>
  <c r="J183" i="5" s="1"/>
  <c r="I9" i="5"/>
  <c r="I286" i="5"/>
  <c r="J286" i="5" s="1"/>
  <c r="I249" i="5"/>
  <c r="J249" i="5" s="1"/>
  <c r="I54" i="5"/>
  <c r="J54" i="5" s="1"/>
  <c r="I313" i="5"/>
  <c r="J313" i="5" s="1"/>
  <c r="I298" i="5"/>
  <c r="J298" i="5" s="1"/>
  <c r="I295" i="5"/>
  <c r="J295" i="5" s="1"/>
  <c r="I148" i="5"/>
  <c r="J148" i="5" s="1"/>
  <c r="I276" i="5"/>
  <c r="I375" i="5"/>
  <c r="J375" i="5" s="1"/>
  <c r="I47" i="5"/>
  <c r="J47" i="5" s="1"/>
  <c r="I56" i="5"/>
  <c r="I351" i="5"/>
  <c r="J351" i="5" s="1"/>
  <c r="I329" i="5"/>
  <c r="J329" i="5" s="1"/>
  <c r="I308" i="5"/>
  <c r="J308" i="5" s="1"/>
  <c r="I143" i="5"/>
  <c r="J143" i="5" s="1"/>
  <c r="I221" i="5"/>
  <c r="J221" i="5" s="1"/>
  <c r="I36" i="5"/>
  <c r="J36" i="5" s="1"/>
  <c r="I145" i="5"/>
  <c r="J145" i="5" s="1"/>
  <c r="I160" i="5"/>
  <c r="I181" i="5"/>
  <c r="J181" i="5" s="1"/>
  <c r="I83" i="5"/>
  <c r="J83" i="5" s="1"/>
  <c r="I209" i="5"/>
  <c r="J209" i="5" s="1"/>
  <c r="I224" i="5"/>
  <c r="J224" i="5" s="1"/>
  <c r="I242" i="5"/>
  <c r="J242" i="5" s="1"/>
  <c r="I326" i="5"/>
  <c r="J326" i="5" s="1"/>
  <c r="I123" i="5"/>
  <c r="J123" i="5" s="1"/>
  <c r="I151" i="5"/>
  <c r="J151" i="5" s="1"/>
  <c r="I70" i="5"/>
  <c r="J70" i="5" s="1"/>
  <c r="I232" i="5"/>
  <c r="J232" i="5" s="1"/>
  <c r="I325" i="5"/>
  <c r="J325" i="5" s="1"/>
  <c r="I360" i="5"/>
  <c r="J360" i="5" s="1"/>
  <c r="I32" i="5"/>
  <c r="J32" i="5" s="1"/>
  <c r="I195" i="5"/>
  <c r="I334" i="5"/>
  <c r="J334" i="5" s="1"/>
  <c r="I107" i="5"/>
  <c r="J107" i="5" s="1"/>
  <c r="I91" i="5"/>
  <c r="J91" i="5" s="1"/>
  <c r="I253" i="5"/>
  <c r="J253" i="5" s="1"/>
  <c r="I80" i="5"/>
  <c r="J80" i="5" s="1"/>
  <c r="I369" i="5"/>
  <c r="J369" i="5" s="1"/>
  <c r="I71" i="5"/>
  <c r="J71" i="5" s="1"/>
  <c r="I59" i="5"/>
  <c r="J59" i="5" s="1"/>
  <c r="I74" i="5"/>
  <c r="J74" i="5" s="1"/>
  <c r="I97" i="5"/>
  <c r="J97" i="5" s="1"/>
  <c r="I100" i="5"/>
  <c r="I118" i="5"/>
  <c r="J118" i="5" s="1"/>
  <c r="I133" i="5"/>
  <c r="J133" i="5" s="1"/>
  <c r="I152" i="5"/>
  <c r="J152" i="5" s="1"/>
  <c r="I345" i="5"/>
  <c r="J345" i="5" s="1"/>
  <c r="I282" i="5"/>
  <c r="I297" i="5"/>
  <c r="J297" i="5" s="1"/>
  <c r="I277" i="5"/>
  <c r="J277" i="5" s="1"/>
  <c r="I245" i="5"/>
  <c r="J245" i="5" s="1"/>
  <c r="I223" i="5"/>
  <c r="J223" i="5" s="1"/>
  <c r="I46" i="5"/>
  <c r="J46" i="5" s="1"/>
  <c r="I236" i="5"/>
  <c r="J236" i="5" s="1"/>
  <c r="I252" i="5"/>
  <c r="I290" i="5"/>
  <c r="J290" i="5" s="1"/>
  <c r="I142" i="5"/>
  <c r="I106" i="5"/>
  <c r="J106" i="5" s="1"/>
  <c r="I365" i="5"/>
  <c r="J365" i="5" s="1"/>
  <c r="I165" i="5"/>
  <c r="J165" i="5" s="1"/>
  <c r="I348" i="5"/>
  <c r="J348" i="5" s="1"/>
  <c r="I150" i="5"/>
  <c r="I266" i="5"/>
  <c r="J266" i="5" s="1"/>
  <c r="I42" i="5"/>
  <c r="J42" i="5" s="1"/>
  <c r="I328" i="5"/>
  <c r="I129" i="5"/>
  <c r="I301" i="5"/>
  <c r="J301" i="5" s="1"/>
  <c r="I114" i="5"/>
  <c r="I289" i="5"/>
  <c r="J289" i="5" s="1"/>
  <c r="I132" i="5"/>
  <c r="J132" i="5" s="1"/>
  <c r="I175" i="5"/>
  <c r="J175" i="5" s="1"/>
  <c r="I41" i="5"/>
  <c r="J41" i="5" s="1"/>
  <c r="I170" i="5"/>
  <c r="J170" i="5" s="1"/>
  <c r="I18" i="5"/>
  <c r="J18" i="5" s="1"/>
  <c r="I192" i="5"/>
  <c r="J192" i="5" s="1"/>
  <c r="I371" i="5"/>
  <c r="J371" i="5" s="1"/>
  <c r="I178" i="5"/>
  <c r="J178" i="5" s="1"/>
  <c r="I358" i="5"/>
  <c r="J358" i="5" s="1"/>
  <c r="I212" i="5"/>
  <c r="J212" i="5" s="1"/>
  <c r="I121" i="5"/>
  <c r="I37" i="5"/>
  <c r="I131" i="5"/>
  <c r="J131" i="5" s="1"/>
  <c r="I190" i="5"/>
  <c r="I210" i="5"/>
  <c r="J210" i="5" s="1"/>
  <c r="I248" i="5"/>
  <c r="I368" i="5"/>
  <c r="J368" i="5" s="1"/>
  <c r="I274" i="5"/>
  <c r="J274" i="5" s="1"/>
  <c r="I189" i="5"/>
  <c r="J189" i="5" s="1"/>
  <c r="I104" i="5"/>
  <c r="J104" i="5" s="1"/>
  <c r="I14" i="5"/>
  <c r="J14" i="5" s="1"/>
  <c r="I292" i="5"/>
  <c r="J292" i="5" s="1"/>
  <c r="I208" i="5"/>
  <c r="J208" i="5" s="1"/>
  <c r="I117" i="5"/>
  <c r="J117" i="5" s="1"/>
  <c r="I31" i="5"/>
  <c r="J31" i="5" s="1"/>
  <c r="I312" i="5"/>
  <c r="J312" i="5" s="1"/>
  <c r="I227" i="5"/>
  <c r="J227" i="5" s="1"/>
  <c r="I137" i="5"/>
  <c r="J137" i="5" s="1"/>
  <c r="I51" i="5"/>
  <c r="J51" i="5" s="1"/>
  <c r="I196" i="5"/>
  <c r="J196" i="5" s="1"/>
  <c r="I257" i="5"/>
  <c r="I271" i="5"/>
  <c r="I311" i="5"/>
  <c r="I344" i="5"/>
  <c r="J344" i="5" s="1"/>
  <c r="I251" i="5"/>
  <c r="J251" i="5" s="1"/>
  <c r="I161" i="5"/>
  <c r="J161" i="5" s="1"/>
  <c r="I76" i="5"/>
  <c r="J76" i="5" s="1"/>
  <c r="I357" i="5"/>
  <c r="J357" i="5" s="1"/>
  <c r="I264" i="5"/>
  <c r="J264" i="5" s="1"/>
  <c r="I177" i="5"/>
  <c r="J177" i="5" s="1"/>
  <c r="I89" i="5"/>
  <c r="J89" i="5" s="1"/>
  <c r="I377" i="5"/>
  <c r="I287" i="5"/>
  <c r="J287" i="5" s="1"/>
  <c r="I197" i="5"/>
  <c r="J197" i="5" s="1"/>
  <c r="I110" i="5"/>
  <c r="J110" i="5" s="1"/>
  <c r="I25" i="5"/>
  <c r="I87" i="5"/>
  <c r="J87" i="5" s="1"/>
  <c r="I146" i="5"/>
  <c r="J146" i="5" s="1"/>
  <c r="I162" i="5"/>
  <c r="J162" i="5" s="1"/>
  <c r="I206" i="5"/>
  <c r="J206" i="5" s="1"/>
  <c r="I285" i="5"/>
  <c r="J285" i="5" s="1"/>
  <c r="I125" i="5"/>
  <c r="J125" i="5" s="1"/>
  <c r="I191" i="5"/>
  <c r="J191" i="5" s="1"/>
  <c r="I38" i="5"/>
  <c r="J38" i="5" s="1"/>
  <c r="I213" i="5"/>
  <c r="J213" i="5" s="1"/>
  <c r="I21" i="5"/>
  <c r="I240" i="5"/>
  <c r="J240" i="5" s="1"/>
  <c r="I231" i="5"/>
  <c r="J231" i="5" s="1"/>
  <c r="I126" i="5"/>
  <c r="J126" i="5" s="1"/>
  <c r="I370" i="5"/>
  <c r="J370" i="5" s="1"/>
  <c r="I171" i="5"/>
  <c r="J171" i="5" s="1"/>
  <c r="I352" i="5"/>
  <c r="J352" i="5" s="1"/>
  <c r="I154" i="5"/>
  <c r="J154" i="5" s="1"/>
  <c r="F38" i="4"/>
  <c r="I35" i="5"/>
  <c r="I62" i="5"/>
  <c r="J62" i="5" s="1"/>
  <c r="I346" i="5"/>
  <c r="J346" i="5" s="1"/>
  <c r="I102" i="5"/>
  <c r="J102" i="5" s="1"/>
  <c r="I188" i="5"/>
  <c r="J188" i="5" s="1"/>
  <c r="I324" i="5"/>
  <c r="J324" i="5" s="1"/>
  <c r="I86" i="5"/>
  <c r="J86" i="5" s="1"/>
  <c r="I220" i="5"/>
  <c r="J220" i="5" s="1"/>
  <c r="I353" i="5"/>
  <c r="J353" i="5" s="1"/>
  <c r="I333" i="5"/>
  <c r="I359" i="5"/>
  <c r="J359" i="5" s="1"/>
  <c r="I241" i="5"/>
  <c r="J241" i="5" s="1"/>
  <c r="I237" i="5"/>
  <c r="J237" i="5" s="1"/>
  <c r="I58" i="5"/>
  <c r="J58" i="5" s="1"/>
  <c r="I234" i="5"/>
  <c r="I366" i="5"/>
  <c r="J366" i="5" s="1"/>
  <c r="I174" i="5"/>
  <c r="I304" i="5"/>
  <c r="J304" i="5" s="1"/>
  <c r="I337" i="5"/>
  <c r="J337" i="5" s="1"/>
  <c r="I374" i="5"/>
  <c r="I322" i="5"/>
  <c r="J322" i="5" s="1"/>
  <c r="I299" i="5"/>
  <c r="J299" i="5" s="1"/>
  <c r="I147" i="5"/>
  <c r="J147" i="5" s="1"/>
  <c r="I296" i="5"/>
  <c r="J296" i="5" s="1"/>
  <c r="I11" i="5"/>
  <c r="J11" i="5" s="1"/>
  <c r="I144" i="5"/>
  <c r="J144" i="5" s="1"/>
  <c r="I273" i="5"/>
  <c r="J273" i="5" s="1"/>
  <c r="I44" i="5"/>
  <c r="J44" i="5" s="1"/>
  <c r="I130" i="5"/>
  <c r="J130" i="5" s="1"/>
  <c r="I260" i="5"/>
  <c r="J260" i="5" s="1"/>
  <c r="I383" i="5"/>
  <c r="J383" i="5" s="1"/>
  <c r="I122" i="5"/>
  <c r="J122" i="5" s="1"/>
  <c r="I258" i="5"/>
  <c r="J258" i="5" s="1"/>
  <c r="I63" i="5"/>
  <c r="J63" i="5" s="1"/>
  <c r="I239" i="5"/>
  <c r="I48" i="5"/>
  <c r="J48" i="5" s="1"/>
  <c r="I225" i="5"/>
  <c r="I13" i="5"/>
  <c r="I187" i="5"/>
  <c r="J187" i="5" s="1"/>
  <c r="I101" i="5"/>
  <c r="J101" i="5" s="1"/>
  <c r="I10" i="5"/>
  <c r="J10" i="5" s="1"/>
  <c r="I45" i="5"/>
  <c r="J45" i="5" s="1"/>
  <c r="I105" i="5"/>
  <c r="I119" i="5"/>
  <c r="J119" i="5" s="1"/>
  <c r="I155" i="5"/>
  <c r="J155" i="5" s="1"/>
  <c r="I349" i="5"/>
  <c r="I256" i="5"/>
  <c r="J256" i="5" s="1"/>
  <c r="I166" i="5"/>
  <c r="J166" i="5" s="1"/>
  <c r="I82" i="5"/>
  <c r="J82" i="5" s="1"/>
  <c r="I361" i="5"/>
  <c r="J361" i="5" s="1"/>
  <c r="I269" i="5"/>
  <c r="J269" i="5" s="1"/>
  <c r="I182" i="5"/>
  <c r="J182" i="5" s="1"/>
  <c r="I98" i="5"/>
  <c r="J98" i="5" s="1"/>
  <c r="I321" i="5"/>
  <c r="I291" i="5"/>
  <c r="I207" i="5"/>
  <c r="J207" i="5" s="1"/>
  <c r="I116" i="5"/>
  <c r="J116" i="5" s="1"/>
  <c r="I30" i="5"/>
  <c r="I109" i="5"/>
  <c r="J109" i="5" s="1"/>
  <c r="I169" i="5"/>
  <c r="I186" i="5"/>
  <c r="I226" i="5"/>
  <c r="J226" i="5" s="1"/>
  <c r="I315" i="5"/>
  <c r="J315" i="5" s="1"/>
  <c r="I230" i="5"/>
  <c r="I139" i="5"/>
  <c r="J139" i="5" s="1"/>
  <c r="I55" i="5"/>
  <c r="J55" i="5" s="1"/>
  <c r="I336" i="5"/>
  <c r="J336" i="5" s="1"/>
  <c r="I244" i="5"/>
  <c r="J244" i="5" s="1"/>
  <c r="I153" i="5"/>
  <c r="J153" i="5" s="1"/>
  <c r="I69" i="5"/>
  <c r="I356" i="5"/>
  <c r="I263" i="5"/>
  <c r="J263" i="5" s="1"/>
  <c r="I176" i="5"/>
  <c r="J176" i="5" s="1"/>
  <c r="I88" i="5"/>
  <c r="J88" i="5" s="1"/>
  <c r="I217" i="5"/>
  <c r="J217" i="5" s="1"/>
  <c r="I61" i="5"/>
  <c r="I79" i="5"/>
  <c r="J79" i="5" s="1"/>
  <c r="I115" i="5"/>
  <c r="J115" i="5" s="1"/>
  <c r="I362" i="5"/>
  <c r="J362" i="5" s="1"/>
  <c r="I66" i="5"/>
  <c r="I272" i="5"/>
  <c r="J272" i="5" s="1"/>
  <c r="I81" i="5"/>
  <c r="I254" i="5"/>
  <c r="J254" i="5" s="1"/>
  <c r="I64" i="5"/>
  <c r="J64" i="5" s="1"/>
  <c r="I330" i="5"/>
  <c r="J330" i="5" s="1"/>
  <c r="I215" i="5"/>
  <c r="J215" i="5" s="1"/>
  <c r="I218" i="5"/>
  <c r="J218" i="5" s="1"/>
  <c r="I43" i="5"/>
  <c r="I219" i="5"/>
  <c r="I27" i="5"/>
  <c r="J27" i="5" s="1"/>
  <c r="I199" i="5"/>
  <c r="J199" i="5" s="1"/>
  <c r="I180" i="5"/>
  <c r="H392" i="5"/>
  <c r="E35" i="2"/>
  <c r="F35" i="2" s="1"/>
  <c r="E27" i="2"/>
  <c r="F27" i="2" s="1"/>
  <c r="F24" i="2"/>
  <c r="F45" i="2"/>
  <c r="F36" i="2"/>
  <c r="E39" i="2"/>
  <c r="H159" i="1"/>
  <c r="H201" i="1" s="1"/>
  <c r="F9" i="2"/>
  <c r="H94" i="1"/>
  <c r="H340" i="1"/>
  <c r="H381" i="1"/>
  <c r="H384" i="1" s="1"/>
  <c r="H387" i="1" s="1"/>
  <c r="H280" i="1"/>
  <c r="AG13" i="19" l="1"/>
  <c r="Y16" i="19"/>
  <c r="Y20" i="19" s="1"/>
  <c r="Y24" i="19" s="1"/>
  <c r="Y94" i="19" s="1"/>
  <c r="Y202" i="19" s="1"/>
  <c r="Z13" i="19"/>
  <c r="AG205" i="19"/>
  <c r="Z205" i="19"/>
  <c r="AB205" i="19" s="1"/>
  <c r="Y246" i="19"/>
  <c r="Y280" i="19" s="1"/>
  <c r="Y318" i="19" s="1"/>
  <c r="Y391" i="19" s="1"/>
  <c r="Y3" i="19" s="1"/>
  <c r="AF158" i="19"/>
  <c r="AF159" i="19" s="1"/>
  <c r="AF94" i="19"/>
  <c r="AH279" i="19"/>
  <c r="AH113" i="19"/>
  <c r="AF279" i="19"/>
  <c r="AH185" i="19"/>
  <c r="AF113" i="19"/>
  <c r="AF185" i="19"/>
  <c r="AH158" i="19"/>
  <c r="AH159" i="19" s="1"/>
  <c r="Z211" i="19"/>
  <c r="X216" i="19"/>
  <c r="X246" i="19" s="1"/>
  <c r="X280" i="19" s="1"/>
  <c r="T304" i="5"/>
  <c r="T79" i="5"/>
  <c r="T70" i="5"/>
  <c r="V70" i="5" s="1"/>
  <c r="T51" i="5"/>
  <c r="T313" i="5"/>
  <c r="V313" i="5" s="1"/>
  <c r="T107" i="5"/>
  <c r="V107" i="5" s="1"/>
  <c r="T301" i="5"/>
  <c r="V301" i="5" s="1"/>
  <c r="T300" i="5"/>
  <c r="H32" i="15"/>
  <c r="G32" i="15" s="1"/>
  <c r="G32" i="26"/>
  <c r="Q382" i="1" s="1"/>
  <c r="L367" i="22"/>
  <c r="J372" i="22"/>
  <c r="J373" i="22" s="1"/>
  <c r="J381" i="22" s="1"/>
  <c r="M280" i="22"/>
  <c r="M159" i="22"/>
  <c r="M94" i="22"/>
  <c r="R391" i="19"/>
  <c r="R3" i="19" s="1"/>
  <c r="R319" i="19"/>
  <c r="T303" i="19"/>
  <c r="T310" i="19" s="1"/>
  <c r="T317" i="19" s="1"/>
  <c r="V297" i="19"/>
  <c r="I70" i="8"/>
  <c r="I51" i="8"/>
  <c r="V51" i="5"/>
  <c r="I304" i="8"/>
  <c r="V304" i="5"/>
  <c r="I79" i="8"/>
  <c r="I313" i="8"/>
  <c r="I107" i="8"/>
  <c r="I334" i="8"/>
  <c r="I301" i="8"/>
  <c r="I300" i="8"/>
  <c r="V300" i="5"/>
  <c r="R137" i="5"/>
  <c r="E38" i="2"/>
  <c r="I370" i="1" s="1"/>
  <c r="J370" i="1" s="1"/>
  <c r="P284" i="5"/>
  <c r="P65" i="5"/>
  <c r="P338" i="5"/>
  <c r="P255" i="5"/>
  <c r="P327" i="5"/>
  <c r="P222" i="5"/>
  <c r="P193" i="5"/>
  <c r="P194" i="5" s="1"/>
  <c r="R59" i="5"/>
  <c r="R105" i="5"/>
  <c r="R115" i="5"/>
  <c r="R76" i="5"/>
  <c r="P363" i="5"/>
  <c r="R138" i="5"/>
  <c r="P309" i="5"/>
  <c r="P49" i="5"/>
  <c r="R252" i="5"/>
  <c r="B15" i="12"/>
  <c r="P23" i="5"/>
  <c r="C9" i="6"/>
  <c r="F6" i="14" s="1"/>
  <c r="AF47" i="12"/>
  <c r="C10" i="6"/>
  <c r="F12" i="14" s="1"/>
  <c r="AG47" i="12"/>
  <c r="P19" i="5"/>
  <c r="R162" i="5"/>
  <c r="P278" i="5"/>
  <c r="P111" i="5"/>
  <c r="R45" i="5"/>
  <c r="R82" i="5"/>
  <c r="R144" i="5"/>
  <c r="R46" i="5"/>
  <c r="R323" i="5"/>
  <c r="R242" i="5"/>
  <c r="R358" i="5"/>
  <c r="R288" i="5"/>
  <c r="R118" i="5"/>
  <c r="R298" i="5"/>
  <c r="T298" i="5" s="1"/>
  <c r="R256" i="5"/>
  <c r="R154" i="5"/>
  <c r="R104" i="5"/>
  <c r="R83" i="5"/>
  <c r="R362" i="5"/>
  <c r="R292" i="5"/>
  <c r="R315" i="5"/>
  <c r="R274" i="5"/>
  <c r="R329" i="5"/>
  <c r="R361" i="5"/>
  <c r="R346" i="5"/>
  <c r="R342" i="5"/>
  <c r="R198" i="5"/>
  <c r="R110" i="5"/>
  <c r="R58" i="5"/>
  <c r="R217" i="5"/>
  <c r="R57" i="5"/>
  <c r="R116" i="5"/>
  <c r="R360" i="5"/>
  <c r="R139" i="5"/>
  <c r="R63" i="5"/>
  <c r="R44" i="5"/>
  <c r="R101" i="5"/>
  <c r="R14" i="5"/>
  <c r="R67" i="5"/>
  <c r="R324" i="5"/>
  <c r="R54" i="5"/>
  <c r="R166" i="5"/>
  <c r="R383" i="5"/>
  <c r="R207" i="5"/>
  <c r="R196" i="5"/>
  <c r="R276" i="5"/>
  <c r="R62" i="5"/>
  <c r="R378" i="5"/>
  <c r="R192" i="5"/>
  <c r="R226" i="5"/>
  <c r="R145" i="5"/>
  <c r="R61" i="5"/>
  <c r="R39" i="5"/>
  <c r="R223" i="5"/>
  <c r="R224" i="5"/>
  <c r="R84" i="5"/>
  <c r="R205" i="5"/>
  <c r="R106" i="5"/>
  <c r="L391" i="5"/>
  <c r="L3" i="5" s="1"/>
  <c r="I1" i="4" s="1"/>
  <c r="R123" i="5"/>
  <c r="R227" i="5"/>
  <c r="N349" i="5"/>
  <c r="P349" i="5" s="1"/>
  <c r="R109" i="5"/>
  <c r="R326" i="5"/>
  <c r="R307" i="5"/>
  <c r="R18" i="5"/>
  <c r="R146" i="5"/>
  <c r="R38" i="5"/>
  <c r="R143" i="5"/>
  <c r="H319" i="5"/>
  <c r="R133" i="5"/>
  <c r="Q12" i="5"/>
  <c r="R212" i="5"/>
  <c r="R286" i="5"/>
  <c r="R344" i="5"/>
  <c r="R350" i="5"/>
  <c r="Q261" i="5"/>
  <c r="R199" i="5"/>
  <c r="R375" i="5"/>
  <c r="R312" i="5"/>
  <c r="R126" i="5"/>
  <c r="R290" i="5"/>
  <c r="R119" i="5"/>
  <c r="R178" i="5"/>
  <c r="R182" i="5"/>
  <c r="R236" i="5"/>
  <c r="R171" i="5"/>
  <c r="R131" i="5"/>
  <c r="R31" i="5"/>
  <c r="R231" i="5"/>
  <c r="R345" i="5"/>
  <c r="R352" i="5"/>
  <c r="R183" i="5"/>
  <c r="R64" i="5"/>
  <c r="R88" i="5"/>
  <c r="R240" i="5"/>
  <c r="R112" i="5"/>
  <c r="R125" i="5"/>
  <c r="R74" i="5"/>
  <c r="R263" i="5"/>
  <c r="R26" i="5"/>
  <c r="R241" i="5"/>
  <c r="R188" i="5"/>
  <c r="R108" i="5"/>
  <c r="R27" i="5"/>
  <c r="R335" i="5"/>
  <c r="R250" i="5"/>
  <c r="R181" i="5"/>
  <c r="R152" i="5"/>
  <c r="R294" i="5"/>
  <c r="R295" i="5"/>
  <c r="R221" i="5"/>
  <c r="R277" i="5"/>
  <c r="R219" i="5"/>
  <c r="R147" i="5"/>
  <c r="R266" i="5"/>
  <c r="R92" i="5"/>
  <c r="R244" i="5"/>
  <c r="R91" i="5"/>
  <c r="R249" i="5"/>
  <c r="R186" i="5"/>
  <c r="R117" i="5"/>
  <c r="R29" i="5"/>
  <c r="R232" i="5"/>
  <c r="R102" i="5"/>
  <c r="R287" i="5"/>
  <c r="R218" i="5"/>
  <c r="R151" i="5"/>
  <c r="R85" i="5"/>
  <c r="R305" i="5"/>
  <c r="R388" i="5"/>
  <c r="R306" i="5"/>
  <c r="R177" i="5"/>
  <c r="R268" i="5"/>
  <c r="R209" i="5"/>
  <c r="R47" i="5"/>
  <c r="R253" i="5"/>
  <c r="R190" i="5"/>
  <c r="R122" i="5"/>
  <c r="R353" i="5"/>
  <c r="R48" i="5"/>
  <c r="R237" i="5"/>
  <c r="R175" i="5"/>
  <c r="R165" i="5"/>
  <c r="Q284" i="5"/>
  <c r="R282" i="5"/>
  <c r="R36" i="5"/>
  <c r="R258" i="5"/>
  <c r="R214" i="5"/>
  <c r="R156" i="5"/>
  <c r="R371" i="5"/>
  <c r="R86" i="5"/>
  <c r="R189" i="5"/>
  <c r="R80" i="5"/>
  <c r="R124" i="5"/>
  <c r="R15" i="5"/>
  <c r="R270" i="5"/>
  <c r="R264" i="5"/>
  <c r="R73" i="5"/>
  <c r="R155" i="5"/>
  <c r="R98" i="5"/>
  <c r="R213" i="5"/>
  <c r="R161" i="5"/>
  <c r="R32" i="5"/>
  <c r="R359" i="5"/>
  <c r="R130" i="5"/>
  <c r="R22" i="5"/>
  <c r="R21" i="5"/>
  <c r="R17" i="5"/>
  <c r="R87" i="5"/>
  <c r="R42" i="5"/>
  <c r="R289" i="5"/>
  <c r="R71" i="5"/>
  <c r="R370" i="5"/>
  <c r="R330" i="5"/>
  <c r="R55" i="5"/>
  <c r="R285" i="5"/>
  <c r="R337" i="5"/>
  <c r="R265" i="5"/>
  <c r="R368" i="5"/>
  <c r="R41" i="5"/>
  <c r="R322" i="5"/>
  <c r="R251" i="5"/>
  <c r="R366" i="5"/>
  <c r="R235" i="5"/>
  <c r="R50" i="5"/>
  <c r="R89" i="5"/>
  <c r="R365" i="5"/>
  <c r="I365" i="8" s="1"/>
  <c r="R336" i="5"/>
  <c r="R269" i="5"/>
  <c r="R206" i="5"/>
  <c r="R220" i="5"/>
  <c r="R351" i="5"/>
  <c r="R254" i="5"/>
  <c r="R187" i="5"/>
  <c r="R132" i="5"/>
  <c r="R308" i="5"/>
  <c r="R299" i="5"/>
  <c r="R170" i="5"/>
  <c r="R136" i="5"/>
  <c r="R176" i="5"/>
  <c r="R11" i="5"/>
  <c r="R357" i="5"/>
  <c r="R260" i="5"/>
  <c r="R369" i="5"/>
  <c r="R343" i="5"/>
  <c r="R273" i="5"/>
  <c r="R210" i="5"/>
  <c r="R197" i="5"/>
  <c r="R356" i="5"/>
  <c r="I356" i="8" s="1"/>
  <c r="R325" i="5"/>
  <c r="R259" i="5"/>
  <c r="R191" i="5"/>
  <c r="R99" i="5"/>
  <c r="R10" i="5"/>
  <c r="R296" i="5"/>
  <c r="R245" i="5"/>
  <c r="R283" i="5"/>
  <c r="R272" i="5"/>
  <c r="R228" i="5"/>
  <c r="R153" i="5"/>
  <c r="R43" i="5"/>
  <c r="R148" i="5"/>
  <c r="R208" i="5"/>
  <c r="R215" i="5"/>
  <c r="Q167" i="5"/>
  <c r="Q111" i="5"/>
  <c r="Q347" i="5"/>
  <c r="Q267" i="5"/>
  <c r="Q103" i="5"/>
  <c r="Q40" i="5"/>
  <c r="Q163" i="5"/>
  <c r="Q68" i="5"/>
  <c r="Q184" i="5"/>
  <c r="Q338" i="5"/>
  <c r="Q90" i="5"/>
  <c r="Q93" i="5" s="1"/>
  <c r="Q200" i="5"/>
  <c r="Q376" i="5"/>
  <c r="Q134" i="5"/>
  <c r="Q127" i="5"/>
  <c r="Q157" i="5"/>
  <c r="Q23" i="5"/>
  <c r="Q372" i="5"/>
  <c r="Q255" i="5"/>
  <c r="Q19" i="5"/>
  <c r="Q379" i="5"/>
  <c r="Q65" i="5"/>
  <c r="Q49" i="5"/>
  <c r="Q140" i="5"/>
  <c r="Q314" i="5"/>
  <c r="Q316" i="5" s="1"/>
  <c r="Q238" i="5"/>
  <c r="Q72" i="5"/>
  <c r="Q222" i="5"/>
  <c r="Q275" i="5"/>
  <c r="Q172" i="5"/>
  <c r="Q309" i="5"/>
  <c r="Q120" i="5"/>
  <c r="Q193" i="5"/>
  <c r="Q194" i="5" s="1"/>
  <c r="Q33" i="5"/>
  <c r="Q233" i="5"/>
  <c r="Q331" i="5"/>
  <c r="Q278" i="5"/>
  <c r="Q179" i="5"/>
  <c r="Q16" i="5"/>
  <c r="M193" i="5"/>
  <c r="M194" i="5" s="1"/>
  <c r="Q60" i="5"/>
  <c r="Q28" i="5"/>
  <c r="Q339" i="5"/>
  <c r="Q327" i="5"/>
  <c r="Q243" i="5"/>
  <c r="Q293" i="5"/>
  <c r="Q229" i="5"/>
  <c r="Q363" i="5"/>
  <c r="Q354" i="5"/>
  <c r="Q149" i="5"/>
  <c r="M72" i="5"/>
  <c r="M255" i="5"/>
  <c r="H391" i="5"/>
  <c r="H3" i="5" s="1"/>
  <c r="M284" i="5"/>
  <c r="M222" i="5"/>
  <c r="N69" i="5"/>
  <c r="P69" i="5" s="1"/>
  <c r="P72" i="5" s="1"/>
  <c r="M19" i="5"/>
  <c r="M309" i="5"/>
  <c r="N195" i="5"/>
  <c r="M200" i="5"/>
  <c r="M338" i="5"/>
  <c r="N9" i="5"/>
  <c r="M12" i="5"/>
  <c r="M275" i="5"/>
  <c r="N271" i="5"/>
  <c r="M49" i="5"/>
  <c r="N284" i="5"/>
  <c r="N222" i="5"/>
  <c r="N248" i="5"/>
  <c r="N341" i="5"/>
  <c r="M347" i="5"/>
  <c r="M28" i="5"/>
  <c r="N25" i="5"/>
  <c r="N13" i="5"/>
  <c r="M16" i="5"/>
  <c r="M65" i="5"/>
  <c r="N309" i="5"/>
  <c r="N291" i="5"/>
  <c r="M293" i="5"/>
  <c r="N30" i="5"/>
  <c r="M33" i="5"/>
  <c r="C15" i="6"/>
  <c r="BC47" i="12" s="1"/>
  <c r="N135" i="5"/>
  <c r="M140" i="5"/>
  <c r="N169" i="5"/>
  <c r="M172" i="5"/>
  <c r="M23" i="5"/>
  <c r="N150" i="5"/>
  <c r="M157" i="5"/>
  <c r="N230" i="5"/>
  <c r="M233" i="5"/>
  <c r="N262" i="5"/>
  <c r="M267" i="5"/>
  <c r="N23" i="5"/>
  <c r="M339" i="5"/>
  <c r="C13" i="6"/>
  <c r="AZ47" i="12" s="1"/>
  <c r="N164" i="5"/>
  <c r="M167" i="5"/>
  <c r="N49" i="5"/>
  <c r="N66" i="5"/>
  <c r="M68" i="5"/>
  <c r="N174" i="5"/>
  <c r="M179" i="5"/>
  <c r="M60" i="5"/>
  <c r="N56" i="5"/>
  <c r="N65" i="5"/>
  <c r="N180" i="5"/>
  <c r="M184" i="5"/>
  <c r="M379" i="5"/>
  <c r="N377" i="5"/>
  <c r="N35" i="5"/>
  <c r="N321" i="5"/>
  <c r="R321" i="5" s="1"/>
  <c r="I321" i="8" s="1"/>
  <c r="M327" i="5"/>
  <c r="N225" i="5"/>
  <c r="M229" i="5"/>
  <c r="N257" i="5"/>
  <c r="M261" i="5"/>
  <c r="M278" i="5"/>
  <c r="M314" i="5"/>
  <c r="M316" i="5" s="1"/>
  <c r="N311" i="5"/>
  <c r="N356" i="5"/>
  <c r="M363" i="5"/>
  <c r="N255" i="5"/>
  <c r="N19" i="5"/>
  <c r="M111" i="5"/>
  <c r="N348" i="5"/>
  <c r="M354" i="5"/>
  <c r="N129" i="5"/>
  <c r="M134" i="5"/>
  <c r="N160" i="5"/>
  <c r="M163" i="5"/>
  <c r="N97" i="5"/>
  <c r="M40" i="5"/>
  <c r="N37" i="5"/>
  <c r="M103" i="5"/>
  <c r="N100" i="5"/>
  <c r="N374" i="5"/>
  <c r="M376" i="5"/>
  <c r="N121" i="5"/>
  <c r="M127" i="5"/>
  <c r="M243" i="5"/>
  <c r="N239" i="5"/>
  <c r="N111" i="5"/>
  <c r="N234" i="5"/>
  <c r="M238" i="5"/>
  <c r="N114" i="5"/>
  <c r="M120" i="5"/>
  <c r="N364" i="5"/>
  <c r="M372" i="5"/>
  <c r="N193" i="5"/>
  <c r="N194" i="5" s="1"/>
  <c r="N81" i="5"/>
  <c r="M90" i="5"/>
  <c r="M93" i="5" s="1"/>
  <c r="N142" i="5"/>
  <c r="M149" i="5"/>
  <c r="N328" i="5"/>
  <c r="M331" i="5"/>
  <c r="N278" i="5"/>
  <c r="L319" i="5"/>
  <c r="N338" i="5"/>
  <c r="J291" i="5"/>
  <c r="I293" i="5"/>
  <c r="J105" i="5"/>
  <c r="I111" i="5"/>
  <c r="J257" i="5"/>
  <c r="I261" i="5"/>
  <c r="J121" i="5"/>
  <c r="I127" i="5"/>
  <c r="J364" i="5"/>
  <c r="I372" i="5"/>
  <c r="J262" i="5"/>
  <c r="J267" i="5" s="1"/>
  <c r="I267" i="5"/>
  <c r="J81" i="5"/>
  <c r="J90" i="5" s="1"/>
  <c r="J93" i="5" s="1"/>
  <c r="I90" i="5"/>
  <c r="I93" i="5" s="1"/>
  <c r="J356" i="5"/>
  <c r="I363" i="5"/>
  <c r="J239" i="5"/>
  <c r="I243" i="5"/>
  <c r="I284" i="5"/>
  <c r="J282" i="5"/>
  <c r="J195" i="5"/>
  <c r="I200" i="5"/>
  <c r="I33" i="5"/>
  <c r="J30" i="5"/>
  <c r="I354" i="5"/>
  <c r="J349" i="5"/>
  <c r="J13" i="5"/>
  <c r="I16" i="5"/>
  <c r="J25" i="5"/>
  <c r="I28" i="5"/>
  <c r="J377" i="5"/>
  <c r="I379" i="5"/>
  <c r="J190" i="5"/>
  <c r="I193" i="5"/>
  <c r="J252" i="5"/>
  <c r="I255" i="5"/>
  <c r="I184" i="5"/>
  <c r="J180" i="5"/>
  <c r="I49" i="5"/>
  <c r="J43" i="5"/>
  <c r="J66" i="5"/>
  <c r="I68" i="5"/>
  <c r="J61" i="5"/>
  <c r="I65" i="5"/>
  <c r="J186" i="5"/>
  <c r="I194" i="5"/>
  <c r="J225" i="5"/>
  <c r="I229" i="5"/>
  <c r="J174" i="5"/>
  <c r="I179" i="5"/>
  <c r="J35" i="5"/>
  <c r="J311" i="5"/>
  <c r="I314" i="5"/>
  <c r="I316" i="5" s="1"/>
  <c r="J129" i="5"/>
  <c r="I134" i="5"/>
  <c r="J150" i="5"/>
  <c r="I157" i="5"/>
  <c r="J160" i="5"/>
  <c r="I163" i="5"/>
  <c r="J56" i="5"/>
  <c r="I60" i="5"/>
  <c r="J341" i="5"/>
  <c r="I347" i="5"/>
  <c r="J164" i="5"/>
  <c r="I167" i="5"/>
  <c r="J234" i="5"/>
  <c r="I238" i="5"/>
  <c r="I120" i="5"/>
  <c r="J114" i="5"/>
  <c r="J219" i="5"/>
  <c r="I222" i="5"/>
  <c r="I72" i="5"/>
  <c r="J69" i="5"/>
  <c r="J321" i="5"/>
  <c r="I327" i="5"/>
  <c r="I339" i="5"/>
  <c r="J333" i="5"/>
  <c r="I338" i="5"/>
  <c r="J100" i="5"/>
  <c r="I103" i="5"/>
  <c r="I278" i="5"/>
  <c r="J276" i="5"/>
  <c r="J9" i="5"/>
  <c r="I12" i="5"/>
  <c r="J305" i="5"/>
  <c r="I309" i="5"/>
  <c r="I19" i="5"/>
  <c r="J17" i="5"/>
  <c r="I233" i="5"/>
  <c r="J230" i="5"/>
  <c r="I172" i="5"/>
  <c r="J169" i="5"/>
  <c r="J374" i="5"/>
  <c r="I376" i="5"/>
  <c r="J21" i="5"/>
  <c r="I23" i="5"/>
  <c r="I275" i="5"/>
  <c r="J271" i="5"/>
  <c r="J248" i="5"/>
  <c r="I40" i="5"/>
  <c r="J37" i="5"/>
  <c r="J328" i="5"/>
  <c r="I331" i="5"/>
  <c r="J142" i="5"/>
  <c r="I149" i="5"/>
  <c r="J135" i="5"/>
  <c r="I140" i="5"/>
  <c r="I41" i="1"/>
  <c r="J41" i="1" s="1"/>
  <c r="L41" i="1" s="1"/>
  <c r="N41" i="1" s="1"/>
  <c r="I383" i="1"/>
  <c r="J383" i="1" s="1"/>
  <c r="I132" i="1"/>
  <c r="J132" i="1" s="1"/>
  <c r="L132" i="1" s="1"/>
  <c r="N132" i="1" s="1"/>
  <c r="I182" i="1"/>
  <c r="J182" i="1" s="1"/>
  <c r="L182" i="1" s="1"/>
  <c r="N182" i="1" s="1"/>
  <c r="I119" i="1"/>
  <c r="J119" i="1" s="1"/>
  <c r="L119" i="1" s="1"/>
  <c r="N119" i="1" s="1"/>
  <c r="I336" i="1"/>
  <c r="J336" i="1" s="1"/>
  <c r="I268" i="1"/>
  <c r="J268" i="1" s="1"/>
  <c r="L268" i="1" s="1"/>
  <c r="N268" i="1" s="1"/>
  <c r="I232" i="1"/>
  <c r="J232" i="1" s="1"/>
  <c r="L232" i="1" s="1"/>
  <c r="N232" i="1" s="1"/>
  <c r="F42" i="2"/>
  <c r="F39" i="2"/>
  <c r="I98" i="1"/>
  <c r="J98" i="1" s="1"/>
  <c r="L98" i="1" s="1"/>
  <c r="N98" i="1" s="1"/>
  <c r="I223" i="1"/>
  <c r="J223" i="1" s="1"/>
  <c r="L223" i="1" s="1"/>
  <c r="N223" i="1" s="1"/>
  <c r="I170" i="1"/>
  <c r="J170" i="1" s="1"/>
  <c r="L170" i="1" s="1"/>
  <c r="N170" i="1" s="1"/>
  <c r="I374" i="1"/>
  <c r="J374" i="1" s="1"/>
  <c r="I346" i="1"/>
  <c r="J346" i="1" s="1"/>
  <c r="I227" i="1"/>
  <c r="J227" i="1" s="1"/>
  <c r="L227" i="1" s="1"/>
  <c r="N227" i="1" s="1"/>
  <c r="I292" i="1"/>
  <c r="J292" i="1" s="1"/>
  <c r="L292" i="1" s="1"/>
  <c r="N292" i="1" s="1"/>
  <c r="I11" i="1"/>
  <c r="J11" i="1" s="1"/>
  <c r="L11" i="1" s="1"/>
  <c r="N11" i="1" s="1"/>
  <c r="I237" i="1"/>
  <c r="J237" i="1" s="1"/>
  <c r="L237" i="1" s="1"/>
  <c r="N237" i="1" s="1"/>
  <c r="F12" i="2"/>
  <c r="I59" i="1"/>
  <c r="J59" i="1" s="1"/>
  <c r="L59" i="1" s="1"/>
  <c r="N59" i="1" s="1"/>
  <c r="I67" i="1"/>
  <c r="J67" i="1" s="1"/>
  <c r="L67" i="1" s="1"/>
  <c r="N67" i="1" s="1"/>
  <c r="I258" i="1"/>
  <c r="J258" i="1" s="1"/>
  <c r="L258" i="1" s="1"/>
  <c r="N258" i="1" s="1"/>
  <c r="I230" i="1"/>
  <c r="J230" i="1" s="1"/>
  <c r="L230" i="1" s="1"/>
  <c r="N230" i="1" s="1"/>
  <c r="I115" i="1"/>
  <c r="J115" i="1" s="1"/>
  <c r="L115" i="1" s="1"/>
  <c r="N115" i="1" s="1"/>
  <c r="I321" i="1"/>
  <c r="J321" i="1" s="1"/>
  <c r="I326" i="1"/>
  <c r="J326" i="1" s="1"/>
  <c r="I285" i="1"/>
  <c r="J285" i="1" s="1"/>
  <c r="L285" i="1" s="1"/>
  <c r="N285" i="1" s="1"/>
  <c r="I146" i="1"/>
  <c r="J146" i="1" s="1"/>
  <c r="L146" i="1" s="1"/>
  <c r="N146" i="1" s="1"/>
  <c r="H202" i="1"/>
  <c r="H302" i="1"/>
  <c r="AD205" i="19" l="1"/>
  <c r="AB13" i="19"/>
  <c r="Z16" i="19"/>
  <c r="Z20" i="19" s="1"/>
  <c r="Z24" i="19" s="1"/>
  <c r="Z94" i="19" s="1"/>
  <c r="Z202" i="19" s="1"/>
  <c r="AH205" i="19"/>
  <c r="AG246" i="19"/>
  <c r="AG280" i="19" s="1"/>
  <c r="AG318" i="19" s="1"/>
  <c r="AG391" i="19" s="1"/>
  <c r="AG3" i="19" s="1"/>
  <c r="AG16" i="19"/>
  <c r="AG20" i="19" s="1"/>
  <c r="AG24" i="19" s="1"/>
  <c r="AG94" i="19" s="1"/>
  <c r="AG202" i="19" s="1"/>
  <c r="AH13" i="19"/>
  <c r="AH16" i="19" s="1"/>
  <c r="AH20" i="19" s="1"/>
  <c r="AH24" i="19" s="1"/>
  <c r="AH94" i="19" s="1"/>
  <c r="T318" i="19"/>
  <c r="H65" i="15"/>
  <c r="I65" i="15" s="1"/>
  <c r="AF201" i="19"/>
  <c r="AF202" i="19" s="1"/>
  <c r="AF203" i="19" s="1"/>
  <c r="AH201" i="19"/>
  <c r="Z216" i="19"/>
  <c r="Z246" i="19" s="1"/>
  <c r="Z280" i="19" s="1"/>
  <c r="AB211" i="19"/>
  <c r="V303" i="19"/>
  <c r="X297" i="19" s="1"/>
  <c r="AF297" i="19" s="1"/>
  <c r="T215" i="5"/>
  <c r="V215" i="5" s="1"/>
  <c r="T245" i="5"/>
  <c r="V245" i="5" s="1"/>
  <c r="T197" i="5"/>
  <c r="T176" i="5"/>
  <c r="V176" i="5" s="1"/>
  <c r="T235" i="5"/>
  <c r="V235" i="5" s="1"/>
  <c r="T285" i="5"/>
  <c r="V285" i="5" s="1"/>
  <c r="T17" i="5"/>
  <c r="T270" i="5"/>
  <c r="T214" i="5"/>
  <c r="V214" i="5" s="1"/>
  <c r="T48" i="5"/>
  <c r="V48" i="5" s="1"/>
  <c r="T177" i="5"/>
  <c r="T102" i="5"/>
  <c r="V102" i="5" s="1"/>
  <c r="T92" i="5"/>
  <c r="V92" i="5" s="1"/>
  <c r="T152" i="5"/>
  <c r="V152" i="5" s="1"/>
  <c r="T112" i="5"/>
  <c r="T31" i="5"/>
  <c r="T126" i="5"/>
  <c r="V126" i="5" s="1"/>
  <c r="T212" i="5"/>
  <c r="V212" i="5" s="1"/>
  <c r="T307" i="5"/>
  <c r="T205" i="5"/>
  <c r="T192" i="5"/>
  <c r="V192" i="5" s="1"/>
  <c r="T54" i="5"/>
  <c r="T58" i="5"/>
  <c r="T315" i="5"/>
  <c r="T118" i="5"/>
  <c r="V118" i="5" s="1"/>
  <c r="T45" i="5"/>
  <c r="V45" i="5" s="1"/>
  <c r="T289" i="5"/>
  <c r="T32" i="5"/>
  <c r="T15" i="5"/>
  <c r="V15" i="5" s="1"/>
  <c r="T165" i="5"/>
  <c r="V165" i="5" s="1"/>
  <c r="T47" i="5"/>
  <c r="T151" i="5"/>
  <c r="V151" i="5" s="1"/>
  <c r="T249" i="5"/>
  <c r="V249" i="5" s="1"/>
  <c r="T221" i="5"/>
  <c r="V221" i="5" s="1"/>
  <c r="T263" i="5"/>
  <c r="T178" i="5"/>
  <c r="T38" i="5"/>
  <c r="T84" i="5"/>
  <c r="T116" i="5"/>
  <c r="T154" i="5"/>
  <c r="T46" i="5"/>
  <c r="V46" i="5" s="1"/>
  <c r="T115" i="5"/>
  <c r="T148" i="5"/>
  <c r="T272" i="5"/>
  <c r="T10" i="5"/>
  <c r="V10" i="5" s="1"/>
  <c r="T273" i="5"/>
  <c r="T170" i="5"/>
  <c r="T187" i="5"/>
  <c r="T206" i="5"/>
  <c r="V206" i="5" s="1"/>
  <c r="T89" i="5"/>
  <c r="T251" i="5"/>
  <c r="T265" i="5"/>
  <c r="T42" i="5"/>
  <c r="T22" i="5"/>
  <c r="T161" i="5"/>
  <c r="T73" i="5"/>
  <c r="T124" i="5"/>
  <c r="T36" i="5"/>
  <c r="V36" i="5" s="1"/>
  <c r="T175" i="5"/>
  <c r="T122" i="5"/>
  <c r="T209" i="5"/>
  <c r="V209" i="5" s="1"/>
  <c r="T218" i="5"/>
  <c r="V218" i="5" s="1"/>
  <c r="T29" i="5"/>
  <c r="T91" i="5"/>
  <c r="V91" i="5" s="1"/>
  <c r="T147" i="5"/>
  <c r="V147" i="5" s="1"/>
  <c r="T295" i="5"/>
  <c r="V295" i="5" s="1"/>
  <c r="T250" i="5"/>
  <c r="T188" i="5"/>
  <c r="V188" i="5" s="1"/>
  <c r="T74" i="5"/>
  <c r="V74" i="5" s="1"/>
  <c r="T88" i="5"/>
  <c r="V88" i="5" s="1"/>
  <c r="T171" i="5"/>
  <c r="T119" i="5"/>
  <c r="T133" i="5"/>
  <c r="V133" i="5" s="1"/>
  <c r="T146" i="5"/>
  <c r="T109" i="5"/>
  <c r="T224" i="5"/>
  <c r="T145" i="5"/>
  <c r="V145" i="5" s="1"/>
  <c r="T62" i="5"/>
  <c r="T67" i="5"/>
  <c r="T63" i="5"/>
  <c r="T57" i="5"/>
  <c r="V57" i="5" s="1"/>
  <c r="T198" i="5"/>
  <c r="T256" i="5"/>
  <c r="T144" i="5"/>
  <c r="T138" i="5"/>
  <c r="V138" i="5" s="1"/>
  <c r="T105" i="5"/>
  <c r="T153" i="5"/>
  <c r="T191" i="5"/>
  <c r="V191" i="5" s="1"/>
  <c r="T308" i="5"/>
  <c r="V308" i="5" s="1"/>
  <c r="T41" i="5"/>
  <c r="V41" i="5" s="1"/>
  <c r="T71" i="5"/>
  <c r="T98" i="5"/>
  <c r="V98" i="5" s="1"/>
  <c r="T189" i="5"/>
  <c r="V189" i="5" s="1"/>
  <c r="T85" i="5"/>
  <c r="V85" i="5" s="1"/>
  <c r="T186" i="5"/>
  <c r="T277" i="5"/>
  <c r="T27" i="5"/>
  <c r="V27" i="5" s="1"/>
  <c r="T26" i="5"/>
  <c r="T183" i="5"/>
  <c r="T182" i="5"/>
  <c r="V182" i="5" s="1"/>
  <c r="T143" i="5"/>
  <c r="V143" i="5" s="1"/>
  <c r="T227" i="5"/>
  <c r="T39" i="5"/>
  <c r="T196" i="5"/>
  <c r="T101" i="5"/>
  <c r="V101" i="5" s="1"/>
  <c r="T104" i="5"/>
  <c r="V104" i="5" s="1"/>
  <c r="T76" i="5"/>
  <c r="T137" i="5"/>
  <c r="V137" i="5" s="1"/>
  <c r="T208" i="5"/>
  <c r="V208" i="5" s="1"/>
  <c r="T228" i="5"/>
  <c r="V228" i="5" s="1"/>
  <c r="T296" i="5"/>
  <c r="T259" i="5"/>
  <c r="V259" i="5" s="1"/>
  <c r="T210" i="5"/>
  <c r="V210" i="5" s="1"/>
  <c r="T260" i="5"/>
  <c r="V260" i="5" s="1"/>
  <c r="T136" i="5"/>
  <c r="T132" i="5"/>
  <c r="V132" i="5" s="1"/>
  <c r="T220" i="5"/>
  <c r="V220" i="5" s="1"/>
  <c r="T55" i="5"/>
  <c r="V55" i="5" s="1"/>
  <c r="T21" i="5"/>
  <c r="T155" i="5"/>
  <c r="V155" i="5" s="1"/>
  <c r="T86" i="5"/>
  <c r="V86" i="5" s="1"/>
  <c r="T258" i="5"/>
  <c r="V258" i="5" s="1"/>
  <c r="T306" i="5"/>
  <c r="T232" i="5"/>
  <c r="V232" i="5" s="1"/>
  <c r="T266" i="5"/>
  <c r="V266" i="5" s="1"/>
  <c r="T181" i="5"/>
  <c r="V181" i="5" s="1"/>
  <c r="T108" i="5"/>
  <c r="V108" i="5" s="1"/>
  <c r="T240" i="5"/>
  <c r="V240" i="5" s="1"/>
  <c r="T131" i="5"/>
  <c r="V131" i="5" s="1"/>
  <c r="T312" i="5"/>
  <c r="V312" i="5" s="1"/>
  <c r="T123" i="5"/>
  <c r="V123" i="5" s="1"/>
  <c r="T61" i="5"/>
  <c r="V61" i="5" s="1"/>
  <c r="T207" i="5"/>
  <c r="T44" i="5"/>
  <c r="V44" i="5" s="1"/>
  <c r="T110" i="5"/>
  <c r="T292" i="5"/>
  <c r="V292" i="5" s="1"/>
  <c r="T288" i="5"/>
  <c r="V288" i="5" s="1"/>
  <c r="T43" i="5"/>
  <c r="T283" i="5"/>
  <c r="T99" i="5"/>
  <c r="V99" i="5" s="1"/>
  <c r="T11" i="5"/>
  <c r="V11" i="5" s="1"/>
  <c r="T299" i="5"/>
  <c r="V299" i="5" s="1"/>
  <c r="T254" i="5"/>
  <c r="V254" i="5" s="1"/>
  <c r="T269" i="5"/>
  <c r="V269" i="5" s="1"/>
  <c r="T50" i="5"/>
  <c r="V50" i="5" s="1"/>
  <c r="T87" i="5"/>
  <c r="V87" i="5" s="1"/>
  <c r="T130" i="5"/>
  <c r="V130" i="5" s="1"/>
  <c r="T213" i="5"/>
  <c r="V213" i="5" s="1"/>
  <c r="T264" i="5"/>
  <c r="V264" i="5" s="1"/>
  <c r="T80" i="5"/>
  <c r="V80" i="5" s="1"/>
  <c r="T156" i="5"/>
  <c r="V156" i="5" s="1"/>
  <c r="T237" i="5"/>
  <c r="T190" i="5"/>
  <c r="T268" i="5"/>
  <c r="V268" i="5" s="1"/>
  <c r="T305" i="5"/>
  <c r="T287" i="5"/>
  <c r="V287" i="5" s="1"/>
  <c r="T117" i="5"/>
  <c r="V117" i="5" s="1"/>
  <c r="T244" i="5"/>
  <c r="V244" i="5" s="1"/>
  <c r="T219" i="5"/>
  <c r="T294" i="5"/>
  <c r="V294" i="5" s="1"/>
  <c r="T241" i="5"/>
  <c r="V241" i="5" s="1"/>
  <c r="T125" i="5"/>
  <c r="T64" i="5"/>
  <c r="V64" i="5" s="1"/>
  <c r="T231" i="5"/>
  <c r="T236" i="5"/>
  <c r="V236" i="5" s="1"/>
  <c r="T290" i="5"/>
  <c r="T199" i="5"/>
  <c r="V199" i="5" s="1"/>
  <c r="T286" i="5"/>
  <c r="T18" i="5"/>
  <c r="V18" i="5" s="1"/>
  <c r="T106" i="5"/>
  <c r="T223" i="5"/>
  <c r="V223" i="5" s="1"/>
  <c r="T226" i="5"/>
  <c r="T276" i="5"/>
  <c r="T166" i="5"/>
  <c r="T14" i="5"/>
  <c r="T139" i="5"/>
  <c r="T217" i="5"/>
  <c r="V217" i="5" s="1"/>
  <c r="T274" i="5"/>
  <c r="V274" i="5" s="1"/>
  <c r="T83" i="5"/>
  <c r="T242" i="5"/>
  <c r="T82" i="5"/>
  <c r="V82" i="5" s="1"/>
  <c r="T162" i="5"/>
  <c r="T252" i="5"/>
  <c r="T59" i="5"/>
  <c r="V59" i="5" s="1"/>
  <c r="K313" i="22"/>
  <c r="AB313" i="5"/>
  <c r="K300" i="22"/>
  <c r="AB300" i="5"/>
  <c r="K51" i="22"/>
  <c r="AB51" i="5"/>
  <c r="K107" i="22"/>
  <c r="AB107" i="5"/>
  <c r="K301" i="22"/>
  <c r="AB301" i="5"/>
  <c r="K304" i="22"/>
  <c r="AB304" i="5"/>
  <c r="K70" i="22"/>
  <c r="AB70" i="5"/>
  <c r="I30" i="1"/>
  <c r="J30" i="1" s="1"/>
  <c r="L30" i="1" s="1"/>
  <c r="N30" i="1" s="1"/>
  <c r="J30" i="22" s="1"/>
  <c r="I306" i="1"/>
  <c r="J306" i="1" s="1"/>
  <c r="L306" i="1" s="1"/>
  <c r="N306" i="1" s="1"/>
  <c r="I388" i="1"/>
  <c r="J388" i="1" s="1"/>
  <c r="I71" i="1"/>
  <c r="J71" i="1" s="1"/>
  <c r="L71" i="1" s="1"/>
  <c r="N71" i="1" s="1"/>
  <c r="J71" i="22" s="1"/>
  <c r="I131" i="1"/>
  <c r="J131" i="1" s="1"/>
  <c r="L131" i="1" s="1"/>
  <c r="N131" i="1" s="1"/>
  <c r="J131" i="22" s="1"/>
  <c r="I35" i="1"/>
  <c r="J35" i="1" s="1"/>
  <c r="L35" i="1" s="1"/>
  <c r="N35" i="1" s="1"/>
  <c r="I231" i="1"/>
  <c r="J231" i="1" s="1"/>
  <c r="L231" i="1" s="1"/>
  <c r="N231" i="1" s="1"/>
  <c r="I262" i="1"/>
  <c r="J262" i="1" s="1"/>
  <c r="L262" i="1" s="1"/>
  <c r="N262" i="1" s="1"/>
  <c r="J262" i="22" s="1"/>
  <c r="I10" i="1"/>
  <c r="J10" i="1" s="1"/>
  <c r="L10" i="1" s="1"/>
  <c r="N10" i="1" s="1"/>
  <c r="J10" i="22" s="1"/>
  <c r="I107" i="1"/>
  <c r="J107" i="1" s="1"/>
  <c r="L107" i="1" s="1"/>
  <c r="N107" i="1" s="1"/>
  <c r="I70" i="1"/>
  <c r="J70" i="1" s="1"/>
  <c r="L70" i="1" s="1"/>
  <c r="N70" i="1" s="1"/>
  <c r="I209" i="1"/>
  <c r="J209" i="1" s="1"/>
  <c r="L209" i="1" s="1"/>
  <c r="N209" i="1" s="1"/>
  <c r="J209" i="22" s="1"/>
  <c r="I199" i="1"/>
  <c r="J199" i="1" s="1"/>
  <c r="L199" i="1" s="1"/>
  <c r="N199" i="1" s="1"/>
  <c r="P199" i="1" s="1"/>
  <c r="R199" i="1" s="1"/>
  <c r="I144" i="1"/>
  <c r="J144" i="1" s="1"/>
  <c r="L144" i="1" s="1"/>
  <c r="N144" i="1" s="1"/>
  <c r="I356" i="1"/>
  <c r="J356" i="1" s="1"/>
  <c r="I377" i="1"/>
  <c r="J377" i="1" s="1"/>
  <c r="I313" i="1"/>
  <c r="J313" i="1" s="1"/>
  <c r="L313" i="1" s="1"/>
  <c r="N313" i="1" s="1"/>
  <c r="P313" i="1" s="1"/>
  <c r="R313" i="1" s="1"/>
  <c r="F38" i="2"/>
  <c r="I139" i="1"/>
  <c r="J139" i="1" s="1"/>
  <c r="L139" i="1" s="1"/>
  <c r="N139" i="1" s="1"/>
  <c r="I192" i="1"/>
  <c r="J192" i="1" s="1"/>
  <c r="L192" i="1" s="1"/>
  <c r="N192" i="1" s="1"/>
  <c r="J192" i="22" s="1"/>
  <c r="I187" i="1"/>
  <c r="J187" i="1" s="1"/>
  <c r="L187" i="1" s="1"/>
  <c r="N187" i="1" s="1"/>
  <c r="P187" i="1" s="1"/>
  <c r="I260" i="1"/>
  <c r="J260" i="1" s="1"/>
  <c r="L260" i="1" s="1"/>
  <c r="N260" i="1" s="1"/>
  <c r="I186" i="1"/>
  <c r="J186" i="1" s="1"/>
  <c r="L186" i="1" s="1"/>
  <c r="N186" i="1" s="1"/>
  <c r="I239" i="1"/>
  <c r="J239" i="1" s="1"/>
  <c r="L239" i="1" s="1"/>
  <c r="N239" i="1" s="1"/>
  <c r="J239" i="22" s="1"/>
  <c r="I150" i="1"/>
  <c r="J150" i="1" s="1"/>
  <c r="L150" i="1" s="1"/>
  <c r="N150" i="1" s="1"/>
  <c r="J150" i="22" s="1"/>
  <c r="R382" i="1"/>
  <c r="Q384" i="1"/>
  <c r="Q387" i="1" s="1"/>
  <c r="J146" i="22"/>
  <c r="P146" i="1"/>
  <c r="R146" i="1" s="1"/>
  <c r="J115" i="22"/>
  <c r="P115" i="1"/>
  <c r="J292" i="22"/>
  <c r="P292" i="1"/>
  <c r="R292" i="1" s="1"/>
  <c r="J98" i="22"/>
  <c r="P98" i="1"/>
  <c r="R98" i="1" s="1"/>
  <c r="J232" i="22"/>
  <c r="P232" i="1"/>
  <c r="R232" i="1" s="1"/>
  <c r="J67" i="22"/>
  <c r="P67" i="1"/>
  <c r="R67" i="1" s="1"/>
  <c r="J11" i="22"/>
  <c r="P11" i="1"/>
  <c r="R11" i="1" s="1"/>
  <c r="J223" i="22"/>
  <c r="P223" i="1"/>
  <c r="R223" i="1" s="1"/>
  <c r="J41" i="22"/>
  <c r="P41" i="1"/>
  <c r="R41" i="1" s="1"/>
  <c r="J258" i="22"/>
  <c r="P258" i="1"/>
  <c r="J237" i="22"/>
  <c r="P237" i="1"/>
  <c r="R237" i="1" s="1"/>
  <c r="J170" i="22"/>
  <c r="P170" i="1"/>
  <c r="R170" i="1" s="1"/>
  <c r="J182" i="22"/>
  <c r="P182" i="1"/>
  <c r="R182" i="1" s="1"/>
  <c r="J285" i="22"/>
  <c r="P285" i="1"/>
  <c r="R285" i="1" s="1"/>
  <c r="J227" i="22"/>
  <c r="P227" i="1"/>
  <c r="R227" i="1" s="1"/>
  <c r="J268" i="22"/>
  <c r="P268" i="1"/>
  <c r="R268" i="1" s="1"/>
  <c r="J119" i="22"/>
  <c r="P119" i="1"/>
  <c r="R119" i="1" s="1"/>
  <c r="J132" i="22"/>
  <c r="P132" i="1"/>
  <c r="R132" i="1" s="1"/>
  <c r="P30" i="1"/>
  <c r="J306" i="22"/>
  <c r="P306" i="1"/>
  <c r="P131" i="1"/>
  <c r="R131" i="1" s="1"/>
  <c r="J231" i="22"/>
  <c r="P231" i="1"/>
  <c r="P10" i="1"/>
  <c r="R10" i="1" s="1"/>
  <c r="J70" i="22"/>
  <c r="P70" i="1"/>
  <c r="R70" i="1" s="1"/>
  <c r="G33" i="26"/>
  <c r="J59" i="22"/>
  <c r="P59" i="1"/>
  <c r="R59" i="1" s="1"/>
  <c r="J230" i="22"/>
  <c r="P230" i="1"/>
  <c r="R230" i="1" s="1"/>
  <c r="J199" i="22"/>
  <c r="J35" i="22"/>
  <c r="P35" i="1"/>
  <c r="J107" i="22"/>
  <c r="L107" i="22" s="1"/>
  <c r="N107" i="22" s="1"/>
  <c r="P107" i="1"/>
  <c r="J144" i="22"/>
  <c r="P144" i="1"/>
  <c r="R144" i="1" s="1"/>
  <c r="J313" i="22"/>
  <c r="J139" i="22"/>
  <c r="P139" i="1"/>
  <c r="R139" i="1" s="1"/>
  <c r="J187" i="22"/>
  <c r="J260" i="22"/>
  <c r="P260" i="1"/>
  <c r="R260" i="1" s="1"/>
  <c r="J186" i="22"/>
  <c r="P186" i="1"/>
  <c r="P150" i="1"/>
  <c r="N367" i="22"/>
  <c r="T391" i="19"/>
  <c r="T3" i="19" s="1"/>
  <c r="T319" i="19"/>
  <c r="T282" i="5"/>
  <c r="V282" i="5" s="1"/>
  <c r="T253" i="5"/>
  <c r="V253" i="5" s="1"/>
  <c r="I43" i="8"/>
  <c r="I283" i="8"/>
  <c r="I99" i="8"/>
  <c r="I245" i="8"/>
  <c r="I369" i="8"/>
  <c r="V369" i="5"/>
  <c r="K369" i="22" s="1"/>
  <c r="L369" i="22" s="1"/>
  <c r="N369" i="22" s="1"/>
  <c r="I336" i="8"/>
  <c r="V336" i="5"/>
  <c r="K336" i="22" s="1"/>
  <c r="L336" i="22" s="1"/>
  <c r="N336" i="22" s="1"/>
  <c r="I41" i="8"/>
  <c r="I17" i="8"/>
  <c r="I98" i="8"/>
  <c r="I189" i="8"/>
  <c r="I48" i="8"/>
  <c r="I177" i="8"/>
  <c r="V177" i="5"/>
  <c r="I102" i="8"/>
  <c r="I92" i="8"/>
  <c r="I27" i="8"/>
  <c r="I183" i="8"/>
  <c r="V183" i="5"/>
  <c r="I143" i="8"/>
  <c r="I307" i="8"/>
  <c r="V307" i="5"/>
  <c r="I192" i="8"/>
  <c r="I101" i="8"/>
  <c r="I104" i="8"/>
  <c r="I76" i="8"/>
  <c r="V76" i="5"/>
  <c r="I137" i="8"/>
  <c r="I343" i="8"/>
  <c r="V343" i="5"/>
  <c r="K343" i="22" s="1"/>
  <c r="L343" i="22" s="1"/>
  <c r="N343" i="22" s="1"/>
  <c r="I11" i="8"/>
  <c r="I299" i="8"/>
  <c r="I254" i="8"/>
  <c r="I269" i="8"/>
  <c r="I50" i="8"/>
  <c r="I322" i="8"/>
  <c r="I337" i="8"/>
  <c r="V337" i="5"/>
  <c r="K337" i="22" s="1"/>
  <c r="L337" i="22" s="1"/>
  <c r="N337" i="22" s="1"/>
  <c r="I370" i="8"/>
  <c r="V370" i="5"/>
  <c r="K370" i="22" s="1"/>
  <c r="L370" i="22" s="1"/>
  <c r="N370" i="22" s="1"/>
  <c r="I87" i="8"/>
  <c r="I130" i="8"/>
  <c r="I213" i="8"/>
  <c r="I264" i="8"/>
  <c r="I80" i="8"/>
  <c r="I156" i="8"/>
  <c r="I237" i="8"/>
  <c r="V237" i="5"/>
  <c r="I190" i="8"/>
  <c r="I268" i="8"/>
  <c r="I305" i="8"/>
  <c r="I287" i="8"/>
  <c r="I117" i="8"/>
  <c r="I244" i="8"/>
  <c r="I219" i="8"/>
  <c r="I294" i="8"/>
  <c r="I335" i="8"/>
  <c r="V335" i="5"/>
  <c r="K335" i="22" s="1"/>
  <c r="L335" i="22" s="1"/>
  <c r="N335" i="22" s="1"/>
  <c r="I241" i="8"/>
  <c r="I125" i="8"/>
  <c r="V125" i="5"/>
  <c r="I64" i="8"/>
  <c r="I231" i="8"/>
  <c r="V231" i="5"/>
  <c r="I236" i="8"/>
  <c r="I290" i="8"/>
  <c r="V290" i="5"/>
  <c r="I199" i="8"/>
  <c r="I286" i="8"/>
  <c r="V286" i="5"/>
  <c r="I18" i="8"/>
  <c r="I106" i="8"/>
  <c r="I223" i="8"/>
  <c r="I226" i="8"/>
  <c r="I276" i="8"/>
  <c r="I166" i="8"/>
  <c r="V166" i="5"/>
  <c r="I14" i="8"/>
  <c r="V14" i="5"/>
  <c r="I139" i="8"/>
  <c r="V139" i="5"/>
  <c r="I217" i="8"/>
  <c r="I342" i="8"/>
  <c r="V342" i="5"/>
  <c r="K342" i="22" s="1"/>
  <c r="L342" i="22" s="1"/>
  <c r="N342" i="22" s="1"/>
  <c r="I274" i="8"/>
  <c r="I83" i="8"/>
  <c r="V83" i="5"/>
  <c r="I298" i="8"/>
  <c r="V298" i="5"/>
  <c r="K298" i="22" s="1"/>
  <c r="I242" i="8"/>
  <c r="V242" i="5"/>
  <c r="I82" i="8"/>
  <c r="I162" i="8"/>
  <c r="V162" i="5"/>
  <c r="I252" i="8"/>
  <c r="I59" i="8"/>
  <c r="V79" i="5"/>
  <c r="I215" i="8"/>
  <c r="I153" i="8"/>
  <c r="V153" i="5"/>
  <c r="I191" i="8"/>
  <c r="I197" i="8"/>
  <c r="V197" i="5"/>
  <c r="I176" i="8"/>
  <c r="I308" i="8"/>
  <c r="I351" i="8"/>
  <c r="V351" i="5"/>
  <c r="K351" i="22" s="1"/>
  <c r="L351" i="22" s="1"/>
  <c r="N351" i="22" s="1"/>
  <c r="I235" i="8"/>
  <c r="I285" i="8"/>
  <c r="J285" i="8" s="1"/>
  <c r="L285" i="8" s="1"/>
  <c r="I71" i="8"/>
  <c r="V71" i="5"/>
  <c r="I359" i="8"/>
  <c r="V359" i="5"/>
  <c r="K359" i="22" s="1"/>
  <c r="L359" i="22" s="1"/>
  <c r="N359" i="22" s="1"/>
  <c r="I270" i="8"/>
  <c r="V270" i="5"/>
  <c r="I214" i="8"/>
  <c r="I85" i="8"/>
  <c r="I186" i="8"/>
  <c r="I277" i="8"/>
  <c r="V277" i="5"/>
  <c r="I152" i="8"/>
  <c r="I26" i="8"/>
  <c r="V26" i="5"/>
  <c r="I112" i="8"/>
  <c r="V112" i="5"/>
  <c r="I31" i="8"/>
  <c r="V31" i="5"/>
  <c r="I182" i="8"/>
  <c r="I126" i="8"/>
  <c r="I212" i="8"/>
  <c r="I227" i="8"/>
  <c r="V227" i="5"/>
  <c r="I205" i="8"/>
  <c r="I39" i="8"/>
  <c r="V39" i="5"/>
  <c r="I196" i="8"/>
  <c r="V196" i="5"/>
  <c r="I54" i="8"/>
  <c r="I360" i="8"/>
  <c r="I58" i="8"/>
  <c r="V58" i="5"/>
  <c r="I346" i="8"/>
  <c r="V346" i="5"/>
  <c r="K346" i="22" s="1"/>
  <c r="L346" i="22" s="1"/>
  <c r="N346" i="22" s="1"/>
  <c r="I315" i="8"/>
  <c r="V315" i="5"/>
  <c r="I118" i="8"/>
  <c r="I323" i="8"/>
  <c r="V323" i="5"/>
  <c r="K323" i="22" s="1"/>
  <c r="L323" i="22" s="1"/>
  <c r="N323" i="22" s="1"/>
  <c r="I45" i="8"/>
  <c r="I208" i="8"/>
  <c r="I228" i="8"/>
  <c r="I296" i="8"/>
  <c r="V296" i="5"/>
  <c r="I259" i="8"/>
  <c r="I210" i="8"/>
  <c r="I260" i="8"/>
  <c r="I136" i="8"/>
  <c r="V136" i="5"/>
  <c r="I132" i="8"/>
  <c r="I220" i="8"/>
  <c r="I366" i="8"/>
  <c r="V366" i="5"/>
  <c r="K366" i="22" s="1"/>
  <c r="L366" i="22" s="1"/>
  <c r="N366" i="22" s="1"/>
  <c r="I368" i="8"/>
  <c r="V368" i="5"/>
  <c r="K368" i="22" s="1"/>
  <c r="L368" i="22" s="1"/>
  <c r="N368" i="22" s="1"/>
  <c r="I55" i="8"/>
  <c r="I289" i="8"/>
  <c r="V289" i="5"/>
  <c r="I21" i="8"/>
  <c r="I32" i="8"/>
  <c r="V32" i="5"/>
  <c r="I155" i="8"/>
  <c r="I15" i="8"/>
  <c r="I86" i="8"/>
  <c r="I258" i="8"/>
  <c r="I165" i="8"/>
  <c r="I353" i="8"/>
  <c r="V353" i="5"/>
  <c r="K353" i="22" s="1"/>
  <c r="L353" i="22" s="1"/>
  <c r="N353" i="22" s="1"/>
  <c r="I47" i="8"/>
  <c r="V47" i="5"/>
  <c r="I306" i="8"/>
  <c r="V306" i="5"/>
  <c r="I151" i="8"/>
  <c r="I232" i="8"/>
  <c r="I249" i="8"/>
  <c r="I266" i="8"/>
  <c r="I221" i="8"/>
  <c r="I181" i="8"/>
  <c r="I108" i="8"/>
  <c r="I263" i="8"/>
  <c r="V263" i="5"/>
  <c r="I240" i="8"/>
  <c r="I352" i="8"/>
  <c r="V352" i="5"/>
  <c r="K352" i="22" s="1"/>
  <c r="L352" i="22" s="1"/>
  <c r="N352" i="22" s="1"/>
  <c r="I131" i="8"/>
  <c r="I178" i="8"/>
  <c r="V178" i="5"/>
  <c r="I312" i="8"/>
  <c r="I350" i="8"/>
  <c r="V350" i="5"/>
  <c r="K350" i="22" s="1"/>
  <c r="L350" i="22" s="1"/>
  <c r="N350" i="22" s="1"/>
  <c r="I38" i="8"/>
  <c r="V38" i="5"/>
  <c r="I326" i="8"/>
  <c r="V326" i="5"/>
  <c r="K326" i="22" s="1"/>
  <c r="L326" i="22" s="1"/>
  <c r="N326" i="22" s="1"/>
  <c r="I123" i="8"/>
  <c r="I84" i="8"/>
  <c r="V84" i="5"/>
  <c r="I61" i="8"/>
  <c r="I378" i="8"/>
  <c r="V378" i="5"/>
  <c r="K378" i="22" s="1"/>
  <c r="L378" i="22" s="1"/>
  <c r="N378" i="22" s="1"/>
  <c r="I207" i="8"/>
  <c r="I324" i="8"/>
  <c r="V324" i="5"/>
  <c r="K324" i="22" s="1"/>
  <c r="L324" i="22" s="1"/>
  <c r="N324" i="22" s="1"/>
  <c r="I44" i="8"/>
  <c r="I116" i="8"/>
  <c r="V116" i="5"/>
  <c r="I110" i="8"/>
  <c r="V110" i="5"/>
  <c r="I361" i="8"/>
  <c r="V361" i="5"/>
  <c r="K361" i="22" s="1"/>
  <c r="L361" i="22" s="1"/>
  <c r="N361" i="22" s="1"/>
  <c r="I292" i="8"/>
  <c r="I154" i="8"/>
  <c r="V154" i="5"/>
  <c r="I288" i="8"/>
  <c r="I46" i="8"/>
  <c r="I115" i="8"/>
  <c r="V115" i="5"/>
  <c r="T338" i="5"/>
  <c r="V334" i="5"/>
  <c r="K334" i="22" s="1"/>
  <c r="I148" i="8"/>
  <c r="V148" i="5"/>
  <c r="I272" i="8"/>
  <c r="V272" i="5"/>
  <c r="I10" i="8"/>
  <c r="I325" i="8"/>
  <c r="V325" i="5"/>
  <c r="K325" i="22" s="1"/>
  <c r="L325" i="22" s="1"/>
  <c r="N325" i="22" s="1"/>
  <c r="I273" i="8"/>
  <c r="V273" i="5"/>
  <c r="I357" i="8"/>
  <c r="V357" i="5"/>
  <c r="K357" i="22" s="1"/>
  <c r="I170" i="8"/>
  <c r="V170" i="5"/>
  <c r="I187" i="8"/>
  <c r="V187" i="5"/>
  <c r="I206" i="8"/>
  <c r="I89" i="8"/>
  <c r="V89" i="5"/>
  <c r="I251" i="8"/>
  <c r="V251" i="5"/>
  <c r="I265" i="8"/>
  <c r="V265" i="5"/>
  <c r="I330" i="8"/>
  <c r="I42" i="8"/>
  <c r="V42" i="5"/>
  <c r="I22" i="8"/>
  <c r="V22" i="5"/>
  <c r="I161" i="8"/>
  <c r="V161" i="5"/>
  <c r="I73" i="8"/>
  <c r="V73" i="5"/>
  <c r="I124" i="8"/>
  <c r="V124" i="5"/>
  <c r="I371" i="8"/>
  <c r="V371" i="5"/>
  <c r="K371" i="22" s="1"/>
  <c r="L371" i="22" s="1"/>
  <c r="I36" i="8"/>
  <c r="I175" i="8"/>
  <c r="I122" i="8"/>
  <c r="I209" i="8"/>
  <c r="I388" i="8"/>
  <c r="V388" i="5"/>
  <c r="K388" i="22" s="1"/>
  <c r="L388" i="22" s="1"/>
  <c r="I218" i="8"/>
  <c r="I29" i="8"/>
  <c r="V29" i="5"/>
  <c r="I91" i="8"/>
  <c r="I147" i="8"/>
  <c r="I295" i="8"/>
  <c r="I250" i="8"/>
  <c r="V250" i="5"/>
  <c r="I188" i="8"/>
  <c r="I74" i="8"/>
  <c r="I88" i="8"/>
  <c r="I345" i="8"/>
  <c r="V345" i="5"/>
  <c r="K345" i="22" s="1"/>
  <c r="L345" i="22" s="1"/>
  <c r="N345" i="22" s="1"/>
  <c r="I171" i="8"/>
  <c r="I119" i="8"/>
  <c r="V119" i="5"/>
  <c r="I375" i="8"/>
  <c r="V375" i="5"/>
  <c r="K375" i="22" s="1"/>
  <c r="L375" i="22" s="1"/>
  <c r="N375" i="22" s="1"/>
  <c r="I344" i="8"/>
  <c r="V344" i="5"/>
  <c r="K344" i="22" s="1"/>
  <c r="L344" i="22" s="1"/>
  <c r="N344" i="22" s="1"/>
  <c r="I133" i="8"/>
  <c r="I146" i="8"/>
  <c r="V146" i="5"/>
  <c r="I109" i="8"/>
  <c r="V109" i="5"/>
  <c r="I224" i="8"/>
  <c r="V224" i="5"/>
  <c r="I145" i="8"/>
  <c r="I62" i="8"/>
  <c r="V62" i="5"/>
  <c r="I383" i="8"/>
  <c r="V383" i="5"/>
  <c r="K383" i="22" s="1"/>
  <c r="L383" i="22" s="1"/>
  <c r="N383" i="22" s="1"/>
  <c r="I67" i="8"/>
  <c r="I63" i="8"/>
  <c r="I57" i="8"/>
  <c r="I198" i="8"/>
  <c r="V198" i="5"/>
  <c r="I329" i="8"/>
  <c r="V329" i="5"/>
  <c r="K329" i="22" s="1"/>
  <c r="L329" i="22" s="1"/>
  <c r="N329" i="22" s="1"/>
  <c r="I362" i="8"/>
  <c r="V362" i="5"/>
  <c r="K362" i="22" s="1"/>
  <c r="L362" i="22" s="1"/>
  <c r="N362" i="22" s="1"/>
  <c r="I256" i="8"/>
  <c r="V256" i="5"/>
  <c r="I358" i="8"/>
  <c r="V358" i="5"/>
  <c r="K358" i="22" s="1"/>
  <c r="L358" i="22" s="1"/>
  <c r="N358" i="22" s="1"/>
  <c r="I144" i="8"/>
  <c r="V144" i="5"/>
  <c r="I138" i="8"/>
  <c r="I105" i="8"/>
  <c r="V105" i="5"/>
  <c r="L233" i="1"/>
  <c r="Q113" i="5"/>
  <c r="H285" i="8"/>
  <c r="H67" i="8"/>
  <c r="H227" i="8"/>
  <c r="H209" i="8"/>
  <c r="H199" i="8"/>
  <c r="H71" i="8"/>
  <c r="H35" i="8"/>
  <c r="H262" i="8"/>
  <c r="H107" i="8"/>
  <c r="J107" i="8" s="1"/>
  <c r="L107" i="8" s="1"/>
  <c r="H107" i="22" s="1"/>
  <c r="P364" i="5"/>
  <c r="P372" i="5" s="1"/>
  <c r="P234" i="5"/>
  <c r="P238" i="5" s="1"/>
  <c r="P100" i="5"/>
  <c r="P103" i="5" s="1"/>
  <c r="P97" i="5"/>
  <c r="P129" i="5"/>
  <c r="P134" i="5" s="1"/>
  <c r="P311" i="5"/>
  <c r="P314" i="5" s="1"/>
  <c r="P316" i="5" s="1"/>
  <c r="P257" i="5"/>
  <c r="P261" i="5" s="1"/>
  <c r="P66" i="5"/>
  <c r="P68" i="5" s="1"/>
  <c r="P262" i="5"/>
  <c r="P267" i="5" s="1"/>
  <c r="P150" i="5"/>
  <c r="P157" i="5" s="1"/>
  <c r="P30" i="5"/>
  <c r="P33" i="5" s="1"/>
  <c r="D6" i="14"/>
  <c r="D7" i="14" s="1"/>
  <c r="F7" i="14"/>
  <c r="F18" i="14" s="1"/>
  <c r="H321" i="8"/>
  <c r="J321" i="8" s="1"/>
  <c r="H374" i="8"/>
  <c r="H30" i="8"/>
  <c r="H306" i="8"/>
  <c r="H388" i="8"/>
  <c r="H131" i="8"/>
  <c r="H231" i="8"/>
  <c r="H10" i="8"/>
  <c r="H70" i="8"/>
  <c r="J70" i="8" s="1"/>
  <c r="L70" i="8" s="1"/>
  <c r="H70" i="22" s="1"/>
  <c r="H144" i="8"/>
  <c r="H356" i="8"/>
  <c r="J356" i="8" s="1"/>
  <c r="H377" i="8"/>
  <c r="H313" i="8"/>
  <c r="J313" i="8" s="1"/>
  <c r="L313" i="8" s="1"/>
  <c r="H313" i="22" s="1"/>
  <c r="H139" i="8"/>
  <c r="H192" i="8"/>
  <c r="H187" i="8"/>
  <c r="H260" i="8"/>
  <c r="H186" i="8"/>
  <c r="H239" i="8"/>
  <c r="H150" i="8"/>
  <c r="H370" i="8"/>
  <c r="P328" i="5"/>
  <c r="R328" i="5" s="1"/>
  <c r="P81" i="5"/>
  <c r="P90" i="5" s="1"/>
  <c r="P93" i="5" s="1"/>
  <c r="P121" i="5"/>
  <c r="P127" i="5" s="1"/>
  <c r="P35" i="5"/>
  <c r="R35" i="5" s="1"/>
  <c r="P180" i="5"/>
  <c r="P184" i="5" s="1"/>
  <c r="P135" i="5"/>
  <c r="P140" i="5" s="1"/>
  <c r="P195" i="5"/>
  <c r="P200" i="5" s="1"/>
  <c r="D12" i="14"/>
  <c r="D13" i="14" s="1"/>
  <c r="F13" i="14"/>
  <c r="F24" i="14" s="1"/>
  <c r="H146" i="8"/>
  <c r="H326" i="8"/>
  <c r="H115" i="8"/>
  <c r="H258" i="8"/>
  <c r="H59" i="8"/>
  <c r="H237" i="8"/>
  <c r="H292" i="8"/>
  <c r="H346" i="8"/>
  <c r="H170" i="8"/>
  <c r="H98" i="8"/>
  <c r="H232" i="8"/>
  <c r="H336" i="8"/>
  <c r="H182" i="8"/>
  <c r="H383" i="8"/>
  <c r="P114" i="5"/>
  <c r="P120" i="5" s="1"/>
  <c r="P239" i="5"/>
  <c r="P243" i="5" s="1"/>
  <c r="P37" i="5"/>
  <c r="P40" i="5" s="1"/>
  <c r="P160" i="5"/>
  <c r="P163" i="5" s="1"/>
  <c r="P348" i="5"/>
  <c r="P354" i="5" s="1"/>
  <c r="P225" i="5"/>
  <c r="P229" i="5" s="1"/>
  <c r="P377" i="5"/>
  <c r="P379" i="5" s="1"/>
  <c r="P174" i="5"/>
  <c r="P179" i="5" s="1"/>
  <c r="P230" i="5"/>
  <c r="P233" i="5" s="1"/>
  <c r="P291" i="5"/>
  <c r="P293" i="5" s="1"/>
  <c r="P13" i="5"/>
  <c r="P16" i="5" s="1"/>
  <c r="P341" i="5"/>
  <c r="P347" i="5" s="1"/>
  <c r="P9" i="5"/>
  <c r="P12" i="5" s="1"/>
  <c r="H230" i="8"/>
  <c r="H11" i="8"/>
  <c r="H223" i="8"/>
  <c r="H268" i="8"/>
  <c r="H119" i="8"/>
  <c r="H132" i="8"/>
  <c r="H41" i="8"/>
  <c r="P142" i="5"/>
  <c r="P149" i="5" s="1"/>
  <c r="P374" i="5"/>
  <c r="P376" i="5" s="1"/>
  <c r="P56" i="5"/>
  <c r="P60" i="5" s="1"/>
  <c r="P164" i="5"/>
  <c r="P167" i="5" s="1"/>
  <c r="P169" i="5"/>
  <c r="P172" i="5" s="1"/>
  <c r="P25" i="5"/>
  <c r="P28" i="5" s="1"/>
  <c r="P248" i="5"/>
  <c r="P271" i="5"/>
  <c r="P275" i="5" s="1"/>
  <c r="Q168" i="5"/>
  <c r="Q173" i="5" s="1"/>
  <c r="R19" i="5"/>
  <c r="R309" i="5"/>
  <c r="Q185" i="5"/>
  <c r="G6" i="10"/>
  <c r="I282" i="8"/>
  <c r="R255" i="5"/>
  <c r="I253" i="8"/>
  <c r="M141" i="5"/>
  <c r="R349" i="5"/>
  <c r="R338" i="5"/>
  <c r="R23" i="5"/>
  <c r="R284" i="5"/>
  <c r="Q158" i="5"/>
  <c r="M128" i="5"/>
  <c r="R69" i="5"/>
  <c r="Q332" i="5"/>
  <c r="Q380" i="5"/>
  <c r="Q279" i="5"/>
  <c r="R222" i="5"/>
  <c r="Q34" i="5"/>
  <c r="R278" i="5"/>
  <c r="R193" i="5"/>
  <c r="R194" i="5" s="1"/>
  <c r="R111" i="5"/>
  <c r="R49" i="5"/>
  <c r="Q75" i="5"/>
  <c r="Q77" i="5" s="1"/>
  <c r="Q20" i="5"/>
  <c r="Q24" i="5" s="1"/>
  <c r="Q128" i="5"/>
  <c r="Q52" i="5"/>
  <c r="M75" i="5"/>
  <c r="M77" i="5" s="1"/>
  <c r="Q373" i="5"/>
  <c r="M113" i="5"/>
  <c r="M168" i="5"/>
  <c r="M173" i="5" s="1"/>
  <c r="Q141" i="5"/>
  <c r="R65" i="5"/>
  <c r="N72" i="5"/>
  <c r="M52" i="5"/>
  <c r="N339" i="5"/>
  <c r="M373" i="5"/>
  <c r="M158" i="5"/>
  <c r="M380" i="5"/>
  <c r="M279" i="5"/>
  <c r="N267" i="5"/>
  <c r="N157" i="5"/>
  <c r="N16" i="5"/>
  <c r="N347" i="5"/>
  <c r="N275" i="5"/>
  <c r="N149" i="5"/>
  <c r="N120" i="5"/>
  <c r="N127" i="5"/>
  <c r="N134" i="5"/>
  <c r="N229" i="5"/>
  <c r="N184" i="5"/>
  <c r="N60" i="5"/>
  <c r="N140" i="5"/>
  <c r="N33" i="5"/>
  <c r="N28" i="5"/>
  <c r="N179" i="5"/>
  <c r="N243" i="5"/>
  <c r="N40" i="5"/>
  <c r="N52" i="5" s="1"/>
  <c r="C7" i="6" s="1"/>
  <c r="J47" i="12" s="1"/>
  <c r="R363" i="5"/>
  <c r="N363" i="5"/>
  <c r="M332" i="5"/>
  <c r="N379" i="5"/>
  <c r="N68" i="5"/>
  <c r="N167" i="5"/>
  <c r="N233" i="5"/>
  <c r="M34" i="5"/>
  <c r="M20" i="5"/>
  <c r="M24" i="5" s="1"/>
  <c r="N200" i="5"/>
  <c r="N103" i="5"/>
  <c r="N113" i="5" s="1"/>
  <c r="N331" i="5"/>
  <c r="N90" i="5"/>
  <c r="N93" i="5" s="1"/>
  <c r="N372" i="5"/>
  <c r="N238" i="5"/>
  <c r="N376" i="5"/>
  <c r="N163" i="5"/>
  <c r="N354" i="5"/>
  <c r="N314" i="5"/>
  <c r="N316" i="5" s="1"/>
  <c r="N261" i="5"/>
  <c r="N327" i="5"/>
  <c r="M185" i="5"/>
  <c r="N172" i="5"/>
  <c r="N293" i="5"/>
  <c r="N12" i="5"/>
  <c r="J140" i="5"/>
  <c r="J275" i="5"/>
  <c r="J238" i="5"/>
  <c r="J347" i="5"/>
  <c r="J163" i="5"/>
  <c r="J134" i="5"/>
  <c r="J40" i="5"/>
  <c r="J376" i="5"/>
  <c r="J309" i="5"/>
  <c r="J338" i="5"/>
  <c r="J72" i="5"/>
  <c r="J120" i="5"/>
  <c r="J179" i="5"/>
  <c r="J184" i="5"/>
  <c r="J354" i="5"/>
  <c r="J363" i="5"/>
  <c r="J127" i="5"/>
  <c r="J111" i="5"/>
  <c r="J331" i="5"/>
  <c r="J233" i="5"/>
  <c r="J65" i="5"/>
  <c r="J255" i="5"/>
  <c r="J379" i="5"/>
  <c r="J16" i="5"/>
  <c r="J149" i="5"/>
  <c r="I52" i="5"/>
  <c r="J172" i="5"/>
  <c r="J19" i="5"/>
  <c r="J167" i="5"/>
  <c r="J60" i="5"/>
  <c r="J157" i="5"/>
  <c r="J314" i="5"/>
  <c r="J316" i="5" s="1"/>
  <c r="J68" i="5"/>
  <c r="J193" i="5"/>
  <c r="J194" i="5" s="1"/>
  <c r="J28" i="5"/>
  <c r="J200" i="5"/>
  <c r="J278" i="5"/>
  <c r="J222" i="5"/>
  <c r="J23" i="5"/>
  <c r="J12" i="5"/>
  <c r="J103" i="5"/>
  <c r="J229" i="5"/>
  <c r="J49" i="5"/>
  <c r="J33" i="5"/>
  <c r="J284" i="5"/>
  <c r="J243" i="5"/>
  <c r="J372" i="5"/>
  <c r="J261" i="5"/>
  <c r="J293" i="5"/>
  <c r="I158" i="5"/>
  <c r="I279" i="5"/>
  <c r="I113" i="5"/>
  <c r="I380" i="5"/>
  <c r="I373" i="5"/>
  <c r="I34" i="5"/>
  <c r="I141" i="5"/>
  <c r="I332" i="5"/>
  <c r="I128" i="5"/>
  <c r="I75" i="5"/>
  <c r="I77" i="5" s="1"/>
  <c r="J339" i="5"/>
  <c r="J327" i="5"/>
  <c r="I185" i="5"/>
  <c r="I20" i="5"/>
  <c r="I24" i="5" s="1"/>
  <c r="I168" i="5"/>
  <c r="I173" i="5" s="1"/>
  <c r="F41" i="2"/>
  <c r="I357" i="1"/>
  <c r="J357" i="1" s="1"/>
  <c r="L363" i="1" s="1"/>
  <c r="I125" i="1"/>
  <c r="J125" i="1" s="1"/>
  <c r="L125" i="1" s="1"/>
  <c r="N125" i="1" s="1"/>
  <c r="I183" i="1"/>
  <c r="J183" i="1" s="1"/>
  <c r="L183" i="1" s="1"/>
  <c r="N183" i="1" s="1"/>
  <c r="I215" i="1"/>
  <c r="J215" i="1" s="1"/>
  <c r="L215" i="1" s="1"/>
  <c r="N215" i="1" s="1"/>
  <c r="I259" i="1"/>
  <c r="J259" i="1" s="1"/>
  <c r="L259" i="1" s="1"/>
  <c r="N259" i="1" s="1"/>
  <c r="I175" i="1"/>
  <c r="J175" i="1" s="1"/>
  <c r="L175" i="1" s="1"/>
  <c r="N175" i="1" s="1"/>
  <c r="I241" i="1"/>
  <c r="J241" i="1" s="1"/>
  <c r="L241" i="1" s="1"/>
  <c r="N241" i="1" s="1"/>
  <c r="I270" i="1"/>
  <c r="J270" i="1" s="1"/>
  <c r="L270" i="1" s="1"/>
  <c r="N270" i="1" s="1"/>
  <c r="I137" i="1"/>
  <c r="J137" i="1" s="1"/>
  <c r="L137" i="1" s="1"/>
  <c r="N137" i="1" s="1"/>
  <c r="I213" i="1"/>
  <c r="J213" i="1" s="1"/>
  <c r="L213" i="1" s="1"/>
  <c r="N213" i="1" s="1"/>
  <c r="I304" i="1"/>
  <c r="J304" i="1" s="1"/>
  <c r="L304" i="1" s="1"/>
  <c r="N304" i="1" s="1"/>
  <c r="I345" i="1"/>
  <c r="J345" i="1" s="1"/>
  <c r="I337" i="1"/>
  <c r="J337" i="1" s="1"/>
  <c r="I221" i="1"/>
  <c r="J221" i="1" s="1"/>
  <c r="L221" i="1" s="1"/>
  <c r="N221" i="1" s="1"/>
  <c r="I50" i="1"/>
  <c r="J50" i="1" s="1"/>
  <c r="L50" i="1" s="1"/>
  <c r="N50" i="1" s="1"/>
  <c r="I165" i="1"/>
  <c r="J165" i="1" s="1"/>
  <c r="L165" i="1" s="1"/>
  <c r="N165" i="1" s="1"/>
  <c r="I312" i="1"/>
  <c r="J312" i="1" s="1"/>
  <c r="L312" i="1" s="1"/>
  <c r="N312" i="1" s="1"/>
  <c r="I69" i="1"/>
  <c r="I277" i="1"/>
  <c r="J277" i="1" s="1"/>
  <c r="L277" i="1" s="1"/>
  <c r="N277" i="1" s="1"/>
  <c r="I9" i="1"/>
  <c r="I169" i="1"/>
  <c r="I295" i="1"/>
  <c r="J295" i="1" s="1"/>
  <c r="L295" i="1" s="1"/>
  <c r="N295" i="1" s="1"/>
  <c r="I348" i="1"/>
  <c r="I152" i="1"/>
  <c r="J152" i="1" s="1"/>
  <c r="L152" i="1" s="1"/>
  <c r="N152" i="1" s="1"/>
  <c r="I74" i="1"/>
  <c r="J74" i="1" s="1"/>
  <c r="L74" i="1" s="1"/>
  <c r="N74" i="1" s="1"/>
  <c r="I224" i="1"/>
  <c r="J224" i="1" s="1"/>
  <c r="L224" i="1" s="1"/>
  <c r="N224" i="1" s="1"/>
  <c r="I18" i="1"/>
  <c r="J18" i="1" s="1"/>
  <c r="L18" i="1" s="1"/>
  <c r="N18" i="1" s="1"/>
  <c r="I190" i="1"/>
  <c r="I248" i="1"/>
  <c r="J248" i="1" s="1"/>
  <c r="L248" i="1" s="1"/>
  <c r="N248" i="1" s="1"/>
  <c r="I274" i="1"/>
  <c r="J274" i="1" s="1"/>
  <c r="L274" i="1" s="1"/>
  <c r="N274" i="1" s="1"/>
  <c r="I156" i="1"/>
  <c r="J156" i="1" s="1"/>
  <c r="L156" i="1" s="1"/>
  <c r="N156" i="1" s="1"/>
  <c r="I37" i="1"/>
  <c r="I217" i="1"/>
  <c r="J217" i="1" s="1"/>
  <c r="L217" i="1" s="1"/>
  <c r="N217" i="1" s="1"/>
  <c r="I45" i="1"/>
  <c r="J45" i="1" s="1"/>
  <c r="L45" i="1" s="1"/>
  <c r="N45" i="1" s="1"/>
  <c r="I245" i="1"/>
  <c r="J245" i="1" s="1"/>
  <c r="L245" i="1" s="1"/>
  <c r="N245" i="1" s="1"/>
  <c r="I76" i="1"/>
  <c r="J76" i="1" s="1"/>
  <c r="L76" i="1" s="1"/>
  <c r="N76" i="1" s="1"/>
  <c r="I32" i="1"/>
  <c r="J32" i="1" s="1"/>
  <c r="L32" i="1" s="1"/>
  <c r="N32" i="1" s="1"/>
  <c r="I228" i="1"/>
  <c r="J228" i="1" s="1"/>
  <c r="L228" i="1" s="1"/>
  <c r="N228" i="1" s="1"/>
  <c r="I362" i="1"/>
  <c r="J362" i="1" s="1"/>
  <c r="I344" i="1"/>
  <c r="J344" i="1" s="1"/>
  <c r="I21" i="1"/>
  <c r="I263" i="1"/>
  <c r="J263" i="1" s="1"/>
  <c r="L263" i="1" s="1"/>
  <c r="N263" i="1" s="1"/>
  <c r="I73" i="1"/>
  <c r="J73" i="1" s="1"/>
  <c r="L73" i="1" s="1"/>
  <c r="N73" i="1" s="1"/>
  <c r="I271" i="1"/>
  <c r="I105" i="1"/>
  <c r="I301" i="1"/>
  <c r="J301" i="1" s="1"/>
  <c r="L301" i="1" s="1"/>
  <c r="N301" i="1" s="1"/>
  <c r="I133" i="1"/>
  <c r="J133" i="1" s="1"/>
  <c r="L133" i="1" s="1"/>
  <c r="N133" i="1" s="1"/>
  <c r="I264" i="1"/>
  <c r="J264" i="1" s="1"/>
  <c r="L264" i="1" s="1"/>
  <c r="N264" i="1" s="1"/>
  <c r="I181" i="1"/>
  <c r="J181" i="1" s="1"/>
  <c r="L181" i="1" s="1"/>
  <c r="N181" i="1" s="1"/>
  <c r="I100" i="1"/>
  <c r="I154" i="1"/>
  <c r="J154" i="1" s="1"/>
  <c r="L154" i="1" s="1"/>
  <c r="N154" i="1" s="1"/>
  <c r="I341" i="1"/>
  <c r="I299" i="1"/>
  <c r="J299" i="1" s="1"/>
  <c r="L299" i="1" s="1"/>
  <c r="N299" i="1" s="1"/>
  <c r="I79" i="1"/>
  <c r="J79" i="1" s="1"/>
  <c r="L79" i="1" s="1"/>
  <c r="N79" i="1" s="1"/>
  <c r="I108" i="1"/>
  <c r="J108" i="1" s="1"/>
  <c r="L108" i="1" s="1"/>
  <c r="N108" i="1" s="1"/>
  <c r="I298" i="1"/>
  <c r="J298" i="1" s="1"/>
  <c r="L298" i="1" s="1"/>
  <c r="N298" i="1" s="1"/>
  <c r="I334" i="1"/>
  <c r="J334" i="1" s="1"/>
  <c r="I143" i="1"/>
  <c r="J143" i="1" s="1"/>
  <c r="L143" i="1" s="1"/>
  <c r="N143" i="1" s="1"/>
  <c r="I38" i="1"/>
  <c r="J38" i="1" s="1"/>
  <c r="L38" i="1" s="1"/>
  <c r="N38" i="1" s="1"/>
  <c r="I155" i="1"/>
  <c r="J155" i="1" s="1"/>
  <c r="L155" i="1" s="1"/>
  <c r="N155" i="1" s="1"/>
  <c r="I17" i="1"/>
  <c r="I48" i="1"/>
  <c r="J48" i="1" s="1"/>
  <c r="L48" i="1" s="1"/>
  <c r="N48" i="1" s="1"/>
  <c r="I188" i="1"/>
  <c r="J188" i="1" s="1"/>
  <c r="L188" i="1" s="1"/>
  <c r="N188" i="1" s="1"/>
  <c r="I142" i="1"/>
  <c r="J142" i="1" s="1"/>
  <c r="L142" i="1" s="1"/>
  <c r="N142" i="1" s="1"/>
  <c r="I36" i="1"/>
  <c r="J36" i="1" s="1"/>
  <c r="L36" i="1" s="1"/>
  <c r="N36" i="1" s="1"/>
  <c r="I276" i="1"/>
  <c r="I138" i="1"/>
  <c r="J138" i="1" s="1"/>
  <c r="L138" i="1" s="1"/>
  <c r="N138" i="1" s="1"/>
  <c r="I122" i="1"/>
  <c r="J122" i="1" s="1"/>
  <c r="L122" i="1" s="1"/>
  <c r="N122" i="1" s="1"/>
  <c r="I330" i="1"/>
  <c r="J330" i="1" s="1"/>
  <c r="I166" i="1"/>
  <c r="J166" i="1" s="1"/>
  <c r="L166" i="1" s="1"/>
  <c r="N166" i="1" s="1"/>
  <c r="I29" i="1"/>
  <c r="J29" i="1" s="1"/>
  <c r="L29" i="1" s="1"/>
  <c r="N29" i="1" s="1"/>
  <c r="I42" i="1"/>
  <c r="J42" i="1" s="1"/>
  <c r="L42" i="1" s="1"/>
  <c r="N42" i="1" s="1"/>
  <c r="I110" i="1"/>
  <c r="J110" i="1" s="1"/>
  <c r="L110" i="1" s="1"/>
  <c r="N110" i="1" s="1"/>
  <c r="I151" i="1"/>
  <c r="J151" i="1" s="1"/>
  <c r="L151" i="1" s="1"/>
  <c r="N151" i="1" s="1"/>
  <c r="I178" i="1"/>
  <c r="J178" i="1" s="1"/>
  <c r="L178" i="1" s="1"/>
  <c r="N178" i="1" s="1"/>
  <c r="I366" i="1"/>
  <c r="J366" i="1" s="1"/>
  <c r="I351" i="1"/>
  <c r="J351" i="1" s="1"/>
  <c r="I162" i="1"/>
  <c r="J162" i="1" s="1"/>
  <c r="L162" i="1" s="1"/>
  <c r="N162" i="1" s="1"/>
  <c r="I208" i="1"/>
  <c r="J208" i="1" s="1"/>
  <c r="L208" i="1" s="1"/>
  <c r="N208" i="1" s="1"/>
  <c r="I235" i="1"/>
  <c r="J235" i="1" s="1"/>
  <c r="L235" i="1" s="1"/>
  <c r="N235" i="1" s="1"/>
  <c r="I349" i="1"/>
  <c r="J349" i="1" s="1"/>
  <c r="I365" i="1"/>
  <c r="J365" i="1" s="1"/>
  <c r="I195" i="1"/>
  <c r="J195" i="1" s="1"/>
  <c r="L195" i="1" s="1"/>
  <c r="N195" i="1" s="1"/>
  <c r="I25" i="1"/>
  <c r="I225" i="1"/>
  <c r="I55" i="1"/>
  <c r="J55" i="1" s="1"/>
  <c r="L55" i="1" s="1"/>
  <c r="N55" i="1" s="1"/>
  <c r="I300" i="1"/>
  <c r="J300" i="1" s="1"/>
  <c r="L300" i="1" s="1"/>
  <c r="N300" i="1" s="1"/>
  <c r="I210" i="1"/>
  <c r="J210" i="1" s="1"/>
  <c r="L210" i="1" s="1"/>
  <c r="N210" i="1" s="1"/>
  <c r="I273" i="1"/>
  <c r="J273" i="1" s="1"/>
  <c r="L273" i="1" s="1"/>
  <c r="N273" i="1" s="1"/>
  <c r="I254" i="1"/>
  <c r="J254" i="1" s="1"/>
  <c r="L254" i="1" s="1"/>
  <c r="N254" i="1" s="1"/>
  <c r="I126" i="1"/>
  <c r="J126" i="1" s="1"/>
  <c r="L126" i="1" s="1"/>
  <c r="N126" i="1" s="1"/>
  <c r="I242" i="1"/>
  <c r="J242" i="1" s="1"/>
  <c r="L242" i="1" s="1"/>
  <c r="N242" i="1" s="1"/>
  <c r="I51" i="1"/>
  <c r="J51" i="1" s="1"/>
  <c r="L51" i="1" s="1"/>
  <c r="N51" i="1" s="1"/>
  <c r="I252" i="1"/>
  <c r="I83" i="1"/>
  <c r="J83" i="1" s="1"/>
  <c r="L83" i="1" s="1"/>
  <c r="N83" i="1" s="1"/>
  <c r="I283" i="1"/>
  <c r="J283" i="1" s="1"/>
  <c r="L283" i="1" s="1"/>
  <c r="N283" i="1" s="1"/>
  <c r="I114" i="1"/>
  <c r="J114" i="1" s="1"/>
  <c r="L114" i="1" s="1"/>
  <c r="N114" i="1" s="1"/>
  <c r="I226" i="1"/>
  <c r="J226" i="1" s="1"/>
  <c r="L226" i="1" s="1"/>
  <c r="N226" i="1" s="1"/>
  <c r="I253" i="1"/>
  <c r="J253" i="1" s="1"/>
  <c r="L253" i="1" s="1"/>
  <c r="N253" i="1" s="1"/>
  <c r="I46" i="1"/>
  <c r="J46" i="1" s="1"/>
  <c r="L46" i="1" s="1"/>
  <c r="N46" i="1" s="1"/>
  <c r="I121" i="1"/>
  <c r="I130" i="1"/>
  <c r="J130" i="1" s="1"/>
  <c r="L130" i="1" s="1"/>
  <c r="N130" i="1" s="1"/>
  <c r="I160" i="1"/>
  <c r="I371" i="1"/>
  <c r="J371" i="1" s="1"/>
  <c r="I43" i="1"/>
  <c r="I352" i="1"/>
  <c r="J352" i="1" s="1"/>
  <c r="I360" i="1"/>
  <c r="J360" i="1" s="1"/>
  <c r="I220" i="1"/>
  <c r="J220" i="1" s="1"/>
  <c r="L220" i="1" s="1"/>
  <c r="N220" i="1" s="1"/>
  <c r="I197" i="1"/>
  <c r="J197" i="1" s="1"/>
  <c r="L197" i="1" s="1"/>
  <c r="N197" i="1" s="1"/>
  <c r="I256" i="1"/>
  <c r="J256" i="1" s="1"/>
  <c r="L256" i="1" s="1"/>
  <c r="N256" i="1" s="1"/>
  <c r="I272" i="1"/>
  <c r="J272" i="1" s="1"/>
  <c r="L272" i="1" s="1"/>
  <c r="N272" i="1" s="1"/>
  <c r="I64" i="1"/>
  <c r="J64" i="1" s="1"/>
  <c r="L64" i="1" s="1"/>
  <c r="N64" i="1" s="1"/>
  <c r="I109" i="1"/>
  <c r="J109" i="1" s="1"/>
  <c r="L109" i="1" s="1"/>
  <c r="N109" i="1" s="1"/>
  <c r="I287" i="1"/>
  <c r="J287" i="1" s="1"/>
  <c r="L287" i="1" s="1"/>
  <c r="N287" i="1" s="1"/>
  <c r="I63" i="1"/>
  <c r="J63" i="1" s="1"/>
  <c r="L63" i="1" s="1"/>
  <c r="N63" i="1" s="1"/>
  <c r="I136" i="1"/>
  <c r="J136" i="1" s="1"/>
  <c r="L136" i="1" s="1"/>
  <c r="N136" i="1" s="1"/>
  <c r="I368" i="1"/>
  <c r="J368" i="1" s="1"/>
  <c r="I112" i="1"/>
  <c r="J112" i="1" s="1"/>
  <c r="L112" i="1" s="1"/>
  <c r="N112" i="1" s="1"/>
  <c r="I189" i="1"/>
  <c r="J189" i="1" s="1"/>
  <c r="L189" i="1" s="1"/>
  <c r="N189" i="1" s="1"/>
  <c r="I129" i="1"/>
  <c r="I123" i="1"/>
  <c r="J123" i="1" s="1"/>
  <c r="L123" i="1" s="1"/>
  <c r="N123" i="1" s="1"/>
  <c r="I375" i="1"/>
  <c r="I101" i="1"/>
  <c r="J101" i="1" s="1"/>
  <c r="L101" i="1" s="1"/>
  <c r="N101" i="1" s="1"/>
  <c r="I307" i="1"/>
  <c r="J307" i="1" s="1"/>
  <c r="L307" i="1" s="1"/>
  <c r="N307" i="1" s="1"/>
  <c r="I291" i="1"/>
  <c r="I322" i="1"/>
  <c r="J322" i="1" s="1"/>
  <c r="I342" i="1"/>
  <c r="J342" i="1" s="1"/>
  <c r="I198" i="1"/>
  <c r="J198" i="1" s="1"/>
  <c r="L198" i="1" s="1"/>
  <c r="N198" i="1" s="1"/>
  <c r="I44" i="1"/>
  <c r="J44" i="1" s="1"/>
  <c r="L44" i="1" s="1"/>
  <c r="N44" i="1" s="1"/>
  <c r="I104" i="1"/>
  <c r="J104" i="1" s="1"/>
  <c r="L104" i="1" s="1"/>
  <c r="N104" i="1" s="1"/>
  <c r="I171" i="1"/>
  <c r="J171" i="1" s="1"/>
  <c r="L171" i="1" s="1"/>
  <c r="N171" i="1" s="1"/>
  <c r="I82" i="1"/>
  <c r="J82" i="1" s="1"/>
  <c r="L82" i="1" s="1"/>
  <c r="N82" i="1" s="1"/>
  <c r="I106" i="1"/>
  <c r="J106" i="1" s="1"/>
  <c r="L106" i="1" s="1"/>
  <c r="N106" i="1" s="1"/>
  <c r="I335" i="1"/>
  <c r="J335" i="1" s="1"/>
  <c r="I22" i="1"/>
  <c r="J22" i="1" s="1"/>
  <c r="L22" i="1" s="1"/>
  <c r="N22" i="1" s="1"/>
  <c r="I257" i="1"/>
  <c r="J257" i="1" s="1"/>
  <c r="L257" i="1" s="1"/>
  <c r="N257" i="1" s="1"/>
  <c r="I288" i="1"/>
  <c r="J288" i="1" s="1"/>
  <c r="L288" i="1" s="1"/>
  <c r="N288" i="1" s="1"/>
  <c r="I206" i="1"/>
  <c r="J206" i="1" s="1"/>
  <c r="L206" i="1" s="1"/>
  <c r="N206" i="1" s="1"/>
  <c r="I102" i="1"/>
  <c r="J102" i="1" s="1"/>
  <c r="L102" i="1" s="1"/>
  <c r="N102" i="1" s="1"/>
  <c r="I234" i="1"/>
  <c r="I116" i="1"/>
  <c r="J116" i="1" s="1"/>
  <c r="L116" i="1" s="1"/>
  <c r="N116" i="1" s="1"/>
  <c r="I145" i="1"/>
  <c r="J145" i="1" s="1"/>
  <c r="L145" i="1" s="1"/>
  <c r="N145" i="1" s="1"/>
  <c r="I177" i="1"/>
  <c r="J177" i="1" s="1"/>
  <c r="L177" i="1" s="1"/>
  <c r="N177" i="1" s="1"/>
  <c r="I27" i="1"/>
  <c r="J27" i="1" s="1"/>
  <c r="L27" i="1" s="1"/>
  <c r="N27" i="1" s="1"/>
  <c r="I266" i="1"/>
  <c r="J266" i="1" s="1"/>
  <c r="L266" i="1" s="1"/>
  <c r="N266" i="1" s="1"/>
  <c r="I308" i="1"/>
  <c r="J308" i="1" s="1"/>
  <c r="L308" i="1" s="1"/>
  <c r="N308" i="1" s="1"/>
  <c r="I369" i="1"/>
  <c r="J369" i="1" s="1"/>
  <c r="I92" i="1"/>
  <c r="J92" i="1" s="1"/>
  <c r="L92" i="1" s="1"/>
  <c r="N92" i="1" s="1"/>
  <c r="I311" i="1"/>
  <c r="J311" i="1" s="1"/>
  <c r="I218" i="1"/>
  <c r="J218" i="1" s="1"/>
  <c r="L218" i="1" s="1"/>
  <c r="N218" i="1" s="1"/>
  <c r="I323" i="1"/>
  <c r="J323" i="1" s="1"/>
  <c r="I57" i="1"/>
  <c r="J57" i="1" s="1"/>
  <c r="L57" i="1" s="1"/>
  <c r="N57" i="1" s="1"/>
  <c r="I66" i="1"/>
  <c r="J66" i="1" s="1"/>
  <c r="L66" i="1" s="1"/>
  <c r="I99" i="1"/>
  <c r="J99" i="1" s="1"/>
  <c r="L99" i="1" s="1"/>
  <c r="N99" i="1" s="1"/>
  <c r="I250" i="1"/>
  <c r="J250" i="1" s="1"/>
  <c r="L250" i="1" s="1"/>
  <c r="N250" i="1" s="1"/>
  <c r="I58" i="1"/>
  <c r="J58" i="1" s="1"/>
  <c r="L58" i="1" s="1"/>
  <c r="N58" i="1" s="1"/>
  <c r="I286" i="1"/>
  <c r="J286" i="1" s="1"/>
  <c r="L286" i="1" s="1"/>
  <c r="N286" i="1" s="1"/>
  <c r="I294" i="1"/>
  <c r="J294" i="1" s="1"/>
  <c r="L294" i="1" s="1"/>
  <c r="N294" i="1" s="1"/>
  <c r="I328" i="1"/>
  <c r="I353" i="1"/>
  <c r="J353" i="1" s="1"/>
  <c r="J233" i="1"/>
  <c r="I290" i="1"/>
  <c r="J290" i="1" s="1"/>
  <c r="L290" i="1" s="1"/>
  <c r="N290" i="1" s="1"/>
  <c r="I325" i="1"/>
  <c r="J325" i="1" s="1"/>
  <c r="I89" i="1"/>
  <c r="J89" i="1" s="1"/>
  <c r="L89" i="1" s="1"/>
  <c r="N89" i="1" s="1"/>
  <c r="I54" i="1"/>
  <c r="J54" i="1" s="1"/>
  <c r="L54" i="1" s="1"/>
  <c r="N54" i="1" s="1"/>
  <c r="I361" i="1"/>
  <c r="J361" i="1" s="1"/>
  <c r="I161" i="1"/>
  <c r="J161" i="1" s="1"/>
  <c r="L161" i="1" s="1"/>
  <c r="N161" i="1" s="1"/>
  <c r="I176" i="1"/>
  <c r="J176" i="1" s="1"/>
  <c r="L176" i="1" s="1"/>
  <c r="N176" i="1" s="1"/>
  <c r="I174" i="1"/>
  <c r="I207" i="1"/>
  <c r="J207" i="1" s="1"/>
  <c r="L207" i="1" s="1"/>
  <c r="N207" i="1" s="1"/>
  <c r="I219" i="1"/>
  <c r="I191" i="1"/>
  <c r="J191" i="1" s="1"/>
  <c r="L191" i="1" s="1"/>
  <c r="N191" i="1" s="1"/>
  <c r="I14" i="1"/>
  <c r="J14" i="1" s="1"/>
  <c r="L14" i="1" s="1"/>
  <c r="N14" i="1" s="1"/>
  <c r="I31" i="1"/>
  <c r="J31" i="1" s="1"/>
  <c r="L31" i="1" s="1"/>
  <c r="N31" i="1" s="1"/>
  <c r="I61" i="1"/>
  <c r="I91" i="1"/>
  <c r="J91" i="1" s="1"/>
  <c r="L91" i="1" s="1"/>
  <c r="N91" i="1" s="1"/>
  <c r="I297" i="1"/>
  <c r="J297" i="1" s="1"/>
  <c r="I359" i="1"/>
  <c r="J359" i="1" s="1"/>
  <c r="I56" i="1"/>
  <c r="J56" i="1" s="1"/>
  <c r="L56" i="1" s="1"/>
  <c r="N56" i="1" s="1"/>
  <c r="I251" i="1"/>
  <c r="J251" i="1" s="1"/>
  <c r="L251" i="1" s="1"/>
  <c r="N251" i="1" s="1"/>
  <c r="I196" i="1"/>
  <c r="J196" i="1" s="1"/>
  <c r="L196" i="1" s="1"/>
  <c r="N196" i="1" s="1"/>
  <c r="I88" i="1"/>
  <c r="J88" i="1" s="1"/>
  <c r="L88" i="1" s="1"/>
  <c r="N88" i="1" s="1"/>
  <c r="I148" i="1"/>
  <c r="J148" i="1" s="1"/>
  <c r="L148" i="1" s="1"/>
  <c r="N148" i="1" s="1"/>
  <c r="I324" i="1"/>
  <c r="J324" i="1" s="1"/>
  <c r="I355" i="1"/>
  <c r="J355" i="1" s="1"/>
  <c r="I378" i="1"/>
  <c r="J378" i="1" s="1"/>
  <c r="L379" i="1" s="1"/>
  <c r="I164" i="1"/>
  <c r="I85" i="1"/>
  <c r="J85" i="1" s="1"/>
  <c r="L85" i="1" s="1"/>
  <c r="N85" i="1" s="1"/>
  <c r="I180" i="1"/>
  <c r="I212" i="1"/>
  <c r="J212" i="1" s="1"/>
  <c r="L212" i="1" s="1"/>
  <c r="N212" i="1" s="1"/>
  <c r="I240" i="1"/>
  <c r="J240" i="1" s="1"/>
  <c r="L240" i="1" s="1"/>
  <c r="N240" i="1" s="1"/>
  <c r="I367" i="1"/>
  <c r="J367" i="1" s="1"/>
  <c r="I329" i="1"/>
  <c r="J329" i="1" s="1"/>
  <c r="I26" i="1"/>
  <c r="J26" i="1" s="1"/>
  <c r="L26" i="1" s="1"/>
  <c r="N26" i="1" s="1"/>
  <c r="I84" i="1"/>
  <c r="J84" i="1" s="1"/>
  <c r="L84" i="1" s="1"/>
  <c r="N84" i="1" s="1"/>
  <c r="I135" i="1"/>
  <c r="I343" i="1"/>
  <c r="J343" i="1" s="1"/>
  <c r="I249" i="1"/>
  <c r="J249" i="1" s="1"/>
  <c r="L249" i="1" s="1"/>
  <c r="N249" i="1" s="1"/>
  <c r="I364" i="1"/>
  <c r="I80" i="1"/>
  <c r="J80" i="1" s="1"/>
  <c r="L80" i="1" s="1"/>
  <c r="N80" i="1" s="1"/>
  <c r="I87" i="1"/>
  <c r="J87" i="1" s="1"/>
  <c r="L87" i="1" s="1"/>
  <c r="N87" i="1" s="1"/>
  <c r="I118" i="1"/>
  <c r="J118" i="1" s="1"/>
  <c r="L118" i="1" s="1"/>
  <c r="N118" i="1" s="1"/>
  <c r="I269" i="1"/>
  <c r="J269" i="1" s="1"/>
  <c r="L269" i="1" s="1"/>
  <c r="N269" i="1" s="1"/>
  <c r="I296" i="1"/>
  <c r="J296" i="1" s="1"/>
  <c r="L296" i="1" s="1"/>
  <c r="N296" i="1" s="1"/>
  <c r="I305" i="1"/>
  <c r="J305" i="1" s="1"/>
  <c r="L305" i="1" s="1"/>
  <c r="N305" i="1" s="1"/>
  <c r="I315" i="1"/>
  <c r="J315" i="1" s="1"/>
  <c r="L315" i="1" s="1"/>
  <c r="N315" i="1" s="1"/>
  <c r="I350" i="1"/>
  <c r="J350" i="1" s="1"/>
  <c r="I358" i="1"/>
  <c r="J358" i="1" s="1"/>
  <c r="I244" i="1"/>
  <c r="J244" i="1" s="1"/>
  <c r="L244" i="1" s="1"/>
  <c r="N244" i="1" s="1"/>
  <c r="I15" i="1"/>
  <c r="J15" i="1" s="1"/>
  <c r="L15" i="1" s="1"/>
  <c r="N15" i="1" s="1"/>
  <c r="I86" i="1"/>
  <c r="J86" i="1" s="1"/>
  <c r="L86" i="1" s="1"/>
  <c r="N86" i="1" s="1"/>
  <c r="I39" i="1"/>
  <c r="J39" i="1" s="1"/>
  <c r="L39" i="1" s="1"/>
  <c r="N39" i="1" s="1"/>
  <c r="I62" i="1"/>
  <c r="J62" i="1" s="1"/>
  <c r="L62" i="1" s="1"/>
  <c r="N62" i="1" s="1"/>
  <c r="I289" i="1"/>
  <c r="J289" i="1" s="1"/>
  <c r="L289" i="1" s="1"/>
  <c r="N289" i="1" s="1"/>
  <c r="I333" i="1"/>
  <c r="I236" i="1"/>
  <c r="J236" i="1" s="1"/>
  <c r="L236" i="1" s="1"/>
  <c r="N236" i="1" s="1"/>
  <c r="I265" i="1"/>
  <c r="J265" i="1" s="1"/>
  <c r="L265" i="1" s="1"/>
  <c r="N265" i="1" s="1"/>
  <c r="I117" i="1"/>
  <c r="J117" i="1" s="1"/>
  <c r="L117" i="1" s="1"/>
  <c r="N117" i="1" s="1"/>
  <c r="I81" i="1"/>
  <c r="I147" i="1"/>
  <c r="J147" i="1" s="1"/>
  <c r="L147" i="1" s="1"/>
  <c r="N147" i="1" s="1"/>
  <c r="I97" i="1"/>
  <c r="J97" i="1" s="1"/>
  <c r="L97" i="1" s="1"/>
  <c r="N97" i="1" s="1"/>
  <c r="I124" i="1"/>
  <c r="J124" i="1" s="1"/>
  <c r="L124" i="1" s="1"/>
  <c r="N124" i="1" s="1"/>
  <c r="I153" i="1"/>
  <c r="J153" i="1" s="1"/>
  <c r="L153" i="1" s="1"/>
  <c r="N153" i="1" s="1"/>
  <c r="I47" i="1"/>
  <c r="J47" i="1" s="1"/>
  <c r="L47" i="1" s="1"/>
  <c r="N47" i="1" s="1"/>
  <c r="I233" i="1"/>
  <c r="H303" i="1"/>
  <c r="H310" i="1" s="1"/>
  <c r="H317" i="1" s="1"/>
  <c r="H318" i="1" s="1"/>
  <c r="H392" i="1"/>
  <c r="P239" i="1" l="1"/>
  <c r="J370" i="8"/>
  <c r="L370" i="8" s="1"/>
  <c r="H370" i="22" s="1"/>
  <c r="AH202" i="19"/>
  <c r="AB16" i="19"/>
  <c r="AB20" i="19" s="1"/>
  <c r="AB24" i="19" s="1"/>
  <c r="AD13" i="19"/>
  <c r="R187" i="1"/>
  <c r="J233" i="22"/>
  <c r="R384" i="1"/>
  <c r="R387" i="1" s="1"/>
  <c r="R302" i="1" s="1"/>
  <c r="R392" i="1" s="1"/>
  <c r="AD211" i="19"/>
  <c r="AB216" i="19"/>
  <c r="V310" i="19"/>
  <c r="V317" i="19" s="1"/>
  <c r="V318" i="19" s="1"/>
  <c r="Z297" i="19"/>
  <c r="Z303" i="19" s="1"/>
  <c r="X303" i="19"/>
  <c r="X310" i="19" s="1"/>
  <c r="X317" i="19" s="1"/>
  <c r="X318" i="19" s="1"/>
  <c r="I278" i="8"/>
  <c r="AD70" i="5"/>
  <c r="X70" i="5"/>
  <c r="Z70" i="5" s="1"/>
  <c r="AD301" i="5"/>
  <c r="X301" i="5"/>
  <c r="Z301" i="5" s="1"/>
  <c r="AD51" i="5"/>
  <c r="X51" i="5"/>
  <c r="Z51" i="5" s="1"/>
  <c r="AD313" i="5"/>
  <c r="X313" i="5"/>
  <c r="Z313" i="5" s="1"/>
  <c r="J98" i="8"/>
  <c r="L98" i="8" s="1"/>
  <c r="H98" i="22" s="1"/>
  <c r="AD304" i="5"/>
  <c r="X304" i="5"/>
  <c r="Z304" i="5" s="1"/>
  <c r="AD107" i="5"/>
  <c r="X107" i="5"/>
  <c r="Z107" i="5" s="1"/>
  <c r="AD300" i="5"/>
  <c r="X300" i="5"/>
  <c r="Z300" i="5" s="1"/>
  <c r="J258" i="8"/>
  <c r="L258" i="8" s="1"/>
  <c r="H258" i="22" s="1"/>
  <c r="I19" i="8"/>
  <c r="L70" i="22"/>
  <c r="N70" i="22" s="1"/>
  <c r="L313" i="22"/>
  <c r="N313" i="22" s="1"/>
  <c r="G6" i="25"/>
  <c r="M282" i="22" s="1"/>
  <c r="T69" i="5"/>
  <c r="T72" i="5" s="1"/>
  <c r="T35" i="5"/>
  <c r="K105" i="22"/>
  <c r="AB105" i="5"/>
  <c r="X105" i="5" s="1"/>
  <c r="Z105" i="5" s="1"/>
  <c r="K144" i="22"/>
  <c r="L144" i="22" s="1"/>
  <c r="N144" i="22" s="1"/>
  <c r="AB144" i="5"/>
  <c r="K256" i="22"/>
  <c r="AB256" i="5"/>
  <c r="K251" i="22"/>
  <c r="AB251" i="5"/>
  <c r="K206" i="22"/>
  <c r="AB206" i="5"/>
  <c r="K170" i="22"/>
  <c r="L170" i="22" s="1"/>
  <c r="N170" i="22" s="1"/>
  <c r="AB170" i="5"/>
  <c r="K273" i="22"/>
  <c r="AB273" i="5"/>
  <c r="K10" i="22"/>
  <c r="L10" i="22" s="1"/>
  <c r="N10" i="22" s="1"/>
  <c r="AB10" i="5"/>
  <c r="K148" i="22"/>
  <c r="AB148" i="5"/>
  <c r="K115" i="22"/>
  <c r="L115" i="22" s="1"/>
  <c r="N115" i="22" s="1"/>
  <c r="AB115" i="5"/>
  <c r="K288" i="22"/>
  <c r="AB288" i="5"/>
  <c r="K292" i="22"/>
  <c r="L292" i="22" s="1"/>
  <c r="N292" i="22" s="1"/>
  <c r="AB292" i="5"/>
  <c r="K110" i="22"/>
  <c r="AB110" i="5"/>
  <c r="K44" i="22"/>
  <c r="AB44" i="5"/>
  <c r="K315" i="22"/>
  <c r="AB315" i="5"/>
  <c r="K58" i="22"/>
  <c r="AB58" i="5"/>
  <c r="K196" i="22"/>
  <c r="AB196" i="5"/>
  <c r="K139" i="22"/>
  <c r="L139" i="22" s="1"/>
  <c r="N139" i="22" s="1"/>
  <c r="AB139" i="5"/>
  <c r="K166" i="22"/>
  <c r="AB166" i="5"/>
  <c r="K223" i="22"/>
  <c r="L223" i="22" s="1"/>
  <c r="N223" i="22" s="1"/>
  <c r="AB223" i="5"/>
  <c r="K117" i="22"/>
  <c r="AB117" i="5"/>
  <c r="K237" i="22"/>
  <c r="L237" i="22" s="1"/>
  <c r="N237" i="22" s="1"/>
  <c r="AB237" i="5"/>
  <c r="K213" i="22"/>
  <c r="AB213" i="5"/>
  <c r="K87" i="22"/>
  <c r="AB87" i="5"/>
  <c r="K74" i="22"/>
  <c r="AB74" i="5"/>
  <c r="K250" i="22"/>
  <c r="AB250" i="5"/>
  <c r="K147" i="22"/>
  <c r="AB147" i="5"/>
  <c r="K29" i="22"/>
  <c r="AB29" i="5"/>
  <c r="K73" i="22"/>
  <c r="AB73" i="5"/>
  <c r="K22" i="22"/>
  <c r="AB22" i="5"/>
  <c r="K84" i="22"/>
  <c r="AB84" i="5"/>
  <c r="K178" i="22"/>
  <c r="AB178" i="5"/>
  <c r="K263" i="22"/>
  <c r="AB263" i="5"/>
  <c r="K181" i="22"/>
  <c r="AB181" i="5"/>
  <c r="K266" i="22"/>
  <c r="AB266" i="5"/>
  <c r="K232" i="22"/>
  <c r="L232" i="22" s="1"/>
  <c r="N232" i="22" s="1"/>
  <c r="AB232" i="5"/>
  <c r="K306" i="22"/>
  <c r="L306" i="22" s="1"/>
  <c r="AB306" i="5"/>
  <c r="K258" i="22"/>
  <c r="L258" i="22" s="1"/>
  <c r="N258" i="22" s="1"/>
  <c r="AB258" i="5"/>
  <c r="K15" i="22"/>
  <c r="AB15" i="5"/>
  <c r="K32" i="22"/>
  <c r="AB32" i="5"/>
  <c r="K227" i="22"/>
  <c r="L227" i="22" s="1"/>
  <c r="N227" i="22" s="1"/>
  <c r="AB227" i="5"/>
  <c r="K126" i="22"/>
  <c r="AB126" i="5"/>
  <c r="K31" i="22"/>
  <c r="AB31" i="5"/>
  <c r="K26" i="22"/>
  <c r="AB26" i="5"/>
  <c r="K277" i="22"/>
  <c r="AB277" i="5"/>
  <c r="K59" i="22"/>
  <c r="L59" i="22" s="1"/>
  <c r="N59" i="22" s="1"/>
  <c r="AB59" i="5"/>
  <c r="K286" i="22"/>
  <c r="AB286" i="5"/>
  <c r="K290" i="22"/>
  <c r="AB290" i="5"/>
  <c r="K231" i="22"/>
  <c r="L231" i="22" s="1"/>
  <c r="N231" i="22" s="1"/>
  <c r="AB231" i="5"/>
  <c r="K125" i="22"/>
  <c r="AB125" i="5"/>
  <c r="K268" i="22"/>
  <c r="L268" i="22" s="1"/>
  <c r="N268" i="22" s="1"/>
  <c r="AB268" i="5"/>
  <c r="K269" i="22"/>
  <c r="AB269" i="5"/>
  <c r="K299" i="22"/>
  <c r="AB299" i="5"/>
  <c r="K76" i="22"/>
  <c r="AB76" i="5"/>
  <c r="K101" i="22"/>
  <c r="AB101" i="5"/>
  <c r="K307" i="22"/>
  <c r="AB307" i="5"/>
  <c r="K183" i="22"/>
  <c r="AB183" i="5"/>
  <c r="K92" i="22"/>
  <c r="AB92" i="5"/>
  <c r="K177" i="22"/>
  <c r="AB177" i="5"/>
  <c r="K189" i="22"/>
  <c r="AB189" i="5"/>
  <c r="K145" i="22"/>
  <c r="AB145" i="5"/>
  <c r="K109" i="22"/>
  <c r="AB109" i="5"/>
  <c r="K133" i="22"/>
  <c r="AB133" i="5"/>
  <c r="K289" i="22"/>
  <c r="AB289" i="5"/>
  <c r="K85" i="22"/>
  <c r="AB85" i="5"/>
  <c r="K270" i="22"/>
  <c r="AB270" i="5"/>
  <c r="K71" i="22"/>
  <c r="L71" i="22" s="1"/>
  <c r="N71" i="22" s="1"/>
  <c r="AB71" i="5"/>
  <c r="K235" i="22"/>
  <c r="AB235" i="5"/>
  <c r="K308" i="22"/>
  <c r="AB308" i="5"/>
  <c r="K197" i="22"/>
  <c r="AB197" i="5"/>
  <c r="K153" i="22"/>
  <c r="AB153" i="5"/>
  <c r="K79" i="22"/>
  <c r="AB79" i="5"/>
  <c r="X79" i="5" s="1"/>
  <c r="Z79" i="5" s="1"/>
  <c r="K162" i="22"/>
  <c r="AB162" i="5"/>
  <c r="K242" i="22"/>
  <c r="AB242" i="5"/>
  <c r="K83" i="22"/>
  <c r="AB83" i="5"/>
  <c r="K138" i="22"/>
  <c r="AB138" i="5"/>
  <c r="K62" i="22"/>
  <c r="AB62" i="5"/>
  <c r="K224" i="22"/>
  <c r="AB224" i="5"/>
  <c r="K146" i="22"/>
  <c r="L146" i="22" s="1"/>
  <c r="N146" i="22" s="1"/>
  <c r="AB146" i="5"/>
  <c r="K116" i="22"/>
  <c r="AB116" i="5"/>
  <c r="K55" i="22"/>
  <c r="AB55" i="5"/>
  <c r="K132" i="22"/>
  <c r="L132" i="22" s="1"/>
  <c r="N132" i="22" s="1"/>
  <c r="AB132" i="5"/>
  <c r="K260" i="22"/>
  <c r="L260" i="22" s="1"/>
  <c r="N260" i="22" s="1"/>
  <c r="AB260" i="5"/>
  <c r="K259" i="22"/>
  <c r="AB259" i="5"/>
  <c r="K228" i="22"/>
  <c r="AB228" i="5"/>
  <c r="K45" i="22"/>
  <c r="AB45" i="5"/>
  <c r="K118" i="22"/>
  <c r="AB118" i="5"/>
  <c r="K39" i="22"/>
  <c r="AB39" i="5"/>
  <c r="K214" i="22"/>
  <c r="AB214" i="5"/>
  <c r="K285" i="22"/>
  <c r="L285" i="22" s="1"/>
  <c r="N285" i="22" s="1"/>
  <c r="AB285" i="5"/>
  <c r="K176" i="22"/>
  <c r="AB176" i="5"/>
  <c r="K191" i="22"/>
  <c r="AB191" i="5"/>
  <c r="K215" i="22"/>
  <c r="AB215" i="5"/>
  <c r="K82" i="22"/>
  <c r="AB82" i="5"/>
  <c r="K274" i="22"/>
  <c r="AB274" i="5"/>
  <c r="K217" i="22"/>
  <c r="AB217" i="5"/>
  <c r="K14" i="22"/>
  <c r="AB14" i="5"/>
  <c r="K244" i="22"/>
  <c r="AB244" i="5"/>
  <c r="K287" i="22"/>
  <c r="AB287" i="5"/>
  <c r="K156" i="22"/>
  <c r="AB156" i="5"/>
  <c r="K264" i="22"/>
  <c r="AB264" i="5"/>
  <c r="K130" i="22"/>
  <c r="AB130" i="5"/>
  <c r="X130" i="5" s="1"/>
  <c r="Z130" i="5" s="1"/>
  <c r="K41" i="22"/>
  <c r="L41" i="22" s="1"/>
  <c r="N41" i="22" s="1"/>
  <c r="AB41" i="5"/>
  <c r="K99" i="22"/>
  <c r="AB99" i="5"/>
  <c r="K253" i="22"/>
  <c r="AB253" i="5"/>
  <c r="K57" i="22"/>
  <c r="AB57" i="5"/>
  <c r="K220" i="22"/>
  <c r="AB220" i="5"/>
  <c r="K136" i="22"/>
  <c r="AB136" i="5"/>
  <c r="K210" i="22"/>
  <c r="AB210" i="5"/>
  <c r="K296" i="22"/>
  <c r="AB296" i="5"/>
  <c r="K208" i="22"/>
  <c r="AB208" i="5"/>
  <c r="K80" i="22"/>
  <c r="AB80" i="5"/>
  <c r="K245" i="22"/>
  <c r="AB245" i="5"/>
  <c r="K198" i="22"/>
  <c r="AB198" i="5"/>
  <c r="K119" i="22"/>
  <c r="L119" i="22" s="1"/>
  <c r="N119" i="22" s="1"/>
  <c r="AB119" i="5"/>
  <c r="K265" i="22"/>
  <c r="AB265" i="5"/>
  <c r="K89" i="22"/>
  <c r="AB89" i="5"/>
  <c r="K187" i="22"/>
  <c r="L187" i="22" s="1"/>
  <c r="AB187" i="5"/>
  <c r="K272" i="22"/>
  <c r="AB272" i="5"/>
  <c r="K46" i="22"/>
  <c r="AB46" i="5"/>
  <c r="K154" i="22"/>
  <c r="AB154" i="5"/>
  <c r="K88" i="22"/>
  <c r="AB88" i="5"/>
  <c r="K188" i="22"/>
  <c r="AB188" i="5"/>
  <c r="K295" i="22"/>
  <c r="AB295" i="5"/>
  <c r="K91" i="22"/>
  <c r="AB91" i="5"/>
  <c r="K218" i="22"/>
  <c r="AB218" i="5"/>
  <c r="K209" i="22"/>
  <c r="L209" i="22" s="1"/>
  <c r="N209" i="22" s="1"/>
  <c r="AB209" i="5"/>
  <c r="K36" i="22"/>
  <c r="AB36" i="5"/>
  <c r="K124" i="22"/>
  <c r="AB124" i="5"/>
  <c r="K161" i="22"/>
  <c r="AB161" i="5"/>
  <c r="K42" i="22"/>
  <c r="AB42" i="5"/>
  <c r="K61" i="22"/>
  <c r="AB61" i="5"/>
  <c r="X61" i="5" s="1"/>
  <c r="Z61" i="5" s="1"/>
  <c r="K123" i="22"/>
  <c r="AB123" i="5"/>
  <c r="K38" i="22"/>
  <c r="AB38" i="5"/>
  <c r="K312" i="22"/>
  <c r="AB312" i="5"/>
  <c r="K131" i="22"/>
  <c r="L131" i="22" s="1"/>
  <c r="N131" i="22" s="1"/>
  <c r="AB131" i="5"/>
  <c r="K240" i="22"/>
  <c r="AB240" i="5"/>
  <c r="K108" i="22"/>
  <c r="AB108" i="5"/>
  <c r="K221" i="22"/>
  <c r="AB221" i="5"/>
  <c r="K249" i="22"/>
  <c r="AB249" i="5"/>
  <c r="K151" i="22"/>
  <c r="AB151" i="5"/>
  <c r="K47" i="22"/>
  <c r="AB47" i="5"/>
  <c r="K165" i="22"/>
  <c r="AB165" i="5"/>
  <c r="K86" i="22"/>
  <c r="AB86" i="5"/>
  <c r="K155" i="22"/>
  <c r="AB155" i="5"/>
  <c r="K212" i="22"/>
  <c r="AB212" i="5"/>
  <c r="K182" i="22"/>
  <c r="L182" i="22" s="1"/>
  <c r="N182" i="22" s="1"/>
  <c r="AB182" i="5"/>
  <c r="K112" i="22"/>
  <c r="AB112" i="5"/>
  <c r="K152" i="22"/>
  <c r="AB152" i="5"/>
  <c r="K18" i="22"/>
  <c r="AB18" i="5"/>
  <c r="K199" i="22"/>
  <c r="L199" i="22" s="1"/>
  <c r="AB199" i="5"/>
  <c r="K236" i="22"/>
  <c r="AB236" i="5"/>
  <c r="K64" i="22"/>
  <c r="AB64" i="5"/>
  <c r="K241" i="22"/>
  <c r="AB241" i="5"/>
  <c r="K294" i="22"/>
  <c r="AB294" i="5"/>
  <c r="K50" i="22"/>
  <c r="AB50" i="5"/>
  <c r="K254" i="22"/>
  <c r="AB254" i="5"/>
  <c r="K11" i="22"/>
  <c r="L11" i="22" s="1"/>
  <c r="N11" i="22" s="1"/>
  <c r="AB11" i="5"/>
  <c r="K137" i="22"/>
  <c r="AB137" i="5"/>
  <c r="K104" i="22"/>
  <c r="AB104" i="5"/>
  <c r="K192" i="22"/>
  <c r="L192" i="22" s="1"/>
  <c r="N192" i="22" s="1"/>
  <c r="AB192" i="5"/>
  <c r="K143" i="22"/>
  <c r="AB143" i="5"/>
  <c r="K27" i="22"/>
  <c r="AB27" i="5"/>
  <c r="K102" i="22"/>
  <c r="AB102" i="5"/>
  <c r="K48" i="22"/>
  <c r="AB48" i="5"/>
  <c r="K98" i="22"/>
  <c r="L98" i="22" s="1"/>
  <c r="N98" i="22" s="1"/>
  <c r="AB98" i="5"/>
  <c r="K282" i="22"/>
  <c r="AB282" i="5"/>
  <c r="X282" i="5" s="1"/>
  <c r="Z282" i="5" s="1"/>
  <c r="P192" i="1"/>
  <c r="R192" i="1" s="1"/>
  <c r="G2" i="26"/>
  <c r="Q211" i="1"/>
  <c r="Q216" i="1" s="1"/>
  <c r="Q246" i="1" s="1"/>
  <c r="Q280" i="1" s="1"/>
  <c r="Q302" i="1"/>
  <c r="Q303" i="1" s="1"/>
  <c r="Q310" i="1" s="1"/>
  <c r="Q317" i="1" s="1"/>
  <c r="P262" i="1"/>
  <c r="P71" i="1"/>
  <c r="R71" i="1" s="1"/>
  <c r="P209" i="1"/>
  <c r="R209" i="1" s="1"/>
  <c r="D24" i="14"/>
  <c r="D27" i="14" s="1"/>
  <c r="F27" i="14"/>
  <c r="L334" i="22"/>
  <c r="K338" i="22"/>
  <c r="L357" i="22"/>
  <c r="J289" i="22"/>
  <c r="P289" i="1"/>
  <c r="R289" i="1" s="1"/>
  <c r="J118" i="22"/>
  <c r="P118" i="1"/>
  <c r="R118" i="1" s="1"/>
  <c r="J212" i="22"/>
  <c r="P212" i="1"/>
  <c r="R212" i="1" s="1"/>
  <c r="J88" i="22"/>
  <c r="P88" i="1"/>
  <c r="R88" i="1" s="1"/>
  <c r="J290" i="22"/>
  <c r="P290" i="1"/>
  <c r="R290" i="1" s="1"/>
  <c r="J99" i="22"/>
  <c r="P99" i="1"/>
  <c r="R99" i="1" s="1"/>
  <c r="J145" i="22"/>
  <c r="P145" i="1"/>
  <c r="R145" i="1" s="1"/>
  <c r="J104" i="22"/>
  <c r="P104" i="1"/>
  <c r="R104" i="1" s="1"/>
  <c r="J112" i="22"/>
  <c r="P112" i="1"/>
  <c r="R112" i="1" s="1"/>
  <c r="J256" i="22"/>
  <c r="P256" i="1"/>
  <c r="R256" i="1" s="1"/>
  <c r="J226" i="22"/>
  <c r="P226" i="1"/>
  <c r="R226" i="1" s="1"/>
  <c r="J162" i="22"/>
  <c r="P162" i="1"/>
  <c r="R162" i="1" s="1"/>
  <c r="J166" i="22"/>
  <c r="P166" i="1"/>
  <c r="R166" i="1" s="1"/>
  <c r="J143" i="22"/>
  <c r="P143" i="1"/>
  <c r="R143" i="1" s="1"/>
  <c r="J301" i="22"/>
  <c r="L301" i="22" s="1"/>
  <c r="N301" i="22" s="1"/>
  <c r="P301" i="1"/>
  <c r="R301" i="1" s="1"/>
  <c r="J263" i="22"/>
  <c r="P263" i="1"/>
  <c r="R263" i="1" s="1"/>
  <c r="J45" i="22"/>
  <c r="P45" i="1"/>
  <c r="R45" i="1" s="1"/>
  <c r="J224" i="22"/>
  <c r="P224" i="1"/>
  <c r="R224" i="1" s="1"/>
  <c r="J221" i="22"/>
  <c r="P221" i="1"/>
  <c r="R221" i="1" s="1"/>
  <c r="J175" i="22"/>
  <c r="P175" i="1"/>
  <c r="R175" i="1" s="1"/>
  <c r="J97" i="22"/>
  <c r="P97" i="1"/>
  <c r="J244" i="22"/>
  <c r="P244" i="1"/>
  <c r="R244" i="1" s="1"/>
  <c r="J87" i="22"/>
  <c r="P87" i="1"/>
  <c r="R87" i="1" s="1"/>
  <c r="J196" i="22"/>
  <c r="P196" i="1"/>
  <c r="R196" i="1" s="1"/>
  <c r="J54" i="22"/>
  <c r="P54" i="1"/>
  <c r="J286" i="22"/>
  <c r="P286" i="1"/>
  <c r="R286" i="1" s="1"/>
  <c r="J116" i="22"/>
  <c r="P116" i="1"/>
  <c r="R116" i="1" s="1"/>
  <c r="J106" i="22"/>
  <c r="P106" i="1"/>
  <c r="R106" i="1" s="1"/>
  <c r="J123" i="22"/>
  <c r="P123" i="1"/>
  <c r="R123" i="1" s="1"/>
  <c r="J109" i="22"/>
  <c r="P109" i="1"/>
  <c r="R109" i="1" s="1"/>
  <c r="J51" i="22"/>
  <c r="L51" i="22" s="1"/>
  <c r="N51" i="22" s="1"/>
  <c r="P51" i="1"/>
  <c r="R51" i="1" s="1"/>
  <c r="J110" i="22"/>
  <c r="P110" i="1"/>
  <c r="R110" i="1" s="1"/>
  <c r="J299" i="22"/>
  <c r="P299" i="1"/>
  <c r="R299" i="1" s="1"/>
  <c r="J32" i="22"/>
  <c r="P32" i="1"/>
  <c r="R32" i="1" s="1"/>
  <c r="J248" i="22"/>
  <c r="P248" i="1"/>
  <c r="R248" i="1" s="1"/>
  <c r="J312" i="22"/>
  <c r="P312" i="1"/>
  <c r="R312" i="1" s="1"/>
  <c r="J259" i="22"/>
  <c r="P259" i="1"/>
  <c r="R259" i="1" s="1"/>
  <c r="R150" i="1"/>
  <c r="R186" i="1"/>
  <c r="R262" i="1"/>
  <c r="P233" i="1"/>
  <c r="R231" i="1"/>
  <c r="R115" i="1"/>
  <c r="J236" i="22"/>
  <c r="P236" i="1"/>
  <c r="R236" i="1" s="1"/>
  <c r="J80" i="22"/>
  <c r="P80" i="1"/>
  <c r="R80" i="1" s="1"/>
  <c r="J251" i="22"/>
  <c r="P251" i="1"/>
  <c r="R251" i="1" s="1"/>
  <c r="J191" i="22"/>
  <c r="P191" i="1"/>
  <c r="R191" i="1" s="1"/>
  <c r="J89" i="22"/>
  <c r="P89" i="1"/>
  <c r="R89" i="1" s="1"/>
  <c r="J58" i="22"/>
  <c r="P58" i="1"/>
  <c r="R58" i="1" s="1"/>
  <c r="J92" i="22"/>
  <c r="P92" i="1"/>
  <c r="R92" i="1" s="1"/>
  <c r="J82" i="22"/>
  <c r="P82" i="1"/>
  <c r="R82" i="1" s="1"/>
  <c r="J307" i="22"/>
  <c r="P307" i="1"/>
  <c r="R307" i="1" s="1"/>
  <c r="J64" i="22"/>
  <c r="P64" i="1"/>
  <c r="R64" i="1" s="1"/>
  <c r="J283" i="22"/>
  <c r="P283" i="1"/>
  <c r="R283" i="1" s="1"/>
  <c r="J210" i="22"/>
  <c r="P210" i="1"/>
  <c r="R210" i="1" s="1"/>
  <c r="J42" i="22"/>
  <c r="P42" i="1"/>
  <c r="R42" i="1" s="1"/>
  <c r="J142" i="22"/>
  <c r="P142" i="1"/>
  <c r="J155" i="22"/>
  <c r="P155" i="1"/>
  <c r="R155" i="1" s="1"/>
  <c r="J76" i="22"/>
  <c r="P76" i="1"/>
  <c r="R76" i="1" s="1"/>
  <c r="J165" i="22"/>
  <c r="P165" i="1"/>
  <c r="R165" i="1" s="1"/>
  <c r="J215" i="22"/>
  <c r="P215" i="1"/>
  <c r="R215" i="1" s="1"/>
  <c r="J124" i="22"/>
  <c r="P124" i="1"/>
  <c r="J15" i="22"/>
  <c r="P15" i="1"/>
  <c r="J249" i="22"/>
  <c r="P249" i="1"/>
  <c r="R249" i="1" s="1"/>
  <c r="J31" i="22"/>
  <c r="J33" i="22" s="1"/>
  <c r="P31" i="1"/>
  <c r="R31" i="1" s="1"/>
  <c r="J218" i="22"/>
  <c r="P218" i="1"/>
  <c r="R218" i="1" s="1"/>
  <c r="J265" i="22"/>
  <c r="P265" i="1"/>
  <c r="R265" i="1" s="1"/>
  <c r="J62" i="22"/>
  <c r="P62" i="1"/>
  <c r="R62" i="1" s="1"/>
  <c r="J305" i="22"/>
  <c r="P305" i="1"/>
  <c r="R305" i="1" s="1"/>
  <c r="J14" i="22"/>
  <c r="P14" i="1"/>
  <c r="R14" i="1" s="1"/>
  <c r="J266" i="22"/>
  <c r="P266" i="1"/>
  <c r="R266" i="1" s="1"/>
  <c r="J288" i="22"/>
  <c r="P288" i="1"/>
  <c r="R288" i="1" s="1"/>
  <c r="J44" i="22"/>
  <c r="P44" i="1"/>
  <c r="R44" i="1" s="1"/>
  <c r="J197" i="22"/>
  <c r="P197" i="1"/>
  <c r="R197" i="1" s="1"/>
  <c r="J114" i="22"/>
  <c r="P114" i="1"/>
  <c r="R114" i="1" s="1"/>
  <c r="J273" i="22"/>
  <c r="P273" i="1"/>
  <c r="R273" i="1" s="1"/>
  <c r="J36" i="22"/>
  <c r="P36" i="1"/>
  <c r="R36" i="1" s="1"/>
  <c r="J181" i="22"/>
  <c r="P181" i="1"/>
  <c r="R181" i="1" s="1"/>
  <c r="J217" i="22"/>
  <c r="P217" i="1"/>
  <c r="R217" i="1" s="1"/>
  <c r="J74" i="22"/>
  <c r="P74" i="1"/>
  <c r="R74" i="1" s="1"/>
  <c r="J137" i="22"/>
  <c r="P137" i="1"/>
  <c r="R137" i="1" s="1"/>
  <c r="R306" i="1"/>
  <c r="R258" i="1"/>
  <c r="J47" i="22"/>
  <c r="P47" i="1"/>
  <c r="R47" i="1" s="1"/>
  <c r="J147" i="22"/>
  <c r="P147" i="1"/>
  <c r="R147" i="1" s="1"/>
  <c r="J39" i="22"/>
  <c r="P39" i="1"/>
  <c r="J296" i="22"/>
  <c r="P296" i="1"/>
  <c r="R296" i="1" s="1"/>
  <c r="J85" i="22"/>
  <c r="P85" i="1"/>
  <c r="R85" i="1" s="1"/>
  <c r="J91" i="22"/>
  <c r="P91" i="1"/>
  <c r="R91" i="1" s="1"/>
  <c r="J176" i="22"/>
  <c r="P176" i="1"/>
  <c r="R176" i="1" s="1"/>
  <c r="J57" i="22"/>
  <c r="P57" i="1"/>
  <c r="J27" i="22"/>
  <c r="P27" i="1"/>
  <c r="J257" i="22"/>
  <c r="J261" i="22" s="1"/>
  <c r="P257" i="1"/>
  <c r="R257" i="1" s="1"/>
  <c r="J198" i="22"/>
  <c r="P198" i="1"/>
  <c r="R198" i="1" s="1"/>
  <c r="J136" i="22"/>
  <c r="P136" i="1"/>
  <c r="R136" i="1" s="1"/>
  <c r="J220" i="22"/>
  <c r="P220" i="1"/>
  <c r="R220" i="1" s="1"/>
  <c r="J46" i="22"/>
  <c r="P46" i="1"/>
  <c r="R46" i="1" s="1"/>
  <c r="J242" i="22"/>
  <c r="P242" i="1"/>
  <c r="R242" i="1" s="1"/>
  <c r="J235" i="22"/>
  <c r="P235" i="1"/>
  <c r="R235" i="1" s="1"/>
  <c r="J122" i="22"/>
  <c r="P122" i="1"/>
  <c r="R122" i="1" s="1"/>
  <c r="J298" i="22"/>
  <c r="L298" i="22" s="1"/>
  <c r="N298" i="22" s="1"/>
  <c r="P298" i="1"/>
  <c r="R298" i="1" s="1"/>
  <c r="J264" i="22"/>
  <c r="P264" i="1"/>
  <c r="R264" i="1" s="1"/>
  <c r="J152" i="22"/>
  <c r="P152" i="1"/>
  <c r="R152" i="1" s="1"/>
  <c r="J270" i="22"/>
  <c r="P270" i="1"/>
  <c r="R270" i="1" s="1"/>
  <c r="J153" i="22"/>
  <c r="P153" i="1"/>
  <c r="R153" i="1" s="1"/>
  <c r="J86" i="22"/>
  <c r="P86" i="1"/>
  <c r="R86" i="1" s="1"/>
  <c r="J269" i="22"/>
  <c r="P269" i="1"/>
  <c r="R269" i="1" s="1"/>
  <c r="J84" i="22"/>
  <c r="P84" i="1"/>
  <c r="R84" i="1" s="1"/>
  <c r="J240" i="22"/>
  <c r="P240" i="1"/>
  <c r="R240" i="1" s="1"/>
  <c r="J148" i="22"/>
  <c r="P148" i="1"/>
  <c r="R148" i="1" s="1"/>
  <c r="J56" i="22"/>
  <c r="P56" i="1"/>
  <c r="R56" i="1" s="1"/>
  <c r="J161" i="22"/>
  <c r="P161" i="1"/>
  <c r="R161" i="1" s="1"/>
  <c r="J250" i="22"/>
  <c r="P250" i="1"/>
  <c r="R250" i="1" s="1"/>
  <c r="J177" i="22"/>
  <c r="P177" i="1"/>
  <c r="R177" i="1" s="1"/>
  <c r="J102" i="22"/>
  <c r="P102" i="1"/>
  <c r="R102" i="1" s="1"/>
  <c r="J22" i="22"/>
  <c r="P22" i="1"/>
  <c r="R22" i="1" s="1"/>
  <c r="J171" i="22"/>
  <c r="P171" i="1"/>
  <c r="R171" i="1" s="1"/>
  <c r="J101" i="22"/>
  <c r="P101" i="1"/>
  <c r="R101" i="1" s="1"/>
  <c r="J189" i="22"/>
  <c r="P189" i="1"/>
  <c r="R189" i="1" s="1"/>
  <c r="J63" i="22"/>
  <c r="P63" i="1"/>
  <c r="R63" i="1" s="1"/>
  <c r="J272" i="22"/>
  <c r="P272" i="1"/>
  <c r="R272" i="1" s="1"/>
  <c r="J253" i="22"/>
  <c r="P253" i="1"/>
  <c r="R253" i="1" s="1"/>
  <c r="J83" i="22"/>
  <c r="P83" i="1"/>
  <c r="R83" i="1" s="1"/>
  <c r="J126" i="22"/>
  <c r="P126" i="1"/>
  <c r="R126" i="1" s="1"/>
  <c r="J300" i="22"/>
  <c r="L300" i="22" s="1"/>
  <c r="N300" i="22" s="1"/>
  <c r="P300" i="1"/>
  <c r="R300" i="1" s="1"/>
  <c r="J195" i="22"/>
  <c r="J200" i="22" s="1"/>
  <c r="P195" i="1"/>
  <c r="J208" i="22"/>
  <c r="P208" i="1"/>
  <c r="R208" i="1" s="1"/>
  <c r="J178" i="22"/>
  <c r="P178" i="1"/>
  <c r="R178" i="1" s="1"/>
  <c r="J29" i="22"/>
  <c r="P29" i="1"/>
  <c r="R29" i="1" s="1"/>
  <c r="J138" i="22"/>
  <c r="P138" i="1"/>
  <c r="R138" i="1" s="1"/>
  <c r="J188" i="22"/>
  <c r="P188" i="1"/>
  <c r="R188" i="1" s="1"/>
  <c r="J38" i="22"/>
  <c r="P38" i="1"/>
  <c r="R38" i="1" s="1"/>
  <c r="J108" i="22"/>
  <c r="P108" i="1"/>
  <c r="R108" i="1" s="1"/>
  <c r="J154" i="22"/>
  <c r="P154" i="1"/>
  <c r="R154" i="1" s="1"/>
  <c r="J133" i="22"/>
  <c r="P133" i="1"/>
  <c r="R133" i="1" s="1"/>
  <c r="J73" i="22"/>
  <c r="P73" i="1"/>
  <c r="R73" i="1" s="1"/>
  <c r="J245" i="22"/>
  <c r="P245" i="1"/>
  <c r="R245" i="1" s="1"/>
  <c r="J156" i="22"/>
  <c r="P156" i="1"/>
  <c r="R156" i="1" s="1"/>
  <c r="J18" i="22"/>
  <c r="P18" i="1"/>
  <c r="R18" i="1" s="1"/>
  <c r="J277" i="22"/>
  <c r="P277" i="1"/>
  <c r="R277" i="1" s="1"/>
  <c r="J50" i="22"/>
  <c r="P50" i="1"/>
  <c r="R50" i="1" s="1"/>
  <c r="J304" i="22"/>
  <c r="L304" i="22" s="1"/>
  <c r="N304" i="22" s="1"/>
  <c r="P304" i="1"/>
  <c r="R304" i="1" s="1"/>
  <c r="J241" i="22"/>
  <c r="P241" i="1"/>
  <c r="R241" i="1" s="1"/>
  <c r="J183" i="22"/>
  <c r="P183" i="1"/>
  <c r="R183" i="1" s="1"/>
  <c r="R239" i="1"/>
  <c r="R107" i="1"/>
  <c r="R35" i="1"/>
  <c r="R30" i="1"/>
  <c r="J117" i="22"/>
  <c r="P117" i="1"/>
  <c r="R117" i="1" s="1"/>
  <c r="J315" i="22"/>
  <c r="P315" i="1"/>
  <c r="R315" i="1" s="1"/>
  <c r="J26" i="22"/>
  <c r="P26" i="1"/>
  <c r="R26" i="1" s="1"/>
  <c r="J207" i="22"/>
  <c r="P207" i="1"/>
  <c r="J294" i="22"/>
  <c r="P294" i="1"/>
  <c r="R294" i="1" s="1"/>
  <c r="J308" i="22"/>
  <c r="P308" i="1"/>
  <c r="R308" i="1" s="1"/>
  <c r="J206" i="22"/>
  <c r="P206" i="1"/>
  <c r="R206" i="1" s="1"/>
  <c r="J287" i="22"/>
  <c r="P287" i="1"/>
  <c r="R287" i="1" s="1"/>
  <c r="J130" i="22"/>
  <c r="P130" i="1"/>
  <c r="R130" i="1" s="1"/>
  <c r="J254" i="22"/>
  <c r="P254" i="1"/>
  <c r="R254" i="1" s="1"/>
  <c r="J55" i="22"/>
  <c r="P55" i="1"/>
  <c r="R55" i="1" s="1"/>
  <c r="J151" i="22"/>
  <c r="P151" i="1"/>
  <c r="R151" i="1" s="1"/>
  <c r="J48" i="22"/>
  <c r="P48" i="1"/>
  <c r="R48" i="1" s="1"/>
  <c r="J79" i="22"/>
  <c r="P79" i="1"/>
  <c r="R79" i="1" s="1"/>
  <c r="J228" i="22"/>
  <c r="P228" i="1"/>
  <c r="R228" i="1" s="1"/>
  <c r="J274" i="22"/>
  <c r="P274" i="1"/>
  <c r="R274" i="1" s="1"/>
  <c r="J295" i="22"/>
  <c r="P295" i="1"/>
  <c r="R295" i="1" s="1"/>
  <c r="J213" i="22"/>
  <c r="P213" i="1"/>
  <c r="R213" i="1" s="1"/>
  <c r="J125" i="22"/>
  <c r="P125" i="1"/>
  <c r="R125" i="1" s="1"/>
  <c r="F21" i="14"/>
  <c r="D18" i="14"/>
  <c r="D21" i="14" s="1"/>
  <c r="CC7" i="12"/>
  <c r="CC8" i="12" s="1"/>
  <c r="CC74" i="12" s="1"/>
  <c r="CC3" i="12" s="1"/>
  <c r="H285" i="22"/>
  <c r="CC7" i="23"/>
  <c r="CC8" i="23" s="1"/>
  <c r="CC74" i="23" s="1"/>
  <c r="CC3" i="23" s="1"/>
  <c r="Z7" i="12"/>
  <c r="Z8" i="12" s="1"/>
  <c r="Z74" i="12" s="1"/>
  <c r="Z3" i="12" s="1"/>
  <c r="J20" i="5"/>
  <c r="J223" i="8"/>
  <c r="L223" i="8" s="1"/>
  <c r="J237" i="8"/>
  <c r="L237" i="8" s="1"/>
  <c r="H237" i="22" s="1"/>
  <c r="I193" i="8"/>
  <c r="I49" i="8"/>
  <c r="J11" i="8"/>
  <c r="L11" i="8" s="1"/>
  <c r="H11" i="22" s="1"/>
  <c r="J192" i="8"/>
  <c r="L192" i="8" s="1"/>
  <c r="H192" i="22" s="1"/>
  <c r="J199" i="8"/>
  <c r="J119" i="8"/>
  <c r="L119" i="8" s="1"/>
  <c r="H119" i="22" s="1"/>
  <c r="J336" i="8"/>
  <c r="L336" i="8" s="1"/>
  <c r="H336" i="22" s="1"/>
  <c r="J139" i="8"/>
  <c r="L139" i="8" s="1"/>
  <c r="H139" i="22" s="1"/>
  <c r="J144" i="8"/>
  <c r="L144" i="8" s="1"/>
  <c r="H144" i="22" s="1"/>
  <c r="I111" i="8"/>
  <c r="I338" i="8"/>
  <c r="J227" i="8"/>
  <c r="L227" i="8" s="1"/>
  <c r="H227" i="22" s="1"/>
  <c r="I194" i="8"/>
  <c r="J268" i="8"/>
  <c r="L268" i="8" s="1"/>
  <c r="I363" i="8"/>
  <c r="J41" i="8"/>
  <c r="L41" i="8" s="1"/>
  <c r="J383" i="8"/>
  <c r="L383" i="8" s="1"/>
  <c r="H383" i="22" s="1"/>
  <c r="J326" i="8"/>
  <c r="L326" i="8" s="1"/>
  <c r="H326" i="22" s="1"/>
  <c r="J187" i="8"/>
  <c r="L187" i="8" s="1"/>
  <c r="J10" i="8"/>
  <c r="L10" i="8" s="1"/>
  <c r="H10" i="22" s="1"/>
  <c r="J306" i="8"/>
  <c r="J71" i="8"/>
  <c r="L71" i="8" s="1"/>
  <c r="H71" i="22" s="1"/>
  <c r="I65" i="8"/>
  <c r="I222" i="8"/>
  <c r="I309" i="8"/>
  <c r="I23" i="8"/>
  <c r="I327" i="8"/>
  <c r="T327" i="5"/>
  <c r="V322" i="5"/>
  <c r="K322" i="22" s="1"/>
  <c r="T19" i="5"/>
  <c r="V17" i="5"/>
  <c r="AB17" i="5" s="1"/>
  <c r="X17" i="5" s="1"/>
  <c r="Z17" i="5" s="1"/>
  <c r="T284" i="5"/>
  <c r="V283" i="5"/>
  <c r="AB283" i="5" s="1"/>
  <c r="I349" i="8"/>
  <c r="J132" i="8"/>
  <c r="L132" i="8" s="1"/>
  <c r="H132" i="22" s="1"/>
  <c r="J182" i="8"/>
  <c r="L182" i="8" s="1"/>
  <c r="H182" i="22" s="1"/>
  <c r="J170" i="8"/>
  <c r="L170" i="8" s="1"/>
  <c r="H170" i="22" s="1"/>
  <c r="J59" i="8"/>
  <c r="L59" i="8" s="1"/>
  <c r="H59" i="22" s="1"/>
  <c r="J146" i="8"/>
  <c r="L146" i="8" s="1"/>
  <c r="H146" i="22" s="1"/>
  <c r="J231" i="8"/>
  <c r="L231" i="8" s="1"/>
  <c r="H231" i="22" s="1"/>
  <c r="R364" i="5"/>
  <c r="R372" i="5" s="1"/>
  <c r="J67" i="8"/>
  <c r="L67" i="8" s="1"/>
  <c r="H67" i="22" s="1"/>
  <c r="V67" i="5"/>
  <c r="V122" i="5"/>
  <c r="V54" i="5"/>
  <c r="T255" i="5"/>
  <c r="V252" i="5"/>
  <c r="AB252" i="5" s="1"/>
  <c r="X252" i="5" s="1"/>
  <c r="T278" i="5"/>
  <c r="V276" i="5"/>
  <c r="AB276" i="5" s="1"/>
  <c r="X276" i="5" s="1"/>
  <c r="Z276" i="5" s="1"/>
  <c r="I328" i="8"/>
  <c r="I331" i="8" s="1"/>
  <c r="V328" i="5"/>
  <c r="K328" i="22" s="1"/>
  <c r="J131" i="8"/>
  <c r="L131" i="8" s="1"/>
  <c r="H131" i="22" s="1"/>
  <c r="V338" i="5"/>
  <c r="T49" i="5"/>
  <c r="V43" i="5"/>
  <c r="AB43" i="5" s="1"/>
  <c r="X43" i="5" s="1"/>
  <c r="J346" i="8"/>
  <c r="L346" i="8" s="1"/>
  <c r="H346" i="22" s="1"/>
  <c r="J186" i="8"/>
  <c r="L186" i="8" s="1"/>
  <c r="J232" i="8"/>
  <c r="L232" i="8" s="1"/>
  <c r="H232" i="22" s="1"/>
  <c r="J292" i="8"/>
  <c r="L292" i="8" s="1"/>
  <c r="H292" i="22" s="1"/>
  <c r="J115" i="8"/>
  <c r="L115" i="8" s="1"/>
  <c r="H115" i="22" s="1"/>
  <c r="I35" i="8"/>
  <c r="J35" i="8" s="1"/>
  <c r="L35" i="8" s="1"/>
  <c r="J260" i="8"/>
  <c r="L260" i="8" s="1"/>
  <c r="H260" i="22" s="1"/>
  <c r="J388" i="8"/>
  <c r="J209" i="8"/>
  <c r="L209" i="8" s="1"/>
  <c r="H209" i="22" s="1"/>
  <c r="T65" i="5"/>
  <c r="V63" i="5"/>
  <c r="AB63" i="5" s="1"/>
  <c r="V171" i="5"/>
  <c r="V175" i="5"/>
  <c r="V330" i="5"/>
  <c r="V207" i="5"/>
  <c r="T23" i="5"/>
  <c r="V21" i="5"/>
  <c r="AB21" i="5" s="1"/>
  <c r="X21" i="5" s="1"/>
  <c r="T363" i="5"/>
  <c r="V360" i="5"/>
  <c r="V205" i="5"/>
  <c r="V186" i="5"/>
  <c r="V226" i="5"/>
  <c r="T111" i="5"/>
  <c r="V106" i="5"/>
  <c r="AB106" i="5" s="1"/>
  <c r="V219" i="5"/>
  <c r="AB219" i="5" s="1"/>
  <c r="X219" i="5" s="1"/>
  <c r="T222" i="5"/>
  <c r="V305" i="5"/>
  <c r="AB305" i="5" s="1"/>
  <c r="X305" i="5" s="1"/>
  <c r="Z305" i="5" s="1"/>
  <c r="T309" i="5"/>
  <c r="T193" i="5"/>
  <c r="T194" i="5" s="1"/>
  <c r="V190" i="5"/>
  <c r="AB190" i="5" s="1"/>
  <c r="X190" i="5" s="1"/>
  <c r="L68" i="1"/>
  <c r="N66" i="1"/>
  <c r="P66" i="1" s="1"/>
  <c r="P75" i="5"/>
  <c r="P77" i="5" s="1"/>
  <c r="R160" i="5"/>
  <c r="L60" i="1"/>
  <c r="P34" i="5"/>
  <c r="P20" i="5"/>
  <c r="P24" i="5" s="1"/>
  <c r="L243" i="1"/>
  <c r="L33" i="1"/>
  <c r="L157" i="1"/>
  <c r="L267" i="1"/>
  <c r="L309" i="1"/>
  <c r="J314" i="1"/>
  <c r="L311" i="1"/>
  <c r="L327" i="1"/>
  <c r="L120" i="1"/>
  <c r="L261" i="1"/>
  <c r="L149" i="1"/>
  <c r="L158" i="1" s="1"/>
  <c r="R174" i="5"/>
  <c r="P128" i="5"/>
  <c r="L200" i="1"/>
  <c r="P380" i="5"/>
  <c r="R262" i="5"/>
  <c r="R341" i="5"/>
  <c r="R347" i="5" s="1"/>
  <c r="R129" i="5"/>
  <c r="P279" i="5"/>
  <c r="R225" i="5"/>
  <c r="R135" i="5"/>
  <c r="H233" i="8"/>
  <c r="R30" i="5"/>
  <c r="R100" i="5"/>
  <c r="R291" i="5"/>
  <c r="R239" i="5"/>
  <c r="R81" i="5"/>
  <c r="R257" i="5"/>
  <c r="P113" i="5"/>
  <c r="P158" i="5"/>
  <c r="R13" i="5"/>
  <c r="R150" i="5"/>
  <c r="R66" i="5"/>
  <c r="R311" i="5"/>
  <c r="R97" i="5"/>
  <c r="R234" i="5"/>
  <c r="R9" i="5"/>
  <c r="R230" i="5"/>
  <c r="R377" i="5"/>
  <c r="R348" i="5"/>
  <c r="R37" i="5"/>
  <c r="R114" i="5"/>
  <c r="R195" i="5"/>
  <c r="R180" i="5"/>
  <c r="R121" i="5"/>
  <c r="N233" i="1"/>
  <c r="P185" i="5"/>
  <c r="H124" i="8"/>
  <c r="J124" i="8" s="1"/>
  <c r="L124" i="8" s="1"/>
  <c r="H124" i="22" s="1"/>
  <c r="H118" i="8"/>
  <c r="J118" i="8" s="1"/>
  <c r="L118" i="8" s="1"/>
  <c r="H118" i="22" s="1"/>
  <c r="H378" i="8"/>
  <c r="J378" i="8" s="1"/>
  <c r="L378" i="8" s="1"/>
  <c r="H378" i="22" s="1"/>
  <c r="N379" i="1"/>
  <c r="H290" i="8"/>
  <c r="J290" i="8" s="1"/>
  <c r="L290" i="8" s="1"/>
  <c r="H369" i="8"/>
  <c r="J369" i="8" s="1"/>
  <c r="L369" i="8" s="1"/>
  <c r="H369" i="22" s="1"/>
  <c r="H22" i="8"/>
  <c r="J22" i="8" s="1"/>
  <c r="L22" i="8" s="1"/>
  <c r="H22" i="22" s="1"/>
  <c r="H342" i="8"/>
  <c r="J342" i="8" s="1"/>
  <c r="L342" i="8" s="1"/>
  <c r="H342" i="22" s="1"/>
  <c r="H63" i="8"/>
  <c r="J63" i="8" s="1"/>
  <c r="L63" i="8" s="1"/>
  <c r="H63" i="22" s="1"/>
  <c r="H272" i="8"/>
  <c r="J272" i="8" s="1"/>
  <c r="L272" i="8" s="1"/>
  <c r="H272" i="22" s="1"/>
  <c r="H83" i="8"/>
  <c r="J83" i="8" s="1"/>
  <c r="L83" i="8" s="1"/>
  <c r="H83" i="22" s="1"/>
  <c r="H300" i="8"/>
  <c r="J300" i="8" s="1"/>
  <c r="L300" i="8" s="1"/>
  <c r="H300" i="22" s="1"/>
  <c r="H208" i="8"/>
  <c r="J208" i="8" s="1"/>
  <c r="L208" i="8" s="1"/>
  <c r="H208" i="22" s="1"/>
  <c r="H138" i="8"/>
  <c r="J138" i="8" s="1"/>
  <c r="L138" i="8" s="1"/>
  <c r="H138" i="22" s="1"/>
  <c r="H188" i="8"/>
  <c r="J188" i="8" s="1"/>
  <c r="L188" i="8" s="1"/>
  <c r="H108" i="8"/>
  <c r="J108" i="8" s="1"/>
  <c r="L108" i="8" s="1"/>
  <c r="H108" i="22" s="1"/>
  <c r="H133" i="8"/>
  <c r="J133" i="8" s="1"/>
  <c r="L133" i="8" s="1"/>
  <c r="H133" i="22" s="1"/>
  <c r="H362" i="8"/>
  <c r="J362" i="8" s="1"/>
  <c r="L362" i="8" s="1"/>
  <c r="H362" i="22" s="1"/>
  <c r="H156" i="8"/>
  <c r="J156" i="8" s="1"/>
  <c r="L156" i="8" s="1"/>
  <c r="H156" i="22" s="1"/>
  <c r="H277" i="8"/>
  <c r="J277" i="8" s="1"/>
  <c r="L277" i="8" s="1"/>
  <c r="H277" i="22" s="1"/>
  <c r="H304" i="8"/>
  <c r="J304" i="8" s="1"/>
  <c r="L304" i="8" s="1"/>
  <c r="H304" i="22" s="1"/>
  <c r="H183" i="8"/>
  <c r="J183" i="8" s="1"/>
  <c r="L183" i="8" s="1"/>
  <c r="H183" i="22" s="1"/>
  <c r="H97" i="8"/>
  <c r="H265" i="8"/>
  <c r="J265" i="8" s="1"/>
  <c r="L265" i="8" s="1"/>
  <c r="H265" i="22" s="1"/>
  <c r="H62" i="8"/>
  <c r="J62" i="8" s="1"/>
  <c r="L62" i="8" s="1"/>
  <c r="H62" i="22" s="1"/>
  <c r="H244" i="8"/>
  <c r="J244" i="8" s="1"/>
  <c r="L244" i="8" s="1"/>
  <c r="H305" i="8"/>
  <c r="J305" i="8" s="1"/>
  <c r="L305" i="8" s="1"/>
  <c r="H305" i="22" s="1"/>
  <c r="H87" i="8"/>
  <c r="J87" i="8" s="1"/>
  <c r="L87" i="8" s="1"/>
  <c r="H87" i="22" s="1"/>
  <c r="H343" i="8"/>
  <c r="J343" i="8" s="1"/>
  <c r="L343" i="8" s="1"/>
  <c r="H343" i="22" s="1"/>
  <c r="H329" i="8"/>
  <c r="J329" i="8" s="1"/>
  <c r="L329" i="8" s="1"/>
  <c r="H329" i="22" s="1"/>
  <c r="H355" i="8"/>
  <c r="J355" i="8" s="1"/>
  <c r="L355" i="8" s="1"/>
  <c r="H355" i="22" s="1"/>
  <c r="H196" i="8"/>
  <c r="J196" i="8" s="1"/>
  <c r="L196" i="8" s="1"/>
  <c r="H297" i="8"/>
  <c r="H14" i="8"/>
  <c r="J14" i="8" s="1"/>
  <c r="L14" i="8" s="1"/>
  <c r="H14" i="22" s="1"/>
  <c r="H54" i="8"/>
  <c r="J54" i="8" s="1"/>
  <c r="L54" i="8" s="1"/>
  <c r="H54" i="22" s="1"/>
  <c r="H294" i="8"/>
  <c r="J294" i="8" s="1"/>
  <c r="L294" i="8" s="1"/>
  <c r="H99" i="8"/>
  <c r="J99" i="8" s="1"/>
  <c r="L99" i="8" s="1"/>
  <c r="H218" i="8"/>
  <c r="J218" i="8" s="1"/>
  <c r="L218" i="8" s="1"/>
  <c r="H218" i="22" s="1"/>
  <c r="H308" i="8"/>
  <c r="J308" i="8" s="1"/>
  <c r="L308" i="8" s="1"/>
  <c r="H308" i="22" s="1"/>
  <c r="H145" i="8"/>
  <c r="J145" i="8" s="1"/>
  <c r="L145" i="8" s="1"/>
  <c r="H145" i="22" s="1"/>
  <c r="H206" i="8"/>
  <c r="J206" i="8" s="1"/>
  <c r="L206" i="8" s="1"/>
  <c r="H335" i="8"/>
  <c r="J335" i="8" s="1"/>
  <c r="L335" i="8" s="1"/>
  <c r="H335" i="22" s="1"/>
  <c r="H104" i="8"/>
  <c r="J104" i="8" s="1"/>
  <c r="L104" i="8" s="1"/>
  <c r="H322" i="8"/>
  <c r="J322" i="8" s="1"/>
  <c r="L322" i="8" s="1"/>
  <c r="H322" i="22" s="1"/>
  <c r="H112" i="8"/>
  <c r="J112" i="8" s="1"/>
  <c r="L112" i="8" s="1"/>
  <c r="H287" i="8"/>
  <c r="J287" i="8" s="1"/>
  <c r="L287" i="8" s="1"/>
  <c r="H287" i="22" s="1"/>
  <c r="H256" i="8"/>
  <c r="J256" i="8" s="1"/>
  <c r="L256" i="8" s="1"/>
  <c r="H352" i="8"/>
  <c r="J352" i="8" s="1"/>
  <c r="L352" i="8" s="1"/>
  <c r="H352" i="22" s="1"/>
  <c r="H130" i="8"/>
  <c r="J130" i="8" s="1"/>
  <c r="L130" i="8" s="1"/>
  <c r="H130" i="22" s="1"/>
  <c r="H226" i="8"/>
  <c r="J226" i="8" s="1"/>
  <c r="L226" i="8" s="1"/>
  <c r="H226" i="22" s="1"/>
  <c r="H254" i="8"/>
  <c r="J254" i="8" s="1"/>
  <c r="L254" i="8" s="1"/>
  <c r="H254" i="22" s="1"/>
  <c r="H55" i="8"/>
  <c r="J55" i="8" s="1"/>
  <c r="L55" i="8" s="1"/>
  <c r="H55" i="22" s="1"/>
  <c r="H365" i="8"/>
  <c r="J365" i="8" s="1"/>
  <c r="L365" i="8" s="1"/>
  <c r="H365" i="22" s="1"/>
  <c r="H162" i="8"/>
  <c r="J162" i="8" s="1"/>
  <c r="L162" i="8" s="1"/>
  <c r="H162" i="22" s="1"/>
  <c r="H151" i="8"/>
  <c r="J151" i="8" s="1"/>
  <c r="L151" i="8" s="1"/>
  <c r="H151" i="22" s="1"/>
  <c r="H166" i="8"/>
  <c r="J166" i="8" s="1"/>
  <c r="L166" i="8" s="1"/>
  <c r="H166" i="22" s="1"/>
  <c r="H48" i="8"/>
  <c r="J48" i="8" s="1"/>
  <c r="L48" i="8" s="1"/>
  <c r="H48" i="22" s="1"/>
  <c r="H143" i="8"/>
  <c r="J143" i="8" s="1"/>
  <c r="L143" i="8" s="1"/>
  <c r="H143" i="22" s="1"/>
  <c r="H79" i="8"/>
  <c r="J79" i="8" s="1"/>
  <c r="L79" i="8" s="1"/>
  <c r="H301" i="8"/>
  <c r="J301" i="8" s="1"/>
  <c r="L301" i="8" s="1"/>
  <c r="H301" i="22" s="1"/>
  <c r="H263" i="8"/>
  <c r="J263" i="8" s="1"/>
  <c r="L263" i="8" s="1"/>
  <c r="H263" i="22" s="1"/>
  <c r="H228" i="8"/>
  <c r="J228" i="8" s="1"/>
  <c r="L228" i="8" s="1"/>
  <c r="H228" i="22" s="1"/>
  <c r="H45" i="8"/>
  <c r="J45" i="8" s="1"/>
  <c r="L45" i="8" s="1"/>
  <c r="H274" i="8"/>
  <c r="J274" i="8" s="1"/>
  <c r="L274" i="8" s="1"/>
  <c r="H274" i="22" s="1"/>
  <c r="H224" i="8"/>
  <c r="J224" i="8" s="1"/>
  <c r="L224" i="8" s="1"/>
  <c r="H295" i="8"/>
  <c r="J295" i="8" s="1"/>
  <c r="L295" i="8" s="1"/>
  <c r="H221" i="8"/>
  <c r="J221" i="8" s="1"/>
  <c r="L221" i="8" s="1"/>
  <c r="H221" i="22" s="1"/>
  <c r="H213" i="8"/>
  <c r="J213" i="8" s="1"/>
  <c r="L213" i="8" s="1"/>
  <c r="H213" i="22" s="1"/>
  <c r="H175" i="8"/>
  <c r="J175" i="8" s="1"/>
  <c r="L175" i="8" s="1"/>
  <c r="H175" i="22" s="1"/>
  <c r="H125" i="8"/>
  <c r="J125" i="8" s="1"/>
  <c r="L125" i="8" s="1"/>
  <c r="H125" i="22" s="1"/>
  <c r="R331" i="5"/>
  <c r="R271" i="5"/>
  <c r="R25" i="5"/>
  <c r="R164" i="5"/>
  <c r="R374" i="5"/>
  <c r="P168" i="5"/>
  <c r="P173" i="5" s="1"/>
  <c r="P52" i="5"/>
  <c r="P141" i="5"/>
  <c r="H15" i="8"/>
  <c r="J15" i="8" s="1"/>
  <c r="L15" i="8" s="1"/>
  <c r="H15" i="22" s="1"/>
  <c r="H26" i="8"/>
  <c r="J26" i="8" s="1"/>
  <c r="L26" i="8" s="1"/>
  <c r="H26" i="22" s="1"/>
  <c r="H359" i="8"/>
  <c r="J359" i="8" s="1"/>
  <c r="L359" i="8" s="1"/>
  <c r="H359" i="22" s="1"/>
  <c r="H361" i="8"/>
  <c r="J361" i="8" s="1"/>
  <c r="L361" i="8" s="1"/>
  <c r="H361" i="22" s="1"/>
  <c r="H102" i="8"/>
  <c r="J102" i="8" s="1"/>
  <c r="L102" i="8" s="1"/>
  <c r="H102" i="22" s="1"/>
  <c r="H147" i="8"/>
  <c r="J147" i="8" s="1"/>
  <c r="L147" i="8" s="1"/>
  <c r="H147" i="22" s="1"/>
  <c r="H236" i="8"/>
  <c r="J236" i="8" s="1"/>
  <c r="L236" i="8" s="1"/>
  <c r="H236" i="22" s="1"/>
  <c r="H296" i="8"/>
  <c r="J296" i="8" s="1"/>
  <c r="L296" i="8" s="1"/>
  <c r="H367" i="8"/>
  <c r="J367" i="8" s="1"/>
  <c r="L367" i="8" s="1"/>
  <c r="H367" i="22" s="1"/>
  <c r="H324" i="8"/>
  <c r="J324" i="8" s="1"/>
  <c r="L324" i="8" s="1"/>
  <c r="H324" i="22" s="1"/>
  <c r="H91" i="8"/>
  <c r="J91" i="8" s="1"/>
  <c r="L91" i="8" s="1"/>
  <c r="H176" i="8"/>
  <c r="J176" i="8" s="1"/>
  <c r="L176" i="8" s="1"/>
  <c r="H176" i="22" s="1"/>
  <c r="H286" i="8"/>
  <c r="J286" i="8" s="1"/>
  <c r="L286" i="8" s="1"/>
  <c r="H311" i="8"/>
  <c r="H116" i="8"/>
  <c r="J116" i="8" s="1"/>
  <c r="L116" i="8" s="1"/>
  <c r="H116" i="22" s="1"/>
  <c r="H106" i="8"/>
  <c r="J106" i="8" s="1"/>
  <c r="L106" i="8" s="1"/>
  <c r="H368" i="8"/>
  <c r="J368" i="8" s="1"/>
  <c r="L368" i="8" s="1"/>
  <c r="H368" i="22" s="1"/>
  <c r="H197" i="8"/>
  <c r="J197" i="8" s="1"/>
  <c r="L197" i="8" s="1"/>
  <c r="H51" i="8"/>
  <c r="J51" i="8" s="1"/>
  <c r="L51" i="8" s="1"/>
  <c r="H110" i="8"/>
  <c r="J110" i="8" s="1"/>
  <c r="L110" i="8" s="1"/>
  <c r="H110" i="22" s="1"/>
  <c r="H36" i="8"/>
  <c r="J36" i="8" s="1"/>
  <c r="L36" i="8" s="1"/>
  <c r="H334" i="8"/>
  <c r="J334" i="8" s="1"/>
  <c r="L334" i="8" s="1"/>
  <c r="H334" i="22" s="1"/>
  <c r="H181" i="8"/>
  <c r="J181" i="8" s="1"/>
  <c r="L181" i="8" s="1"/>
  <c r="H181" i="22" s="1"/>
  <c r="H217" i="8"/>
  <c r="J217" i="8" s="1"/>
  <c r="L217" i="8" s="1"/>
  <c r="H217" i="22" s="1"/>
  <c r="H74" i="8"/>
  <c r="J74" i="8" s="1"/>
  <c r="L74" i="8" s="1"/>
  <c r="H74" i="22" s="1"/>
  <c r="H312" i="8"/>
  <c r="J312" i="8" s="1"/>
  <c r="L312" i="8" s="1"/>
  <c r="H312" i="22" s="1"/>
  <c r="H137" i="8"/>
  <c r="J137" i="8" s="1"/>
  <c r="L137" i="8" s="1"/>
  <c r="H137" i="22" s="1"/>
  <c r="H357" i="8"/>
  <c r="J357" i="8" s="1"/>
  <c r="L357" i="8" s="1"/>
  <c r="H357" i="22" s="1"/>
  <c r="H289" i="8"/>
  <c r="J289" i="8" s="1"/>
  <c r="L289" i="8" s="1"/>
  <c r="H249" i="8"/>
  <c r="J249" i="8" s="1"/>
  <c r="L249" i="8" s="1"/>
  <c r="H88" i="8"/>
  <c r="J88" i="8" s="1"/>
  <c r="L88" i="8" s="1"/>
  <c r="H88" i="22" s="1"/>
  <c r="H31" i="8"/>
  <c r="J31" i="8" s="1"/>
  <c r="L31" i="8" s="1"/>
  <c r="H31" i="22" s="1"/>
  <c r="H250" i="8"/>
  <c r="J250" i="8" s="1"/>
  <c r="L250" i="8" s="1"/>
  <c r="H177" i="8"/>
  <c r="J177" i="8" s="1"/>
  <c r="L177" i="8" s="1"/>
  <c r="H177" i="22" s="1"/>
  <c r="H47" i="8"/>
  <c r="J47" i="8" s="1"/>
  <c r="L47" i="8" s="1"/>
  <c r="H47" i="22" s="1"/>
  <c r="H39" i="8"/>
  <c r="J39" i="8" s="1"/>
  <c r="L39" i="8" s="1"/>
  <c r="H39" i="22" s="1"/>
  <c r="H358" i="8"/>
  <c r="J358" i="8" s="1"/>
  <c r="L358" i="8" s="1"/>
  <c r="H358" i="22" s="1"/>
  <c r="H80" i="8"/>
  <c r="J80" i="8" s="1"/>
  <c r="L80" i="8" s="1"/>
  <c r="H85" i="8"/>
  <c r="J85" i="8" s="1"/>
  <c r="L85" i="8" s="1"/>
  <c r="H85" i="22" s="1"/>
  <c r="H251" i="8"/>
  <c r="J251" i="8" s="1"/>
  <c r="L251" i="8" s="1"/>
  <c r="H191" i="8"/>
  <c r="J191" i="8" s="1"/>
  <c r="L191" i="8" s="1"/>
  <c r="H191" i="22" s="1"/>
  <c r="H89" i="8"/>
  <c r="J89" i="8" s="1"/>
  <c r="L89" i="8" s="1"/>
  <c r="H89" i="22" s="1"/>
  <c r="H66" i="8"/>
  <c r="H68" i="8" s="1"/>
  <c r="H266" i="8"/>
  <c r="J266" i="8" s="1"/>
  <c r="L266" i="8" s="1"/>
  <c r="H266" i="22" s="1"/>
  <c r="H288" i="8"/>
  <c r="J288" i="8" s="1"/>
  <c r="L288" i="8" s="1"/>
  <c r="H288" i="22" s="1"/>
  <c r="H44" i="8"/>
  <c r="J44" i="8" s="1"/>
  <c r="L44" i="8" s="1"/>
  <c r="H44" i="22" s="1"/>
  <c r="H123" i="8"/>
  <c r="J123" i="8" s="1"/>
  <c r="L123" i="8" s="1"/>
  <c r="H123" i="22" s="1"/>
  <c r="H109" i="8"/>
  <c r="J109" i="8" s="1"/>
  <c r="L109" i="8" s="1"/>
  <c r="H109" i="22" s="1"/>
  <c r="H114" i="8"/>
  <c r="H273" i="8"/>
  <c r="J273" i="8" s="1"/>
  <c r="L273" i="8" s="1"/>
  <c r="H273" i="22" s="1"/>
  <c r="H349" i="8"/>
  <c r="H351" i="8"/>
  <c r="J351" i="8" s="1"/>
  <c r="L351" i="8" s="1"/>
  <c r="H351" i="22" s="1"/>
  <c r="H330" i="8"/>
  <c r="J330" i="8" s="1"/>
  <c r="L330" i="8" s="1"/>
  <c r="H330" i="22" s="1"/>
  <c r="H299" i="8"/>
  <c r="J299" i="8" s="1"/>
  <c r="L299" i="8" s="1"/>
  <c r="H299" i="22" s="1"/>
  <c r="H32" i="8"/>
  <c r="J32" i="8" s="1"/>
  <c r="L32" i="8" s="1"/>
  <c r="H32" i="22" s="1"/>
  <c r="H248" i="8"/>
  <c r="H337" i="8"/>
  <c r="J337" i="8" s="1"/>
  <c r="L337" i="8" s="1"/>
  <c r="H337" i="22" s="1"/>
  <c r="H259" i="8"/>
  <c r="J259" i="8" s="1"/>
  <c r="L259" i="8" s="1"/>
  <c r="H259" i="22" s="1"/>
  <c r="H153" i="8"/>
  <c r="J153" i="8" s="1"/>
  <c r="L153" i="8" s="1"/>
  <c r="H153" i="22" s="1"/>
  <c r="H86" i="8"/>
  <c r="J86" i="8" s="1"/>
  <c r="L86" i="8" s="1"/>
  <c r="H86" i="22" s="1"/>
  <c r="H350" i="8"/>
  <c r="J350" i="8" s="1"/>
  <c r="L350" i="8" s="1"/>
  <c r="H350" i="22" s="1"/>
  <c r="H269" i="8"/>
  <c r="J269" i="8" s="1"/>
  <c r="L269" i="8" s="1"/>
  <c r="H84" i="8"/>
  <c r="J84" i="8" s="1"/>
  <c r="L84" i="8" s="1"/>
  <c r="H84" i="22" s="1"/>
  <c r="H240" i="8"/>
  <c r="J240" i="8" s="1"/>
  <c r="L240" i="8" s="1"/>
  <c r="H240" i="22" s="1"/>
  <c r="H148" i="8"/>
  <c r="J148" i="8" s="1"/>
  <c r="L148" i="8" s="1"/>
  <c r="H148" i="22" s="1"/>
  <c r="H56" i="8"/>
  <c r="H161" i="8"/>
  <c r="J161" i="8" s="1"/>
  <c r="L161" i="8" s="1"/>
  <c r="H161" i="22" s="1"/>
  <c r="H325" i="8"/>
  <c r="J325" i="8" s="1"/>
  <c r="L325" i="8" s="1"/>
  <c r="H325" i="22" s="1"/>
  <c r="H353" i="8"/>
  <c r="J353" i="8" s="1"/>
  <c r="L353" i="8" s="1"/>
  <c r="H353" i="22" s="1"/>
  <c r="H58" i="8"/>
  <c r="J58" i="8" s="1"/>
  <c r="L58" i="8" s="1"/>
  <c r="H58" i="22" s="1"/>
  <c r="H57" i="8"/>
  <c r="J57" i="8" s="1"/>
  <c r="L57" i="8" s="1"/>
  <c r="H57" i="22" s="1"/>
  <c r="H92" i="8"/>
  <c r="J92" i="8" s="1"/>
  <c r="L92" i="8" s="1"/>
  <c r="H27" i="8"/>
  <c r="J27" i="8" s="1"/>
  <c r="L27" i="8" s="1"/>
  <c r="H27" i="22" s="1"/>
  <c r="H257" i="8"/>
  <c r="N261" i="1"/>
  <c r="H82" i="8"/>
  <c r="J82" i="8" s="1"/>
  <c r="L82" i="8" s="1"/>
  <c r="H82" i="22" s="1"/>
  <c r="H198" i="8"/>
  <c r="J198" i="8" s="1"/>
  <c r="L198" i="8" s="1"/>
  <c r="H198" i="22" s="1"/>
  <c r="H307" i="8"/>
  <c r="J307" i="8" s="1"/>
  <c r="H136" i="8"/>
  <c r="J136" i="8" s="1"/>
  <c r="L136" i="8" s="1"/>
  <c r="H136" i="22" s="1"/>
  <c r="H64" i="8"/>
  <c r="J64" i="8" s="1"/>
  <c r="L64" i="8" s="1"/>
  <c r="H64" i="22" s="1"/>
  <c r="H220" i="8"/>
  <c r="J220" i="8" s="1"/>
  <c r="L220" i="8" s="1"/>
  <c r="H220" i="22" s="1"/>
  <c r="H371" i="8"/>
  <c r="J371" i="8" s="1"/>
  <c r="H46" i="8"/>
  <c r="J46" i="8" s="1"/>
  <c r="L46" i="8" s="1"/>
  <c r="H46" i="22" s="1"/>
  <c r="H283" i="8"/>
  <c r="J283" i="8" s="1"/>
  <c r="L283" i="8" s="1"/>
  <c r="H283" i="22" s="1"/>
  <c r="H242" i="8"/>
  <c r="J242" i="8" s="1"/>
  <c r="L242" i="8" s="1"/>
  <c r="H242" i="22" s="1"/>
  <c r="H210" i="8"/>
  <c r="J210" i="8" s="1"/>
  <c r="L210" i="8" s="1"/>
  <c r="H210" i="22" s="1"/>
  <c r="H235" i="8"/>
  <c r="J235" i="8" s="1"/>
  <c r="L235" i="8" s="1"/>
  <c r="H235" i="22" s="1"/>
  <c r="H366" i="8"/>
  <c r="J366" i="8" s="1"/>
  <c r="L366" i="8" s="1"/>
  <c r="H366" i="22" s="1"/>
  <c r="H42" i="8"/>
  <c r="J42" i="8" s="1"/>
  <c r="L42" i="8" s="1"/>
  <c r="H122" i="8"/>
  <c r="J122" i="8" s="1"/>
  <c r="L122" i="8" s="1"/>
  <c r="H122" i="22" s="1"/>
  <c r="H142" i="8"/>
  <c r="H155" i="8"/>
  <c r="J155" i="8" s="1"/>
  <c r="L155" i="8" s="1"/>
  <c r="H155" i="22" s="1"/>
  <c r="H298" i="8"/>
  <c r="J298" i="8" s="1"/>
  <c r="L298" i="8" s="1"/>
  <c r="H298" i="22" s="1"/>
  <c r="H264" i="8"/>
  <c r="J264" i="8" s="1"/>
  <c r="L264" i="8" s="1"/>
  <c r="H264" i="22" s="1"/>
  <c r="H344" i="8"/>
  <c r="J344" i="8" s="1"/>
  <c r="L344" i="8" s="1"/>
  <c r="H344" i="22" s="1"/>
  <c r="H76" i="8"/>
  <c r="J76" i="8" s="1"/>
  <c r="L76" i="8" s="1"/>
  <c r="H152" i="8"/>
  <c r="J152" i="8" s="1"/>
  <c r="L152" i="8" s="1"/>
  <c r="H152" i="22" s="1"/>
  <c r="H165" i="8"/>
  <c r="J165" i="8" s="1"/>
  <c r="L165" i="8" s="1"/>
  <c r="H165" i="22" s="1"/>
  <c r="H345" i="8"/>
  <c r="J345" i="8" s="1"/>
  <c r="L345" i="8" s="1"/>
  <c r="H345" i="22" s="1"/>
  <c r="H270" i="8"/>
  <c r="J270" i="8" s="1"/>
  <c r="L270" i="8" s="1"/>
  <c r="H215" i="8"/>
  <c r="J215" i="8" s="1"/>
  <c r="L215" i="8" s="1"/>
  <c r="H215" i="22" s="1"/>
  <c r="R248" i="5"/>
  <c r="R169" i="5"/>
  <c r="R56" i="5"/>
  <c r="R142" i="5"/>
  <c r="P331" i="5"/>
  <c r="P332" i="5" s="1"/>
  <c r="P339" i="5"/>
  <c r="H117" i="8"/>
  <c r="J117" i="8" s="1"/>
  <c r="L117" i="8" s="1"/>
  <c r="H117" i="22" s="1"/>
  <c r="H315" i="8"/>
  <c r="J315" i="8" s="1"/>
  <c r="L315" i="8" s="1"/>
  <c r="H212" i="8"/>
  <c r="J212" i="8" s="1"/>
  <c r="L212" i="8" s="1"/>
  <c r="H212" i="22" s="1"/>
  <c r="H207" i="8"/>
  <c r="J207" i="8" s="1"/>
  <c r="L207" i="8" s="1"/>
  <c r="H207" i="22" s="1"/>
  <c r="H323" i="8"/>
  <c r="J323" i="8" s="1"/>
  <c r="L323" i="8" s="1"/>
  <c r="H323" i="22" s="1"/>
  <c r="H171" i="8"/>
  <c r="J171" i="8" s="1"/>
  <c r="L171" i="8" s="1"/>
  <c r="H171" i="22" s="1"/>
  <c r="H101" i="8"/>
  <c r="J101" i="8" s="1"/>
  <c r="L101" i="8" s="1"/>
  <c r="H101" i="22" s="1"/>
  <c r="H189" i="8"/>
  <c r="J189" i="8" s="1"/>
  <c r="L189" i="8" s="1"/>
  <c r="H360" i="8"/>
  <c r="J360" i="8" s="1"/>
  <c r="L360" i="8" s="1"/>
  <c r="H360" i="22" s="1"/>
  <c r="H253" i="8"/>
  <c r="J253" i="8" s="1"/>
  <c r="H126" i="8"/>
  <c r="J126" i="8" s="1"/>
  <c r="L126" i="8" s="1"/>
  <c r="H126" i="22" s="1"/>
  <c r="H195" i="8"/>
  <c r="H178" i="8"/>
  <c r="J178" i="8" s="1"/>
  <c r="L178" i="8" s="1"/>
  <c r="H178" i="22" s="1"/>
  <c r="H29" i="8"/>
  <c r="J29" i="8" s="1"/>
  <c r="L29" i="8" s="1"/>
  <c r="H38" i="8"/>
  <c r="J38" i="8" s="1"/>
  <c r="L38" i="8" s="1"/>
  <c r="H38" i="22" s="1"/>
  <c r="H154" i="8"/>
  <c r="J154" i="8" s="1"/>
  <c r="L154" i="8" s="1"/>
  <c r="H154" i="22" s="1"/>
  <c r="H73" i="8"/>
  <c r="J73" i="8" s="1"/>
  <c r="L73" i="8" s="1"/>
  <c r="H73" i="22" s="1"/>
  <c r="H245" i="8"/>
  <c r="J245" i="8" s="1"/>
  <c r="L245" i="8" s="1"/>
  <c r="H18" i="8"/>
  <c r="J18" i="8" s="1"/>
  <c r="L18" i="8" s="1"/>
  <c r="H18" i="22" s="1"/>
  <c r="H50" i="8"/>
  <c r="J50" i="8" s="1"/>
  <c r="L50" i="8" s="1"/>
  <c r="H241" i="8"/>
  <c r="J241" i="8" s="1"/>
  <c r="L241" i="8" s="1"/>
  <c r="H241" i="22" s="1"/>
  <c r="N243" i="1"/>
  <c r="F30" i="12"/>
  <c r="M159" i="5"/>
  <c r="M201" i="5" s="1"/>
  <c r="R72" i="5"/>
  <c r="I69" i="8"/>
  <c r="I255" i="8"/>
  <c r="L321" i="8"/>
  <c r="H321" i="22" s="1"/>
  <c r="K282" i="8"/>
  <c r="Q381" i="5"/>
  <c r="I284" i="8"/>
  <c r="L356" i="8"/>
  <c r="H356" i="22" s="1"/>
  <c r="Q159" i="5"/>
  <c r="Q201" i="5" s="1"/>
  <c r="Q94" i="5"/>
  <c r="N128" i="5"/>
  <c r="N373" i="5"/>
  <c r="N185" i="5"/>
  <c r="N141" i="5"/>
  <c r="N279" i="5"/>
  <c r="N75" i="5"/>
  <c r="N77" i="5" s="1"/>
  <c r="C8" i="6" s="1"/>
  <c r="R47" i="12" s="1"/>
  <c r="M381" i="5"/>
  <c r="N332" i="5"/>
  <c r="N340" i="5" s="1"/>
  <c r="N168" i="5"/>
  <c r="N173" i="5" s="1"/>
  <c r="M94" i="5"/>
  <c r="N380" i="5"/>
  <c r="N34" i="5"/>
  <c r="N20" i="5"/>
  <c r="N24" i="5" s="1"/>
  <c r="C6" i="6" s="1"/>
  <c r="C23" i="6" s="1"/>
  <c r="B47" i="12" s="1"/>
  <c r="R339" i="5"/>
  <c r="R327" i="5"/>
  <c r="N158" i="5"/>
  <c r="J332" i="5"/>
  <c r="J141" i="5"/>
  <c r="J168" i="5"/>
  <c r="J173" i="5" s="1"/>
  <c r="J24" i="5"/>
  <c r="J380" i="5"/>
  <c r="J128" i="5"/>
  <c r="J279" i="5"/>
  <c r="J52" i="5"/>
  <c r="J75" i="5"/>
  <c r="J77" i="5" s="1"/>
  <c r="J113" i="5"/>
  <c r="J158" i="5"/>
  <c r="J34" i="5"/>
  <c r="I159" i="5"/>
  <c r="I201" i="5" s="1"/>
  <c r="I381" i="5"/>
  <c r="J185" i="5"/>
  <c r="I94" i="5"/>
  <c r="J340" i="5"/>
  <c r="J373" i="5"/>
  <c r="J379" i="1"/>
  <c r="J60" i="1"/>
  <c r="J68" i="1"/>
  <c r="I68" i="1"/>
  <c r="J33" i="1"/>
  <c r="J309" i="1"/>
  <c r="J149" i="1"/>
  <c r="J327" i="1"/>
  <c r="I33" i="1"/>
  <c r="I327" i="1"/>
  <c r="J316" i="1"/>
  <c r="J200" i="1"/>
  <c r="J120" i="1"/>
  <c r="J261" i="1"/>
  <c r="J363" i="1"/>
  <c r="J157" i="1"/>
  <c r="I309" i="1"/>
  <c r="I379" i="1"/>
  <c r="I339" i="1"/>
  <c r="J243" i="1"/>
  <c r="I167" i="1"/>
  <c r="J164" i="1"/>
  <c r="L164" i="1" s="1"/>
  <c r="J61" i="1"/>
  <c r="L61" i="1" s="1"/>
  <c r="I65" i="1"/>
  <c r="I293" i="1"/>
  <c r="J291" i="1"/>
  <c r="L291" i="1" s="1"/>
  <c r="J225" i="1"/>
  <c r="L225" i="1" s="1"/>
  <c r="I229" i="1"/>
  <c r="J105" i="1"/>
  <c r="L105" i="1" s="1"/>
  <c r="I111" i="1"/>
  <c r="J169" i="1"/>
  <c r="L169" i="1" s="1"/>
  <c r="I172" i="1"/>
  <c r="J364" i="1"/>
  <c r="L372" i="1" s="1"/>
  <c r="I372" i="1"/>
  <c r="I243" i="1"/>
  <c r="J234" i="1"/>
  <c r="L234" i="1" s="1"/>
  <c r="I238" i="1"/>
  <c r="J129" i="1"/>
  <c r="L129" i="1" s="1"/>
  <c r="I134" i="1"/>
  <c r="I28" i="1"/>
  <c r="J25" i="1"/>
  <c r="L25" i="1" s="1"/>
  <c r="J341" i="1"/>
  <c r="L347" i="1" s="1"/>
  <c r="I347" i="1"/>
  <c r="I275" i="1"/>
  <c r="J271" i="1"/>
  <c r="L271" i="1" s="1"/>
  <c r="J37" i="1"/>
  <c r="L37" i="1" s="1"/>
  <c r="I40" i="1"/>
  <c r="J190" i="1"/>
  <c r="L190" i="1" s="1"/>
  <c r="I193" i="1"/>
  <c r="I194" i="1" s="1"/>
  <c r="I12" i="1"/>
  <c r="J9" i="1"/>
  <c r="L9" i="1" s="1"/>
  <c r="J43" i="1"/>
  <c r="L43" i="1" s="1"/>
  <c r="I49" i="1"/>
  <c r="I19" i="1"/>
  <c r="J17" i="1"/>
  <c r="L17" i="1" s="1"/>
  <c r="I23" i="1"/>
  <c r="J21" i="1"/>
  <c r="L21" i="1" s="1"/>
  <c r="I363" i="1"/>
  <c r="I261" i="1"/>
  <c r="J333" i="1"/>
  <c r="L338" i="1" s="1"/>
  <c r="I338" i="1"/>
  <c r="I200" i="1"/>
  <c r="I314" i="1"/>
  <c r="I316" i="1" s="1"/>
  <c r="I149" i="1"/>
  <c r="I120" i="1"/>
  <c r="I60" i="1"/>
  <c r="I267" i="1"/>
  <c r="J180" i="1"/>
  <c r="L180" i="1" s="1"/>
  <c r="I184" i="1"/>
  <c r="I179" i="1"/>
  <c r="J174" i="1"/>
  <c r="L174" i="1" s="1"/>
  <c r="I331" i="1"/>
  <c r="J328" i="1"/>
  <c r="L331" i="1" s="1"/>
  <c r="J160" i="1"/>
  <c r="L160" i="1" s="1"/>
  <c r="I163" i="1"/>
  <c r="J348" i="1"/>
  <c r="L354" i="1" s="1"/>
  <c r="I354" i="1"/>
  <c r="J135" i="1"/>
  <c r="L135" i="1" s="1"/>
  <c r="I140" i="1"/>
  <c r="J219" i="1"/>
  <c r="L219" i="1" s="1"/>
  <c r="I222" i="1"/>
  <c r="I127" i="1"/>
  <c r="J121" i="1"/>
  <c r="L121" i="1" s="1"/>
  <c r="I90" i="1"/>
  <c r="I93" i="1" s="1"/>
  <c r="J81" i="1"/>
  <c r="L81" i="1" s="1"/>
  <c r="I157" i="1"/>
  <c r="J375" i="1"/>
  <c r="L376" i="1" s="1"/>
  <c r="L380" i="1" s="1"/>
  <c r="I376" i="1"/>
  <c r="J252" i="1"/>
  <c r="L252" i="1" s="1"/>
  <c r="I255" i="1"/>
  <c r="J276" i="1"/>
  <c r="L276" i="1" s="1"/>
  <c r="I278" i="1"/>
  <c r="J100" i="1"/>
  <c r="L100" i="1" s="1"/>
  <c r="I103" i="1"/>
  <c r="J267" i="1"/>
  <c r="J69" i="1"/>
  <c r="L69" i="1" s="1"/>
  <c r="I72" i="1"/>
  <c r="H391" i="1"/>
  <c r="H3" i="1" s="1"/>
  <c r="H319" i="1"/>
  <c r="V69" i="5" l="1"/>
  <c r="AB69" i="5" s="1"/>
  <c r="X69" i="5" s="1"/>
  <c r="Z7" i="23"/>
  <c r="Z8" i="23" s="1"/>
  <c r="Z74" i="23" s="1"/>
  <c r="Z3" i="23" s="1"/>
  <c r="AD16" i="19"/>
  <c r="AD20" i="19" s="1"/>
  <c r="AD24" i="19" s="1"/>
  <c r="AD94" i="19" s="1"/>
  <c r="AD202" i="19" s="1"/>
  <c r="AB94" i="19"/>
  <c r="AB202" i="19" s="1"/>
  <c r="AB203" i="19" s="1"/>
  <c r="AB246" i="19"/>
  <c r="AB280" i="19" s="1"/>
  <c r="H83" i="26"/>
  <c r="R233" i="1"/>
  <c r="R261" i="1"/>
  <c r="AD216" i="19"/>
  <c r="AD246" i="19" s="1"/>
  <c r="AD280" i="19" s="1"/>
  <c r="Z310" i="19"/>
  <c r="Z317" i="19" s="1"/>
  <c r="AB297" i="19"/>
  <c r="V391" i="19"/>
  <c r="V3" i="19" s="1"/>
  <c r="V319" i="19"/>
  <c r="X391" i="19"/>
  <c r="X3" i="19" s="1"/>
  <c r="X319" i="19"/>
  <c r="AD106" i="5"/>
  <c r="X106" i="5"/>
  <c r="AD283" i="5"/>
  <c r="X283" i="5"/>
  <c r="Z283" i="5" s="1"/>
  <c r="AD98" i="5"/>
  <c r="X98" i="5"/>
  <c r="Z98" i="5" s="1"/>
  <c r="AD102" i="5"/>
  <c r="X102" i="5"/>
  <c r="Z102" i="5" s="1"/>
  <c r="AD143" i="5"/>
  <c r="X143" i="5"/>
  <c r="Z143" i="5" s="1"/>
  <c r="AD104" i="5"/>
  <c r="X104" i="5"/>
  <c r="Z104" i="5" s="1"/>
  <c r="AD11" i="5"/>
  <c r="X11" i="5"/>
  <c r="Z11" i="5" s="1"/>
  <c r="AD50" i="5"/>
  <c r="X50" i="5"/>
  <c r="Z50" i="5" s="1"/>
  <c r="AD241" i="5"/>
  <c r="X241" i="5"/>
  <c r="Z241" i="5" s="1"/>
  <c r="AD236" i="5"/>
  <c r="X236" i="5"/>
  <c r="Z236" i="5" s="1"/>
  <c r="AD18" i="5"/>
  <c r="X18" i="5"/>
  <c r="Z18" i="5" s="1"/>
  <c r="AD112" i="5"/>
  <c r="X112" i="5"/>
  <c r="Z112" i="5" s="1"/>
  <c r="AD212" i="5"/>
  <c r="X212" i="5"/>
  <c r="Z212" i="5" s="1"/>
  <c r="AD86" i="5"/>
  <c r="X86" i="5"/>
  <c r="Z86" i="5" s="1"/>
  <c r="AD47" i="5"/>
  <c r="X47" i="5"/>
  <c r="Z47" i="5" s="1"/>
  <c r="AD249" i="5"/>
  <c r="X249" i="5"/>
  <c r="Z249" i="5" s="1"/>
  <c r="AD108" i="5"/>
  <c r="X108" i="5"/>
  <c r="Z108" i="5" s="1"/>
  <c r="AD131" i="5"/>
  <c r="X131" i="5"/>
  <c r="Z131" i="5" s="1"/>
  <c r="AD38" i="5"/>
  <c r="X38" i="5"/>
  <c r="Z38" i="5" s="1"/>
  <c r="AD161" i="5"/>
  <c r="X161" i="5"/>
  <c r="Z161" i="5" s="1"/>
  <c r="AD36" i="5"/>
  <c r="X36" i="5"/>
  <c r="Z36" i="5" s="1"/>
  <c r="AD218" i="5"/>
  <c r="X218" i="5"/>
  <c r="Z218" i="5" s="1"/>
  <c r="AD295" i="5"/>
  <c r="X295" i="5"/>
  <c r="Z295" i="5" s="1"/>
  <c r="AD88" i="5"/>
  <c r="X88" i="5"/>
  <c r="Z88" i="5" s="1"/>
  <c r="AD46" i="5"/>
  <c r="X46" i="5"/>
  <c r="Z46" i="5" s="1"/>
  <c r="AD187" i="5"/>
  <c r="X187" i="5"/>
  <c r="Z187" i="5" s="1"/>
  <c r="AD265" i="5"/>
  <c r="X265" i="5"/>
  <c r="Z265" i="5" s="1"/>
  <c r="AD198" i="5"/>
  <c r="X198" i="5"/>
  <c r="Z198" i="5" s="1"/>
  <c r="AD80" i="5"/>
  <c r="X80" i="5"/>
  <c r="Z80" i="5" s="1"/>
  <c r="AD296" i="5"/>
  <c r="X296" i="5"/>
  <c r="Z296" i="5" s="1"/>
  <c r="AD136" i="5"/>
  <c r="X136" i="5"/>
  <c r="Z136" i="5" s="1"/>
  <c r="AD57" i="5"/>
  <c r="X57" i="5"/>
  <c r="Z57" i="5" s="1"/>
  <c r="AD99" i="5"/>
  <c r="X99" i="5"/>
  <c r="Z99" i="5" s="1"/>
  <c r="AD156" i="5"/>
  <c r="X156" i="5"/>
  <c r="Z156" i="5" s="1"/>
  <c r="AD244" i="5"/>
  <c r="X244" i="5"/>
  <c r="Z244" i="5" s="1"/>
  <c r="AD217" i="5"/>
  <c r="X217" i="5"/>
  <c r="Z217" i="5" s="1"/>
  <c r="AD82" i="5"/>
  <c r="X82" i="5"/>
  <c r="Z82" i="5" s="1"/>
  <c r="AD191" i="5"/>
  <c r="X191" i="5"/>
  <c r="Z191" i="5" s="1"/>
  <c r="AD285" i="5"/>
  <c r="X285" i="5"/>
  <c r="Z285" i="5" s="1"/>
  <c r="AD39" i="5"/>
  <c r="X39" i="5"/>
  <c r="Z39" i="5" s="1"/>
  <c r="AD45" i="5"/>
  <c r="X45" i="5"/>
  <c r="Z45" i="5" s="1"/>
  <c r="AD259" i="5"/>
  <c r="X259" i="5"/>
  <c r="Z259" i="5" s="1"/>
  <c r="AD132" i="5"/>
  <c r="X132" i="5"/>
  <c r="Z132" i="5" s="1"/>
  <c r="AD116" i="5"/>
  <c r="X116" i="5"/>
  <c r="Z116" i="5" s="1"/>
  <c r="AD224" i="5"/>
  <c r="X224" i="5"/>
  <c r="Z224" i="5" s="1"/>
  <c r="AD138" i="5"/>
  <c r="X138" i="5"/>
  <c r="Z138" i="5" s="1"/>
  <c r="AD242" i="5"/>
  <c r="X242" i="5"/>
  <c r="Z242" i="5" s="1"/>
  <c r="AD197" i="5"/>
  <c r="X197" i="5"/>
  <c r="Z197" i="5" s="1"/>
  <c r="AD235" i="5"/>
  <c r="X235" i="5"/>
  <c r="Z235" i="5" s="1"/>
  <c r="AD270" i="5"/>
  <c r="X270" i="5"/>
  <c r="Z270" i="5" s="1"/>
  <c r="AD289" i="5"/>
  <c r="X289" i="5"/>
  <c r="Z289" i="5" s="1"/>
  <c r="AD109" i="5"/>
  <c r="X109" i="5"/>
  <c r="Z109" i="5" s="1"/>
  <c r="AD189" i="5"/>
  <c r="X189" i="5"/>
  <c r="Z189" i="5" s="1"/>
  <c r="AD92" i="5"/>
  <c r="X92" i="5"/>
  <c r="Z92" i="5" s="1"/>
  <c r="AD307" i="5"/>
  <c r="X307" i="5"/>
  <c r="Z307" i="5" s="1"/>
  <c r="AD76" i="5"/>
  <c r="X76" i="5"/>
  <c r="Z76" i="5" s="1"/>
  <c r="AD269" i="5"/>
  <c r="X269" i="5"/>
  <c r="Z269" i="5" s="1"/>
  <c r="AD125" i="5"/>
  <c r="X125" i="5"/>
  <c r="Z125" i="5" s="1"/>
  <c r="AD290" i="5"/>
  <c r="X290" i="5"/>
  <c r="Z290" i="5" s="1"/>
  <c r="AD59" i="5"/>
  <c r="X59" i="5"/>
  <c r="Z59" i="5" s="1"/>
  <c r="AD26" i="5"/>
  <c r="X26" i="5"/>
  <c r="Z26" i="5" s="1"/>
  <c r="AD126" i="5"/>
  <c r="X126" i="5"/>
  <c r="Z126" i="5" s="1"/>
  <c r="AD32" i="5"/>
  <c r="X32" i="5"/>
  <c r="Z32" i="5" s="1"/>
  <c r="AD258" i="5"/>
  <c r="X258" i="5"/>
  <c r="Z258" i="5" s="1"/>
  <c r="AD232" i="5"/>
  <c r="X232" i="5"/>
  <c r="Z232" i="5" s="1"/>
  <c r="AD181" i="5"/>
  <c r="X181" i="5"/>
  <c r="Z181" i="5" s="1"/>
  <c r="AD178" i="5"/>
  <c r="X178" i="5"/>
  <c r="Z178" i="5" s="1"/>
  <c r="AD22" i="5"/>
  <c r="X22" i="5"/>
  <c r="Z22" i="5" s="1"/>
  <c r="AD29" i="5"/>
  <c r="X29" i="5"/>
  <c r="Z29" i="5" s="1"/>
  <c r="AD250" i="5"/>
  <c r="X250" i="5"/>
  <c r="Z250" i="5" s="1"/>
  <c r="AD87" i="5"/>
  <c r="X87" i="5"/>
  <c r="Z87" i="5" s="1"/>
  <c r="AD237" i="5"/>
  <c r="X237" i="5"/>
  <c r="Z237" i="5" s="1"/>
  <c r="AD223" i="5"/>
  <c r="X223" i="5"/>
  <c r="Z223" i="5" s="1"/>
  <c r="AD139" i="5"/>
  <c r="X139" i="5"/>
  <c r="Z139" i="5" s="1"/>
  <c r="AD58" i="5"/>
  <c r="X58" i="5"/>
  <c r="Z58" i="5" s="1"/>
  <c r="AD44" i="5"/>
  <c r="X44" i="5"/>
  <c r="Z44" i="5" s="1"/>
  <c r="AD292" i="5"/>
  <c r="X292" i="5"/>
  <c r="Z292" i="5" s="1"/>
  <c r="AD115" i="5"/>
  <c r="X115" i="5"/>
  <c r="Z115" i="5" s="1"/>
  <c r="AD10" i="5"/>
  <c r="X10" i="5"/>
  <c r="Z10" i="5" s="1"/>
  <c r="AD170" i="5"/>
  <c r="X170" i="5"/>
  <c r="Z170" i="5" s="1"/>
  <c r="AD251" i="5"/>
  <c r="X251" i="5"/>
  <c r="Z251" i="5" s="1"/>
  <c r="AD144" i="5"/>
  <c r="X144" i="5"/>
  <c r="Z144" i="5" s="1"/>
  <c r="Z190" i="5"/>
  <c r="Z219" i="5"/>
  <c r="Z252" i="5"/>
  <c r="Z21" i="5"/>
  <c r="Z43" i="5"/>
  <c r="AD63" i="5"/>
  <c r="X63" i="5"/>
  <c r="Z63" i="5" s="1"/>
  <c r="L213" i="22"/>
  <c r="N213" i="22" s="1"/>
  <c r="L315" i="22"/>
  <c r="N315" i="22" s="1"/>
  <c r="L148" i="22"/>
  <c r="N148" i="22" s="1"/>
  <c r="L44" i="22"/>
  <c r="N44" i="22" s="1"/>
  <c r="L58" i="22"/>
  <c r="N58" i="22" s="1"/>
  <c r="L256" i="22"/>
  <c r="N256" i="22" s="1"/>
  <c r="AD48" i="5"/>
  <c r="X48" i="5"/>
  <c r="Z48" i="5" s="1"/>
  <c r="AD27" i="5"/>
  <c r="X27" i="5"/>
  <c r="Z27" i="5" s="1"/>
  <c r="AD192" i="5"/>
  <c r="X192" i="5"/>
  <c r="Z192" i="5" s="1"/>
  <c r="AD137" i="5"/>
  <c r="X137" i="5"/>
  <c r="Z137" i="5" s="1"/>
  <c r="AD254" i="5"/>
  <c r="X254" i="5"/>
  <c r="Z254" i="5" s="1"/>
  <c r="AD294" i="5"/>
  <c r="X294" i="5"/>
  <c r="Z294" i="5" s="1"/>
  <c r="AD64" i="5"/>
  <c r="X64" i="5"/>
  <c r="Z64" i="5" s="1"/>
  <c r="AD199" i="5"/>
  <c r="X199" i="5"/>
  <c r="Z199" i="5" s="1"/>
  <c r="AD152" i="5"/>
  <c r="X152" i="5"/>
  <c r="Z152" i="5" s="1"/>
  <c r="AD182" i="5"/>
  <c r="X182" i="5"/>
  <c r="Z182" i="5" s="1"/>
  <c r="AD155" i="5"/>
  <c r="X155" i="5"/>
  <c r="Z155" i="5" s="1"/>
  <c r="AD165" i="5"/>
  <c r="X165" i="5"/>
  <c r="Z165" i="5" s="1"/>
  <c r="AD151" i="5"/>
  <c r="X151" i="5"/>
  <c r="Z151" i="5" s="1"/>
  <c r="AD221" i="5"/>
  <c r="X221" i="5"/>
  <c r="Z221" i="5" s="1"/>
  <c r="AD240" i="5"/>
  <c r="X240" i="5"/>
  <c r="Z240" i="5" s="1"/>
  <c r="AD312" i="5"/>
  <c r="X312" i="5"/>
  <c r="Z312" i="5" s="1"/>
  <c r="AD123" i="5"/>
  <c r="X123" i="5"/>
  <c r="Z123" i="5" s="1"/>
  <c r="AD42" i="5"/>
  <c r="X42" i="5"/>
  <c r="Z42" i="5" s="1"/>
  <c r="AD124" i="5"/>
  <c r="X124" i="5"/>
  <c r="Z124" i="5" s="1"/>
  <c r="AD209" i="5"/>
  <c r="X209" i="5"/>
  <c r="Z209" i="5" s="1"/>
  <c r="AD91" i="5"/>
  <c r="X91" i="5"/>
  <c r="Z91" i="5" s="1"/>
  <c r="AD188" i="5"/>
  <c r="X188" i="5"/>
  <c r="Z188" i="5" s="1"/>
  <c r="AD154" i="5"/>
  <c r="X154" i="5"/>
  <c r="Z154" i="5" s="1"/>
  <c r="AD272" i="5"/>
  <c r="X272" i="5"/>
  <c r="Z272" i="5" s="1"/>
  <c r="AD89" i="5"/>
  <c r="X89" i="5"/>
  <c r="Z89" i="5" s="1"/>
  <c r="AD119" i="5"/>
  <c r="X119" i="5"/>
  <c r="Z119" i="5" s="1"/>
  <c r="AD245" i="5"/>
  <c r="X245" i="5"/>
  <c r="Z245" i="5" s="1"/>
  <c r="AD208" i="5"/>
  <c r="X208" i="5"/>
  <c r="Z208" i="5" s="1"/>
  <c r="AD210" i="5"/>
  <c r="X210" i="5"/>
  <c r="Z210" i="5" s="1"/>
  <c r="AD220" i="5"/>
  <c r="X220" i="5"/>
  <c r="Z220" i="5" s="1"/>
  <c r="AD253" i="5"/>
  <c r="X253" i="5"/>
  <c r="Z253" i="5" s="1"/>
  <c r="AD41" i="5"/>
  <c r="X41" i="5"/>
  <c r="Z41" i="5" s="1"/>
  <c r="AD264" i="5"/>
  <c r="X264" i="5"/>
  <c r="Z264" i="5" s="1"/>
  <c r="AD287" i="5"/>
  <c r="X287" i="5"/>
  <c r="Z287" i="5" s="1"/>
  <c r="AD14" i="5"/>
  <c r="X14" i="5"/>
  <c r="Z14" i="5" s="1"/>
  <c r="AD274" i="5"/>
  <c r="X274" i="5"/>
  <c r="Z274" i="5" s="1"/>
  <c r="AD215" i="5"/>
  <c r="X215" i="5"/>
  <c r="Z215" i="5" s="1"/>
  <c r="AD176" i="5"/>
  <c r="X176" i="5"/>
  <c r="Z176" i="5" s="1"/>
  <c r="AD214" i="5"/>
  <c r="X214" i="5"/>
  <c r="Z214" i="5" s="1"/>
  <c r="AD118" i="5"/>
  <c r="X118" i="5"/>
  <c r="Z118" i="5" s="1"/>
  <c r="AD228" i="5"/>
  <c r="X228" i="5"/>
  <c r="Z228" i="5" s="1"/>
  <c r="AD260" i="5"/>
  <c r="X260" i="5"/>
  <c r="Z260" i="5" s="1"/>
  <c r="AD55" i="5"/>
  <c r="X55" i="5"/>
  <c r="Z55" i="5" s="1"/>
  <c r="AD146" i="5"/>
  <c r="X146" i="5"/>
  <c r="Z146" i="5" s="1"/>
  <c r="AD62" i="5"/>
  <c r="X62" i="5"/>
  <c r="Z62" i="5" s="1"/>
  <c r="AD83" i="5"/>
  <c r="X83" i="5"/>
  <c r="Z83" i="5" s="1"/>
  <c r="AD162" i="5"/>
  <c r="X162" i="5"/>
  <c r="Z162" i="5" s="1"/>
  <c r="AD153" i="5"/>
  <c r="X153" i="5"/>
  <c r="Z153" i="5" s="1"/>
  <c r="AD308" i="5"/>
  <c r="X308" i="5"/>
  <c r="Z308" i="5" s="1"/>
  <c r="AD71" i="5"/>
  <c r="X71" i="5"/>
  <c r="Z71" i="5" s="1"/>
  <c r="AD85" i="5"/>
  <c r="X85" i="5"/>
  <c r="Z85" i="5" s="1"/>
  <c r="AD133" i="5"/>
  <c r="X133" i="5"/>
  <c r="Z133" i="5" s="1"/>
  <c r="AD145" i="5"/>
  <c r="X145" i="5"/>
  <c r="Z145" i="5" s="1"/>
  <c r="AD177" i="5"/>
  <c r="X177" i="5"/>
  <c r="Z177" i="5" s="1"/>
  <c r="AD183" i="5"/>
  <c r="X183" i="5"/>
  <c r="Z183" i="5" s="1"/>
  <c r="AD101" i="5"/>
  <c r="X101" i="5"/>
  <c r="Z101" i="5" s="1"/>
  <c r="AD299" i="5"/>
  <c r="X299" i="5"/>
  <c r="Z299" i="5" s="1"/>
  <c r="AD268" i="5"/>
  <c r="X268" i="5"/>
  <c r="Z268" i="5" s="1"/>
  <c r="AD231" i="5"/>
  <c r="X231" i="5"/>
  <c r="Z231" i="5" s="1"/>
  <c r="AD286" i="5"/>
  <c r="X286" i="5"/>
  <c r="Z286" i="5" s="1"/>
  <c r="AD277" i="5"/>
  <c r="X277" i="5"/>
  <c r="AD31" i="5"/>
  <c r="X31" i="5"/>
  <c r="Z31" i="5" s="1"/>
  <c r="AD227" i="5"/>
  <c r="X227" i="5"/>
  <c r="Z227" i="5" s="1"/>
  <c r="AD15" i="5"/>
  <c r="X15" i="5"/>
  <c r="Z15" i="5" s="1"/>
  <c r="AD306" i="5"/>
  <c r="X306" i="5"/>
  <c r="Z306" i="5" s="1"/>
  <c r="AD266" i="5"/>
  <c r="X266" i="5"/>
  <c r="Z266" i="5" s="1"/>
  <c r="AD263" i="5"/>
  <c r="X263" i="5"/>
  <c r="Z263" i="5" s="1"/>
  <c r="AD84" i="5"/>
  <c r="X84" i="5"/>
  <c r="Z84" i="5" s="1"/>
  <c r="AD73" i="5"/>
  <c r="X73" i="5"/>
  <c r="Z73" i="5" s="1"/>
  <c r="AD147" i="5"/>
  <c r="X147" i="5"/>
  <c r="Z147" i="5" s="1"/>
  <c r="AD74" i="5"/>
  <c r="X74" i="5"/>
  <c r="Z74" i="5" s="1"/>
  <c r="AD213" i="5"/>
  <c r="X213" i="5"/>
  <c r="Z213" i="5" s="1"/>
  <c r="AD117" i="5"/>
  <c r="X117" i="5"/>
  <c r="Z117" i="5" s="1"/>
  <c r="AD166" i="5"/>
  <c r="X166" i="5"/>
  <c r="Z166" i="5" s="1"/>
  <c r="AD196" i="5"/>
  <c r="X196" i="5"/>
  <c r="Z196" i="5" s="1"/>
  <c r="AD315" i="5"/>
  <c r="X315" i="5"/>
  <c r="Z315" i="5" s="1"/>
  <c r="AD110" i="5"/>
  <c r="X110" i="5"/>
  <c r="Z110" i="5" s="1"/>
  <c r="AD288" i="5"/>
  <c r="X288" i="5"/>
  <c r="Z288" i="5" s="1"/>
  <c r="AD148" i="5"/>
  <c r="X148" i="5"/>
  <c r="Z148" i="5" s="1"/>
  <c r="AD273" i="5"/>
  <c r="X273" i="5"/>
  <c r="Z273" i="5" s="1"/>
  <c r="AD206" i="5"/>
  <c r="X206" i="5"/>
  <c r="Z206" i="5" s="1"/>
  <c r="AD256" i="5"/>
  <c r="X256" i="5"/>
  <c r="Z256" i="5" s="1"/>
  <c r="L274" i="22"/>
  <c r="N274" i="22" s="1"/>
  <c r="L79" i="22"/>
  <c r="N79" i="22" s="1"/>
  <c r="L287" i="22"/>
  <c r="N287" i="22" s="1"/>
  <c r="L308" i="22"/>
  <c r="N308" i="22" s="1"/>
  <c r="G12" i="24" s="1"/>
  <c r="H12" i="24" s="1"/>
  <c r="CN65" i="23" s="1"/>
  <c r="F65" i="23" s="1"/>
  <c r="L183" i="22"/>
  <c r="N183" i="22" s="1"/>
  <c r="L277" i="22"/>
  <c r="N277" i="22" s="1"/>
  <c r="L156" i="22"/>
  <c r="N156" i="22" s="1"/>
  <c r="L73" i="22"/>
  <c r="N73" i="22" s="1"/>
  <c r="L154" i="22"/>
  <c r="N154" i="22" s="1"/>
  <c r="L38" i="22"/>
  <c r="N38" i="22" s="1"/>
  <c r="L138" i="22"/>
  <c r="N138" i="22" s="1"/>
  <c r="L178" i="22"/>
  <c r="N178" i="22" s="1"/>
  <c r="L126" i="22"/>
  <c r="N126" i="22" s="1"/>
  <c r="L253" i="22"/>
  <c r="N253" i="22" s="1"/>
  <c r="L101" i="22"/>
  <c r="N101" i="22" s="1"/>
  <c r="L22" i="22"/>
  <c r="N22" i="22" s="1"/>
  <c r="L177" i="22"/>
  <c r="N177" i="22" s="1"/>
  <c r="L161" i="22"/>
  <c r="N161" i="22" s="1"/>
  <c r="L84" i="22"/>
  <c r="N84" i="22" s="1"/>
  <c r="L86" i="22"/>
  <c r="N86" i="22" s="1"/>
  <c r="L270" i="22"/>
  <c r="N270" i="22" s="1"/>
  <c r="L264" i="22"/>
  <c r="N264" i="22" s="1"/>
  <c r="L242" i="22"/>
  <c r="N242" i="22" s="1"/>
  <c r="L220" i="22"/>
  <c r="N220" i="22" s="1"/>
  <c r="L198" i="22"/>
  <c r="N198" i="22" s="1"/>
  <c r="L176" i="22"/>
  <c r="N176" i="22" s="1"/>
  <c r="L85" i="22"/>
  <c r="N85" i="22" s="1"/>
  <c r="L39" i="22"/>
  <c r="N39" i="22" s="1"/>
  <c r="L47" i="22"/>
  <c r="N47" i="22" s="1"/>
  <c r="L217" i="22"/>
  <c r="N217" i="22" s="1"/>
  <c r="L36" i="22"/>
  <c r="N36" i="22" s="1"/>
  <c r="L266" i="22"/>
  <c r="N266" i="22" s="1"/>
  <c r="L265" i="22"/>
  <c r="N265" i="22" s="1"/>
  <c r="L31" i="22"/>
  <c r="N31" i="22" s="1"/>
  <c r="L15" i="22"/>
  <c r="N15" i="22" s="1"/>
  <c r="L215" i="22"/>
  <c r="N215" i="22" s="1"/>
  <c r="L76" i="22"/>
  <c r="N76" i="22" s="1"/>
  <c r="L210" i="22"/>
  <c r="N210" i="22" s="1"/>
  <c r="L82" i="22"/>
  <c r="N82" i="22" s="1"/>
  <c r="L191" i="22"/>
  <c r="N191" i="22" s="1"/>
  <c r="L80" i="22"/>
  <c r="N80" i="22" s="1"/>
  <c r="L32" i="22"/>
  <c r="N32" i="22" s="1"/>
  <c r="L110" i="22"/>
  <c r="N110" i="22" s="1"/>
  <c r="L109" i="22"/>
  <c r="N109" i="22" s="1"/>
  <c r="L286" i="22"/>
  <c r="N286" i="22" s="1"/>
  <c r="L196" i="22"/>
  <c r="N196" i="22" s="1"/>
  <c r="AV7" i="23" s="1"/>
  <c r="L244" i="22"/>
  <c r="N244" i="22" s="1"/>
  <c r="L224" i="22"/>
  <c r="N224" i="22" s="1"/>
  <c r="L263" i="22"/>
  <c r="N263" i="22" s="1"/>
  <c r="L143" i="22"/>
  <c r="N143" i="22" s="1"/>
  <c r="L162" i="22"/>
  <c r="N162" i="22" s="1"/>
  <c r="L104" i="22"/>
  <c r="N104" i="22" s="1"/>
  <c r="L99" i="22"/>
  <c r="N99" i="22" s="1"/>
  <c r="L88" i="22"/>
  <c r="N88" i="22" s="1"/>
  <c r="L118" i="22"/>
  <c r="N118" i="22" s="1"/>
  <c r="Z309" i="5"/>
  <c r="T142" i="5"/>
  <c r="V142" i="5" s="1"/>
  <c r="AB142" i="5" s="1"/>
  <c r="X142" i="5" s="1"/>
  <c r="T114" i="5"/>
  <c r="T230" i="5"/>
  <c r="T311" i="5"/>
  <c r="T239" i="5"/>
  <c r="T56" i="5"/>
  <c r="T164" i="5"/>
  <c r="T167" i="5" s="1"/>
  <c r="T37" i="5"/>
  <c r="V37" i="5" s="1"/>
  <c r="AB37" i="5" s="1"/>
  <c r="X37" i="5" s="1"/>
  <c r="T66" i="5"/>
  <c r="T160" i="5"/>
  <c r="T25" i="5"/>
  <c r="T180" i="5"/>
  <c r="T184" i="5" s="1"/>
  <c r="T234" i="5"/>
  <c r="T150" i="5"/>
  <c r="V150" i="5" s="1"/>
  <c r="AB150" i="5" s="1"/>
  <c r="X150" i="5" s="1"/>
  <c r="T257" i="5"/>
  <c r="T100" i="5"/>
  <c r="T225" i="5"/>
  <c r="T262" i="5"/>
  <c r="T174" i="5"/>
  <c r="T9" i="5"/>
  <c r="T291" i="5"/>
  <c r="T135" i="5"/>
  <c r="T248" i="5"/>
  <c r="T271" i="5"/>
  <c r="V271" i="5" s="1"/>
  <c r="AB271" i="5" s="1"/>
  <c r="X271" i="5" s="1"/>
  <c r="T195" i="5"/>
  <c r="T97" i="5"/>
  <c r="T13" i="5"/>
  <c r="T16" i="5" s="1"/>
  <c r="T81" i="5"/>
  <c r="T30" i="5"/>
  <c r="Z69" i="5"/>
  <c r="L151" i="22"/>
  <c r="N151" i="22" s="1"/>
  <c r="L254" i="22"/>
  <c r="N254" i="22" s="1"/>
  <c r="L27" i="22"/>
  <c r="N27" i="22" s="1"/>
  <c r="L137" i="22"/>
  <c r="N137" i="22" s="1"/>
  <c r="L64" i="22"/>
  <c r="N64" i="22" s="1"/>
  <c r="L312" i="22"/>
  <c r="N312" i="22" s="1"/>
  <c r="AB193" i="5"/>
  <c r="AD190" i="5"/>
  <c r="K226" i="22"/>
  <c r="L226" i="22" s="1"/>
  <c r="N226" i="22" s="1"/>
  <c r="AB226" i="5"/>
  <c r="AB72" i="5"/>
  <c r="AD69" i="5"/>
  <c r="AB49" i="5"/>
  <c r="AD43" i="5"/>
  <c r="AD130" i="5"/>
  <c r="AD79" i="5"/>
  <c r="R163" i="5"/>
  <c r="AB255" i="5"/>
  <c r="AD252" i="5"/>
  <c r="K67" i="22"/>
  <c r="L67" i="22" s="1"/>
  <c r="N67" i="22" s="1"/>
  <c r="AB67" i="5"/>
  <c r="AB19" i="5"/>
  <c r="AD17" i="5"/>
  <c r="AB65" i="5"/>
  <c r="AD61" i="5"/>
  <c r="AB222" i="5"/>
  <c r="AD219" i="5"/>
  <c r="K186" i="22"/>
  <c r="L186" i="22" s="1"/>
  <c r="N186" i="22" s="1"/>
  <c r="AP7" i="23" s="1"/>
  <c r="AB186" i="5"/>
  <c r="X186" i="5" s="1"/>
  <c r="AB23" i="5"/>
  <c r="AD21" i="5"/>
  <c r="K175" i="22"/>
  <c r="L175" i="22" s="1"/>
  <c r="N175" i="22" s="1"/>
  <c r="AB175" i="5"/>
  <c r="X175" i="5" s="1"/>
  <c r="Z175" i="5" s="1"/>
  <c r="R233" i="5"/>
  <c r="K205" i="22"/>
  <c r="AB205" i="5"/>
  <c r="X205" i="5" s="1"/>
  <c r="Z205" i="5" s="1"/>
  <c r="K171" i="22"/>
  <c r="L171" i="22" s="1"/>
  <c r="N171" i="22" s="1"/>
  <c r="AB171" i="5"/>
  <c r="AD276" i="5"/>
  <c r="AB278" i="5"/>
  <c r="K54" i="22"/>
  <c r="AB54" i="5"/>
  <c r="X54" i="5" s="1"/>
  <c r="Z54" i="5" s="1"/>
  <c r="L125" i="22"/>
  <c r="N125" i="22" s="1"/>
  <c r="L295" i="22"/>
  <c r="N295" i="22" s="1"/>
  <c r="L228" i="22"/>
  <c r="N228" i="22" s="1"/>
  <c r="L48" i="22"/>
  <c r="N48" i="22" s="1"/>
  <c r="L55" i="22"/>
  <c r="N55" i="22" s="1"/>
  <c r="L130" i="22"/>
  <c r="N130" i="22" s="1"/>
  <c r="L206" i="22"/>
  <c r="N206" i="22" s="1"/>
  <c r="L294" i="22"/>
  <c r="N294" i="22" s="1"/>
  <c r="L26" i="22"/>
  <c r="N26" i="22" s="1"/>
  <c r="L117" i="22"/>
  <c r="N117" i="22" s="1"/>
  <c r="L241" i="22"/>
  <c r="N241" i="22" s="1"/>
  <c r="L50" i="22"/>
  <c r="N50" i="22" s="1"/>
  <c r="L18" i="22"/>
  <c r="N18" i="22" s="1"/>
  <c r="L245" i="22"/>
  <c r="N245" i="22" s="1"/>
  <c r="L133" i="22"/>
  <c r="N133" i="22" s="1"/>
  <c r="L108" i="22"/>
  <c r="N108" i="22" s="1"/>
  <c r="L188" i="22"/>
  <c r="N188" i="22" s="1"/>
  <c r="L29" i="22"/>
  <c r="N29" i="22" s="1"/>
  <c r="L208" i="22"/>
  <c r="N208" i="22" s="1"/>
  <c r="L83" i="22"/>
  <c r="N83" i="22" s="1"/>
  <c r="L272" i="22"/>
  <c r="N272" i="22" s="1"/>
  <c r="L189" i="22"/>
  <c r="N189" i="22" s="1"/>
  <c r="L102" i="22"/>
  <c r="N102" i="22" s="1"/>
  <c r="L250" i="22"/>
  <c r="N250" i="22" s="1"/>
  <c r="L240" i="22"/>
  <c r="N240" i="22" s="1"/>
  <c r="L269" i="22"/>
  <c r="N269" i="22" s="1"/>
  <c r="L153" i="22"/>
  <c r="N153" i="22" s="1"/>
  <c r="L152" i="22"/>
  <c r="N152" i="22" s="1"/>
  <c r="L235" i="22"/>
  <c r="N235" i="22" s="1"/>
  <c r="L46" i="22"/>
  <c r="N46" i="22" s="1"/>
  <c r="L136" i="22"/>
  <c r="N136" i="22" s="1"/>
  <c r="L57" i="22"/>
  <c r="N57" i="22" s="1"/>
  <c r="L91" i="22"/>
  <c r="N91" i="22" s="1"/>
  <c r="L296" i="22"/>
  <c r="N296" i="22" s="1"/>
  <c r="L147" i="22"/>
  <c r="N147" i="22" s="1"/>
  <c r="L74" i="22"/>
  <c r="N74" i="22" s="1"/>
  <c r="L181" i="22"/>
  <c r="N181" i="22" s="1"/>
  <c r="L273" i="22"/>
  <c r="N273" i="22" s="1"/>
  <c r="L197" i="22"/>
  <c r="N197" i="22" s="1"/>
  <c r="L288" i="22"/>
  <c r="N288" i="22" s="1"/>
  <c r="L14" i="22"/>
  <c r="N14" i="22" s="1"/>
  <c r="L62" i="22"/>
  <c r="N62" i="22" s="1"/>
  <c r="L218" i="22"/>
  <c r="N218" i="22" s="1"/>
  <c r="L249" i="22"/>
  <c r="N249" i="22" s="1"/>
  <c r="L124" i="22"/>
  <c r="N124" i="22" s="1"/>
  <c r="L165" i="22"/>
  <c r="N165" i="22" s="1"/>
  <c r="L155" i="22"/>
  <c r="N155" i="22" s="1"/>
  <c r="L42" i="22"/>
  <c r="N42" i="22" s="1"/>
  <c r="L307" i="22"/>
  <c r="L92" i="22"/>
  <c r="N92" i="22" s="1"/>
  <c r="L89" i="22"/>
  <c r="N89" i="22" s="1"/>
  <c r="L251" i="22"/>
  <c r="N251" i="22" s="1"/>
  <c r="L236" i="22"/>
  <c r="N236" i="22" s="1"/>
  <c r="L259" i="22"/>
  <c r="N259" i="22" s="1"/>
  <c r="L299" i="22"/>
  <c r="N299" i="22" s="1"/>
  <c r="L123" i="22"/>
  <c r="N123" i="22" s="1"/>
  <c r="L116" i="22"/>
  <c r="N116" i="22" s="1"/>
  <c r="L87" i="22"/>
  <c r="N87" i="22" s="1"/>
  <c r="L221" i="22"/>
  <c r="N221" i="22" s="1"/>
  <c r="L45" i="22"/>
  <c r="N45" i="22" s="1"/>
  <c r="L166" i="22"/>
  <c r="N166" i="22" s="1"/>
  <c r="L112" i="22"/>
  <c r="N112" i="22" s="1"/>
  <c r="L145" i="22"/>
  <c r="N145" i="22" s="1"/>
  <c r="L290" i="22"/>
  <c r="N290" i="22" s="1"/>
  <c r="L212" i="22"/>
  <c r="N212" i="22" s="1"/>
  <c r="L289" i="22"/>
  <c r="N289" i="22" s="1"/>
  <c r="AD282" i="5"/>
  <c r="AB284" i="5"/>
  <c r="AB111" i="5"/>
  <c r="AD105" i="5"/>
  <c r="AB309" i="5"/>
  <c r="AD305" i="5"/>
  <c r="K207" i="22"/>
  <c r="L207" i="22" s="1"/>
  <c r="N207" i="22" s="1"/>
  <c r="AB207" i="5"/>
  <c r="X207" i="5" s="1"/>
  <c r="Z207" i="5" s="1"/>
  <c r="K122" i="22"/>
  <c r="L122" i="22" s="1"/>
  <c r="N122" i="22" s="1"/>
  <c r="AB122" i="5"/>
  <c r="J149" i="22"/>
  <c r="J309" i="22"/>
  <c r="Q318" i="1"/>
  <c r="Q319" i="1" s="1"/>
  <c r="Q392" i="1"/>
  <c r="V111" i="5"/>
  <c r="K106" i="22"/>
  <c r="K111" i="22" s="1"/>
  <c r="V278" i="5"/>
  <c r="K276" i="22"/>
  <c r="K278" i="22" s="1"/>
  <c r="V284" i="5"/>
  <c r="K283" i="22"/>
  <c r="K284" i="22" s="1"/>
  <c r="L322" i="22"/>
  <c r="K327" i="22"/>
  <c r="N357" i="22"/>
  <c r="V309" i="5"/>
  <c r="K305" i="22"/>
  <c r="V363" i="5"/>
  <c r="K360" i="22"/>
  <c r="V65" i="5"/>
  <c r="K63" i="22"/>
  <c r="K65" i="22" s="1"/>
  <c r="J267" i="22"/>
  <c r="R243" i="1"/>
  <c r="J60" i="22"/>
  <c r="P261" i="1"/>
  <c r="L338" i="22"/>
  <c r="N334" i="22"/>
  <c r="V193" i="5"/>
  <c r="V194" i="5" s="1"/>
  <c r="K190" i="22"/>
  <c r="K193" i="22" s="1"/>
  <c r="V331" i="5"/>
  <c r="K330" i="22"/>
  <c r="L330" i="22" s="1"/>
  <c r="N330" i="22" s="1"/>
  <c r="V72" i="5"/>
  <c r="K69" i="22"/>
  <c r="K72" i="22" s="1"/>
  <c r="V49" i="5"/>
  <c r="K43" i="22"/>
  <c r="K49" i="22" s="1"/>
  <c r="L328" i="22"/>
  <c r="V255" i="5"/>
  <c r="K252" i="22"/>
  <c r="K255" i="22" s="1"/>
  <c r="V19" i="5"/>
  <c r="K17" i="22"/>
  <c r="K19" i="22" s="1"/>
  <c r="V222" i="5"/>
  <c r="K219" i="22"/>
  <c r="K222" i="22" s="1"/>
  <c r="V23" i="5"/>
  <c r="K21" i="22"/>
  <c r="K23" i="22" s="1"/>
  <c r="L54" i="22"/>
  <c r="N54" i="22" s="1"/>
  <c r="R207" i="1"/>
  <c r="R195" i="1"/>
  <c r="P200" i="1"/>
  <c r="P120" i="1"/>
  <c r="P267" i="1"/>
  <c r="P157" i="1"/>
  <c r="R15" i="1"/>
  <c r="R142" i="1"/>
  <c r="P149" i="1"/>
  <c r="R120" i="1"/>
  <c r="R267" i="1"/>
  <c r="R33" i="1"/>
  <c r="P33" i="1"/>
  <c r="R27" i="1"/>
  <c r="R39" i="1"/>
  <c r="R309" i="1"/>
  <c r="J243" i="22"/>
  <c r="J120" i="22"/>
  <c r="P309" i="1"/>
  <c r="R124" i="1"/>
  <c r="R54" i="1"/>
  <c r="R97" i="1"/>
  <c r="R66" i="1"/>
  <c r="P68" i="1"/>
  <c r="J157" i="22"/>
  <c r="P243" i="1"/>
  <c r="R157" i="1"/>
  <c r="P60" i="1"/>
  <c r="R57" i="1"/>
  <c r="N68" i="1"/>
  <c r="J66" i="22"/>
  <c r="H363" i="22"/>
  <c r="H327" i="22"/>
  <c r="N7" i="12"/>
  <c r="N8" i="12" s="1"/>
  <c r="N74" i="12" s="1"/>
  <c r="N3" i="12" s="1"/>
  <c r="H42" i="22"/>
  <c r="N6" i="23" s="1"/>
  <c r="BP7" i="12"/>
  <c r="BP8" i="12" s="1"/>
  <c r="BP74" i="12" s="1"/>
  <c r="BP3" i="12" s="1"/>
  <c r="H250" i="22"/>
  <c r="BP7" i="23"/>
  <c r="BP8" i="23" s="1"/>
  <c r="BP74" i="23" s="1"/>
  <c r="BP3" i="23" s="1"/>
  <c r="CF7" i="12"/>
  <c r="CF8" i="12" s="1"/>
  <c r="CF74" i="12" s="1"/>
  <c r="CF3" i="12" s="1"/>
  <c r="H289" i="22"/>
  <c r="CF7" i="23"/>
  <c r="CF8" i="23" s="1"/>
  <c r="CF74" i="23" s="1"/>
  <c r="CF3" i="23" s="1"/>
  <c r="K7" i="12"/>
  <c r="K8" i="12" s="1"/>
  <c r="K74" i="12" s="1"/>
  <c r="K3" i="12" s="1"/>
  <c r="H36" i="22"/>
  <c r="K7" i="23"/>
  <c r="K8" i="23" s="1"/>
  <c r="K74" i="23" s="1"/>
  <c r="K3" i="23" s="1"/>
  <c r="CD7" i="12"/>
  <c r="CD8" i="12" s="1"/>
  <c r="CD74" i="12" s="1"/>
  <c r="CD3" i="12" s="1"/>
  <c r="H286" i="22"/>
  <c r="CD7" i="23"/>
  <c r="CD8" i="23" s="1"/>
  <c r="CD74" i="23" s="1"/>
  <c r="CD3" i="23" s="1"/>
  <c r="CI7" i="12"/>
  <c r="CI8" i="12" s="1"/>
  <c r="CI74" i="12" s="1"/>
  <c r="CI3" i="12" s="1"/>
  <c r="H294" i="22"/>
  <c r="CI7" i="23"/>
  <c r="CI8" i="23" s="1"/>
  <c r="CI74" i="23" s="1"/>
  <c r="CI3" i="23" s="1"/>
  <c r="AV7" i="12"/>
  <c r="AV8" i="12" s="1"/>
  <c r="AV74" i="12" s="1"/>
  <c r="AV3" i="12" s="1"/>
  <c r="H196" i="22"/>
  <c r="AV6" i="23" s="1"/>
  <c r="AP7" i="12"/>
  <c r="AP8" i="12" s="1"/>
  <c r="AP74" i="12" s="1"/>
  <c r="AP3" i="12" s="1"/>
  <c r="H186" i="22"/>
  <c r="AP6" i="23" s="1"/>
  <c r="P7" i="12"/>
  <c r="P8" i="12" s="1"/>
  <c r="P74" i="12" s="1"/>
  <c r="P3" i="12" s="1"/>
  <c r="H50" i="22"/>
  <c r="P7" i="23"/>
  <c r="P8" i="23" s="1"/>
  <c r="P74" i="23" s="1"/>
  <c r="P3" i="23" s="1"/>
  <c r="H92" i="22"/>
  <c r="BQ7" i="12"/>
  <c r="BQ8" i="12" s="1"/>
  <c r="BQ74" i="12" s="1"/>
  <c r="BQ3" i="12" s="1"/>
  <c r="H251" i="22"/>
  <c r="BQ7" i="23"/>
  <c r="BQ8" i="23" s="1"/>
  <c r="BQ74" i="23" s="1"/>
  <c r="BQ3" i="23" s="1"/>
  <c r="H106" i="22"/>
  <c r="CK7" i="12"/>
  <c r="CK8" i="12" s="1"/>
  <c r="CK74" i="12" s="1"/>
  <c r="CK3" i="12" s="1"/>
  <c r="H296" i="22"/>
  <c r="CK7" i="23"/>
  <c r="CK8" i="23" s="1"/>
  <c r="CK74" i="23" s="1"/>
  <c r="CK3" i="23" s="1"/>
  <c r="H45" i="22"/>
  <c r="BC6" i="23" s="1"/>
  <c r="T7" i="12"/>
  <c r="T8" i="12" s="1"/>
  <c r="T74" i="12" s="1"/>
  <c r="T3" i="12" s="1"/>
  <c r="H79" i="22"/>
  <c r="T7" i="23"/>
  <c r="T8" i="23" s="1"/>
  <c r="T74" i="23" s="1"/>
  <c r="T3" i="23" s="1"/>
  <c r="BS7" i="12"/>
  <c r="BS8" i="12" s="1"/>
  <c r="BS74" i="12" s="1"/>
  <c r="BS3" i="12" s="1"/>
  <c r="H256" i="22"/>
  <c r="BS7" i="23"/>
  <c r="BS8" i="23" s="1"/>
  <c r="BS74" i="23" s="1"/>
  <c r="BS3" i="23" s="1"/>
  <c r="AC7" i="12"/>
  <c r="AC8" i="12" s="1"/>
  <c r="AC74" i="12" s="1"/>
  <c r="AC3" i="12" s="1"/>
  <c r="H104" i="22"/>
  <c r="AC7" i="23"/>
  <c r="AC8" i="23" s="1"/>
  <c r="AC74" i="23" s="1"/>
  <c r="AC3" i="23" s="1"/>
  <c r="AR7" i="12"/>
  <c r="AR8" i="12" s="1"/>
  <c r="AR74" i="12" s="1"/>
  <c r="AR3" i="12" s="1"/>
  <c r="H188" i="22"/>
  <c r="AR7" i="23"/>
  <c r="AR8" i="23" s="1"/>
  <c r="AR74" i="23" s="1"/>
  <c r="AR3" i="23" s="1"/>
  <c r="M7" i="12"/>
  <c r="M8" i="12" s="1"/>
  <c r="M74" i="12" s="1"/>
  <c r="M3" i="12" s="1"/>
  <c r="H41" i="22"/>
  <c r="M7" i="23"/>
  <c r="M8" i="23" s="1"/>
  <c r="M74" i="23" s="1"/>
  <c r="M3" i="23" s="1"/>
  <c r="AS7" i="12"/>
  <c r="AS8" i="12" s="1"/>
  <c r="AS74" i="12" s="1"/>
  <c r="AS3" i="12" s="1"/>
  <c r="H189" i="22"/>
  <c r="AS7" i="23"/>
  <c r="AS8" i="23" s="1"/>
  <c r="AS74" i="23" s="1"/>
  <c r="AS3" i="23" s="1"/>
  <c r="Q7" i="12"/>
  <c r="Q8" i="12" s="1"/>
  <c r="Q74" i="12" s="1"/>
  <c r="Q3" i="12" s="1"/>
  <c r="H51" i="22"/>
  <c r="Q7" i="23"/>
  <c r="Q8" i="23" s="1"/>
  <c r="Q74" i="23" s="1"/>
  <c r="Q3" i="23" s="1"/>
  <c r="W7" i="12"/>
  <c r="W8" i="12" s="1"/>
  <c r="W74" i="12" s="1"/>
  <c r="W3" i="12" s="1"/>
  <c r="H91" i="22"/>
  <c r="W7" i="23"/>
  <c r="W8" i="23" s="1"/>
  <c r="W74" i="23" s="1"/>
  <c r="W3" i="23" s="1"/>
  <c r="CJ7" i="12"/>
  <c r="CJ8" i="12" s="1"/>
  <c r="CJ74" i="12" s="1"/>
  <c r="CJ3" i="12" s="1"/>
  <c r="CJ7" i="23"/>
  <c r="CJ8" i="23" s="1"/>
  <c r="CJ74" i="23" s="1"/>
  <c r="CJ3" i="23" s="1"/>
  <c r="H295" i="22"/>
  <c r="BL7" i="12"/>
  <c r="BL8" i="12" s="1"/>
  <c r="BL74" i="12" s="1"/>
  <c r="BL3" i="12" s="1"/>
  <c r="H244" i="22"/>
  <c r="BL7" i="23"/>
  <c r="BL8" i="23" s="1"/>
  <c r="BL74" i="23" s="1"/>
  <c r="BL3" i="23" s="1"/>
  <c r="J7" i="12"/>
  <c r="J8" i="12" s="1"/>
  <c r="J27" i="12" s="1"/>
  <c r="J74" i="12" s="1"/>
  <c r="J3" i="12" s="1"/>
  <c r="H35" i="22"/>
  <c r="J6" i="23" s="1"/>
  <c r="AQ7" i="12"/>
  <c r="AQ8" i="12" s="1"/>
  <c r="AQ74" i="12" s="1"/>
  <c r="AQ3" i="12" s="1"/>
  <c r="H187" i="22"/>
  <c r="AQ6" i="23" s="1"/>
  <c r="BF7" i="12"/>
  <c r="BF8" i="12" s="1"/>
  <c r="BF74" i="12" s="1"/>
  <c r="BF3" i="12" s="1"/>
  <c r="H223" i="22"/>
  <c r="BF7" i="23"/>
  <c r="BF8" i="23" s="1"/>
  <c r="BF74" i="23" s="1"/>
  <c r="BF3" i="23" s="1"/>
  <c r="BX7" i="12"/>
  <c r="BX8" i="12" s="1"/>
  <c r="BX74" i="12" s="1"/>
  <c r="BX3" i="12" s="1"/>
  <c r="H270" i="22"/>
  <c r="BX7" i="23"/>
  <c r="BX8" i="23" s="1"/>
  <c r="BX74" i="23" s="1"/>
  <c r="BX3" i="23" s="1"/>
  <c r="H76" i="22"/>
  <c r="S7" i="23"/>
  <c r="S8" i="23" s="1"/>
  <c r="S74" i="23" s="1"/>
  <c r="S3" i="23" s="1"/>
  <c r="BM7" i="12"/>
  <c r="BM8" i="12" s="1"/>
  <c r="BM74" i="12" s="1"/>
  <c r="BM3" i="12" s="1"/>
  <c r="H245" i="22"/>
  <c r="BM7" i="23"/>
  <c r="BM8" i="23" s="1"/>
  <c r="BM74" i="23" s="1"/>
  <c r="BM3" i="23" s="1"/>
  <c r="H7" i="12"/>
  <c r="H8" i="12" s="1"/>
  <c r="H74" i="12" s="1"/>
  <c r="H3" i="12" s="1"/>
  <c r="H29" i="22"/>
  <c r="H7" i="23"/>
  <c r="H8" i="23" s="1"/>
  <c r="H74" i="23" s="1"/>
  <c r="H3" i="23" s="1"/>
  <c r="CP7" i="12"/>
  <c r="CP8" i="12" s="1"/>
  <c r="CP74" i="12" s="1"/>
  <c r="CP3" i="12" s="1"/>
  <c r="H315" i="22"/>
  <c r="CP7" i="23"/>
  <c r="CP8" i="23" s="1"/>
  <c r="CP74" i="23" s="1"/>
  <c r="CP3" i="23" s="1"/>
  <c r="H269" i="22"/>
  <c r="BW7" i="23"/>
  <c r="BW8" i="23" s="1"/>
  <c r="BW74" i="23" s="1"/>
  <c r="BW3" i="23" s="1"/>
  <c r="U7" i="12"/>
  <c r="U8" i="12" s="1"/>
  <c r="U74" i="12" s="1"/>
  <c r="U3" i="12" s="1"/>
  <c r="H80" i="22"/>
  <c r="U7" i="23"/>
  <c r="U8" i="23" s="1"/>
  <c r="U74" i="23" s="1"/>
  <c r="U3" i="23" s="1"/>
  <c r="BO7" i="12"/>
  <c r="BO8" i="12" s="1"/>
  <c r="BO74" i="12" s="1"/>
  <c r="BO3" i="12" s="1"/>
  <c r="H249" i="22"/>
  <c r="BO7" i="23"/>
  <c r="BO8" i="23" s="1"/>
  <c r="BO74" i="23" s="1"/>
  <c r="BO3" i="23" s="1"/>
  <c r="AW7" i="12"/>
  <c r="AW8" i="12" s="1"/>
  <c r="AW74" i="12" s="1"/>
  <c r="AW3" i="12" s="1"/>
  <c r="H197" i="22"/>
  <c r="AW7" i="23"/>
  <c r="AW8" i="23" s="1"/>
  <c r="AW74" i="23" s="1"/>
  <c r="AW3" i="23" s="1"/>
  <c r="BG7" i="12"/>
  <c r="BG8" i="12" s="1"/>
  <c r="BG74" i="12" s="1"/>
  <c r="BG3" i="12" s="1"/>
  <c r="H224" i="22"/>
  <c r="BG7" i="23"/>
  <c r="BG8" i="23" s="1"/>
  <c r="BG74" i="23" s="1"/>
  <c r="BG3" i="23" s="1"/>
  <c r="AE7" i="12"/>
  <c r="AE8" i="12" s="1"/>
  <c r="AE74" i="12" s="1"/>
  <c r="AE3" i="12" s="1"/>
  <c r="H112" i="22"/>
  <c r="AE7" i="23"/>
  <c r="AE8" i="23" s="1"/>
  <c r="AE74" i="23" s="1"/>
  <c r="AE3" i="23" s="1"/>
  <c r="BA7" i="12"/>
  <c r="BA8" i="12" s="1"/>
  <c r="BA74" i="12" s="1"/>
  <c r="BA3" i="12" s="1"/>
  <c r="H206" i="22"/>
  <c r="BA7" i="23"/>
  <c r="BA8" i="23" s="1"/>
  <c r="BA74" i="23" s="1"/>
  <c r="BA3" i="23" s="1"/>
  <c r="AA7" i="12"/>
  <c r="AA8" i="12" s="1"/>
  <c r="AA74" i="12" s="1"/>
  <c r="AA3" i="12" s="1"/>
  <c r="H99" i="22"/>
  <c r="AA7" i="23"/>
  <c r="AA8" i="23" s="1"/>
  <c r="AA74" i="23" s="1"/>
  <c r="AA3" i="23" s="1"/>
  <c r="CG7" i="12"/>
  <c r="CG8" i="12" s="1"/>
  <c r="CG74" i="12" s="1"/>
  <c r="CG3" i="12" s="1"/>
  <c r="H290" i="22"/>
  <c r="CG7" i="23"/>
  <c r="CG8" i="23" s="1"/>
  <c r="CG74" i="23" s="1"/>
  <c r="CG3" i="23" s="1"/>
  <c r="BV7" i="12"/>
  <c r="BV8" i="12" s="1"/>
  <c r="BV74" i="12" s="1"/>
  <c r="BV3" i="12" s="1"/>
  <c r="H268" i="22"/>
  <c r="BV7" i="23"/>
  <c r="BV8" i="23" s="1"/>
  <c r="BV74" i="23" s="1"/>
  <c r="BV3" i="23" s="1"/>
  <c r="M284" i="22"/>
  <c r="M186" i="8"/>
  <c r="R68" i="5"/>
  <c r="R179" i="5"/>
  <c r="R90" i="5"/>
  <c r="R93" i="5" s="1"/>
  <c r="J349" i="8"/>
  <c r="L349" i="8" s="1"/>
  <c r="H349" i="22" s="1"/>
  <c r="T169" i="5"/>
  <c r="V169" i="5" s="1"/>
  <c r="AB169" i="5" s="1"/>
  <c r="X169" i="5" s="1"/>
  <c r="Z169" i="5" s="1"/>
  <c r="R293" i="5"/>
  <c r="R200" i="5"/>
  <c r="I332" i="8"/>
  <c r="T121" i="5"/>
  <c r="V121" i="5" s="1"/>
  <c r="AB121" i="5" s="1"/>
  <c r="X121" i="5" s="1"/>
  <c r="R229" i="5"/>
  <c r="I339" i="8"/>
  <c r="R134" i="5"/>
  <c r="T129" i="5"/>
  <c r="T60" i="5"/>
  <c r="V56" i="5"/>
  <c r="AB56" i="5" s="1"/>
  <c r="X56" i="5" s="1"/>
  <c r="V164" i="5"/>
  <c r="AB164" i="5" s="1"/>
  <c r="X164" i="5" s="1"/>
  <c r="T40" i="5"/>
  <c r="T52" i="5" s="1"/>
  <c r="I9" i="8"/>
  <c r="I12" i="8" s="1"/>
  <c r="I311" i="8"/>
  <c r="I314" i="8" s="1"/>
  <c r="I316" i="8" s="1"/>
  <c r="I291" i="8"/>
  <c r="I293" i="8" s="1"/>
  <c r="T140" i="5"/>
  <c r="V135" i="5"/>
  <c r="AB135" i="5" s="1"/>
  <c r="X135" i="5" s="1"/>
  <c r="I341" i="8"/>
  <c r="I347" i="8" s="1"/>
  <c r="T331" i="5"/>
  <c r="T332" i="5" s="1"/>
  <c r="V327" i="5"/>
  <c r="V332" i="5" s="1"/>
  <c r="V339" i="5"/>
  <c r="I248" i="8"/>
  <c r="J248" i="8" s="1"/>
  <c r="L248" i="8" s="1"/>
  <c r="V248" i="5"/>
  <c r="T275" i="5"/>
  <c r="I348" i="8"/>
  <c r="I354" i="8" s="1"/>
  <c r="I66" i="8"/>
  <c r="I68" i="8" s="1"/>
  <c r="I257" i="8"/>
  <c r="I261" i="8" s="1"/>
  <c r="I100" i="8"/>
  <c r="I103" i="8" s="1"/>
  <c r="I225" i="8"/>
  <c r="I229" i="8" s="1"/>
  <c r="I262" i="8"/>
  <c r="I267" i="8" s="1"/>
  <c r="I160" i="8"/>
  <c r="I163" i="8" s="1"/>
  <c r="V349" i="5"/>
  <c r="K349" i="22" s="1"/>
  <c r="L349" i="22" s="1"/>
  <c r="N349" i="22" s="1"/>
  <c r="T339" i="5"/>
  <c r="V114" i="5"/>
  <c r="AB114" i="5" s="1"/>
  <c r="X114" i="5" s="1"/>
  <c r="T120" i="5"/>
  <c r="I230" i="8"/>
  <c r="J230" i="8" s="1"/>
  <c r="I97" i="8"/>
  <c r="V97" i="5"/>
  <c r="I239" i="8"/>
  <c r="I243" i="8" s="1"/>
  <c r="I129" i="8"/>
  <c r="I134" i="8" s="1"/>
  <c r="J257" i="8"/>
  <c r="J261" i="8" s="1"/>
  <c r="P94" i="5"/>
  <c r="T28" i="5"/>
  <c r="V25" i="5"/>
  <c r="AB25" i="5" s="1"/>
  <c r="X25" i="5" s="1"/>
  <c r="T149" i="5"/>
  <c r="S7" i="12"/>
  <c r="S8" i="12" s="1"/>
  <c r="S74" i="12" s="1"/>
  <c r="S3" i="12" s="1"/>
  <c r="T376" i="5"/>
  <c r="V374" i="5"/>
  <c r="R12" i="5"/>
  <c r="R103" i="5"/>
  <c r="R113" i="5" s="1"/>
  <c r="I195" i="8"/>
  <c r="I200" i="8" s="1"/>
  <c r="I377" i="8"/>
  <c r="I379" i="8" s="1"/>
  <c r="T238" i="5"/>
  <c r="V234" i="5"/>
  <c r="AB234" i="5" s="1"/>
  <c r="X234" i="5" s="1"/>
  <c r="I81" i="8"/>
  <c r="I90" i="8" s="1"/>
  <c r="I93" i="8" s="1"/>
  <c r="I30" i="8"/>
  <c r="I174" i="8"/>
  <c r="I179" i="8" s="1"/>
  <c r="V35" i="5"/>
  <c r="I364" i="8"/>
  <c r="I372" i="8" s="1"/>
  <c r="L278" i="1"/>
  <c r="N276" i="1"/>
  <c r="P276" i="1" s="1"/>
  <c r="L127" i="1"/>
  <c r="L128" i="1" s="1"/>
  <c r="N121" i="1"/>
  <c r="P121" i="1" s="1"/>
  <c r="R121" i="1" s="1"/>
  <c r="L179" i="1"/>
  <c r="N174" i="1"/>
  <c r="P174" i="1" s="1"/>
  <c r="L19" i="1"/>
  <c r="N17" i="1"/>
  <c r="P17" i="1" s="1"/>
  <c r="L12" i="1"/>
  <c r="N9" i="1"/>
  <c r="P9" i="1" s="1"/>
  <c r="L172" i="1"/>
  <c r="N169" i="1"/>
  <c r="P169" i="1" s="1"/>
  <c r="L229" i="1"/>
  <c r="N225" i="1"/>
  <c r="P225" i="1" s="1"/>
  <c r="L65" i="1"/>
  <c r="N61" i="1"/>
  <c r="P61" i="1" s="1"/>
  <c r="L140" i="1"/>
  <c r="N135" i="1"/>
  <c r="P135" i="1" s="1"/>
  <c r="L163" i="1"/>
  <c r="N160" i="1"/>
  <c r="P160" i="1" s="1"/>
  <c r="L40" i="1"/>
  <c r="N37" i="1"/>
  <c r="N40" i="1" s="1"/>
  <c r="L134" i="1"/>
  <c r="N129" i="1"/>
  <c r="P129" i="1" s="1"/>
  <c r="L293" i="1"/>
  <c r="N291" i="1"/>
  <c r="P291" i="1" s="1"/>
  <c r="L167" i="1"/>
  <c r="N164" i="1"/>
  <c r="P164" i="1" s="1"/>
  <c r="L255" i="1"/>
  <c r="N252" i="1"/>
  <c r="P252" i="1" s="1"/>
  <c r="L275" i="1"/>
  <c r="N271" i="1"/>
  <c r="P271" i="1" s="1"/>
  <c r="L111" i="1"/>
  <c r="N105" i="1"/>
  <c r="P105" i="1" s="1"/>
  <c r="L72" i="1"/>
  <c r="N69" i="1"/>
  <c r="P69" i="1" s="1"/>
  <c r="L222" i="1"/>
  <c r="N219" i="1"/>
  <c r="P219" i="1" s="1"/>
  <c r="L184" i="1"/>
  <c r="N180" i="1"/>
  <c r="P180" i="1" s="1"/>
  <c r="L49" i="1"/>
  <c r="N43" i="1"/>
  <c r="P43" i="1" s="1"/>
  <c r="L193" i="1"/>
  <c r="L194" i="1" s="1"/>
  <c r="N190" i="1"/>
  <c r="P190" i="1" s="1"/>
  <c r="L238" i="1"/>
  <c r="N234" i="1"/>
  <c r="P234" i="1" s="1"/>
  <c r="L314" i="1"/>
  <c r="L316" i="1" s="1"/>
  <c r="N311" i="1"/>
  <c r="P311" i="1" s="1"/>
  <c r="L103" i="1"/>
  <c r="L113" i="1" s="1"/>
  <c r="N100" i="1"/>
  <c r="P100" i="1" s="1"/>
  <c r="L90" i="1"/>
  <c r="L93" i="1" s="1"/>
  <c r="N81" i="1"/>
  <c r="P81" i="1" s="1"/>
  <c r="L23" i="1"/>
  <c r="N21" i="1"/>
  <c r="P21" i="1" s="1"/>
  <c r="L28" i="1"/>
  <c r="L34" i="1" s="1"/>
  <c r="N25" i="1"/>
  <c r="P25" i="1" s="1"/>
  <c r="R25" i="1" s="1"/>
  <c r="L52" i="1"/>
  <c r="R267" i="5"/>
  <c r="R33" i="5"/>
  <c r="L332" i="1"/>
  <c r="L339" i="1"/>
  <c r="L373" i="1" s="1"/>
  <c r="L381" i="1" s="1"/>
  <c r="H149" i="8"/>
  <c r="H379" i="8"/>
  <c r="N267" i="1"/>
  <c r="N33" i="1"/>
  <c r="BC7" i="12"/>
  <c r="BC8" i="12" s="1"/>
  <c r="BC29" i="12" s="1"/>
  <c r="BC74" i="12" s="1"/>
  <c r="BC3" i="12" s="1"/>
  <c r="R379" i="5"/>
  <c r="P159" i="5"/>
  <c r="P201" i="5" s="1"/>
  <c r="R243" i="5"/>
  <c r="I135" i="8"/>
  <c r="I140" i="8" s="1"/>
  <c r="R140" i="5"/>
  <c r="R261" i="5"/>
  <c r="N157" i="1"/>
  <c r="N200" i="1"/>
  <c r="I180" i="8"/>
  <c r="I184" i="8" s="1"/>
  <c r="R184" i="5"/>
  <c r="R185" i="5" s="1"/>
  <c r="L363" i="8"/>
  <c r="H200" i="8"/>
  <c r="N363" i="1"/>
  <c r="H327" i="8"/>
  <c r="H120" i="8"/>
  <c r="H309" i="8"/>
  <c r="BW7" i="12"/>
  <c r="BW8" i="12" s="1"/>
  <c r="BW74" i="12" s="1"/>
  <c r="BW3" i="12" s="1"/>
  <c r="R354" i="5"/>
  <c r="I114" i="8"/>
  <c r="I120" i="8" s="1"/>
  <c r="R120" i="5"/>
  <c r="I234" i="8"/>
  <c r="I238" i="8" s="1"/>
  <c r="R238" i="5"/>
  <c r="I150" i="8"/>
  <c r="R157" i="5"/>
  <c r="H33" i="8"/>
  <c r="R314" i="5"/>
  <c r="R316" i="5" s="1"/>
  <c r="I121" i="8"/>
  <c r="I127" i="8" s="1"/>
  <c r="R127" i="5"/>
  <c r="I37" i="8"/>
  <c r="I40" i="8" s="1"/>
  <c r="I52" i="8" s="1"/>
  <c r="R40" i="5"/>
  <c r="R52" i="5" s="1"/>
  <c r="I13" i="8"/>
  <c r="I16" i="8" s="1"/>
  <c r="R16" i="5"/>
  <c r="I169" i="8"/>
  <c r="I172" i="8" s="1"/>
  <c r="R172" i="5"/>
  <c r="I271" i="8"/>
  <c r="I275" i="8" s="1"/>
  <c r="R275" i="5"/>
  <c r="H276" i="8"/>
  <c r="H278" i="8" s="1"/>
  <c r="H375" i="8"/>
  <c r="H376" i="8" s="1"/>
  <c r="N376" i="1"/>
  <c r="N380" i="1" s="1"/>
  <c r="H121" i="8"/>
  <c r="H174" i="8"/>
  <c r="H179" i="8" s="1"/>
  <c r="H17" i="8"/>
  <c r="J17" i="8" s="1"/>
  <c r="H9" i="8"/>
  <c r="H12" i="8" s="1"/>
  <c r="H169" i="8"/>
  <c r="H172" i="8" s="1"/>
  <c r="H225" i="8"/>
  <c r="H229" i="8" s="1"/>
  <c r="H61" i="8"/>
  <c r="H65" i="8" s="1"/>
  <c r="H267" i="8"/>
  <c r="H261" i="8"/>
  <c r="N120" i="1"/>
  <c r="H314" i="8"/>
  <c r="H316" i="8" s="1"/>
  <c r="I374" i="8"/>
  <c r="R376" i="5"/>
  <c r="N309" i="1"/>
  <c r="H69" i="8"/>
  <c r="H72" i="8" s="1"/>
  <c r="H219" i="8"/>
  <c r="H222" i="8" s="1"/>
  <c r="H348" i="8"/>
  <c r="H354" i="8" s="1"/>
  <c r="N354" i="1"/>
  <c r="H180" i="8"/>
  <c r="H184" i="8" s="1"/>
  <c r="H333" i="8"/>
  <c r="H338" i="8" s="1"/>
  <c r="N338" i="1"/>
  <c r="H43" i="8"/>
  <c r="H49" i="8" s="1"/>
  <c r="H190" i="8"/>
  <c r="H193" i="8" s="1"/>
  <c r="H194" i="8" s="1"/>
  <c r="H234" i="8"/>
  <c r="H238" i="8" s="1"/>
  <c r="H135" i="8"/>
  <c r="H140" i="8" s="1"/>
  <c r="H160" i="8"/>
  <c r="H163" i="8" s="1"/>
  <c r="H37" i="8"/>
  <c r="H40" i="8" s="1"/>
  <c r="H341" i="8"/>
  <c r="H347" i="8" s="1"/>
  <c r="N347" i="1"/>
  <c r="H129" i="8"/>
  <c r="H134" i="8" s="1"/>
  <c r="H291" i="8"/>
  <c r="H293" i="8" s="1"/>
  <c r="H164" i="8"/>
  <c r="H167" i="8" s="1"/>
  <c r="H157" i="8"/>
  <c r="N327" i="1"/>
  <c r="I164" i="8"/>
  <c r="I167" i="8" s="1"/>
  <c r="R167" i="5"/>
  <c r="I142" i="8"/>
  <c r="R149" i="5"/>
  <c r="H100" i="8"/>
  <c r="H103" i="8" s="1"/>
  <c r="H252" i="8"/>
  <c r="H255" i="8" s="1"/>
  <c r="H81" i="8"/>
  <c r="H90" i="8" s="1"/>
  <c r="H93" i="8" s="1"/>
  <c r="H328" i="8"/>
  <c r="H331" i="8" s="1"/>
  <c r="N331" i="1"/>
  <c r="H21" i="8"/>
  <c r="H23" i="8" s="1"/>
  <c r="H271" i="8"/>
  <c r="H275" i="8" s="1"/>
  <c r="H25" i="8"/>
  <c r="H28" i="8" s="1"/>
  <c r="H34" i="8" s="1"/>
  <c r="H364" i="8"/>
  <c r="H372" i="8" s="1"/>
  <c r="N372" i="1"/>
  <c r="H105" i="8"/>
  <c r="J105" i="8" s="1"/>
  <c r="R332" i="5"/>
  <c r="R340" i="5" s="1"/>
  <c r="J363" i="8"/>
  <c r="H243" i="8"/>
  <c r="H363" i="8"/>
  <c r="P373" i="5"/>
  <c r="P381" i="5" s="1"/>
  <c r="P384" i="5" s="1"/>
  <c r="P387" i="5" s="1"/>
  <c r="P340" i="5"/>
  <c r="I56" i="8"/>
  <c r="R60" i="5"/>
  <c r="N149" i="1"/>
  <c r="N60" i="1"/>
  <c r="I25" i="8"/>
  <c r="I28" i="8" s="1"/>
  <c r="R28" i="5"/>
  <c r="H60" i="8"/>
  <c r="J309" i="8"/>
  <c r="J375" i="8"/>
  <c r="J327" i="8"/>
  <c r="J219" i="8"/>
  <c r="H127" i="8"/>
  <c r="H128" i="8" s="1"/>
  <c r="I72" i="8"/>
  <c r="K284" i="8"/>
  <c r="L327" i="8"/>
  <c r="L253" i="8"/>
  <c r="H253" i="22" s="1"/>
  <c r="Q202" i="5"/>
  <c r="N381" i="5"/>
  <c r="N159" i="5"/>
  <c r="N201" i="5" s="1"/>
  <c r="M202" i="5"/>
  <c r="J94" i="5"/>
  <c r="N94" i="5"/>
  <c r="J381" i="5"/>
  <c r="J159" i="5"/>
  <c r="J201" i="5" s="1"/>
  <c r="I202" i="5"/>
  <c r="J255" i="1"/>
  <c r="J23" i="1"/>
  <c r="J275" i="1"/>
  <c r="J72" i="1"/>
  <c r="J222" i="1"/>
  <c r="J354" i="1"/>
  <c r="J184" i="1"/>
  <c r="J338" i="1"/>
  <c r="J49" i="1"/>
  <c r="J193" i="1"/>
  <c r="J194" i="1" s="1"/>
  <c r="J238" i="1"/>
  <c r="J372" i="1"/>
  <c r="J278" i="1"/>
  <c r="J376" i="1"/>
  <c r="J380" i="1" s="1"/>
  <c r="J127" i="1"/>
  <c r="J128" i="1" s="1"/>
  <c r="J179" i="1"/>
  <c r="J19" i="1"/>
  <c r="J12" i="1"/>
  <c r="J172" i="1"/>
  <c r="J229" i="1"/>
  <c r="J65" i="1"/>
  <c r="J103" i="1"/>
  <c r="J90" i="1"/>
  <c r="J93" i="1" s="1"/>
  <c r="J331" i="1"/>
  <c r="J332" i="1" s="1"/>
  <c r="J28" i="1"/>
  <c r="J34" i="1" s="1"/>
  <c r="J111" i="1"/>
  <c r="J140" i="1"/>
  <c r="J163" i="1"/>
  <c r="J40" i="1"/>
  <c r="J52" i="1" s="1"/>
  <c r="J347" i="1"/>
  <c r="J134" i="1"/>
  <c r="J141" i="1" s="1"/>
  <c r="J293" i="1"/>
  <c r="J167" i="1"/>
  <c r="I34" i="1"/>
  <c r="J158" i="1"/>
  <c r="I168" i="1"/>
  <c r="I173" i="1" s="1"/>
  <c r="I332" i="1"/>
  <c r="I380" i="1"/>
  <c r="I185" i="1"/>
  <c r="I52" i="1"/>
  <c r="I373" i="1"/>
  <c r="I141" i="1"/>
  <c r="I75" i="1"/>
  <c r="I77" i="1" s="1"/>
  <c r="I113" i="1"/>
  <c r="J339" i="1"/>
  <c r="I128" i="1"/>
  <c r="I279" i="1"/>
  <c r="I158" i="1"/>
  <c r="X72" i="5" l="1"/>
  <c r="V13" i="5"/>
  <c r="AB13" i="5" s="1"/>
  <c r="X13" i="5" s="1"/>
  <c r="V180" i="5"/>
  <c r="AB180" i="5" s="1"/>
  <c r="X180" i="5" s="1"/>
  <c r="X184" i="5" s="1"/>
  <c r="R168" i="5"/>
  <c r="Z65" i="5"/>
  <c r="Z72" i="5"/>
  <c r="X19" i="5"/>
  <c r="Z49" i="5"/>
  <c r="Z255" i="5"/>
  <c r="Z19" i="5"/>
  <c r="J158" i="22"/>
  <c r="Z318" i="19"/>
  <c r="R149" i="1"/>
  <c r="R158" i="1" s="1"/>
  <c r="R68" i="1"/>
  <c r="R200" i="1"/>
  <c r="R60" i="1"/>
  <c r="AH211" i="19"/>
  <c r="AH216" i="19" s="1"/>
  <c r="AH246" i="19" s="1"/>
  <c r="AH280" i="19" s="1"/>
  <c r="AF216" i="19"/>
  <c r="AF246" i="19" s="1"/>
  <c r="AF280" i="19" s="1"/>
  <c r="AD297" i="19"/>
  <c r="AB303" i="19"/>
  <c r="AB310" i="19" s="1"/>
  <c r="AB317" i="19" s="1"/>
  <c r="AB318" i="19" s="1"/>
  <c r="Z121" i="5"/>
  <c r="Z284" i="5"/>
  <c r="X309" i="5"/>
  <c r="AD122" i="5"/>
  <c r="X122" i="5"/>
  <c r="Z122" i="5" s="1"/>
  <c r="AD171" i="5"/>
  <c r="X171" i="5"/>
  <c r="Z171" i="5" s="1"/>
  <c r="AD226" i="5"/>
  <c r="X226" i="5"/>
  <c r="Z226" i="5" s="1"/>
  <c r="Z222" i="5"/>
  <c r="X23" i="5"/>
  <c r="X255" i="5"/>
  <c r="Z186" i="5"/>
  <c r="AD67" i="5"/>
  <c r="X67" i="5"/>
  <c r="Z67" i="5" s="1"/>
  <c r="Z277" i="5"/>
  <c r="X278" i="5"/>
  <c r="Z193" i="5"/>
  <c r="Z106" i="5"/>
  <c r="X111" i="5"/>
  <c r="X222" i="5"/>
  <c r="X49" i="5"/>
  <c r="AV8" i="23"/>
  <c r="AV13" i="23" s="1"/>
  <c r="AV74" i="23" s="1"/>
  <c r="AV3" i="23" s="1"/>
  <c r="Z23" i="5"/>
  <c r="X284" i="5"/>
  <c r="X65" i="5"/>
  <c r="X193" i="5"/>
  <c r="X194" i="5" s="1"/>
  <c r="K194" i="22"/>
  <c r="T157" i="5"/>
  <c r="R75" i="5"/>
  <c r="R77" i="5" s="1"/>
  <c r="BC7" i="23"/>
  <c r="BC8" i="23" s="1"/>
  <c r="BC29" i="23" s="1"/>
  <c r="BC74" i="23" s="1"/>
  <c r="BC3" i="23" s="1"/>
  <c r="X140" i="5"/>
  <c r="Z135" i="5"/>
  <c r="N7" i="23"/>
  <c r="N8" i="23" s="1"/>
  <c r="N45" i="23" s="1"/>
  <c r="F45" i="23" s="1"/>
  <c r="X16" i="5"/>
  <c r="Z13" i="5"/>
  <c r="X238" i="5"/>
  <c r="Z234" i="5"/>
  <c r="X28" i="5"/>
  <c r="Z25" i="5"/>
  <c r="Z164" i="5"/>
  <c r="X167" i="5"/>
  <c r="X149" i="5"/>
  <c r="Z142" i="5"/>
  <c r="N338" i="22"/>
  <c r="O186" i="22"/>
  <c r="Z271" i="5"/>
  <c r="X275" i="5"/>
  <c r="X157" i="5"/>
  <c r="Z150" i="5"/>
  <c r="Z180" i="5"/>
  <c r="X40" i="5"/>
  <c r="Z37" i="5"/>
  <c r="X60" i="5"/>
  <c r="Z56" i="5"/>
  <c r="X120" i="5"/>
  <c r="Z114" i="5"/>
  <c r="AD19" i="5"/>
  <c r="AD255" i="5"/>
  <c r="AD284" i="5"/>
  <c r="AD65" i="5"/>
  <c r="AD49" i="5"/>
  <c r="AD111" i="5"/>
  <c r="AD309" i="5"/>
  <c r="AD278" i="5"/>
  <c r="AD23" i="5"/>
  <c r="AD222" i="5"/>
  <c r="AD72" i="5"/>
  <c r="AD193" i="5"/>
  <c r="AB40" i="5"/>
  <c r="AD37" i="5"/>
  <c r="AB60" i="5"/>
  <c r="AD56" i="5"/>
  <c r="AD54" i="5"/>
  <c r="AB16" i="5"/>
  <c r="AD13" i="5"/>
  <c r="AB184" i="5"/>
  <c r="AD180" i="5"/>
  <c r="K248" i="22"/>
  <c r="L248" i="22" s="1"/>
  <c r="N248" i="22" s="1"/>
  <c r="AB248" i="5"/>
  <c r="X248" i="5" s="1"/>
  <c r="Z248" i="5" s="1"/>
  <c r="AD175" i="5"/>
  <c r="AB194" i="5"/>
  <c r="AD186" i="5"/>
  <c r="AB238" i="5"/>
  <c r="AD234" i="5"/>
  <c r="AB149" i="5"/>
  <c r="AD142" i="5"/>
  <c r="AB167" i="5"/>
  <c r="AD164" i="5"/>
  <c r="AB127" i="5"/>
  <c r="AD121" i="5"/>
  <c r="L283" i="22"/>
  <c r="N283" i="22" s="1"/>
  <c r="AD205" i="5"/>
  <c r="K35" i="22"/>
  <c r="L35" i="22" s="1"/>
  <c r="N35" i="22" s="1"/>
  <c r="AB35" i="5"/>
  <c r="X35" i="5" s="1"/>
  <c r="Z35" i="5" s="1"/>
  <c r="R34" i="5"/>
  <c r="AD150" i="5"/>
  <c r="AB157" i="5"/>
  <c r="AB28" i="5"/>
  <c r="AD25" i="5"/>
  <c r="K97" i="22"/>
  <c r="L97" i="22" s="1"/>
  <c r="N97" i="22" s="1"/>
  <c r="AB97" i="5"/>
  <c r="X97" i="5" s="1"/>
  <c r="Z97" i="5" s="1"/>
  <c r="AB120" i="5"/>
  <c r="AD114" i="5"/>
  <c r="AD271" i="5"/>
  <c r="AB275" i="5"/>
  <c r="AB140" i="5"/>
  <c r="AD135" i="5"/>
  <c r="AB172" i="5"/>
  <c r="AD169" i="5"/>
  <c r="AD207" i="5"/>
  <c r="Q391" i="1"/>
  <c r="Q3" i="1" s="1"/>
  <c r="AP8" i="23"/>
  <c r="AP74" i="23" s="1"/>
  <c r="AP3" i="23" s="1"/>
  <c r="R28" i="1"/>
  <c r="R34" i="1" s="1"/>
  <c r="R127" i="1"/>
  <c r="R128" i="1" s="1"/>
  <c r="V16" i="5"/>
  <c r="K13" i="22"/>
  <c r="K16" i="22" s="1"/>
  <c r="V184" i="5"/>
  <c r="V376" i="5"/>
  <c r="K374" i="22"/>
  <c r="V149" i="5"/>
  <c r="K142" i="22"/>
  <c r="V167" i="5"/>
  <c r="K164" i="22"/>
  <c r="K167" i="22" s="1"/>
  <c r="V127" i="5"/>
  <c r="K121" i="22"/>
  <c r="K127" i="22" s="1"/>
  <c r="K309" i="22"/>
  <c r="L305" i="22"/>
  <c r="L309" i="22" s="1"/>
  <c r="L339" i="22"/>
  <c r="L327" i="22"/>
  <c r="N322" i="22"/>
  <c r="V157" i="5"/>
  <c r="K150" i="22"/>
  <c r="V28" i="5"/>
  <c r="K25" i="22"/>
  <c r="K28" i="22" s="1"/>
  <c r="V120" i="5"/>
  <c r="K114" i="22"/>
  <c r="V275" i="5"/>
  <c r="K271" i="22"/>
  <c r="K275" i="22" s="1"/>
  <c r="V140" i="5"/>
  <c r="K135" i="22"/>
  <c r="K140" i="22" s="1"/>
  <c r="V172" i="5"/>
  <c r="K169" i="22"/>
  <c r="K172" i="22" s="1"/>
  <c r="L331" i="22"/>
  <c r="N328" i="22"/>
  <c r="L106" i="22"/>
  <c r="N106" i="22" s="1"/>
  <c r="L185" i="1"/>
  <c r="L279" i="1"/>
  <c r="L141" i="1"/>
  <c r="L159" i="1" s="1"/>
  <c r="V238" i="5"/>
  <c r="K234" i="22"/>
  <c r="K238" i="22" s="1"/>
  <c r="V40" i="5"/>
  <c r="V52" i="5" s="1"/>
  <c r="K37" i="22"/>
  <c r="K40" i="22" s="1"/>
  <c r="K52" i="22" s="1"/>
  <c r="V60" i="5"/>
  <c r="K56" i="22"/>
  <c r="P158" i="1"/>
  <c r="L63" i="22"/>
  <c r="N63" i="22" s="1"/>
  <c r="K331" i="22"/>
  <c r="K332" i="22" s="1"/>
  <c r="L360" i="22"/>
  <c r="K363" i="22"/>
  <c r="K339" i="22"/>
  <c r="R234" i="1"/>
  <c r="P238" i="1"/>
  <c r="P103" i="1"/>
  <c r="R100" i="1"/>
  <c r="P49" i="1"/>
  <c r="R43" i="1"/>
  <c r="R105" i="1"/>
  <c r="P111" i="1"/>
  <c r="R252" i="1"/>
  <c r="P255" i="1"/>
  <c r="P140" i="1"/>
  <c r="R135" i="1"/>
  <c r="P229" i="1"/>
  <c r="R225" i="1"/>
  <c r="P179" i="1"/>
  <c r="R174" i="1"/>
  <c r="R276" i="1"/>
  <c r="P278" i="1"/>
  <c r="P127" i="1"/>
  <c r="P128" i="1" s="1"/>
  <c r="P23" i="1"/>
  <c r="R21" i="1"/>
  <c r="R219" i="1"/>
  <c r="P222" i="1"/>
  <c r="P293" i="1"/>
  <c r="R291" i="1"/>
  <c r="J37" i="22"/>
  <c r="P37" i="1"/>
  <c r="P12" i="1"/>
  <c r="R9" i="1"/>
  <c r="P90" i="1"/>
  <c r="P93" i="1" s="1"/>
  <c r="R81" i="1"/>
  <c r="P314" i="1"/>
  <c r="P316" i="1" s="1"/>
  <c r="R311" i="1"/>
  <c r="P193" i="1"/>
  <c r="P194" i="1" s="1"/>
  <c r="R190" i="1"/>
  <c r="P184" i="1"/>
  <c r="R180" i="1"/>
  <c r="P72" i="1"/>
  <c r="R69" i="1"/>
  <c r="P275" i="1"/>
  <c r="R271" i="1"/>
  <c r="P167" i="1"/>
  <c r="R164" i="1"/>
  <c r="P134" i="1"/>
  <c r="R129" i="1"/>
  <c r="P163" i="1"/>
  <c r="P168" i="1" s="1"/>
  <c r="R160" i="1"/>
  <c r="P65" i="1"/>
  <c r="R61" i="1"/>
  <c r="P172" i="1"/>
  <c r="R169" i="1"/>
  <c r="P19" i="1"/>
  <c r="R17" i="1"/>
  <c r="P28" i="1"/>
  <c r="P34" i="1" s="1"/>
  <c r="J68" i="22"/>
  <c r="N193" i="1"/>
  <c r="N194" i="1" s="1"/>
  <c r="J190" i="22"/>
  <c r="N140" i="1"/>
  <c r="J135" i="22"/>
  <c r="N229" i="1"/>
  <c r="J225" i="22"/>
  <c r="N12" i="1"/>
  <c r="J9" i="22"/>
  <c r="N179" i="1"/>
  <c r="J174" i="22"/>
  <c r="N278" i="1"/>
  <c r="J276" i="22"/>
  <c r="N28" i="1"/>
  <c r="J25" i="22"/>
  <c r="N90" i="1"/>
  <c r="N93" i="1" s="1"/>
  <c r="J81" i="22"/>
  <c r="N314" i="1"/>
  <c r="N316" i="1" s="1"/>
  <c r="J311" i="22"/>
  <c r="N184" i="1"/>
  <c r="J180" i="22"/>
  <c r="N72" i="1"/>
  <c r="J69" i="22"/>
  <c r="N275" i="1"/>
  <c r="J271" i="22"/>
  <c r="N167" i="1"/>
  <c r="J164" i="22"/>
  <c r="N134" i="1"/>
  <c r="N141" i="1" s="1"/>
  <c r="J129" i="22"/>
  <c r="N163" i="1"/>
  <c r="N168" i="1" s="1"/>
  <c r="J160" i="22"/>
  <c r="N65" i="1"/>
  <c r="J61" i="22"/>
  <c r="N172" i="1"/>
  <c r="J169" i="22"/>
  <c r="N19" i="1"/>
  <c r="J17" i="22"/>
  <c r="N127" i="1"/>
  <c r="N128" i="1" s="1"/>
  <c r="J121" i="22"/>
  <c r="N23" i="1"/>
  <c r="J21" i="22"/>
  <c r="N103" i="1"/>
  <c r="J100" i="22"/>
  <c r="N238" i="1"/>
  <c r="J234" i="22"/>
  <c r="N49" i="1"/>
  <c r="N52" i="1" s="1"/>
  <c r="J43" i="22"/>
  <c r="N222" i="1"/>
  <c r="J219" i="22"/>
  <c r="N111" i="1"/>
  <c r="J105" i="22"/>
  <c r="N255" i="1"/>
  <c r="N279" i="1" s="1"/>
  <c r="J252" i="22"/>
  <c r="N293" i="1"/>
  <c r="J291" i="22"/>
  <c r="BN7" i="12"/>
  <c r="BN8" i="12" s="1"/>
  <c r="BN74" i="12" s="1"/>
  <c r="BN3" i="12" s="1"/>
  <c r="H248" i="22"/>
  <c r="BN7" i="23"/>
  <c r="BN8" i="23" s="1"/>
  <c r="BN74" i="23" s="1"/>
  <c r="BN3" i="23" s="1"/>
  <c r="I168" i="8"/>
  <c r="I173" i="8" s="1"/>
  <c r="R20" i="5"/>
  <c r="R24" i="5" s="1"/>
  <c r="R94" i="5" s="1"/>
  <c r="I113" i="8"/>
  <c r="J66" i="8"/>
  <c r="L66" i="8" s="1"/>
  <c r="R141" i="5"/>
  <c r="J262" i="8"/>
  <c r="L262" i="8" s="1"/>
  <c r="L257" i="8"/>
  <c r="I141" i="8"/>
  <c r="T172" i="5"/>
  <c r="I20" i="8"/>
  <c r="I24" i="8" s="1"/>
  <c r="H32" i="4"/>
  <c r="G32" i="4" s="1"/>
  <c r="I382" i="5" s="1"/>
  <c r="J382" i="5" s="1"/>
  <c r="R158" i="5"/>
  <c r="P202" i="5"/>
  <c r="I373" i="8"/>
  <c r="T127" i="5"/>
  <c r="T128" i="5" s="1"/>
  <c r="J311" i="8"/>
  <c r="R380" i="5"/>
  <c r="I233" i="8"/>
  <c r="J377" i="8"/>
  <c r="L377" i="8" s="1"/>
  <c r="J97" i="8"/>
  <c r="L97" i="8" s="1"/>
  <c r="I340" i="8"/>
  <c r="J30" i="8"/>
  <c r="I33" i="8"/>
  <c r="I34" i="8" s="1"/>
  <c r="J9" i="8"/>
  <c r="L9" i="8" s="1"/>
  <c r="J195" i="8"/>
  <c r="V174" i="5"/>
  <c r="AB174" i="5" s="1"/>
  <c r="T179" i="5"/>
  <c r="T185" i="5" s="1"/>
  <c r="T90" i="5"/>
  <c r="T93" i="5" s="1"/>
  <c r="V81" i="5"/>
  <c r="AB81" i="5" s="1"/>
  <c r="X81" i="5" s="1"/>
  <c r="Z81" i="5" s="1"/>
  <c r="T200" i="5"/>
  <c r="V195" i="5"/>
  <c r="AB195" i="5" s="1"/>
  <c r="X195" i="5" s="1"/>
  <c r="X200" i="5" s="1"/>
  <c r="T158" i="5"/>
  <c r="T134" i="5"/>
  <c r="T141" i="5" s="1"/>
  <c r="V129" i="5"/>
  <c r="AB129" i="5" s="1"/>
  <c r="X129" i="5" s="1"/>
  <c r="T233" i="5"/>
  <c r="V230" i="5"/>
  <c r="AB230" i="5" s="1"/>
  <c r="X230" i="5" s="1"/>
  <c r="Z230" i="5" s="1"/>
  <c r="T340" i="5"/>
  <c r="V311" i="5"/>
  <c r="AB311" i="5" s="1"/>
  <c r="X311" i="5" s="1"/>
  <c r="X314" i="5" s="1"/>
  <c r="X316" i="5" s="1"/>
  <c r="T314" i="5"/>
  <c r="T316" i="5" s="1"/>
  <c r="T267" i="5"/>
  <c r="V262" i="5"/>
  <c r="AB262" i="5" s="1"/>
  <c r="X262" i="5" s="1"/>
  <c r="X267" i="5" s="1"/>
  <c r="V100" i="5"/>
  <c r="AB100" i="5" s="1"/>
  <c r="X100" i="5" s="1"/>
  <c r="Z100" i="5" s="1"/>
  <c r="T103" i="5"/>
  <c r="T113" i="5" s="1"/>
  <c r="V66" i="5"/>
  <c r="AB66" i="5" s="1"/>
  <c r="X66" i="5" s="1"/>
  <c r="X68" i="5" s="1"/>
  <c r="T68" i="5"/>
  <c r="T75" i="5" s="1"/>
  <c r="T77" i="5" s="1"/>
  <c r="R373" i="5"/>
  <c r="J239" i="8"/>
  <c r="L239" i="8" s="1"/>
  <c r="T163" i="5"/>
  <c r="T168" i="5" s="1"/>
  <c r="V160" i="5"/>
  <c r="AB160" i="5" s="1"/>
  <c r="X160" i="5" s="1"/>
  <c r="Z160" i="5" s="1"/>
  <c r="V225" i="5"/>
  <c r="AB225" i="5" s="1"/>
  <c r="X225" i="5" s="1"/>
  <c r="T229" i="5"/>
  <c r="T261" i="5"/>
  <c r="V257" i="5"/>
  <c r="AB257" i="5" s="1"/>
  <c r="X257" i="5" s="1"/>
  <c r="Z257" i="5" s="1"/>
  <c r="T354" i="5"/>
  <c r="V348" i="5"/>
  <c r="I185" i="8"/>
  <c r="V364" i="5"/>
  <c r="T372" i="5"/>
  <c r="T33" i="5"/>
  <c r="T34" i="5" s="1"/>
  <c r="V30" i="5"/>
  <c r="AB30" i="5" s="1"/>
  <c r="X30" i="5" s="1"/>
  <c r="X33" i="5" s="1"/>
  <c r="T379" i="5"/>
  <c r="T380" i="5" s="1"/>
  <c r="V377" i="5"/>
  <c r="V239" i="5"/>
  <c r="AB239" i="5" s="1"/>
  <c r="X239" i="5" s="1"/>
  <c r="X243" i="5" s="1"/>
  <c r="T243" i="5"/>
  <c r="V340" i="5"/>
  <c r="V341" i="5"/>
  <c r="T347" i="5"/>
  <c r="T293" i="5"/>
  <c r="V291" i="5"/>
  <c r="AB291" i="5" s="1"/>
  <c r="X291" i="5" s="1"/>
  <c r="X293" i="5" s="1"/>
  <c r="T12" i="5"/>
  <c r="T20" i="5" s="1"/>
  <c r="T24" i="5" s="1"/>
  <c r="V9" i="5"/>
  <c r="AB9" i="5" s="1"/>
  <c r="X9" i="5" s="1"/>
  <c r="Z9" i="5" s="1"/>
  <c r="H141" i="8"/>
  <c r="L75" i="1"/>
  <c r="L77" i="1" s="1"/>
  <c r="J69" i="8"/>
  <c r="J72" i="8" s="1"/>
  <c r="H19" i="8"/>
  <c r="H158" i="8"/>
  <c r="R279" i="5"/>
  <c r="L168" i="1"/>
  <c r="L173" i="1" s="1"/>
  <c r="L201" i="1" s="1"/>
  <c r="J276" i="8"/>
  <c r="L276" i="8" s="1"/>
  <c r="J61" i="8"/>
  <c r="J65" i="8" s="1"/>
  <c r="J169" i="8"/>
  <c r="L169" i="8" s="1"/>
  <c r="H380" i="8"/>
  <c r="J333" i="8"/>
  <c r="L333" i="8" s="1"/>
  <c r="N34" i="1"/>
  <c r="J341" i="8"/>
  <c r="J347" i="8" s="1"/>
  <c r="J174" i="8"/>
  <c r="L174" i="8" s="1"/>
  <c r="I279" i="8"/>
  <c r="J252" i="8"/>
  <c r="L252" i="8" s="1"/>
  <c r="J121" i="8"/>
  <c r="J127" i="8" s="1"/>
  <c r="J190" i="8"/>
  <c r="L190" i="8" s="1"/>
  <c r="R173" i="5"/>
  <c r="J160" i="8"/>
  <c r="L160" i="8" s="1"/>
  <c r="H332" i="8"/>
  <c r="H52" i="8"/>
  <c r="J271" i="8"/>
  <c r="J275" i="8" s="1"/>
  <c r="J291" i="8"/>
  <c r="L291" i="8" s="1"/>
  <c r="J180" i="8"/>
  <c r="J184" i="8" s="1"/>
  <c r="J100" i="8"/>
  <c r="L100" i="8" s="1"/>
  <c r="J225" i="8"/>
  <c r="J229" i="8" s="1"/>
  <c r="J21" i="8"/>
  <c r="L21" i="8" s="1"/>
  <c r="N158" i="1"/>
  <c r="J328" i="8"/>
  <c r="L328" i="8" s="1"/>
  <c r="H328" i="22" s="1"/>
  <c r="J364" i="8"/>
  <c r="L364" i="8" s="1"/>
  <c r="J81" i="8"/>
  <c r="L81" i="8" s="1"/>
  <c r="I128" i="8"/>
  <c r="N332" i="1"/>
  <c r="I157" i="8"/>
  <c r="J150" i="8"/>
  <c r="J233" i="8"/>
  <c r="L230" i="8"/>
  <c r="J25" i="8"/>
  <c r="L25" i="8" s="1"/>
  <c r="J164" i="8"/>
  <c r="L164" i="8" s="1"/>
  <c r="J37" i="8"/>
  <c r="J40" i="8" s="1"/>
  <c r="J43" i="8"/>
  <c r="L43" i="8" s="1"/>
  <c r="J234" i="8"/>
  <c r="L234" i="8" s="1"/>
  <c r="R128" i="5"/>
  <c r="J129" i="8"/>
  <c r="J134" i="8" s="1"/>
  <c r="J135" i="8"/>
  <c r="L135" i="8" s="1"/>
  <c r="J348" i="8"/>
  <c r="J354" i="8" s="1"/>
  <c r="J114" i="8"/>
  <c r="H168" i="8"/>
  <c r="H173" i="8" s="1"/>
  <c r="I60" i="8"/>
  <c r="I75" i="8" s="1"/>
  <c r="I77" i="8" s="1"/>
  <c r="J56" i="8"/>
  <c r="I149" i="8"/>
  <c r="J142" i="8"/>
  <c r="H339" i="8"/>
  <c r="I376" i="8"/>
  <c r="I380" i="8" s="1"/>
  <c r="J374" i="8"/>
  <c r="L374" i="8" s="1"/>
  <c r="H374" i="22" s="1"/>
  <c r="P302" i="5"/>
  <c r="P392" i="5" s="1"/>
  <c r="J185" i="1"/>
  <c r="H111" i="8"/>
  <c r="H113" i="8" s="1"/>
  <c r="H75" i="8"/>
  <c r="H77" i="8" s="1"/>
  <c r="N339" i="1"/>
  <c r="J168" i="1"/>
  <c r="J173" i="1" s="1"/>
  <c r="J75" i="1"/>
  <c r="J77" i="1" s="1"/>
  <c r="L375" i="8"/>
  <c r="H375" i="22" s="1"/>
  <c r="J279" i="1"/>
  <c r="L105" i="8"/>
  <c r="J111" i="8"/>
  <c r="L17" i="8"/>
  <c r="J19" i="8"/>
  <c r="L219" i="8"/>
  <c r="J222" i="8"/>
  <c r="H373" i="8"/>
  <c r="H279" i="8"/>
  <c r="H185" i="8"/>
  <c r="N202" i="5"/>
  <c r="J202" i="5"/>
  <c r="I381" i="1"/>
  <c r="J113" i="1"/>
  <c r="J373" i="1"/>
  <c r="J381" i="1" s="1"/>
  <c r="J159" i="1"/>
  <c r="J340" i="1"/>
  <c r="I159" i="1"/>
  <c r="I201" i="1" s="1"/>
  <c r="K180" i="22" l="1"/>
  <c r="K184" i="22" s="1"/>
  <c r="X261" i="5"/>
  <c r="X103" i="5"/>
  <c r="X172" i="5"/>
  <c r="Z233" i="5"/>
  <c r="Z111" i="5"/>
  <c r="Z12" i="5"/>
  <c r="Z120" i="5"/>
  <c r="Z167" i="5"/>
  <c r="X229" i="5"/>
  <c r="Z103" i="5"/>
  <c r="Z40" i="5"/>
  <c r="Z52" i="5" s="1"/>
  <c r="Z157" i="5"/>
  <c r="Z275" i="5"/>
  <c r="Z291" i="5"/>
  <c r="Z293" i="5" s="1"/>
  <c r="Z16" i="5"/>
  <c r="X12" i="5"/>
  <c r="X20" i="5" s="1"/>
  <c r="X24" i="5" s="1"/>
  <c r="Z172" i="5"/>
  <c r="Z60" i="5"/>
  <c r="Z184" i="5"/>
  <c r="Z149" i="5"/>
  <c r="Z28" i="5"/>
  <c r="Z261" i="5"/>
  <c r="Z163" i="5"/>
  <c r="Z90" i="5"/>
  <c r="Z93" i="5" s="1"/>
  <c r="Z311" i="5"/>
  <c r="Z314" i="5" s="1"/>
  <c r="Z316" i="5" s="1"/>
  <c r="X90" i="5"/>
  <c r="X93" i="5" s="1"/>
  <c r="Z238" i="5"/>
  <c r="Z140" i="5"/>
  <c r="Z278" i="5"/>
  <c r="AD303" i="19"/>
  <c r="Z391" i="19"/>
  <c r="Z3" i="19" s="1"/>
  <c r="Z319" i="19"/>
  <c r="R184" i="1"/>
  <c r="R278" i="1"/>
  <c r="R255" i="1"/>
  <c r="R238" i="1"/>
  <c r="R172" i="1"/>
  <c r="R163" i="1"/>
  <c r="R167" i="1"/>
  <c r="R72" i="1"/>
  <c r="R193" i="1"/>
  <c r="R194" i="1" s="1"/>
  <c r="R90" i="1"/>
  <c r="R93" i="1" s="1"/>
  <c r="R179" i="1"/>
  <c r="R185" i="1" s="1"/>
  <c r="R140" i="1"/>
  <c r="R103" i="1"/>
  <c r="R222" i="1"/>
  <c r="R111" i="1"/>
  <c r="R19" i="1"/>
  <c r="R65" i="1"/>
  <c r="R134" i="1"/>
  <c r="R275" i="1"/>
  <c r="R314" i="1"/>
  <c r="R316" i="1" s="1"/>
  <c r="R12" i="1"/>
  <c r="R293" i="1"/>
  <c r="R23" i="1"/>
  <c r="R229" i="1"/>
  <c r="R49" i="1"/>
  <c r="AD310" i="19"/>
  <c r="AD317" i="19" s="1"/>
  <c r="AD318" i="19" s="1"/>
  <c r="AD319" i="19" s="1"/>
  <c r="AB319" i="19"/>
  <c r="AB391" i="19"/>
  <c r="AB3" i="19" s="1"/>
  <c r="V128" i="5"/>
  <c r="X52" i="5"/>
  <c r="Z239" i="5"/>
  <c r="Z66" i="5"/>
  <c r="Z225" i="5"/>
  <c r="Z195" i="5"/>
  <c r="Z30" i="5"/>
  <c r="Z127" i="5"/>
  <c r="X233" i="5"/>
  <c r="X134" i="5"/>
  <c r="X141" i="5" s="1"/>
  <c r="Z129" i="5"/>
  <c r="AD174" i="5"/>
  <c r="AD179" i="5" s="1"/>
  <c r="X174" i="5"/>
  <c r="X163" i="5"/>
  <c r="X168" i="5" s="1"/>
  <c r="Z262" i="5"/>
  <c r="Z194" i="5"/>
  <c r="X34" i="5"/>
  <c r="X75" i="5"/>
  <c r="X77" i="5" s="1"/>
  <c r="X127" i="5"/>
  <c r="X128" i="5" s="1"/>
  <c r="J379" i="8"/>
  <c r="L271" i="8"/>
  <c r="V158" i="5"/>
  <c r="J68" i="8"/>
  <c r="X279" i="5"/>
  <c r="AB128" i="5"/>
  <c r="N331" i="22"/>
  <c r="J7" i="23"/>
  <c r="J8" i="23" s="1"/>
  <c r="J27" i="23" s="1"/>
  <c r="F27" i="23" s="1"/>
  <c r="X113" i="5"/>
  <c r="J172" i="8"/>
  <c r="L225" i="8"/>
  <c r="L229" i="8" s="1"/>
  <c r="X158" i="5"/>
  <c r="AD275" i="5"/>
  <c r="AD157" i="5"/>
  <c r="AD167" i="5"/>
  <c r="AD238" i="5"/>
  <c r="AD60" i="5"/>
  <c r="AD140" i="5"/>
  <c r="AD28" i="5"/>
  <c r="AD16" i="5"/>
  <c r="AD127" i="5"/>
  <c r="AD149" i="5"/>
  <c r="AD194" i="5"/>
  <c r="AD40" i="5"/>
  <c r="AD120" i="5"/>
  <c r="AD128" i="5" s="1"/>
  <c r="AD172" i="5"/>
  <c r="AD184" i="5"/>
  <c r="R381" i="5"/>
  <c r="K340" i="22"/>
  <c r="AB293" i="5"/>
  <c r="AD291" i="5"/>
  <c r="AB261" i="5"/>
  <c r="AD257" i="5"/>
  <c r="AB163" i="5"/>
  <c r="AB168" i="5" s="1"/>
  <c r="AB173" i="5" s="1"/>
  <c r="AD160" i="5"/>
  <c r="AB103" i="5"/>
  <c r="AB113" i="5" s="1"/>
  <c r="AD100" i="5"/>
  <c r="AB314" i="5"/>
  <c r="AB316" i="5" s="1"/>
  <c r="AD311" i="5"/>
  <c r="AD129" i="5"/>
  <c r="AB134" i="5"/>
  <c r="AB141" i="5" s="1"/>
  <c r="AD35" i="5"/>
  <c r="AB52" i="5"/>
  <c r="AD97" i="5"/>
  <c r="AB158" i="5"/>
  <c r="AB33" i="5"/>
  <c r="AB34" i="5" s="1"/>
  <c r="AD30" i="5"/>
  <c r="AB267" i="5"/>
  <c r="AD262" i="5"/>
  <c r="AB90" i="5"/>
  <c r="AB93" i="5" s="1"/>
  <c r="AD81" i="5"/>
  <c r="AB12" i="5"/>
  <c r="AB20" i="5" s="1"/>
  <c r="AB24" i="5" s="1"/>
  <c r="AD9" i="5"/>
  <c r="AB243" i="5"/>
  <c r="AD239" i="5"/>
  <c r="AB68" i="5"/>
  <c r="AB75" i="5" s="1"/>
  <c r="AB77" i="5" s="1"/>
  <c r="AD66" i="5"/>
  <c r="AB233" i="5"/>
  <c r="AD230" i="5"/>
  <c r="L37" i="22"/>
  <c r="L40" i="22" s="1"/>
  <c r="AB179" i="5"/>
  <c r="AB185" i="5" s="1"/>
  <c r="AB229" i="5"/>
  <c r="AD225" i="5"/>
  <c r="AB200" i="5"/>
  <c r="AD195" i="5"/>
  <c r="AD248" i="5"/>
  <c r="J90" i="8"/>
  <c r="J93" i="8" s="1"/>
  <c r="H159" i="8"/>
  <c r="T173" i="5"/>
  <c r="L61" i="8"/>
  <c r="R159" i="5"/>
  <c r="R201" i="5" s="1"/>
  <c r="R202" i="5" s="1"/>
  <c r="H340" i="8"/>
  <c r="P185" i="1"/>
  <c r="J103" i="8"/>
  <c r="L341" i="8"/>
  <c r="L347" i="8" s="1"/>
  <c r="V293" i="5"/>
  <c r="K291" i="22"/>
  <c r="K293" i="22" s="1"/>
  <c r="V379" i="5"/>
  <c r="V380" i="5" s="1"/>
  <c r="K377" i="22"/>
  <c r="V229" i="5"/>
  <c r="K225" i="22"/>
  <c r="K229" i="22" s="1"/>
  <c r="V68" i="5"/>
  <c r="V75" i="5" s="1"/>
  <c r="V77" i="5" s="1"/>
  <c r="K66" i="22"/>
  <c r="V233" i="5"/>
  <c r="K230" i="22"/>
  <c r="J267" i="8"/>
  <c r="H381" i="8"/>
  <c r="P75" i="1"/>
  <c r="P77" i="1" s="1"/>
  <c r="P141" i="1"/>
  <c r="P159" i="1" s="1"/>
  <c r="N360" i="22"/>
  <c r="L363" i="22"/>
  <c r="N339" i="22"/>
  <c r="N327" i="22"/>
  <c r="K376" i="22"/>
  <c r="L374" i="22"/>
  <c r="H201" i="8"/>
  <c r="V347" i="5"/>
  <c r="K341" i="22"/>
  <c r="V354" i="5"/>
  <c r="K348" i="22"/>
  <c r="V267" i="5"/>
  <c r="K262" i="22"/>
  <c r="V90" i="5"/>
  <c r="V93" i="5" s="1"/>
  <c r="K81" i="22"/>
  <c r="K90" i="22" s="1"/>
  <c r="K93" i="22" s="1"/>
  <c r="L69" i="8"/>
  <c r="L72" i="8" s="1"/>
  <c r="V372" i="5"/>
  <c r="K364" i="22"/>
  <c r="V261" i="5"/>
  <c r="K257" i="22"/>
  <c r="V163" i="5"/>
  <c r="V168" i="5" s="1"/>
  <c r="V173" i="5" s="1"/>
  <c r="K160" i="22"/>
  <c r="K163" i="22" s="1"/>
  <c r="K168" i="22" s="1"/>
  <c r="K173" i="22" s="1"/>
  <c r="V200" i="5"/>
  <c r="K195" i="22"/>
  <c r="K60" i="22"/>
  <c r="L56" i="22"/>
  <c r="J201" i="1"/>
  <c r="I384" i="5"/>
  <c r="I387" i="5" s="1"/>
  <c r="I302" i="5" s="1"/>
  <c r="I303" i="5" s="1"/>
  <c r="I310" i="5" s="1"/>
  <c r="I317" i="5" s="1"/>
  <c r="L37" i="8"/>
  <c r="L40" i="8" s="1"/>
  <c r="V12" i="5"/>
  <c r="V20" i="5" s="1"/>
  <c r="V24" i="5" s="1"/>
  <c r="K9" i="22"/>
  <c r="K12" i="22" s="1"/>
  <c r="K20" i="22" s="1"/>
  <c r="K24" i="22" s="1"/>
  <c r="V33" i="5"/>
  <c r="V34" i="5" s="1"/>
  <c r="K30" i="22"/>
  <c r="V103" i="5"/>
  <c r="V113" i="5" s="1"/>
  <c r="K100" i="22"/>
  <c r="K103" i="22" s="1"/>
  <c r="K113" i="22" s="1"/>
  <c r="V314" i="5"/>
  <c r="V316" i="5" s="1"/>
  <c r="K311" i="22"/>
  <c r="K314" i="22" s="1"/>
  <c r="K316" i="22" s="1"/>
  <c r="V134" i="5"/>
  <c r="V141" i="5" s="1"/>
  <c r="K129" i="22"/>
  <c r="K134" i="22" s="1"/>
  <c r="K141" i="22" s="1"/>
  <c r="V179" i="5"/>
  <c r="V185" i="5" s="1"/>
  <c r="K174" i="22"/>
  <c r="K179" i="22" s="1"/>
  <c r="K185" i="22" s="1"/>
  <c r="N185" i="1"/>
  <c r="L332" i="22"/>
  <c r="L340" i="22" s="1"/>
  <c r="V243" i="5"/>
  <c r="K239" i="22"/>
  <c r="K120" i="22"/>
  <c r="K128" i="22" s="1"/>
  <c r="L114" i="22"/>
  <c r="K157" i="22"/>
  <c r="L150" i="22"/>
  <c r="K149" i="22"/>
  <c r="L142" i="22"/>
  <c r="R37" i="1"/>
  <c r="P40" i="1"/>
  <c r="P52" i="1" s="1"/>
  <c r="P173" i="1"/>
  <c r="P113" i="1"/>
  <c r="J40" i="22"/>
  <c r="P279" i="1"/>
  <c r="N173" i="1"/>
  <c r="N75" i="1"/>
  <c r="N77" i="1" s="1"/>
  <c r="N74" i="23"/>
  <c r="N3" i="23" s="1"/>
  <c r="N113" i="1"/>
  <c r="H376" i="22"/>
  <c r="J293" i="22"/>
  <c r="L276" i="22"/>
  <c r="J278" i="22"/>
  <c r="J140" i="22"/>
  <c r="L135" i="22"/>
  <c r="J255" i="22"/>
  <c r="L252" i="22"/>
  <c r="L234" i="22"/>
  <c r="J238" i="22"/>
  <c r="L121" i="22"/>
  <c r="J127" i="22"/>
  <c r="J128" i="22" s="1"/>
  <c r="J163" i="22"/>
  <c r="J72" i="22"/>
  <c r="L69" i="22"/>
  <c r="J314" i="22"/>
  <c r="J316" i="22" s="1"/>
  <c r="J28" i="22"/>
  <c r="J34" i="22" s="1"/>
  <c r="L25" i="22"/>
  <c r="J49" i="22"/>
  <c r="L43" i="22"/>
  <c r="J12" i="22"/>
  <c r="J193" i="22"/>
  <c r="J194" i="22" s="1"/>
  <c r="L190" i="22"/>
  <c r="L219" i="22"/>
  <c r="J222" i="22"/>
  <c r="J23" i="22"/>
  <c r="L21" i="22"/>
  <c r="J172" i="22"/>
  <c r="L169" i="22"/>
  <c r="J167" i="22"/>
  <c r="L164" i="22"/>
  <c r="J179" i="22"/>
  <c r="J229" i="22"/>
  <c r="L105" i="22"/>
  <c r="J111" i="22"/>
  <c r="J103" i="22"/>
  <c r="J19" i="22"/>
  <c r="L17" i="22"/>
  <c r="L61" i="22"/>
  <c r="J65" i="22"/>
  <c r="J134" i="22"/>
  <c r="L271" i="22"/>
  <c r="J275" i="22"/>
  <c r="J184" i="22"/>
  <c r="L180" i="22"/>
  <c r="J90" i="22"/>
  <c r="J93" i="22" s="1"/>
  <c r="N37" i="22"/>
  <c r="L68" i="8"/>
  <c r="H66" i="22"/>
  <c r="H68" i="22" s="1"/>
  <c r="L49" i="8"/>
  <c r="H43" i="22"/>
  <c r="H49" i="22" s="1"/>
  <c r="L233" i="8"/>
  <c r="H230" i="22"/>
  <c r="H233" i="22" s="1"/>
  <c r="L255" i="8"/>
  <c r="H252" i="22"/>
  <c r="H255" i="22" s="1"/>
  <c r="L379" i="8"/>
  <c r="H377" i="22"/>
  <c r="H379" i="22" s="1"/>
  <c r="L140" i="8"/>
  <c r="H135" i="22"/>
  <c r="H140" i="22" s="1"/>
  <c r="L238" i="8"/>
  <c r="H234" i="22"/>
  <c r="H238" i="22" s="1"/>
  <c r="L28" i="8"/>
  <c r="H25" i="22"/>
  <c r="H28" i="22" s="1"/>
  <c r="L23" i="8"/>
  <c r="H21" i="22"/>
  <c r="H23" i="22" s="1"/>
  <c r="L293" i="8"/>
  <c r="H291" i="22"/>
  <c r="H293" i="22" s="1"/>
  <c r="L338" i="8"/>
  <c r="H333" i="22"/>
  <c r="H338" i="22" s="1"/>
  <c r="L222" i="8"/>
  <c r="H219" i="22"/>
  <c r="H222" i="22" s="1"/>
  <c r="L19" i="8"/>
  <c r="H17" i="22"/>
  <c r="H19" i="22" s="1"/>
  <c r="L90" i="8"/>
  <c r="V7" i="12" s="1"/>
  <c r="V8" i="12" s="1"/>
  <c r="V74" i="12" s="1"/>
  <c r="V3" i="12" s="1"/>
  <c r="H81" i="22"/>
  <c r="H90" i="22" s="1"/>
  <c r="H93" i="22" s="1"/>
  <c r="L103" i="8"/>
  <c r="H100" i="22"/>
  <c r="H103" i="22" s="1"/>
  <c r="L172" i="8"/>
  <c r="H169" i="22"/>
  <c r="H172" i="22" s="1"/>
  <c r="H331" i="22"/>
  <c r="H332" i="22" s="1"/>
  <c r="L163" i="8"/>
  <c r="H160" i="22"/>
  <c r="H163" i="22" s="1"/>
  <c r="H276" i="22"/>
  <c r="H278" i="22" s="1"/>
  <c r="Y7" i="12"/>
  <c r="Y8" i="12" s="1"/>
  <c r="Y74" i="12" s="1"/>
  <c r="Y3" i="12" s="1"/>
  <c r="H97" i="22"/>
  <c r="Y7" i="23"/>
  <c r="Y8" i="23" s="1"/>
  <c r="Y74" i="23" s="1"/>
  <c r="Y3" i="23" s="1"/>
  <c r="L267" i="8"/>
  <c r="H262" i="22"/>
  <c r="H267" i="22" s="1"/>
  <c r="H225" i="22"/>
  <c r="H229" i="22" s="1"/>
  <c r="L275" i="8"/>
  <c r="H271" i="22"/>
  <c r="H275" i="22" s="1"/>
  <c r="L111" i="8"/>
  <c r="H105" i="22"/>
  <c r="H111" i="22" s="1"/>
  <c r="L65" i="8"/>
  <c r="H61" i="22"/>
  <c r="H65" i="22" s="1"/>
  <c r="L167" i="8"/>
  <c r="H164" i="22"/>
  <c r="H167" i="22" s="1"/>
  <c r="H364" i="22"/>
  <c r="L193" i="8"/>
  <c r="L194" i="8" s="1"/>
  <c r="H190" i="22"/>
  <c r="H193" i="22" s="1"/>
  <c r="H194" i="22" s="1"/>
  <c r="L179" i="8"/>
  <c r="H174" i="22"/>
  <c r="H179" i="22" s="1"/>
  <c r="L243" i="8"/>
  <c r="H239" i="22"/>
  <c r="H243" i="22" s="1"/>
  <c r="L12" i="8"/>
  <c r="H9" i="22"/>
  <c r="H12" i="22" s="1"/>
  <c r="L261" i="8"/>
  <c r="H257" i="22"/>
  <c r="H261" i="22" s="1"/>
  <c r="J179" i="8"/>
  <c r="J185" i="8" s="1"/>
  <c r="J23" i="8"/>
  <c r="J255" i="8"/>
  <c r="G33" i="4"/>
  <c r="I211" i="5" s="1"/>
  <c r="J211" i="5" s="1"/>
  <c r="J216" i="5" s="1"/>
  <c r="J246" i="5" s="1"/>
  <c r="J280" i="5" s="1"/>
  <c r="J12" i="8"/>
  <c r="I32" i="4"/>
  <c r="M382" i="5" s="1"/>
  <c r="N382" i="5" s="1"/>
  <c r="N384" i="5" s="1"/>
  <c r="N387" i="5" s="1"/>
  <c r="N302" i="5" s="1"/>
  <c r="N303" i="5" s="1"/>
  <c r="P297" i="5" s="1"/>
  <c r="P303" i="5" s="1"/>
  <c r="P310" i="5" s="1"/>
  <c r="P317" i="5" s="1"/>
  <c r="J278" i="8"/>
  <c r="J167" i="8"/>
  <c r="J193" i="8"/>
  <c r="J194" i="8" s="1"/>
  <c r="J293" i="8"/>
  <c r="L121" i="8"/>
  <c r="L180" i="8"/>
  <c r="J140" i="8"/>
  <c r="J141" i="8" s="1"/>
  <c r="I381" i="8"/>
  <c r="J339" i="8"/>
  <c r="J238" i="8"/>
  <c r="L311" i="8"/>
  <c r="J314" i="8"/>
  <c r="J316" i="8" s="1"/>
  <c r="J331" i="8"/>
  <c r="J332" i="8" s="1"/>
  <c r="J338" i="8"/>
  <c r="J28" i="8"/>
  <c r="J163" i="8"/>
  <c r="I158" i="8"/>
  <c r="I159" i="8" s="1"/>
  <c r="I201" i="8" s="1"/>
  <c r="T373" i="5"/>
  <c r="T381" i="5" s="1"/>
  <c r="T384" i="5" s="1"/>
  <c r="T387" i="5" s="1"/>
  <c r="T302" i="5" s="1"/>
  <c r="T392" i="5" s="1"/>
  <c r="T159" i="5"/>
  <c r="T94" i="5"/>
  <c r="J243" i="8"/>
  <c r="T279" i="5"/>
  <c r="L348" i="8"/>
  <c r="J372" i="8"/>
  <c r="I94" i="8"/>
  <c r="L195" i="8"/>
  <c r="J200" i="8"/>
  <c r="L30" i="8"/>
  <c r="J33" i="8"/>
  <c r="J376" i="8"/>
  <c r="J380" i="8" s="1"/>
  <c r="L376" i="8"/>
  <c r="N159" i="1"/>
  <c r="L129" i="8"/>
  <c r="J49" i="8"/>
  <c r="J52" i="8" s="1"/>
  <c r="L114" i="8"/>
  <c r="J120" i="8"/>
  <c r="J128" i="8" s="1"/>
  <c r="L150" i="8"/>
  <c r="J157" i="8"/>
  <c r="H32" i="2"/>
  <c r="G32" i="2" s="1"/>
  <c r="M382" i="1"/>
  <c r="N340" i="1"/>
  <c r="N373" i="1"/>
  <c r="N381" i="1" s="1"/>
  <c r="L56" i="8"/>
  <c r="J60" i="8"/>
  <c r="L142" i="8"/>
  <c r="J149" i="8"/>
  <c r="F27" i="12"/>
  <c r="J113" i="8"/>
  <c r="G7" i="12"/>
  <c r="G8" i="12" s="1"/>
  <c r="G74" i="12" s="1"/>
  <c r="G3" i="12" s="1"/>
  <c r="L278" i="8"/>
  <c r="BZ7" i="12" s="1"/>
  <c r="BZ8" i="12" s="1"/>
  <c r="BZ74" i="12" s="1"/>
  <c r="BZ3" i="12" s="1"/>
  <c r="F16" i="12"/>
  <c r="L331" i="8"/>
  <c r="L332" i="8" s="1"/>
  <c r="L339" i="8"/>
  <c r="J384" i="5"/>
  <c r="J387" i="5" s="1"/>
  <c r="J302" i="5" s="1"/>
  <c r="J303" i="5" s="1"/>
  <c r="J310" i="5" s="1"/>
  <c r="J317" i="5" s="1"/>
  <c r="Z168" i="5" l="1"/>
  <c r="V373" i="5"/>
  <c r="V381" i="5" s="1"/>
  <c r="H32" i="27" s="1"/>
  <c r="G32" i="27" s="1"/>
  <c r="AC382" i="5" s="1"/>
  <c r="AC384" i="5" s="1"/>
  <c r="AC387" i="5" s="1"/>
  <c r="R141" i="1"/>
  <c r="R159" i="1" s="1"/>
  <c r="X173" i="5"/>
  <c r="L225" i="22"/>
  <c r="L291" i="22"/>
  <c r="Z20" i="5"/>
  <c r="Z24" i="5" s="1"/>
  <c r="X94" i="5"/>
  <c r="V159" i="5"/>
  <c r="V201" i="5" s="1"/>
  <c r="Z173" i="5"/>
  <c r="Z158" i="5"/>
  <c r="Z113" i="5"/>
  <c r="AD185" i="5"/>
  <c r="AD158" i="5"/>
  <c r="Z229" i="5"/>
  <c r="Z267" i="5"/>
  <c r="Z279" i="5" s="1"/>
  <c r="Z128" i="5"/>
  <c r="Z68" i="5"/>
  <c r="Z75" i="5" s="1"/>
  <c r="Z77" i="5" s="1"/>
  <c r="H341" i="22"/>
  <c r="H347" i="22" s="1"/>
  <c r="J75" i="8"/>
  <c r="J77" i="8" s="1"/>
  <c r="H37" i="22"/>
  <c r="H40" i="22" s="1"/>
  <c r="H52" i="22" s="1"/>
  <c r="V94" i="5"/>
  <c r="Z134" i="5"/>
  <c r="Z141" i="5" s="1"/>
  <c r="Z33" i="5"/>
  <c r="Z34" i="5" s="1"/>
  <c r="Z243" i="5"/>
  <c r="X159" i="5"/>
  <c r="Z200" i="5"/>
  <c r="N201" i="1"/>
  <c r="R168" i="1"/>
  <c r="R173" i="1" s="1"/>
  <c r="R201" i="1" s="1"/>
  <c r="R113" i="1"/>
  <c r="R75" i="1"/>
  <c r="R77" i="1" s="1"/>
  <c r="R279" i="1"/>
  <c r="R40" i="1"/>
  <c r="R52" i="1" s="1"/>
  <c r="AD391" i="19"/>
  <c r="AD3" i="19" s="1"/>
  <c r="N332" i="22"/>
  <c r="N340" i="22" s="1"/>
  <c r="AF303" i="19"/>
  <c r="AF310" i="19" s="1"/>
  <c r="AF317" i="19" s="1"/>
  <c r="AF318" i="19" s="1"/>
  <c r="AH297" i="19"/>
  <c r="AH303" i="19" s="1"/>
  <c r="AH310" i="19" s="1"/>
  <c r="AH317" i="19" s="1"/>
  <c r="AH318" i="19" s="1"/>
  <c r="J74" i="23"/>
  <c r="J3" i="23" s="1"/>
  <c r="Z174" i="5"/>
  <c r="X179" i="5"/>
  <c r="X185" i="5" s="1"/>
  <c r="L100" i="22"/>
  <c r="L103" i="22" s="1"/>
  <c r="V279" i="5"/>
  <c r="AB279" i="5"/>
  <c r="I392" i="5"/>
  <c r="T201" i="5"/>
  <c r="H69" i="22"/>
  <c r="H72" i="22" s="1"/>
  <c r="L113" i="8"/>
  <c r="G7" i="23"/>
  <c r="G8" i="23" s="1"/>
  <c r="G74" i="23" s="1"/>
  <c r="G3" i="23" s="1"/>
  <c r="N363" i="22"/>
  <c r="V7" i="23"/>
  <c r="V8" i="23" s="1"/>
  <c r="V74" i="23" s="1"/>
  <c r="V3" i="23" s="1"/>
  <c r="H380" i="22"/>
  <c r="N40" i="22"/>
  <c r="AB159" i="5"/>
  <c r="AB201" i="5" s="1"/>
  <c r="AD200" i="5"/>
  <c r="AD314" i="5"/>
  <c r="AD316" i="5" s="1"/>
  <c r="AD163" i="5"/>
  <c r="AD168" i="5" s="1"/>
  <c r="AD173" i="5" s="1"/>
  <c r="AD293" i="5"/>
  <c r="AD68" i="5"/>
  <c r="AD75" i="5" s="1"/>
  <c r="AD77" i="5" s="1"/>
  <c r="AD12" i="5"/>
  <c r="AD20" i="5" s="1"/>
  <c r="AD24" i="5" s="1"/>
  <c r="AD267" i="5"/>
  <c r="AD52" i="5"/>
  <c r="AD229" i="5"/>
  <c r="AD103" i="5"/>
  <c r="AD113" i="5" s="1"/>
  <c r="AD261" i="5"/>
  <c r="AD233" i="5"/>
  <c r="AD243" i="5"/>
  <c r="AD90" i="5"/>
  <c r="AD93" i="5" s="1"/>
  <c r="AD33" i="5"/>
  <c r="AD34" i="5" s="1"/>
  <c r="AD134" i="5"/>
  <c r="AD141" i="5" s="1"/>
  <c r="AD382" i="5"/>
  <c r="G2" i="4"/>
  <c r="L160" i="22"/>
  <c r="L163" i="22" s="1"/>
  <c r="M384" i="5"/>
  <c r="M387" i="5" s="1"/>
  <c r="M302" i="5" s="1"/>
  <c r="M303" i="5" s="1"/>
  <c r="M310" i="5" s="1"/>
  <c r="M317" i="5" s="1"/>
  <c r="L93" i="8"/>
  <c r="G33" i="27"/>
  <c r="AB94" i="5"/>
  <c r="L52" i="8"/>
  <c r="H339" i="22"/>
  <c r="H340" i="22" s="1"/>
  <c r="L129" i="22"/>
  <c r="N129" i="22" s="1"/>
  <c r="K158" i="22"/>
  <c r="K159" i="22" s="1"/>
  <c r="L311" i="22"/>
  <c r="L314" i="22" s="1"/>
  <c r="L316" i="22" s="1"/>
  <c r="N150" i="22"/>
  <c r="L157" i="22"/>
  <c r="K243" i="22"/>
  <c r="L239" i="22"/>
  <c r="K200" i="22"/>
  <c r="L195" i="22"/>
  <c r="K261" i="22"/>
  <c r="L257" i="22"/>
  <c r="K354" i="22"/>
  <c r="L348" i="22"/>
  <c r="K233" i="22"/>
  <c r="L230" i="22"/>
  <c r="L81" i="22"/>
  <c r="L90" i="22" s="1"/>
  <c r="L93" i="22" s="1"/>
  <c r="J113" i="22"/>
  <c r="L174" i="22"/>
  <c r="L179" i="22" s="1"/>
  <c r="L9" i="22"/>
  <c r="N9" i="22" s="1"/>
  <c r="L149" i="22"/>
  <c r="N142" i="22"/>
  <c r="L120" i="22"/>
  <c r="N114" i="22"/>
  <c r="L60" i="22"/>
  <c r="N56" i="22"/>
  <c r="K372" i="22"/>
  <c r="L364" i="22"/>
  <c r="L376" i="22"/>
  <c r="N374" i="22"/>
  <c r="K33" i="22"/>
  <c r="K34" i="22" s="1"/>
  <c r="L30" i="22"/>
  <c r="K267" i="22"/>
  <c r="L262" i="22"/>
  <c r="K347" i="22"/>
  <c r="L341" i="22"/>
  <c r="K68" i="22"/>
  <c r="K75" i="22" s="1"/>
  <c r="K77" i="22" s="1"/>
  <c r="L66" i="22"/>
  <c r="K379" i="22"/>
  <c r="K380" i="22" s="1"/>
  <c r="L377" i="22"/>
  <c r="J52" i="22"/>
  <c r="P201" i="1"/>
  <c r="J75" i="22"/>
  <c r="J77" i="22" s="1"/>
  <c r="J141" i="22"/>
  <c r="J159" i="22" s="1"/>
  <c r="J185" i="22"/>
  <c r="L275" i="22"/>
  <c r="N271" i="22"/>
  <c r="L65" i="22"/>
  <c r="N61" i="22"/>
  <c r="L28" i="22"/>
  <c r="N25" i="22"/>
  <c r="L72" i="22"/>
  <c r="N69" i="22"/>
  <c r="L255" i="22"/>
  <c r="N252" i="22"/>
  <c r="L184" i="22"/>
  <c r="N180" i="22"/>
  <c r="L19" i="22"/>
  <c r="N17" i="22"/>
  <c r="N219" i="22"/>
  <c r="L222" i="22"/>
  <c r="L127" i="22"/>
  <c r="N121" i="22"/>
  <c r="J279" i="22"/>
  <c r="L278" i="22"/>
  <c r="N276" i="22"/>
  <c r="L172" i="22"/>
  <c r="N169" i="22"/>
  <c r="L111" i="22"/>
  <c r="N105" i="22"/>
  <c r="L229" i="22"/>
  <c r="N225" i="22"/>
  <c r="L167" i="22"/>
  <c r="N164" i="22"/>
  <c r="L23" i="22"/>
  <c r="N21" i="22"/>
  <c r="L193" i="22"/>
  <c r="L194" i="22" s="1"/>
  <c r="N190" i="22"/>
  <c r="L49" i="22"/>
  <c r="L52" i="22" s="1"/>
  <c r="N43" i="22"/>
  <c r="J168" i="22"/>
  <c r="J173" i="22" s="1"/>
  <c r="L140" i="22"/>
  <c r="N135" i="22"/>
  <c r="L293" i="22"/>
  <c r="N291" i="22"/>
  <c r="N100" i="22"/>
  <c r="L238" i="22"/>
  <c r="N234" i="22"/>
  <c r="H279" i="22"/>
  <c r="L380" i="8"/>
  <c r="H168" i="22"/>
  <c r="H173" i="22" s="1"/>
  <c r="BZ7" i="23"/>
  <c r="BZ8" i="23" s="1"/>
  <c r="BZ74" i="23" s="1"/>
  <c r="BZ3" i="23" s="1"/>
  <c r="L120" i="8"/>
  <c r="H114" i="22"/>
  <c r="H120" i="22" s="1"/>
  <c r="AF6" i="23" s="1"/>
  <c r="BT7" i="12"/>
  <c r="BT8" i="12" s="1"/>
  <c r="BT74" i="12" s="1"/>
  <c r="BT3" i="12" s="1"/>
  <c r="BT7" i="23"/>
  <c r="BT8" i="23" s="1"/>
  <c r="BT74" i="23" s="1"/>
  <c r="BT3" i="23" s="1"/>
  <c r="AM7" i="12"/>
  <c r="AM8" i="12" s="1"/>
  <c r="AM74" i="12" s="1"/>
  <c r="AM3" i="12" s="1"/>
  <c r="AM7" i="23"/>
  <c r="AM8" i="23" s="1"/>
  <c r="AM74" i="23" s="1"/>
  <c r="AM3" i="23" s="1"/>
  <c r="AD7" i="12"/>
  <c r="AD8" i="12" s="1"/>
  <c r="AD74" i="12" s="1"/>
  <c r="AD3" i="12" s="1"/>
  <c r="AD7" i="23"/>
  <c r="AD8" i="23" s="1"/>
  <c r="AD74" i="23" s="1"/>
  <c r="AD3" i="23" s="1"/>
  <c r="BH7" i="12"/>
  <c r="BH8" i="12" s="1"/>
  <c r="BH74" i="12" s="1"/>
  <c r="BH3" i="12" s="1"/>
  <c r="BH7" i="23"/>
  <c r="BH8" i="23" s="1"/>
  <c r="BH74" i="23" s="1"/>
  <c r="BH3" i="23" s="1"/>
  <c r="X7" i="23"/>
  <c r="X8" i="23" s="1"/>
  <c r="X74" i="23" s="1"/>
  <c r="X3" i="23" s="1"/>
  <c r="BK7" i="12"/>
  <c r="BK8" i="12" s="1"/>
  <c r="BK74" i="12" s="1"/>
  <c r="BK3" i="12" s="1"/>
  <c r="BK7" i="23"/>
  <c r="BK8" i="23" s="1"/>
  <c r="BK74" i="23" s="1"/>
  <c r="BK3" i="23" s="1"/>
  <c r="L149" i="8"/>
  <c r="H142" i="22"/>
  <c r="H149" i="22" s="1"/>
  <c r="L33" i="8"/>
  <c r="H30" i="22"/>
  <c r="H33" i="22" s="1"/>
  <c r="H34" i="22" s="1"/>
  <c r="L314" i="8"/>
  <c r="H311" i="22"/>
  <c r="H314" i="22" s="1"/>
  <c r="H316" i="22" s="1"/>
  <c r="AL7" i="12"/>
  <c r="AL8" i="12" s="1"/>
  <c r="AL74" i="12" s="1"/>
  <c r="AL3" i="12" s="1"/>
  <c r="AL7" i="23"/>
  <c r="AL8" i="23" s="1"/>
  <c r="AL74" i="23" s="1"/>
  <c r="AL3" i="23" s="1"/>
  <c r="CH7" i="12"/>
  <c r="CH8" i="12" s="1"/>
  <c r="CH74" i="12" s="1"/>
  <c r="CH3" i="12" s="1"/>
  <c r="CH7" i="23"/>
  <c r="CH8" i="23" s="1"/>
  <c r="CH74" i="23" s="1"/>
  <c r="CH3" i="23" s="1"/>
  <c r="AI7" i="12"/>
  <c r="AI8" i="12" s="1"/>
  <c r="AI74" i="12" s="1"/>
  <c r="AI3" i="12" s="1"/>
  <c r="AI7" i="23"/>
  <c r="AI8" i="23" s="1"/>
  <c r="AI74" i="23" s="1"/>
  <c r="AI3" i="23" s="1"/>
  <c r="BI7" i="12"/>
  <c r="BI8" i="12" s="1"/>
  <c r="BI74" i="12" s="1"/>
  <c r="BI3" i="12" s="1"/>
  <c r="BI7" i="23"/>
  <c r="BI8" i="23" s="1"/>
  <c r="BI74" i="23" s="1"/>
  <c r="BI3" i="23" s="1"/>
  <c r="L157" i="8"/>
  <c r="H150" i="22"/>
  <c r="H157" i="22" s="1"/>
  <c r="H113" i="22"/>
  <c r="L168" i="8"/>
  <c r="L173" i="8" s="1"/>
  <c r="L134" i="8"/>
  <c r="H129" i="22"/>
  <c r="H134" i="22" s="1"/>
  <c r="H141" i="22" s="1"/>
  <c r="L354" i="8"/>
  <c r="H348" i="22"/>
  <c r="H354" i="22" s="1"/>
  <c r="L184" i="8"/>
  <c r="H180" i="22"/>
  <c r="H184" i="22" s="1"/>
  <c r="H185" i="22" s="1"/>
  <c r="BY7" i="12"/>
  <c r="BY8" i="12" s="1"/>
  <c r="BY74" i="12" s="1"/>
  <c r="BY3" i="12" s="1"/>
  <c r="BY7" i="23"/>
  <c r="BY8" i="23" s="1"/>
  <c r="BY74" i="23" s="1"/>
  <c r="BY3" i="23" s="1"/>
  <c r="BU7" i="12"/>
  <c r="BU8" i="12" s="1"/>
  <c r="BU74" i="12" s="1"/>
  <c r="BU3" i="12" s="1"/>
  <c r="BU7" i="23"/>
  <c r="BU8" i="23" s="1"/>
  <c r="BU74" i="23" s="1"/>
  <c r="BU3" i="23" s="1"/>
  <c r="L60" i="8"/>
  <c r="L75" i="8" s="1"/>
  <c r="H56" i="22"/>
  <c r="H60" i="22" s="1"/>
  <c r="AU7" i="12"/>
  <c r="AU8" i="12" s="1"/>
  <c r="AU74" i="12" s="1"/>
  <c r="AU3" i="12" s="1"/>
  <c r="H195" i="22"/>
  <c r="AU7" i="23"/>
  <c r="AU8" i="23" s="1"/>
  <c r="AU74" i="23" s="1"/>
  <c r="AU3" i="23" s="1"/>
  <c r="L127" i="8"/>
  <c r="H121" i="22"/>
  <c r="H127" i="22" s="1"/>
  <c r="AG6" i="23" s="1"/>
  <c r="AB7" i="12"/>
  <c r="AB8" i="12" s="1"/>
  <c r="AB74" i="12" s="1"/>
  <c r="AB3" i="12" s="1"/>
  <c r="AB7" i="23"/>
  <c r="AB8" i="23" s="1"/>
  <c r="AB74" i="23" s="1"/>
  <c r="AB3" i="23" s="1"/>
  <c r="L7" i="12"/>
  <c r="L8" i="12" s="1"/>
  <c r="L74" i="12" s="1"/>
  <c r="L3" i="12" s="1"/>
  <c r="L7" i="23"/>
  <c r="L8" i="23" s="1"/>
  <c r="L74" i="23" s="1"/>
  <c r="L3" i="23" s="1"/>
  <c r="BE7" i="12"/>
  <c r="BE8" i="12" s="1"/>
  <c r="BE74" i="12" s="1"/>
  <c r="BE3" i="12" s="1"/>
  <c r="BE7" i="23"/>
  <c r="BE8" i="23" s="1"/>
  <c r="BE74" i="23" s="1"/>
  <c r="BE3" i="23" s="1"/>
  <c r="BJ7" i="12"/>
  <c r="BJ8" i="12" s="1"/>
  <c r="BJ74" i="12" s="1"/>
  <c r="BJ3" i="12" s="1"/>
  <c r="BJ7" i="23"/>
  <c r="BJ8" i="23" s="1"/>
  <c r="BJ74" i="23" s="1"/>
  <c r="BJ3" i="23" s="1"/>
  <c r="BR7" i="12"/>
  <c r="BR8" i="12" s="1"/>
  <c r="BR74" i="12" s="1"/>
  <c r="BR3" i="12" s="1"/>
  <c r="BR7" i="23"/>
  <c r="BR8" i="23" s="1"/>
  <c r="BR74" i="23" s="1"/>
  <c r="BR3" i="23" s="1"/>
  <c r="O7" i="12"/>
  <c r="O8" i="12" s="1"/>
  <c r="O74" i="12" s="1"/>
  <c r="O3" i="12" s="1"/>
  <c r="H32" i="16"/>
  <c r="G32" i="16" s="1"/>
  <c r="J340" i="8"/>
  <c r="I216" i="5"/>
  <c r="I246" i="5" s="1"/>
  <c r="I280" i="5" s="1"/>
  <c r="I318" i="5" s="1"/>
  <c r="I391" i="5" s="1"/>
  <c r="I3" i="5" s="1"/>
  <c r="K32" i="4"/>
  <c r="Q382" i="5" s="1"/>
  <c r="Q384" i="5" s="1"/>
  <c r="Q387" i="5" s="1"/>
  <c r="J373" i="8"/>
  <c r="J381" i="8" s="1"/>
  <c r="J158" i="8"/>
  <c r="J159" i="8" s="1"/>
  <c r="J279" i="8"/>
  <c r="I202" i="8"/>
  <c r="J168" i="8"/>
  <c r="J173" i="8" s="1"/>
  <c r="T202" i="5"/>
  <c r="I33" i="4"/>
  <c r="M211" i="5" s="1"/>
  <c r="N211" i="5" s="1"/>
  <c r="P211" i="5" s="1"/>
  <c r="P216" i="5" s="1"/>
  <c r="P246" i="5" s="1"/>
  <c r="P280" i="5" s="1"/>
  <c r="P318" i="5" s="1"/>
  <c r="L316" i="8"/>
  <c r="J34" i="8"/>
  <c r="V202" i="5"/>
  <c r="M384" i="1"/>
  <c r="M387" i="1" s="1"/>
  <c r="M302" i="1" s="1"/>
  <c r="M303" i="1" s="1"/>
  <c r="M310" i="1" s="1"/>
  <c r="M317" i="1" s="1"/>
  <c r="N382" i="1"/>
  <c r="J382" i="22" s="1"/>
  <c r="G33" i="15"/>
  <c r="M211" i="1" s="1"/>
  <c r="G33" i="2"/>
  <c r="I211" i="1" s="1"/>
  <c r="J211" i="1" s="1"/>
  <c r="L211" i="1" s="1"/>
  <c r="I382" i="1"/>
  <c r="H211" i="8"/>
  <c r="L279" i="8"/>
  <c r="F31" i="12"/>
  <c r="L340" i="8"/>
  <c r="N310" i="5"/>
  <c r="N317" i="5" s="1"/>
  <c r="N392" i="5"/>
  <c r="J392" i="5"/>
  <c r="M392" i="5"/>
  <c r="J318" i="5"/>
  <c r="J319" i="5" s="1"/>
  <c r="I205" i="1"/>
  <c r="J205" i="1" s="1"/>
  <c r="L205" i="1" s="1"/>
  <c r="N205" i="1" s="1"/>
  <c r="AD159" i="5" l="1"/>
  <c r="Z159" i="5"/>
  <c r="Z94" i="5"/>
  <c r="H75" i="22"/>
  <c r="L158" i="22"/>
  <c r="N160" i="22"/>
  <c r="N163" i="22" s="1"/>
  <c r="X201" i="5"/>
  <c r="X202" i="5" s="1"/>
  <c r="Z179" i="5"/>
  <c r="Z185" i="5" s="1"/>
  <c r="AH319" i="19"/>
  <c r="AH391" i="19"/>
  <c r="AH3" i="19" s="1"/>
  <c r="AF391" i="19"/>
  <c r="AF3" i="19" s="1"/>
  <c r="AF319" i="19"/>
  <c r="AD94" i="5"/>
  <c r="N174" i="22"/>
  <c r="X7" i="12"/>
  <c r="X8" i="12" s="1"/>
  <c r="X74" i="12" s="1"/>
  <c r="X3" i="12" s="1"/>
  <c r="L128" i="22"/>
  <c r="AD201" i="5"/>
  <c r="L185" i="8"/>
  <c r="L141" i="8"/>
  <c r="L34" i="8"/>
  <c r="N49" i="22"/>
  <c r="O7" i="23" s="1"/>
  <c r="O8" i="23" s="1"/>
  <c r="N23" i="22"/>
  <c r="N229" i="22"/>
  <c r="N172" i="22"/>
  <c r="N222" i="22"/>
  <c r="N376" i="22"/>
  <c r="N60" i="22"/>
  <c r="N149" i="22"/>
  <c r="AD279" i="5"/>
  <c r="N238" i="22"/>
  <c r="N103" i="22"/>
  <c r="N140" i="22"/>
  <c r="N127" i="22"/>
  <c r="AG7" i="23" s="1"/>
  <c r="AG8" i="23" s="1"/>
  <c r="AG15" i="23" s="1"/>
  <c r="N179" i="22"/>
  <c r="N184" i="22"/>
  <c r="N72" i="22"/>
  <c r="N65" i="22"/>
  <c r="N134" i="22"/>
  <c r="CO7" i="23"/>
  <c r="CO8" i="23" s="1"/>
  <c r="CO74" i="23" s="1"/>
  <c r="CO3" i="23" s="1"/>
  <c r="AJ7" i="23"/>
  <c r="AJ8" i="23" s="1"/>
  <c r="AJ74" i="23" s="1"/>
  <c r="AJ3" i="23" s="1"/>
  <c r="N193" i="22"/>
  <c r="N167" i="22"/>
  <c r="N111" i="22"/>
  <c r="N278" i="22"/>
  <c r="N120" i="22"/>
  <c r="B21" i="14" s="1"/>
  <c r="N157" i="22"/>
  <c r="N293" i="22"/>
  <c r="N19" i="22"/>
  <c r="N255" i="22"/>
  <c r="N28" i="22"/>
  <c r="N275" i="22"/>
  <c r="N12" i="22"/>
  <c r="AD384" i="5"/>
  <c r="AD387" i="5" s="1"/>
  <c r="AD302" i="5" s="1"/>
  <c r="AD392" i="5" s="1"/>
  <c r="G2" i="27"/>
  <c r="AC211" i="5"/>
  <c r="AC216" i="5" s="1"/>
  <c r="AC246" i="5" s="1"/>
  <c r="AC280" i="5" s="1"/>
  <c r="AC302" i="5"/>
  <c r="AC303" i="5" s="1"/>
  <c r="AC310" i="5" s="1"/>
  <c r="AC317" i="5" s="1"/>
  <c r="AB202" i="5"/>
  <c r="L134" i="22"/>
  <c r="L141" i="22" s="1"/>
  <c r="N311" i="22"/>
  <c r="L12" i="22"/>
  <c r="K94" i="22"/>
  <c r="N81" i="22"/>
  <c r="K279" i="22"/>
  <c r="K201" i="22"/>
  <c r="L354" i="22"/>
  <c r="N348" i="22"/>
  <c r="J201" i="22"/>
  <c r="L68" i="22"/>
  <c r="L75" i="22" s="1"/>
  <c r="L77" i="22" s="1"/>
  <c r="N66" i="22"/>
  <c r="K373" i="22"/>
  <c r="K381" i="22" s="1"/>
  <c r="L33" i="22"/>
  <c r="L34" i="22" s="1"/>
  <c r="N30" i="22"/>
  <c r="N364" i="22"/>
  <c r="L372" i="22"/>
  <c r="L200" i="22"/>
  <c r="N195" i="22"/>
  <c r="L347" i="22"/>
  <c r="N341" i="22"/>
  <c r="K33" i="4"/>
  <c r="Q211" i="5" s="1"/>
  <c r="Q216" i="5" s="1"/>
  <c r="Q246" i="5" s="1"/>
  <c r="Q280" i="5" s="1"/>
  <c r="J201" i="8"/>
  <c r="L267" i="22"/>
  <c r="N262" i="22"/>
  <c r="N230" i="22"/>
  <c r="L233" i="22"/>
  <c r="D16" i="6"/>
  <c r="H44" i="2"/>
  <c r="L379" i="22"/>
  <c r="L380" i="22" s="1"/>
  <c r="N377" i="22"/>
  <c r="L261" i="22"/>
  <c r="N257" i="22"/>
  <c r="N239" i="22"/>
  <c r="L243" i="22"/>
  <c r="J205" i="22"/>
  <c r="L205" i="22" s="1"/>
  <c r="P205" i="1"/>
  <c r="L185" i="22"/>
  <c r="H77" i="22"/>
  <c r="R6" i="23"/>
  <c r="L168" i="22"/>
  <c r="L173" i="22" s="1"/>
  <c r="J384" i="22"/>
  <c r="J387" i="22" s="1"/>
  <c r="L113" i="22"/>
  <c r="CO7" i="12"/>
  <c r="CO8" i="12" s="1"/>
  <c r="CO74" i="12" s="1"/>
  <c r="CO3" i="12" s="1"/>
  <c r="L77" i="8"/>
  <c r="AJ7" i="12"/>
  <c r="AJ8" i="12" s="1"/>
  <c r="AJ74" i="12" s="1"/>
  <c r="AJ3" i="12" s="1"/>
  <c r="R7" i="12"/>
  <c r="R8" i="12" s="1"/>
  <c r="R28" i="12" s="1"/>
  <c r="F28" i="12" s="1"/>
  <c r="L158" i="8"/>
  <c r="L128" i="8"/>
  <c r="AT7" i="12"/>
  <c r="AT8" i="12" s="1"/>
  <c r="AT74" i="12" s="1"/>
  <c r="AT3" i="12" s="1"/>
  <c r="AN7" i="23"/>
  <c r="AN8" i="23" s="1"/>
  <c r="AN74" i="23" s="1"/>
  <c r="AN3" i="23" s="1"/>
  <c r="AK7" i="12"/>
  <c r="AK8" i="12" s="1"/>
  <c r="AK74" i="12" s="1"/>
  <c r="AK3" i="12" s="1"/>
  <c r="AK7" i="23"/>
  <c r="AK8" i="23" s="1"/>
  <c r="AK74" i="23" s="1"/>
  <c r="AK3" i="23" s="1"/>
  <c r="AG7" i="12"/>
  <c r="AG8" i="12" s="1"/>
  <c r="AG15" i="12" s="1"/>
  <c r="AO7" i="12"/>
  <c r="AO8" i="12" s="1"/>
  <c r="AO74" i="12" s="1"/>
  <c r="AO3" i="12" s="1"/>
  <c r="AO7" i="23"/>
  <c r="AO8" i="23" s="1"/>
  <c r="AO74" i="23" s="1"/>
  <c r="AO3" i="23" s="1"/>
  <c r="AH7" i="12"/>
  <c r="AH8" i="12" s="1"/>
  <c r="AH74" i="12" s="1"/>
  <c r="AH3" i="12" s="1"/>
  <c r="AH7" i="23"/>
  <c r="AH8" i="23" s="1"/>
  <c r="AH74" i="23" s="1"/>
  <c r="AH3" i="23" s="1"/>
  <c r="I7" i="12"/>
  <c r="I8" i="12" s="1"/>
  <c r="I74" i="12" s="1"/>
  <c r="I3" i="12" s="1"/>
  <c r="AT7" i="23"/>
  <c r="AT8" i="23" s="1"/>
  <c r="AT74" i="23" s="1"/>
  <c r="AT3" i="23" s="1"/>
  <c r="I7" i="23"/>
  <c r="I8" i="23" s="1"/>
  <c r="I74" i="23" s="1"/>
  <c r="I3" i="23" s="1"/>
  <c r="H128" i="22"/>
  <c r="H158" i="22"/>
  <c r="AF7" i="12"/>
  <c r="AF8" i="12" s="1"/>
  <c r="AF43" i="12" s="1"/>
  <c r="F43" i="12" s="1"/>
  <c r="A43" i="12" s="1"/>
  <c r="U382" i="5"/>
  <c r="G33" i="16"/>
  <c r="R382" i="5"/>
  <c r="R384" i="5" s="1"/>
  <c r="R387" i="5" s="1"/>
  <c r="M216" i="5"/>
  <c r="M246" i="5" s="1"/>
  <c r="M280" i="5" s="1"/>
  <c r="M318" i="5" s="1"/>
  <c r="M391" i="5" s="1"/>
  <c r="M3" i="5" s="1"/>
  <c r="J1" i="27" s="1"/>
  <c r="P391" i="5"/>
  <c r="P3" i="5" s="1"/>
  <c r="P319" i="5"/>
  <c r="I2" i="4"/>
  <c r="N216" i="5"/>
  <c r="N246" i="5" s="1"/>
  <c r="N280" i="5" s="1"/>
  <c r="N318" i="5" s="1"/>
  <c r="N391" i="5" s="1"/>
  <c r="N3" i="5" s="1"/>
  <c r="K1" i="4" s="1"/>
  <c r="M216" i="1"/>
  <c r="M246" i="1" s="1"/>
  <c r="M280" i="1" s="1"/>
  <c r="M318" i="1" s="1"/>
  <c r="N211" i="1"/>
  <c r="G2" i="15"/>
  <c r="M392" i="1"/>
  <c r="J382" i="1"/>
  <c r="L384" i="1" s="1"/>
  <c r="L387" i="1" s="1"/>
  <c r="I384" i="1"/>
  <c r="I387" i="1" s="1"/>
  <c r="I302" i="1" s="1"/>
  <c r="I303" i="1" s="1"/>
  <c r="H205" i="8"/>
  <c r="J205" i="8" s="1"/>
  <c r="L205" i="8" s="1"/>
  <c r="R297" i="5"/>
  <c r="Q302" i="5"/>
  <c r="Q303" i="5" s="1"/>
  <c r="Q310" i="5" s="1"/>
  <c r="Q317" i="5" s="1"/>
  <c r="J391" i="5"/>
  <c r="J3" i="5" s="1"/>
  <c r="G1" i="27" s="1"/>
  <c r="G36" i="2"/>
  <c r="I13" i="1" s="1"/>
  <c r="Z201" i="5" l="1"/>
  <c r="Z202" i="5" s="1"/>
  <c r="N141" i="22"/>
  <c r="N52" i="22"/>
  <c r="L159" i="22"/>
  <c r="L201" i="22" s="1"/>
  <c r="N158" i="22"/>
  <c r="AD202" i="5"/>
  <c r="N168" i="22"/>
  <c r="N173" i="22" s="1"/>
  <c r="N185" i="22"/>
  <c r="AF7" i="23"/>
  <c r="AF8" i="23" s="1"/>
  <c r="AF74" i="23" s="1"/>
  <c r="AF3" i="23" s="1"/>
  <c r="N113" i="22"/>
  <c r="B27" i="14"/>
  <c r="N128" i="22"/>
  <c r="R211" i="5"/>
  <c r="K2" i="4"/>
  <c r="N233" i="22"/>
  <c r="N90" i="22"/>
  <c r="N93" i="22" s="1"/>
  <c r="N267" i="22"/>
  <c r="N68" i="22"/>
  <c r="N75" i="22" s="1"/>
  <c r="N77" i="22" s="1"/>
  <c r="N243" i="22"/>
  <c r="N379" i="22"/>
  <c r="N380" i="22" s="1"/>
  <c r="N33" i="22"/>
  <c r="N34" i="22" s="1"/>
  <c r="K202" i="22"/>
  <c r="AN7" i="12"/>
  <c r="AN8" i="12" s="1"/>
  <c r="AN74" i="12" s="1"/>
  <c r="AN3" i="12" s="1"/>
  <c r="T211" i="5"/>
  <c r="N261" i="22"/>
  <c r="N314" i="22"/>
  <c r="N316" i="22" s="1"/>
  <c r="AC392" i="5"/>
  <c r="AC318" i="5"/>
  <c r="AC391" i="5" s="1"/>
  <c r="AC3" i="5" s="1"/>
  <c r="L373" i="22"/>
  <c r="L381" i="22" s="1"/>
  <c r="L279" i="22"/>
  <c r="Q392" i="5"/>
  <c r="L159" i="8"/>
  <c r="R302" i="5"/>
  <c r="R392" i="5" s="1"/>
  <c r="N347" i="22"/>
  <c r="CL20" i="23"/>
  <c r="I382" i="8"/>
  <c r="I384" i="8" s="1"/>
  <c r="N354" i="22"/>
  <c r="CL21" i="23"/>
  <c r="F21" i="23" s="1"/>
  <c r="J211" i="22"/>
  <c r="P211" i="1"/>
  <c r="R205" i="1"/>
  <c r="O49" i="23"/>
  <c r="N205" i="22"/>
  <c r="J302" i="22"/>
  <c r="J392" i="22" s="1"/>
  <c r="AG74" i="12"/>
  <c r="AG3" i="12" s="1"/>
  <c r="AZ7" i="12"/>
  <c r="AZ8" i="12" s="1"/>
  <c r="AZ29" i="12" s="1"/>
  <c r="F29" i="12" s="1"/>
  <c r="H205" i="22"/>
  <c r="AZ6" i="23" s="1"/>
  <c r="H159" i="22"/>
  <c r="AF74" i="12"/>
  <c r="AF3" i="12" s="1"/>
  <c r="F43" i="23"/>
  <c r="G2" i="16"/>
  <c r="U211" i="5"/>
  <c r="U216" i="5" s="1"/>
  <c r="U246" i="5" s="1"/>
  <c r="U280" i="5" s="1"/>
  <c r="V382" i="5"/>
  <c r="U384" i="5"/>
  <c r="U387" i="5" s="1"/>
  <c r="C14" i="6"/>
  <c r="C16" i="6" s="1"/>
  <c r="C17" i="6" s="1"/>
  <c r="C19" i="6" s="1"/>
  <c r="G9" i="10" s="1"/>
  <c r="G1" i="4"/>
  <c r="G1" i="16"/>
  <c r="T216" i="5"/>
  <c r="T246" i="5" s="1"/>
  <c r="T280" i="5" s="1"/>
  <c r="M391" i="1"/>
  <c r="M3" i="1" s="1"/>
  <c r="M319" i="1"/>
  <c r="L302" i="1"/>
  <c r="L392" i="1" s="1"/>
  <c r="I392" i="1"/>
  <c r="H382" i="8"/>
  <c r="H384" i="8" s="1"/>
  <c r="H387" i="8" s="1"/>
  <c r="N384" i="1"/>
  <c r="J384" i="1"/>
  <c r="J387" i="1" s="1"/>
  <c r="R74" i="12"/>
  <c r="R3" i="12" s="1"/>
  <c r="R216" i="5"/>
  <c r="R246" i="5" s="1"/>
  <c r="R280" i="5" s="1"/>
  <c r="I211" i="8"/>
  <c r="I297" i="8"/>
  <c r="Q318" i="5"/>
  <c r="Q391" i="5" s="1"/>
  <c r="Q3" i="5" s="1"/>
  <c r="N319" i="5"/>
  <c r="J13" i="1"/>
  <c r="L13" i="1" s="1"/>
  <c r="I16" i="1"/>
  <c r="I20" i="1" s="1"/>
  <c r="I24" i="1" s="1"/>
  <c r="I94" i="1" s="1"/>
  <c r="I202" i="1" s="1"/>
  <c r="I214" i="1"/>
  <c r="J214" i="1" s="1"/>
  <c r="L214" i="1" s="1"/>
  <c r="I282" i="1"/>
  <c r="G2" i="2"/>
  <c r="N159" i="22" l="1"/>
  <c r="R7" i="23"/>
  <c r="R8" i="23" s="1"/>
  <c r="R28" i="23" s="1"/>
  <c r="F28" i="23" s="1"/>
  <c r="N279" i="22"/>
  <c r="C21" i="6"/>
  <c r="G8" i="10" s="1"/>
  <c r="R303" i="5"/>
  <c r="R310" i="5" s="1"/>
  <c r="R317" i="5" s="1"/>
  <c r="R318" i="5" s="1"/>
  <c r="BB47" i="12"/>
  <c r="AZ7" i="23"/>
  <c r="AZ8" i="23" s="1"/>
  <c r="AZ29" i="23" s="1"/>
  <c r="F29" i="23" s="1"/>
  <c r="G14" i="10"/>
  <c r="V384" i="5"/>
  <c r="H56" i="27" s="1"/>
  <c r="K382" i="22"/>
  <c r="F20" i="23"/>
  <c r="CL49" i="23"/>
  <c r="F49" i="23" s="1"/>
  <c r="R211" i="1"/>
  <c r="O74" i="23"/>
  <c r="O3" i="23" s="1"/>
  <c r="N387" i="1"/>
  <c r="N302" i="1" s="1"/>
  <c r="N392" i="1" s="1"/>
  <c r="G51" i="25"/>
  <c r="G9" i="25"/>
  <c r="A43" i="23"/>
  <c r="AG74" i="23"/>
  <c r="AG3" i="23" s="1"/>
  <c r="V211" i="5"/>
  <c r="AB211" i="5" s="1"/>
  <c r="X211" i="5" s="1"/>
  <c r="Z211" i="5" s="1"/>
  <c r="U302" i="5"/>
  <c r="U303" i="5" s="1"/>
  <c r="U310" i="5" s="1"/>
  <c r="U317" i="5" s="1"/>
  <c r="U318" i="5" s="1"/>
  <c r="U391" i="5" s="1"/>
  <c r="U3" i="5" s="1"/>
  <c r="L16" i="1"/>
  <c r="L20" i="1" s="1"/>
  <c r="L24" i="1" s="1"/>
  <c r="L94" i="1" s="1"/>
  <c r="L202" i="1" s="1"/>
  <c r="N13" i="1"/>
  <c r="N16" i="1" s="1"/>
  <c r="N20" i="1" s="1"/>
  <c r="N24" i="1" s="1"/>
  <c r="N94" i="1" s="1"/>
  <c r="N202" i="1" s="1"/>
  <c r="L216" i="1"/>
  <c r="L246" i="1" s="1"/>
  <c r="L280" i="1" s="1"/>
  <c r="N214" i="1"/>
  <c r="P214" i="1" s="1"/>
  <c r="R214" i="1" s="1"/>
  <c r="J382" i="8"/>
  <c r="J384" i="8" s="1"/>
  <c r="J302" i="1"/>
  <c r="H302" i="8"/>
  <c r="H303" i="8" s="1"/>
  <c r="H13" i="8"/>
  <c r="H16" i="8" s="1"/>
  <c r="H20" i="8" s="1"/>
  <c r="H24" i="8" s="1"/>
  <c r="H94" i="8" s="1"/>
  <c r="H202" i="8" s="1"/>
  <c r="H214" i="8"/>
  <c r="J214" i="8" s="1"/>
  <c r="L214" i="8" s="1"/>
  <c r="H214" i="22" s="1"/>
  <c r="AZ74" i="12"/>
  <c r="AZ3" i="12" s="1"/>
  <c r="J211" i="8"/>
  <c r="I216" i="8"/>
  <c r="I246" i="8" s="1"/>
  <c r="I280" i="8" s="1"/>
  <c r="G7" i="10"/>
  <c r="J297" i="8"/>
  <c r="I387" i="8"/>
  <c r="J216" i="1"/>
  <c r="J246" i="1" s="1"/>
  <c r="J280" i="1" s="1"/>
  <c r="J16" i="1"/>
  <c r="J20" i="1" s="1"/>
  <c r="J24" i="1" s="1"/>
  <c r="J94" i="1" s="1"/>
  <c r="J202" i="1" s="1"/>
  <c r="J282" i="1"/>
  <c r="L282" i="1" s="1"/>
  <c r="I284" i="1"/>
  <c r="I310" i="1" s="1"/>
  <c r="I317" i="1" s="1"/>
  <c r="I216" i="1"/>
  <c r="I246" i="1" s="1"/>
  <c r="I280" i="1" s="1"/>
  <c r="H56" i="16" l="1"/>
  <c r="G10" i="13"/>
  <c r="H10" i="13" s="1"/>
  <c r="Z216" i="5"/>
  <c r="Z246" i="5" s="1"/>
  <c r="Z280" i="5" s="1"/>
  <c r="X216" i="5"/>
  <c r="X246" i="5" s="1"/>
  <c r="X280" i="5" s="1"/>
  <c r="L382" i="8"/>
  <c r="V387" i="5"/>
  <c r="V302" i="5" s="1"/>
  <c r="V392" i="5" s="1"/>
  <c r="K371" i="8"/>
  <c r="K372" i="8" s="1"/>
  <c r="K373" i="8" s="1"/>
  <c r="K381" i="8" s="1"/>
  <c r="K384" i="8" s="1"/>
  <c r="G14" i="25"/>
  <c r="G15" i="10"/>
  <c r="K199" i="8" s="1"/>
  <c r="L199" i="8" s="1"/>
  <c r="T297" i="5"/>
  <c r="T303" i="5" s="1"/>
  <c r="T310" i="5" s="1"/>
  <c r="T317" i="5" s="1"/>
  <c r="T318" i="5" s="1"/>
  <c r="AX15" i="12"/>
  <c r="F15" i="12" s="1"/>
  <c r="A15" i="12" s="1"/>
  <c r="G7" i="25"/>
  <c r="AD211" i="5"/>
  <c r="AB216" i="5"/>
  <c r="AB246" i="5" s="1"/>
  <c r="AB280" i="5" s="1"/>
  <c r="L200" i="8"/>
  <c r="AX7" i="12"/>
  <c r="AX8" i="12" s="1"/>
  <c r="AX47" i="12" s="1"/>
  <c r="V216" i="5"/>
  <c r="V246" i="5" s="1"/>
  <c r="V280" i="5" s="1"/>
  <c r="K211" i="22"/>
  <c r="I302" i="8"/>
  <c r="I303" i="8" s="1"/>
  <c r="I310" i="8" s="1"/>
  <c r="I317" i="8" s="1"/>
  <c r="N309" i="8" s="1"/>
  <c r="I11" i="25"/>
  <c r="L371" i="8"/>
  <c r="L382" i="22"/>
  <c r="K384" i="22"/>
  <c r="J13" i="22"/>
  <c r="J16" i="22" s="1"/>
  <c r="J20" i="22" s="1"/>
  <c r="J24" i="22" s="1"/>
  <c r="J94" i="22" s="1"/>
  <c r="J202" i="22" s="1"/>
  <c r="P13" i="1"/>
  <c r="P216" i="1"/>
  <c r="P246" i="1" s="1"/>
  <c r="P280" i="1" s="1"/>
  <c r="R216" i="1"/>
  <c r="R246" i="1" s="1"/>
  <c r="R280" i="1" s="1"/>
  <c r="R74" i="23"/>
  <c r="R3" i="23" s="1"/>
  <c r="G52" i="25"/>
  <c r="M187" i="22" s="1"/>
  <c r="M355" i="22"/>
  <c r="N216" i="1"/>
  <c r="N246" i="1" s="1"/>
  <c r="N280" i="1" s="1"/>
  <c r="J214" i="22"/>
  <c r="K200" i="8"/>
  <c r="K201" i="8" s="1"/>
  <c r="K202" i="8" s="1"/>
  <c r="K307" i="8"/>
  <c r="L307" i="8" s="1"/>
  <c r="G8" i="25"/>
  <c r="H199" i="22"/>
  <c r="H382" i="22"/>
  <c r="AZ74" i="23"/>
  <c r="AZ3" i="23" s="1"/>
  <c r="U392" i="5"/>
  <c r="L284" i="1"/>
  <c r="N282" i="1"/>
  <c r="P282" i="1" s="1"/>
  <c r="J303" i="1"/>
  <c r="L297" i="1" s="1"/>
  <c r="N297" i="1" s="1"/>
  <c r="H392" i="8"/>
  <c r="J392" i="1"/>
  <c r="H282" i="8"/>
  <c r="H284" i="8" s="1"/>
  <c r="H310" i="8" s="1"/>
  <c r="H317" i="8" s="1"/>
  <c r="H216" i="8"/>
  <c r="H246" i="8" s="1"/>
  <c r="H280" i="8" s="1"/>
  <c r="J13" i="8"/>
  <c r="L13" i="8" s="1"/>
  <c r="R391" i="5"/>
  <c r="R3" i="5" s="1"/>
  <c r="R319" i="5"/>
  <c r="L201" i="8"/>
  <c r="J387" i="8"/>
  <c r="L211" i="8"/>
  <c r="J216" i="8"/>
  <c r="J246" i="8" s="1"/>
  <c r="J280" i="8" s="1"/>
  <c r="I11" i="10"/>
  <c r="G11" i="10" s="1"/>
  <c r="K297" i="8"/>
  <c r="L297" i="8" s="1"/>
  <c r="H297" i="22" s="1"/>
  <c r="J284" i="1"/>
  <c r="I318" i="1"/>
  <c r="I392" i="8" l="1"/>
  <c r="G15" i="25"/>
  <c r="G20" i="25"/>
  <c r="I318" i="8"/>
  <c r="I391" i="8" s="1"/>
  <c r="I3" i="8" s="1"/>
  <c r="V297" i="5"/>
  <c r="G11" i="25"/>
  <c r="AD216" i="5"/>
  <c r="AD246" i="5" s="1"/>
  <c r="AD280" i="5" s="1"/>
  <c r="K387" i="22"/>
  <c r="I17" i="25"/>
  <c r="G17" i="25" s="1"/>
  <c r="V303" i="5"/>
  <c r="K297" i="22"/>
  <c r="L384" i="22"/>
  <c r="L387" i="22" s="1"/>
  <c r="N382" i="22"/>
  <c r="K216" i="22"/>
  <c r="K246" i="22" s="1"/>
  <c r="K280" i="22" s="1"/>
  <c r="L211" i="22"/>
  <c r="N211" i="22" s="1"/>
  <c r="J310" i="1"/>
  <c r="J317" i="1" s="1"/>
  <c r="J318" i="1" s="1"/>
  <c r="J319" i="1" s="1"/>
  <c r="L303" i="1"/>
  <c r="H371" i="22"/>
  <c r="H372" i="22" s="1"/>
  <c r="H373" i="22" s="1"/>
  <c r="H381" i="22" s="1"/>
  <c r="H384" i="22" s="1"/>
  <c r="L372" i="8"/>
  <c r="L373" i="8" s="1"/>
  <c r="L381" i="8" s="1"/>
  <c r="L13" i="22"/>
  <c r="N13" i="22" s="1"/>
  <c r="P284" i="1"/>
  <c r="R282" i="1"/>
  <c r="R13" i="1"/>
  <c r="P16" i="1"/>
  <c r="P20" i="1" s="1"/>
  <c r="P24" i="1" s="1"/>
  <c r="P94" i="1" s="1"/>
  <c r="P202" i="1" s="1"/>
  <c r="N355" i="22"/>
  <c r="M194" i="22"/>
  <c r="N187" i="22"/>
  <c r="H200" i="22"/>
  <c r="H201" i="22" s="1"/>
  <c r="AX6" i="23"/>
  <c r="N303" i="1"/>
  <c r="P297" i="1" s="1"/>
  <c r="J297" i="22"/>
  <c r="L16" i="22"/>
  <c r="L20" i="22" s="1"/>
  <c r="L24" i="22" s="1"/>
  <c r="L94" i="22" s="1"/>
  <c r="L202" i="22" s="1"/>
  <c r="N284" i="1"/>
  <c r="J282" i="22"/>
  <c r="L214" i="22"/>
  <c r="J216" i="22"/>
  <c r="J246" i="22" s="1"/>
  <c r="J280" i="22" s="1"/>
  <c r="M297" i="22"/>
  <c r="M307" i="22"/>
  <c r="N307" i="22" s="1"/>
  <c r="L216" i="8"/>
  <c r="L246" i="8" s="1"/>
  <c r="L280" i="8" s="1"/>
  <c r="H211" i="22"/>
  <c r="H216" i="22" s="1"/>
  <c r="L16" i="8"/>
  <c r="L20" i="8" s="1"/>
  <c r="L24" i="8" s="1"/>
  <c r="F7" i="12" s="1"/>
  <c r="H13" i="22"/>
  <c r="H16" i="22" s="1"/>
  <c r="H20" i="22" s="1"/>
  <c r="H24" i="22" s="1"/>
  <c r="CN47" i="12"/>
  <c r="F47" i="12" s="1"/>
  <c r="H307" i="22"/>
  <c r="N310" i="1"/>
  <c r="N317" i="1" s="1"/>
  <c r="N318" i="1" s="1"/>
  <c r="N319" i="1" s="1"/>
  <c r="L310" i="1"/>
  <c r="L317" i="1" s="1"/>
  <c r="L318" i="1" s="1"/>
  <c r="J16" i="8"/>
  <c r="J20" i="8" s="1"/>
  <c r="J24" i="8" s="1"/>
  <c r="J94" i="8" s="1"/>
  <c r="J202" i="8" s="1"/>
  <c r="T391" i="5"/>
  <c r="T3" i="5" s="1"/>
  <c r="T319" i="5"/>
  <c r="L391" i="1"/>
  <c r="L3" i="1" s="1"/>
  <c r="L319" i="1"/>
  <c r="I391" i="1"/>
  <c r="I3" i="1" s="1"/>
  <c r="I319" i="1"/>
  <c r="H318" i="8"/>
  <c r="J282" i="8"/>
  <c r="J284" i="8" s="1"/>
  <c r="I319" i="8"/>
  <c r="AX74" i="12"/>
  <c r="AX3" i="12" s="1"/>
  <c r="H319" i="8"/>
  <c r="H391" i="8"/>
  <c r="H3" i="8" s="1"/>
  <c r="J302" i="8"/>
  <c r="J303" i="8" s="1"/>
  <c r="G12" i="10"/>
  <c r="K388" i="8"/>
  <c r="J391" i="1"/>
  <c r="J3" i="1" s="1"/>
  <c r="G1" i="26" s="1"/>
  <c r="BB7" i="12" l="1"/>
  <c r="BB8" i="12" s="1"/>
  <c r="BB13" i="12" s="1"/>
  <c r="R284" i="1"/>
  <c r="R16" i="1"/>
  <c r="R20" i="1" s="1"/>
  <c r="R24" i="1" s="1"/>
  <c r="R94" i="1" s="1"/>
  <c r="R202" i="1" s="1"/>
  <c r="G21" i="25"/>
  <c r="M371" i="22"/>
  <c r="M372" i="22" s="1"/>
  <c r="M373" i="22" s="1"/>
  <c r="M381" i="22" s="1"/>
  <c r="M384" i="22" s="1"/>
  <c r="G18" i="25"/>
  <c r="N16" i="22"/>
  <c r="N20" i="22" s="1"/>
  <c r="N24" i="22" s="1"/>
  <c r="F7" i="23" s="1"/>
  <c r="M199" i="22"/>
  <c r="N199" i="22" s="1"/>
  <c r="V310" i="5"/>
  <c r="V317" i="5" s="1"/>
  <c r="V318" i="5" s="1"/>
  <c r="AB297" i="5"/>
  <c r="X297" i="5" s="1"/>
  <c r="Z297" i="5" s="1"/>
  <c r="Z303" i="5" s="1"/>
  <c r="Z310" i="5" s="1"/>
  <c r="Z317" i="5" s="1"/>
  <c r="M388" i="22"/>
  <c r="N388" i="22" s="1"/>
  <c r="B13" i="12"/>
  <c r="L384" i="8"/>
  <c r="I8" i="13" s="1"/>
  <c r="L302" i="22"/>
  <c r="L392" i="22" s="1"/>
  <c r="K302" i="22"/>
  <c r="K303" i="22" s="1"/>
  <c r="K310" i="22" s="1"/>
  <c r="K317" i="22" s="1"/>
  <c r="G19" i="24" s="1"/>
  <c r="G20" i="24" s="1"/>
  <c r="R297" i="1"/>
  <c r="P303" i="1"/>
  <c r="P310" i="1" s="1"/>
  <c r="P317" i="1" s="1"/>
  <c r="P318" i="1" s="1"/>
  <c r="AQ7" i="23"/>
  <c r="AQ8" i="23" s="1"/>
  <c r="N194" i="22"/>
  <c r="AQ18" i="23"/>
  <c r="F18" i="23" s="1"/>
  <c r="B18" i="23"/>
  <c r="H246" i="22"/>
  <c r="H280" i="22" s="1"/>
  <c r="BB6" i="23"/>
  <c r="N94" i="22"/>
  <c r="F47" i="23"/>
  <c r="H94" i="22"/>
  <c r="H202" i="22" s="1"/>
  <c r="F6" i="23"/>
  <c r="L297" i="22"/>
  <c r="J303" i="22"/>
  <c r="N214" i="22"/>
  <c r="L216" i="22"/>
  <c r="L246" i="22" s="1"/>
  <c r="L280" i="22" s="1"/>
  <c r="N297" i="22"/>
  <c r="L282" i="22"/>
  <c r="J284" i="22"/>
  <c r="F55" i="12"/>
  <c r="A47" i="12"/>
  <c r="K306" i="8"/>
  <c r="L306" i="8" s="1"/>
  <c r="G12" i="25"/>
  <c r="L94" i="8"/>
  <c r="L202" i="8" s="1"/>
  <c r="N391" i="1"/>
  <c r="N3" i="1" s="1"/>
  <c r="L282" i="8"/>
  <c r="J310" i="8"/>
  <c r="J317" i="8" s="1"/>
  <c r="J318" i="8" s="1"/>
  <c r="J319" i="8" s="1"/>
  <c r="G1" i="2"/>
  <c r="G1" i="15"/>
  <c r="G2" i="10"/>
  <c r="F8" i="12"/>
  <c r="BB74" i="12"/>
  <c r="BB3" i="12" s="1"/>
  <c r="L388" i="8"/>
  <c r="K387" i="8"/>
  <c r="J392" i="8"/>
  <c r="R303" i="1" l="1"/>
  <c r="R310" i="1" s="1"/>
  <c r="R317" i="1" s="1"/>
  <c r="R318" i="1" s="1"/>
  <c r="R391" i="1" s="1"/>
  <c r="R3" i="1" s="1"/>
  <c r="N371" i="22"/>
  <c r="N372" i="22" s="1"/>
  <c r="N373" i="22" s="1"/>
  <c r="N381" i="22" s="1"/>
  <c r="B13" i="23" s="1"/>
  <c r="X303" i="5"/>
  <c r="X310" i="5" s="1"/>
  <c r="X317" i="5" s="1"/>
  <c r="X318" i="5" s="1"/>
  <c r="M305" i="22"/>
  <c r="N305" i="22" s="1"/>
  <c r="Z318" i="5"/>
  <c r="G8" i="24"/>
  <c r="CN13" i="23" s="1"/>
  <c r="M387" i="22"/>
  <c r="M302" i="22" s="1"/>
  <c r="M303" i="22" s="1"/>
  <c r="M200" i="22"/>
  <c r="M201" i="22" s="1"/>
  <c r="M202" i="22" s="1"/>
  <c r="N216" i="22"/>
  <c r="BB7" i="23" s="1"/>
  <c r="BB8" i="23" s="1"/>
  <c r="L303" i="22"/>
  <c r="AD297" i="5"/>
  <c r="AB303" i="5"/>
  <c r="AB310" i="5" s="1"/>
  <c r="AB317" i="5" s="1"/>
  <c r="V391" i="5"/>
  <c r="V3" i="5" s="1"/>
  <c r="V319" i="5"/>
  <c r="K392" i="22"/>
  <c r="AX7" i="23"/>
  <c r="AX8" i="23" s="1"/>
  <c r="AX15" i="23" s="1"/>
  <c r="F15" i="23" s="1"/>
  <c r="A15" i="23" s="1"/>
  <c r="N200" i="22"/>
  <c r="N201" i="22" s="1"/>
  <c r="N202" i="22" s="1"/>
  <c r="K318" i="22"/>
  <c r="P309" i="22"/>
  <c r="P391" i="1"/>
  <c r="P3" i="1" s="1"/>
  <c r="P319" i="1"/>
  <c r="AQ74" i="23"/>
  <c r="AQ3" i="23" s="1"/>
  <c r="A18" i="23"/>
  <c r="F55" i="23"/>
  <c r="F8" i="23"/>
  <c r="F71" i="23"/>
  <c r="L284" i="22"/>
  <c r="N282" i="22"/>
  <c r="J310" i="22"/>
  <c r="J317" i="22" s="1"/>
  <c r="J318" i="22" s="1"/>
  <c r="K309" i="8"/>
  <c r="L309" i="8"/>
  <c r="M309" i="8" s="1"/>
  <c r="H306" i="22"/>
  <c r="H309" i="22" s="1"/>
  <c r="CB7" i="12"/>
  <c r="CB8" i="12" s="1"/>
  <c r="CB58" i="12" s="1"/>
  <c r="F58" i="12" s="1"/>
  <c r="F67" i="12" s="1"/>
  <c r="H282" i="22"/>
  <c r="M306" i="22"/>
  <c r="G2" i="25"/>
  <c r="G8" i="13"/>
  <c r="G15" i="13" s="1"/>
  <c r="H388" i="22"/>
  <c r="H387" i="22" s="1"/>
  <c r="L284" i="8"/>
  <c r="J391" i="8"/>
  <c r="J3" i="8" s="1"/>
  <c r="M282" i="8"/>
  <c r="L387" i="8"/>
  <c r="CN13" i="12"/>
  <c r="K302" i="8"/>
  <c r="K303" i="8" s="1"/>
  <c r="R319" i="1" l="1"/>
  <c r="N246" i="22"/>
  <c r="N280" i="22" s="1"/>
  <c r="X391" i="5"/>
  <c r="X3" i="5" s="1"/>
  <c r="X319" i="5"/>
  <c r="L310" i="22"/>
  <c r="L317" i="22" s="1"/>
  <c r="L318" i="22" s="1"/>
  <c r="L319" i="22" s="1"/>
  <c r="Z319" i="5"/>
  <c r="Z391" i="5"/>
  <c r="Z3" i="5" s="1"/>
  <c r="M392" i="22"/>
  <c r="N384" i="22"/>
  <c r="I8" i="24" s="1"/>
  <c r="AX74" i="23"/>
  <c r="AX3" i="23" s="1"/>
  <c r="AB318" i="5"/>
  <c r="AB391" i="5" s="1"/>
  <c r="AB3" i="5" s="1"/>
  <c r="G5" i="24"/>
  <c r="G15" i="24" s="1"/>
  <c r="CB7" i="23"/>
  <c r="AD303" i="5"/>
  <c r="AD310" i="5" s="1"/>
  <c r="AD317" i="5" s="1"/>
  <c r="K310" i="8"/>
  <c r="K317" i="8" s="1"/>
  <c r="K318" i="8" s="1"/>
  <c r="K319" i="8" s="1"/>
  <c r="K319" i="22"/>
  <c r="K391" i="22"/>
  <c r="K3" i="22" s="1"/>
  <c r="BB13" i="23"/>
  <c r="BB74" i="23" s="1"/>
  <c r="BB3" i="23" s="1"/>
  <c r="O305" i="22"/>
  <c r="CN6" i="23"/>
  <c r="H284" i="22"/>
  <c r="CB6" i="23"/>
  <c r="J319" i="22"/>
  <c r="J391" i="22"/>
  <c r="J3" i="22" s="1"/>
  <c r="N284" i="22"/>
  <c r="B16" i="24" s="1"/>
  <c r="O282" i="22"/>
  <c r="CB74" i="12"/>
  <c r="CB3" i="12" s="1"/>
  <c r="H302" i="22"/>
  <c r="H303" i="22" s="1"/>
  <c r="O297" i="22" s="1"/>
  <c r="B6" i="13"/>
  <c r="B15" i="13" s="1"/>
  <c r="N306" i="22"/>
  <c r="M309" i="22"/>
  <c r="M310" i="22" s="1"/>
  <c r="M317" i="22" s="1"/>
  <c r="M318" i="22" s="1"/>
  <c r="CN7" i="12"/>
  <c r="CN8" i="12" s="1"/>
  <c r="CN74" i="12" s="1"/>
  <c r="CN3" i="12" s="1"/>
  <c r="L302" i="8"/>
  <c r="L303" i="8" s="1"/>
  <c r="CL7" i="12" s="1"/>
  <c r="F8" i="13"/>
  <c r="K392" i="8"/>
  <c r="AB319" i="5" l="1"/>
  <c r="L391" i="22"/>
  <c r="L3" i="22" s="1"/>
  <c r="N387" i="22"/>
  <c r="N302" i="22" s="1"/>
  <c r="N303" i="22" s="1"/>
  <c r="K391" i="8"/>
  <c r="K3" i="8" s="1"/>
  <c r="N309" i="22"/>
  <c r="G16" i="24" s="1"/>
  <c r="G17" i="24" s="1"/>
  <c r="B5" i="24"/>
  <c r="B15" i="24" s="1"/>
  <c r="AD318" i="5"/>
  <c r="CB8" i="23"/>
  <c r="CB74" i="23" s="1"/>
  <c r="CB3" i="23" s="1"/>
  <c r="CL6" i="23"/>
  <c r="E6" i="23" s="1"/>
  <c r="P297" i="22"/>
  <c r="H6" i="13"/>
  <c r="H392" i="22"/>
  <c r="L310" i="8"/>
  <c r="H6" i="24"/>
  <c r="H310" i="22"/>
  <c r="H317" i="22" s="1"/>
  <c r="H318" i="22" s="1"/>
  <c r="F58" i="23"/>
  <c r="F67" i="23" s="1"/>
  <c r="M391" i="22"/>
  <c r="M3" i="22" s="1"/>
  <c r="M319" i="22"/>
  <c r="L392" i="8"/>
  <c r="F15" i="13"/>
  <c r="H8" i="13"/>
  <c r="CL8" i="12"/>
  <c r="E7" i="12"/>
  <c r="CQ7" i="12"/>
  <c r="B17" i="24" l="1"/>
  <c r="H15" i="13"/>
  <c r="F8" i="24"/>
  <c r="CL13" i="23" s="1"/>
  <c r="N310" i="22"/>
  <c r="H16" i="24" s="1"/>
  <c r="CN7" i="23"/>
  <c r="CN8" i="23" s="1"/>
  <c r="CN74" i="23" s="1"/>
  <c r="CN3" i="23" s="1"/>
  <c r="O309" i="22"/>
  <c r="F5" i="24"/>
  <c r="H5" i="24" s="1"/>
  <c r="I15" i="24"/>
  <c r="AD319" i="5"/>
  <c r="AD391" i="5"/>
  <c r="AD3" i="5" s="1"/>
  <c r="N392" i="22"/>
  <c r="F16" i="24"/>
  <c r="CL7" i="23"/>
  <c r="CQ6" i="23"/>
  <c r="I15" i="13"/>
  <c r="L317" i="8"/>
  <c r="L318" i="8" s="1"/>
  <c r="L391" i="8" s="1"/>
  <c r="L3" i="8" s="1"/>
  <c r="H391" i="22"/>
  <c r="H3" i="22" s="1"/>
  <c r="H319" i="22"/>
  <c r="J15" i="13"/>
  <c r="CL13" i="12"/>
  <c r="F13" i="12" s="1"/>
  <c r="N317" i="22" l="1"/>
  <c r="N318" i="22" s="1"/>
  <c r="N319" i="22" s="1"/>
  <c r="H8" i="24"/>
  <c r="J8" i="24" s="1"/>
  <c r="CQ7" i="23"/>
  <c r="F15" i="24"/>
  <c r="N391" i="22"/>
  <c r="N3" i="22" s="1"/>
  <c r="CL8" i="23"/>
  <c r="CL74" i="23" s="1"/>
  <c r="CL3" i="23" s="1"/>
  <c r="E7" i="23"/>
  <c r="L319" i="8"/>
  <c r="F13" i="23"/>
  <c r="F25" i="12"/>
  <c r="F34" i="12" s="1"/>
  <c r="F40" i="12" s="1"/>
  <c r="F69" i="12" s="1"/>
  <c r="F73" i="12" s="1"/>
  <c r="F74" i="12" s="1"/>
  <c r="F3" i="12" s="1"/>
  <c r="A13" i="12"/>
  <c r="CL74" i="12"/>
  <c r="CL3" i="12" s="1"/>
  <c r="H15" i="24" l="1"/>
  <c r="J15" i="24" s="1"/>
  <c r="F17" i="24"/>
  <c r="F25" i="23"/>
  <c r="F34" i="23" s="1"/>
  <c r="F40" i="23" s="1"/>
  <c r="F69" i="23" s="1"/>
  <c r="F73" i="23" s="1"/>
  <c r="F74" i="23" s="1"/>
  <c r="F3" i="23" s="1"/>
  <c r="A13" i="23"/>
  <c r="H17" i="24" l="1"/>
</calcChain>
</file>

<file path=xl/sharedStrings.xml><?xml version="1.0" encoding="utf-8"?>
<sst xmlns="http://schemas.openxmlformats.org/spreadsheetml/2006/main" count="7649" uniqueCount="877">
  <si>
    <t>Balance check</t>
  </si>
  <si>
    <t>Lợi nhuận sau thuế của cổ đông không kiểm soát</t>
  </si>
  <si>
    <t>Non-controlling interest</t>
  </si>
  <si>
    <t>Lợi nhuận sau thuế của công ty mẹ</t>
  </si>
  <si>
    <t>Equity holders of the Company</t>
  </si>
  <si>
    <t>Phân bổ:</t>
  </si>
  <si>
    <t>Attributable to:</t>
  </si>
  <si>
    <t xml:space="preserve">Lợi nhuận/(lỗ) sau thuế TNDN </t>
  </si>
  <si>
    <t xml:space="preserve">Net profit/(loss) after tax </t>
  </si>
  <si>
    <t>Chi phí/(lợi ích) thuế TNDN hoãn lại</t>
  </si>
  <si>
    <t>Income tax expense/(benefit) – deferred</t>
  </si>
  <si>
    <t>Chi phí thuế TNDN hiện hành</t>
  </si>
  <si>
    <t>Income tax expense – current</t>
  </si>
  <si>
    <t xml:space="preserve">Lợi nhuận/(lỗ) kế toán trước thuế </t>
  </si>
  <si>
    <t>Accounting (profit)/loss before tax</t>
  </si>
  <si>
    <t>Lợi nhuận/(lỗ) khác (40 = 31 - 32)</t>
  </si>
  <si>
    <t>Results of other activities (40 = 31 - 32)</t>
  </si>
  <si>
    <t>Chi phí khác</t>
  </si>
  <si>
    <t>Other expenses</t>
  </si>
  <si>
    <t>Các khoản khác</t>
  </si>
  <si>
    <t xml:space="preserve">Lỗ do thanh lý tài sản cố định </t>
  </si>
  <si>
    <t>Loss from disposals of fixed assets</t>
  </si>
  <si>
    <t>Thu nhập khác</t>
  </si>
  <si>
    <t>Other income</t>
  </si>
  <si>
    <t xml:space="preserve">Lãi do thanh lý tài sản cố định </t>
  </si>
  <si>
    <t>Gain from disposals of fixed assets</t>
  </si>
  <si>
    <t>Lợi nhuận/(lỗ) thuần từ hoạt động kinh doanh</t>
  </si>
  <si>
    <t xml:space="preserve">Net operating profit/(loss) </t>
  </si>
  <si>
    <t>Chi phí quản lý doanh nghiệp</t>
  </si>
  <si>
    <t>General and administration expenses</t>
  </si>
  <si>
    <t>Chi phí bằng tiền khác</t>
  </si>
  <si>
    <t>Other GA expenses</t>
  </si>
  <si>
    <t>Chi phí dịch vụ mua ngoài</t>
  </si>
  <si>
    <t>Outside services</t>
  </si>
  <si>
    <t>Chi phí dự phòng</t>
  </si>
  <si>
    <t>Provision expenses</t>
  </si>
  <si>
    <t>Thuế, phí và lệ phí</t>
  </si>
  <si>
    <t>Taxes, fees and charges</t>
  </si>
  <si>
    <t>Chi phí khấu hao TSCĐ</t>
  </si>
  <si>
    <t>Fixed asset depreciation</t>
  </si>
  <si>
    <t>Chi phí đồ dùng văn phòng</t>
  </si>
  <si>
    <t>Office equipment expenses</t>
  </si>
  <si>
    <t>Chi phí vật liệu quản lý</t>
  </si>
  <si>
    <t>Office supply expenses</t>
  </si>
  <si>
    <t>Chi phí nhân viên quản lý</t>
  </si>
  <si>
    <t>Staff expenses</t>
  </si>
  <si>
    <t>Chi phí bán hàng</t>
  </si>
  <si>
    <t>Selling expenses</t>
  </si>
  <si>
    <t>Chi phí bảo hành</t>
  </si>
  <si>
    <t>Warranty expenses</t>
  </si>
  <si>
    <t>Chi phí dụng cụ, đồ dùng</t>
  </si>
  <si>
    <t>Tools and instruments</t>
  </si>
  <si>
    <t>Chi phí nguyên vật liệu, bao bì</t>
  </si>
  <si>
    <t>Materials and packing materials</t>
  </si>
  <si>
    <t>Chi phí nhân viên</t>
  </si>
  <si>
    <t>Phần lãi hoặc lỗ trong công ty liên doanh, liên kết</t>
  </si>
  <si>
    <t>Share of profit/(loss) in associates and jointly controlled entities</t>
  </si>
  <si>
    <t>Chi phí tài chính</t>
  </si>
  <si>
    <t>Financial expenses</t>
  </si>
  <si>
    <t>Chi phí tài chính khác</t>
  </si>
  <si>
    <t>Other financial expenses</t>
  </si>
  <si>
    <t>Dự phòng giảm giá chứng khoán kinh doanh và tổn thất đầu tư</t>
  </si>
  <si>
    <t>Allowance for diminution of trading securities and investments</t>
  </si>
  <si>
    <t>Lỗ do thanh lý các khoản đầu tư tài chính</t>
  </si>
  <si>
    <t>Loss from disposal of financial investments</t>
  </si>
  <si>
    <t>Lỗ chênh lệch tỷ giá chưa thực hiện</t>
  </si>
  <si>
    <t>Unrealised foreign exchange losses</t>
  </si>
  <si>
    <t>Lỗ chênh lệch tỷ giá đã thực hiện</t>
  </si>
  <si>
    <t>Realised foreign exchange losses</t>
  </si>
  <si>
    <t xml:space="preserve">Chi phí lãi vay </t>
  </si>
  <si>
    <t>Interest expense</t>
  </si>
  <si>
    <t>Doanh thu hoạt động tài chính</t>
  </si>
  <si>
    <t>Financial income</t>
  </si>
  <si>
    <t>Doanh thu hoạt động tài chính khác</t>
  </si>
  <si>
    <t>Others</t>
  </si>
  <si>
    <t>Cổ tức được chia</t>
  </si>
  <si>
    <t xml:space="preserve">Dividends </t>
  </si>
  <si>
    <t>Lãi từ thanh lý các khoản đầu tư tài chính</t>
  </si>
  <si>
    <t>Gain on disposal of financial investments</t>
  </si>
  <si>
    <t>Lãi chênh lệch tỷ giá hối đoái chưa thực hiện</t>
  </si>
  <si>
    <t>Unrealised foreign exchange gains</t>
  </si>
  <si>
    <t>Lãi chênh lệch tỷ giá hối đoái đã thực hiện</t>
  </si>
  <si>
    <t>Realised foreign exchange gains</t>
  </si>
  <si>
    <t>Lãi tiền gửi và cho vay</t>
  </si>
  <si>
    <t>Interest income from deposits and loans</t>
  </si>
  <si>
    <t>Lợi nhuận/(lỗ) gộp (20 = 10 - 11)</t>
  </si>
  <si>
    <t>Gross profit/(loss) (20 = 10 - 11)</t>
  </si>
  <si>
    <t>Giá vốn hàng bán</t>
  </si>
  <si>
    <t>Cost of sales</t>
  </si>
  <si>
    <t>Cost of sales - Others</t>
  </si>
  <si>
    <t>Giá vốn kinh doanh bất động sản đầu tư</t>
  </si>
  <si>
    <t>Costs of investment properties</t>
  </si>
  <si>
    <t>Giá vốn dịch vụ đã cung cấp</t>
  </si>
  <si>
    <t>Costs of services rendered</t>
  </si>
  <si>
    <t>Giá vốn thành phẩm đã bán</t>
  </si>
  <si>
    <t>Costs of finished goods sold</t>
  </si>
  <si>
    <t>Giá vốn hàng hoá đã bán</t>
  </si>
  <si>
    <t>Costs of merchandises sold</t>
  </si>
  <si>
    <t>Doanh thu thuần về bán hàng và cung cấp dịch vụ (10 = 01 - 02)</t>
  </si>
  <si>
    <t>Net revenue</t>
  </si>
  <si>
    <t>Các khoản giảm trừ doanh thu</t>
  </si>
  <si>
    <t>Revenue deductions</t>
  </si>
  <si>
    <t>Giảm giá hàng bán</t>
  </si>
  <si>
    <t>Sales rebates</t>
  </si>
  <si>
    <t>Hàng bán bị trả lại</t>
  </si>
  <si>
    <t>Sales returns</t>
  </si>
  <si>
    <t>Chiết khấu thương mại</t>
  </si>
  <si>
    <t>Trade discounts</t>
  </si>
  <si>
    <t>Doanh thu bán hàng và cung cấp dịch vụ</t>
  </si>
  <si>
    <t>Revenue from sales of goods and provision of services</t>
  </si>
  <si>
    <t>Doanh thu khác</t>
  </si>
  <si>
    <t>Other revenue</t>
  </si>
  <si>
    <t>Doanh thu kinh doanh bất động sản đầu tư</t>
  </si>
  <si>
    <t>Revenue from investment properties</t>
  </si>
  <si>
    <t>Doanh thu trợ cấp, trợ giá</t>
  </si>
  <si>
    <t>Revenue from government grants</t>
  </si>
  <si>
    <t>Doanh thu cung cấp dịch vụ</t>
  </si>
  <si>
    <t>Revenue from services rendered</t>
  </si>
  <si>
    <t>Doanh thu bán các thành phẩm</t>
  </si>
  <si>
    <t>Revenue from sales of finished goods</t>
  </si>
  <si>
    <t>Doanh thu bán hàng hoá</t>
  </si>
  <si>
    <t>Revenue from sales of merchandises</t>
  </si>
  <si>
    <t>BÁO CÁO KẾT QUẢ HOẠT ĐỘNG KINH DOANH</t>
  </si>
  <si>
    <t>INCOME STATEMENT</t>
  </si>
  <si>
    <t xml:space="preserve">TỔNG CỘNG NGUỒN VỐN </t>
  </si>
  <si>
    <t xml:space="preserve">TOTAL RESOURCES </t>
  </si>
  <si>
    <t>EQUITY (400 = 410 + 430)</t>
  </si>
  <si>
    <t>Nguồn kinh phí và các quỹ khác</t>
  </si>
  <si>
    <t>Non-business expenditure fund and other funds</t>
  </si>
  <si>
    <t xml:space="preserve">Nguồn kinh phí đã hình thành tài sản cố định </t>
  </si>
  <si>
    <t>Non-business expenditure fund invested in fixed assets</t>
  </si>
  <si>
    <t xml:space="preserve">Nguồn kinh phí </t>
  </si>
  <si>
    <t>Non-business expenditure fund</t>
  </si>
  <si>
    <t>Nguồn kinh phí sự nghiệp năm nay</t>
  </si>
  <si>
    <t>Non-business funds for current year</t>
  </si>
  <si>
    <t>Nguồn kinh phí sự nghiệp năm trước</t>
  </si>
  <si>
    <t>Non-business funds bought forward</t>
  </si>
  <si>
    <t>Chi sự nghiệp</t>
  </si>
  <si>
    <t>Non-business expenditure out of funds received from the State</t>
  </si>
  <si>
    <t>Vốn chủ sở hữu</t>
  </si>
  <si>
    <t>Owners’ equity</t>
  </si>
  <si>
    <t>Lợi ích cổ đông không kiểm soát</t>
  </si>
  <si>
    <t>Dividend paid</t>
  </si>
  <si>
    <t>Non-controlling interests - others</t>
  </si>
  <si>
    <t>Non-controlling interest current year</t>
  </si>
  <si>
    <t>Non-controlling interest brought forward</t>
  </si>
  <si>
    <t xml:space="preserve">Nguồn vốn đầu tư xây dựng cơ bản </t>
  </si>
  <si>
    <t>Capital expenditure fund/JSC common reserves</t>
  </si>
  <si>
    <t>Retained profits/(Accumulated losses)</t>
  </si>
  <si>
    <t>Retained profit/(loss) for the current year</t>
  </si>
  <si>
    <t>421b</t>
  </si>
  <si>
    <t>Other RE movement</t>
  </si>
  <si>
    <t>421a</t>
  </si>
  <si>
    <t xml:space="preserve">Disposals of investments recorded directly to equity </t>
  </si>
  <si>
    <t>Dividend received</t>
  </si>
  <si>
    <t>Retained profits/(Accumulated losses) brought forward</t>
  </si>
  <si>
    <t>Quỹ khác thuộc vốn chủ sở hữu</t>
  </si>
  <si>
    <t>Other equity funds</t>
  </si>
  <si>
    <t>Quỹ hỗ trợ sắp xếp doanh nghiệp</t>
  </si>
  <si>
    <t>Enterprise reorganization assistance fund</t>
  </si>
  <si>
    <t>Quỹ đầu tư phát triển</t>
  </si>
  <si>
    <t>Investment and development fund</t>
  </si>
  <si>
    <t>Chênh lệch tỷ giá hối đoái</t>
  </si>
  <si>
    <t>Foreign exchange differences</t>
  </si>
  <si>
    <t>Chênh lệch tỷ giá hối đoái trong giai đoạn trước hoạt động</t>
  </si>
  <si>
    <t>Exchange rate differences in pre-operating period</t>
  </si>
  <si>
    <t>Chênh lệch tỷ giá do đánh giá lại các khoản mục tiền tệ có gốc ngoại tệ</t>
  </si>
  <si>
    <t>Exchange rate differences upon revaluation of monetary items denominated in foreign currency</t>
  </si>
  <si>
    <t>Chênh lệch đánh giá lại tài sản</t>
  </si>
  <si>
    <t>Differences upon asset revaluation</t>
  </si>
  <si>
    <t>Cổ phiếu quỹ</t>
  </si>
  <si>
    <t>Treasury shares</t>
  </si>
  <si>
    <t>Reserves OCI for the current year/period</t>
  </si>
  <si>
    <t>Vốn khác của chủ sở hữu</t>
  </si>
  <si>
    <t>Other capital/(ifrs common control reserves)</t>
  </si>
  <si>
    <t>Quyền chọn chuyển đổi trái phiếu</t>
  </si>
  <si>
    <t>Options to convert bonds into shares</t>
  </si>
  <si>
    <t>Thặng dư vốn cổ phần</t>
  </si>
  <si>
    <t>Capital surplus/Share premium</t>
  </si>
  <si>
    <t>Vốn góp/vốn cổ phần</t>
  </si>
  <si>
    <t>Contributed capital/ Share capital</t>
  </si>
  <si>
    <t>Cổ phiếu ưu đãi</t>
  </si>
  <si>
    <t>Preference shares</t>
  </si>
  <si>
    <t>411b</t>
  </si>
  <si>
    <t>411a</t>
  </si>
  <si>
    <t>NỢ PHẢI TRẢ (300 = 310 + 330)</t>
  </si>
  <si>
    <t>LIABILITIES (300 = 310 + 330)</t>
  </si>
  <si>
    <t>Nợ dài hạn</t>
  </si>
  <si>
    <t>Long-term liabilities</t>
  </si>
  <si>
    <t>Quỹ phát triển khoa học và công nghệ</t>
  </si>
  <si>
    <t>Science and technology development fund</t>
  </si>
  <si>
    <t>Quỹ phát triển khoa học và công nghệ đã hình thành TSCĐ</t>
  </si>
  <si>
    <t>Science and technology development fund used for fixed asset acquisition</t>
  </si>
  <si>
    <t>Dự phòng phải trả dài hạn</t>
  </si>
  <si>
    <t xml:space="preserve">Provisions – long-term </t>
  </si>
  <si>
    <t>Qũy thưởng ban quản lý điều hành công ty</t>
  </si>
  <si>
    <t>Other provisions</t>
  </si>
  <si>
    <t>Dự phòng tái cơ cấu doanh nghiệp</t>
  </si>
  <si>
    <t>Enterprise restructuring provisions</t>
  </si>
  <si>
    <t>Dự phòng bảo hành công trình xây dựng</t>
  </si>
  <si>
    <t>Construction warranty provisions</t>
  </si>
  <si>
    <t>Dự phòng bảo hành sản phẩm hàng hóa</t>
  </si>
  <si>
    <t>Product warranty provisions</t>
  </si>
  <si>
    <t>Thuế thu nhập hoãn lại phải trả</t>
  </si>
  <si>
    <t>Deferred tax liabilities</t>
  </si>
  <si>
    <t>Trái phiếu chuyển đổi</t>
  </si>
  <si>
    <t>Convertible bonds</t>
  </si>
  <si>
    <t xml:space="preserve">Vay, trái phiếu phát hành và nợ thuê tài chính dài hạn </t>
  </si>
  <si>
    <t>Long-term borrowings, bonds and finance lease liabilities</t>
  </si>
  <si>
    <t>Phụ trội trái phiếu</t>
  </si>
  <si>
    <t>Bond premiums</t>
  </si>
  <si>
    <t>Chiết khấu trái phiếu</t>
  </si>
  <si>
    <t>Bond discounts</t>
  </si>
  <si>
    <t>Mệnh giá trái phiếu</t>
  </si>
  <si>
    <t>Par value of bonds</t>
  </si>
  <si>
    <t>Nợ thuê tài chính</t>
  </si>
  <si>
    <t>Finance lease liabilities</t>
  </si>
  <si>
    <t>Các khoản đi vay</t>
  </si>
  <si>
    <t>Borrowing loans</t>
  </si>
  <si>
    <t>Phải trả dài hạn khác</t>
  </si>
  <si>
    <t>Other payables – long-term</t>
  </si>
  <si>
    <t>Nhận ký quỹ, ký cược</t>
  </si>
  <si>
    <t>Deposits received</t>
  </si>
  <si>
    <t>Phải trả, phải nộp khác</t>
  </si>
  <si>
    <t>Other LT payables</t>
  </si>
  <si>
    <t>Phải thu khác</t>
  </si>
  <si>
    <t>Lease liabilities - LT</t>
  </si>
  <si>
    <t>Phải thu về cổ phần hóa</t>
  </si>
  <si>
    <t>Receivables from equitization</t>
  </si>
  <si>
    <t>Doanh thu chưa thực hiện dài hạn</t>
  </si>
  <si>
    <t>Long-term unearned revenue</t>
  </si>
  <si>
    <t>Phải trả nội bộ dài hạn</t>
  </si>
  <si>
    <t>Long-term intra-company payables</t>
  </si>
  <si>
    <t>Phải trả nội bộ khác</t>
  </si>
  <si>
    <t>Other intra-company payables</t>
  </si>
  <si>
    <t>Phải trả nội bộ về chi phí đi vay đủ điều kiện được vốn hoá</t>
  </si>
  <si>
    <t>Intra-company payables for borrowing costs eligible to be capitalized</t>
  </si>
  <si>
    <t>Phải trả nội bộ về chênh lệch tỷ giá</t>
  </si>
  <si>
    <t>Intra-company payables for foreign exchange differences</t>
  </si>
  <si>
    <t>Phải trả nội bộ về vốn kinh doanh</t>
  </si>
  <si>
    <t>Intra-company payables for operating capital received</t>
  </si>
  <si>
    <t>Chi phí phải trả dài hạn</t>
  </si>
  <si>
    <t>Long-term accrued expenses</t>
  </si>
  <si>
    <t>Người mua trả tiền trước dài hạn</t>
  </si>
  <si>
    <t>Long-term advances from customers</t>
  </si>
  <si>
    <t>Phải trả người bán dài hạn</t>
  </si>
  <si>
    <t>Long-term accounts payable to suppliers</t>
  </si>
  <si>
    <t>Nợ ngắn hạn</t>
  </si>
  <si>
    <t>Current liabilities</t>
  </si>
  <si>
    <t>Giao dịch mua bán lại trái phiếu Chính phủ</t>
  </si>
  <si>
    <t>Government bonds under sale and repurchase agreements</t>
  </si>
  <si>
    <t>Quỹ bình ổn giá</t>
  </si>
  <si>
    <t>Price stabilization fund</t>
  </si>
  <si>
    <t>Quỹ khen thưởng, phúc lợi</t>
  </si>
  <si>
    <t>Bonus and welfare funds</t>
  </si>
  <si>
    <t>Quỹ thưởng ban điều hành</t>
  </si>
  <si>
    <t>Management bonus fund</t>
  </si>
  <si>
    <t>Quỹ phúc lợi đã hình thành TSCĐ</t>
  </si>
  <si>
    <t>Welfare fund used for fixed asset acquisitions</t>
  </si>
  <si>
    <t>Quỹ khac</t>
  </si>
  <si>
    <t>Other fund</t>
  </si>
  <si>
    <t>Quỹ khen thưởng phúc lợi</t>
  </si>
  <si>
    <t>Bonus fund and welfare fund</t>
  </si>
  <si>
    <t>Dự phòng phải trả ngắn hạn</t>
  </si>
  <si>
    <t xml:space="preserve">Provisions – short-term </t>
  </si>
  <si>
    <t>Vay, trái phiếu phát hành và nợ thuê tài chính ngắn hạn</t>
  </si>
  <si>
    <t>Short-term borrowings, bonds and finance lease liabilities</t>
  </si>
  <si>
    <t>Phải trả ngắn hạn khác</t>
  </si>
  <si>
    <t>Other payables – short-term</t>
  </si>
  <si>
    <t>Other ST payables</t>
  </si>
  <si>
    <t>Lease liabilities</t>
  </si>
  <si>
    <t>Doanh thu chưa thực hiện ngắn hạn</t>
  </si>
  <si>
    <t>Unearned revenue – short-term</t>
  </si>
  <si>
    <t>Phải trả theo tiến độ kế hoạch hợp đồng xây dựng</t>
  </si>
  <si>
    <t>Payables on construction contracts according to stages of completion</t>
  </si>
  <si>
    <t>Phải trả nội bộ ngắn hạn</t>
  </si>
  <si>
    <t>Intra-company payables</t>
  </si>
  <si>
    <t>Chi phí phải trả ngắn hạn</t>
  </si>
  <si>
    <t>Accrued expenses ST</t>
  </si>
  <si>
    <t>Phải trả người lao động</t>
  </si>
  <si>
    <t>Payables to employees</t>
  </si>
  <si>
    <t>Thuế và các khoản phải nộp Nhà nước</t>
  </si>
  <si>
    <t>Taxes payable to State Treasury</t>
  </si>
  <si>
    <t>Thuế bảo vệ môi trường và các loại thuế khác</t>
  </si>
  <si>
    <t>Environment protection tax and other taxes pay.</t>
  </si>
  <si>
    <t>Thuế nhà đất, tiền thuê đất</t>
  </si>
  <si>
    <t>Land and housing tax, and rental charges pay.</t>
  </si>
  <si>
    <t>Thuế tài nguyên</t>
  </si>
  <si>
    <t>Tax on use of natural resources pay.</t>
  </si>
  <si>
    <t>Thuế thu nhập cá nhân</t>
  </si>
  <si>
    <t>Personal income tax pay.</t>
  </si>
  <si>
    <t>Thuế thu nhập doanh nghiệp</t>
  </si>
  <si>
    <t>Corporate income tax pay.</t>
  </si>
  <si>
    <t>Thuế xuất, nhập khẩu</t>
  </si>
  <si>
    <t>Import and export tax pay.</t>
  </si>
  <si>
    <t>Thuế tiêu thụ đặc biệt</t>
  </si>
  <si>
    <t>Special consumption tax pay.</t>
  </si>
  <si>
    <t>Thuế GTGT hàng nhập khẩu</t>
  </si>
  <si>
    <t>VAT on imported goods pay.</t>
  </si>
  <si>
    <t>Thuế GTGT đầu ra</t>
  </si>
  <si>
    <t>Output VAT pay.</t>
  </si>
  <si>
    <t>Người mua trả tiền trước ngắn hạn</t>
  </si>
  <si>
    <t>Advances from customers</t>
  </si>
  <si>
    <t>Phải trả người bán ngắn hạn</t>
  </si>
  <si>
    <t>Accounts payable to suppliers</t>
  </si>
  <si>
    <t>NGUỒN VỐN</t>
  </si>
  <si>
    <t>RESOURCES</t>
  </si>
  <si>
    <t xml:space="preserve">TỔNG CỘNG TÀI SẢN </t>
  </si>
  <si>
    <t>TOTAL ASSETS</t>
  </si>
  <si>
    <t>Tài sản dài hạn</t>
  </si>
  <si>
    <t>Long-term assets</t>
  </si>
  <si>
    <t>Tài sản dài hạn khác</t>
  </si>
  <si>
    <t>Other long-term assets</t>
  </si>
  <si>
    <t>Lợi thế thương mại</t>
  </si>
  <si>
    <t>Goodwill</t>
  </si>
  <si>
    <t>Thiết bị, vật tư, phụ tùng thay thế dài hạn</t>
  </si>
  <si>
    <t>Long-term tools, supplies and spare parts</t>
  </si>
  <si>
    <t>Tài sản thuế thu nhập hoãn lại</t>
  </si>
  <si>
    <t>Deferred tax assets</t>
  </si>
  <si>
    <t>Chi phí trả trước dài hạn</t>
  </si>
  <si>
    <t>Long-term prepaid expenses</t>
  </si>
  <si>
    <t>Đầu tư tài chính dài hạn</t>
  </si>
  <si>
    <t>Long-term financial investments</t>
  </si>
  <si>
    <t>Đầu tư nắm giữ đến ngày đáo hạn</t>
  </si>
  <si>
    <t>Held-to-maturity investments</t>
  </si>
  <si>
    <t>Các khoản đầu tư khác nắm giữ đến ngày đáo hạn</t>
  </si>
  <si>
    <t>Other held to maturity investments</t>
  </si>
  <si>
    <t>Trái phiếu</t>
  </si>
  <si>
    <t>Bonds</t>
  </si>
  <si>
    <t>Tiền gửi có kỳ hạn</t>
  </si>
  <si>
    <t>Term deposits</t>
  </si>
  <si>
    <t>Dự phòng đầu tư tài chính dài hạn</t>
  </si>
  <si>
    <t>Allowance for diminution in the value of long-term financial investments</t>
  </si>
  <si>
    <t>Đầu tư góp vốn vào đơn vị khác</t>
  </si>
  <si>
    <t>Equity investments in other entities</t>
  </si>
  <si>
    <t>Đầu tư vào các công ty liên doanh, liên kết</t>
  </si>
  <si>
    <t>Investments in associates, joint-ventures</t>
  </si>
  <si>
    <t>Đầu tư vào công ty con</t>
  </si>
  <si>
    <t>Investments in subsidiaries</t>
  </si>
  <si>
    <t>Tài sản dở dang dài hạn</t>
  </si>
  <si>
    <t>Long-term work in progress</t>
  </si>
  <si>
    <t>Chi phí xây dựng cơ bản dở dang</t>
  </si>
  <si>
    <t>Construction in progress</t>
  </si>
  <si>
    <t>Sửa chữa lớn TSCĐ</t>
  </si>
  <si>
    <t>Major repairs of fixed assets</t>
  </si>
  <si>
    <t>Xây dựng cơ bản</t>
  </si>
  <si>
    <t>Investment property under construction</t>
  </si>
  <si>
    <t>Construction works</t>
  </si>
  <si>
    <t>Mua sắm TSCĐ</t>
  </si>
  <si>
    <t>Fixed assets prior to commissioning</t>
  </si>
  <si>
    <t>Chi phí sản xuất, kinh doanh dở dang dài hạn</t>
  </si>
  <si>
    <t>Dự phòng giảm giá hàng tồn kho</t>
  </si>
  <si>
    <t>Allowance for inventories</t>
  </si>
  <si>
    <t>Chi phí bảo hành xây lắp</t>
  </si>
  <si>
    <t>Warranty costs</t>
  </si>
  <si>
    <t>Dịch vụ</t>
  </si>
  <si>
    <t>Services</t>
  </si>
  <si>
    <t>Sản phẩm khác</t>
  </si>
  <si>
    <t>Other products</t>
  </si>
  <si>
    <t>Xây lắp</t>
  </si>
  <si>
    <t>Construction contracts</t>
  </si>
  <si>
    <t>Bất động sản đầu tư</t>
  </si>
  <si>
    <t>Investment property</t>
  </si>
  <si>
    <t>Nguyên giá</t>
  </si>
  <si>
    <t>Cost</t>
  </si>
  <si>
    <t>Bất động sản đầu tư nắm giữ chờ tăng giá</t>
  </si>
  <si>
    <t>Investment property held for capital appreciation</t>
  </si>
  <si>
    <t>Tài sản khác</t>
  </si>
  <si>
    <t>Other assets</t>
  </si>
  <si>
    <t>Nhà cửa</t>
  </si>
  <si>
    <t>Buildings</t>
  </si>
  <si>
    <t>Quyền sử dụng đất</t>
  </si>
  <si>
    <t>Land use rights</t>
  </si>
  <si>
    <t>Bất động sản đầu tư cho thuê</t>
  </si>
  <si>
    <t>Investment property held to earn rental</t>
  </si>
  <si>
    <t>Giá trị hao mòn lũy kế</t>
  </si>
  <si>
    <t>Accumulated depreciation</t>
  </si>
  <si>
    <t>HMLK - Tài sản khác</t>
  </si>
  <si>
    <t>AD - Other assets</t>
  </si>
  <si>
    <t>HMLK - Nhà cửa</t>
  </si>
  <si>
    <t>AD - Buildings</t>
  </si>
  <si>
    <t>HMLK - Quyền sử dụng đất</t>
  </si>
  <si>
    <t>AA - Land use rights</t>
  </si>
  <si>
    <t>Tài sản cố định</t>
  </si>
  <si>
    <t>Fixed assets</t>
  </si>
  <si>
    <t>Tài sản cố định vô hình</t>
  </si>
  <si>
    <t>Intangible fixed assets</t>
  </si>
  <si>
    <t>Accumulated amortisation</t>
  </si>
  <si>
    <t>HMLK - Tài sản cố định vô hình khác</t>
  </si>
  <si>
    <t>AA - Other intangible fixed assets</t>
  </si>
  <si>
    <t>HMLK - Giấy phép và giấy phép nhượng quyền</t>
  </si>
  <si>
    <t>AA - Licences and franchises</t>
  </si>
  <si>
    <t>HMLK - Chương trình phần mềm</t>
  </si>
  <si>
    <t>AA - Computer software</t>
  </si>
  <si>
    <t>HMLK - Nhãn hiệu, tên thương mại</t>
  </si>
  <si>
    <t>AA - Product labels and trademarks</t>
  </si>
  <si>
    <t>HMLK - Bản quyền, bằng sáng chế</t>
  </si>
  <si>
    <t>AA - Patents and inventions</t>
  </si>
  <si>
    <t>HMLK - Quyền phát hành</t>
  </si>
  <si>
    <t>AA - Copyrights</t>
  </si>
  <si>
    <t>Tài sản cố định vô hình khác</t>
  </si>
  <si>
    <t>Other intangible fi assets</t>
  </si>
  <si>
    <t>Giấy phép và giấy phép nhượng quyền</t>
  </si>
  <si>
    <t>Licences and franchises</t>
  </si>
  <si>
    <t>Chương trình phần mềm</t>
  </si>
  <si>
    <t>Computer software</t>
  </si>
  <si>
    <t>Nhãn hiệu, tên thương mại</t>
  </si>
  <si>
    <t>Product labels and trademarks</t>
  </si>
  <si>
    <t>Bản quyền, bằng sáng chế</t>
  </si>
  <si>
    <t>Patents and inventions</t>
  </si>
  <si>
    <t>Quyền phát hành</t>
  </si>
  <si>
    <t>Copyrights</t>
  </si>
  <si>
    <t>Tài sản cố định hữu hình thuê tài chính</t>
  </si>
  <si>
    <t>Finance lease tangible fixed assets</t>
  </si>
  <si>
    <t>HMLK - Tài sản cố định khác</t>
  </si>
  <si>
    <t>AD - Other fixed assets</t>
  </si>
  <si>
    <t>HMLK - Thiết bị, dụng cụ quản lý</t>
  </si>
  <si>
    <t>AD - Office equipment and furniture</t>
  </si>
  <si>
    <t>HMLK - Phương tiện vận tải, truyền dẫn</t>
  </si>
  <si>
    <t>AD - Means of transportation and transmission</t>
  </si>
  <si>
    <t>HMLK - Máy móc, thiết bị</t>
  </si>
  <si>
    <t>AD - Machinery and equipment</t>
  </si>
  <si>
    <t>HMLK - Nhà cửa, vật kiến trúc</t>
  </si>
  <si>
    <t>AD - Buildings and structures</t>
  </si>
  <si>
    <t>Tài sản cố định khác</t>
  </si>
  <si>
    <t>Other fixed assets</t>
  </si>
  <si>
    <t>Thiết bị, dụng cụ quản lý</t>
  </si>
  <si>
    <t>Office equipment and furniture</t>
  </si>
  <si>
    <t>Phương tiện vận tải, truyền dẫn</t>
  </si>
  <si>
    <t>Means of transportation and transmission</t>
  </si>
  <si>
    <t>Máy móc, thiết bị</t>
  </si>
  <si>
    <t>Machinery and equipment</t>
  </si>
  <si>
    <t>Nhà cửa, vật kiến trúc</t>
  </si>
  <si>
    <t>Buildings and structures</t>
  </si>
  <si>
    <t>Tài sản cố định hữu hình</t>
  </si>
  <si>
    <t>Tangible fixed assets</t>
  </si>
  <si>
    <t>HMLK - Cây lâu năm, súc vật làm việc và cho sản phẩm</t>
  </si>
  <si>
    <t>AD - Perennial plants, working animals and farm livestocks</t>
  </si>
  <si>
    <t>Cây lâu năm, súc vật làm việc và cho sản phẩm</t>
  </si>
  <si>
    <t>Perennial plants, working animals and farm livestocks</t>
  </si>
  <si>
    <t>Các khoản phải thu dài hạn</t>
  </si>
  <si>
    <t>Accounts receivable – long-term</t>
  </si>
  <si>
    <t>Dự phòng phải thu dài hạn khó đòi</t>
  </si>
  <si>
    <t>Allowance for doubtful long-term debts</t>
  </si>
  <si>
    <t>Phải thu dài hạn khác</t>
  </si>
  <si>
    <t>Other long-term receivables</t>
  </si>
  <si>
    <t>Cầm cố, thế chấp, ký quỹ, ký cược</t>
  </si>
  <si>
    <t>Mortgage, collaterals and deposits</t>
  </si>
  <si>
    <t>Tạm ứng</t>
  </si>
  <si>
    <t>Advances</t>
  </si>
  <si>
    <t>Other payables</t>
  </si>
  <si>
    <t>Phải thu về cho vay dài hạn</t>
  </si>
  <si>
    <t>Loans receivable – long-term</t>
  </si>
  <si>
    <t>Phải thu nội bộ dài hạn</t>
  </si>
  <si>
    <t>Intra-company long-term receivables</t>
  </si>
  <si>
    <t>Phải thu nội bộ khác</t>
  </si>
  <si>
    <t>Other intra-company receivables</t>
  </si>
  <si>
    <t>Phải thu nội bộ về chi phí đi vay đủ điều kiện được vốn hóa</t>
  </si>
  <si>
    <t>Intra-company receivables on borrowing costs eligible to be capitalized</t>
  </si>
  <si>
    <t>Phải thu nội bộ về chênh lệch tỷ giá</t>
  </si>
  <si>
    <t>Intra-company receivables on foreign exchange differences</t>
  </si>
  <si>
    <t>Vốn kinh doanh ở đơn vị trực thuộc</t>
  </si>
  <si>
    <t>Operating capital allocated to subordinated units</t>
  </si>
  <si>
    <t>Trả trước cho người bán dài hạn</t>
  </si>
  <si>
    <t>Prepayments to suppliers – long-term</t>
  </si>
  <si>
    <t>Phải thu dài hạn của khách hàng</t>
  </si>
  <si>
    <t>Accounts receivable from customers – long-term</t>
  </si>
  <si>
    <t>Tài sản ngắn hạn</t>
  </si>
  <si>
    <t xml:space="preserve">Current assets </t>
  </si>
  <si>
    <t>Tài sản ngắn hạn khác</t>
  </si>
  <si>
    <t>Other current assets</t>
  </si>
  <si>
    <t>Government bonds under purchase and resale agreements</t>
  </si>
  <si>
    <t xml:space="preserve">Thuế và các khoản khác phải thu Nhà nước </t>
  </si>
  <si>
    <t>Taxes and other receivables from State Treasury</t>
  </si>
  <si>
    <t>Thuế bảo vệ môi trường và các loại thuế khác 33381 Thuế bảo vệ môi</t>
  </si>
  <si>
    <t>Environment protection tax and other taxes rec.</t>
  </si>
  <si>
    <t>Land and housing tax, and rental charges rec.</t>
  </si>
  <si>
    <t>Tax on use of natural resources rec.</t>
  </si>
  <si>
    <t>Personal income tax rec.</t>
  </si>
  <si>
    <t>Corporate income tax rec.</t>
  </si>
  <si>
    <t>Import and export tax rec.</t>
  </si>
  <si>
    <t>Special consumption taxrec.</t>
  </si>
  <si>
    <t>VAT on imported goods rec.</t>
  </si>
  <si>
    <t>Output VAT rec.</t>
  </si>
  <si>
    <t>Thuế giá trị gia tăng được khấu trừ</t>
  </si>
  <si>
    <t>Deductible value added tax</t>
  </si>
  <si>
    <t xml:space="preserve">Chi phí trả trước ngắn hạn </t>
  </si>
  <si>
    <t>Short-term prepaid expenses</t>
  </si>
  <si>
    <t>Hàng tồn kho</t>
  </si>
  <si>
    <t>Inventories</t>
  </si>
  <si>
    <t>Hàng hóa kho bảo thuế</t>
  </si>
  <si>
    <t>Goods in bonded warehouse</t>
  </si>
  <si>
    <t>Hàng gửi đi bán</t>
  </si>
  <si>
    <t>Goods on consignment</t>
  </si>
  <si>
    <t>Hàng hoá</t>
  </si>
  <si>
    <t>Merchandise inventories</t>
  </si>
  <si>
    <t>Hàng hóa bất động sản</t>
  </si>
  <si>
    <t>Properties held for sale</t>
  </si>
  <si>
    <t>Chi phí thu mua hàng hoá</t>
  </si>
  <si>
    <t>Incidental purchase costs</t>
  </si>
  <si>
    <t>Giá mua hàng hoá</t>
  </si>
  <si>
    <t>Purchase costs</t>
  </si>
  <si>
    <t>Thành phẩm</t>
  </si>
  <si>
    <t>Finished goods</t>
  </si>
  <si>
    <t>Thành phẩm bất động sản</t>
  </si>
  <si>
    <t>Finished products - real estates</t>
  </si>
  <si>
    <t>Thành phẩm nhập kho</t>
  </si>
  <si>
    <t>Finished products - inventory</t>
  </si>
  <si>
    <t>Chi phí sản xuất, kinh doanh dở dang</t>
  </si>
  <si>
    <t>Work in progress</t>
  </si>
  <si>
    <t>Công cụ, dụng cụ</t>
  </si>
  <si>
    <t>Tools and supplies</t>
  </si>
  <si>
    <t>Thiết bị, phụ tùng thay thế</t>
  </si>
  <si>
    <t>Equipment and spare parts for replacement</t>
  </si>
  <si>
    <t>Đồ dùng cho thuê</t>
  </si>
  <si>
    <t>Instruments for renting</t>
  </si>
  <si>
    <t>Bao bì luân chuyển</t>
  </si>
  <si>
    <t>Reusable packaging materials</t>
  </si>
  <si>
    <t>Nguyên liệu, vật liệu</t>
  </si>
  <si>
    <t>Raw materials</t>
  </si>
  <si>
    <t>Hàng mua đang đi đường</t>
  </si>
  <si>
    <t>Goods to transit</t>
  </si>
  <si>
    <t>Các khoản phải thu ngắn hạn</t>
  </si>
  <si>
    <t>Accounts receivable – short-term</t>
  </si>
  <si>
    <t>Tài sản thiếu chờ xử lý</t>
  </si>
  <si>
    <t>Shortage of assets awaiting resolution</t>
  </si>
  <si>
    <t>Dự phòng các khoản phải thu ngắn hạn khó đòi</t>
  </si>
  <si>
    <t>Allowance for doubtful debts</t>
  </si>
  <si>
    <t>Phải thu ngắn hạn khác</t>
  </si>
  <si>
    <t>Other receivables</t>
  </si>
  <si>
    <t>Other short-term receivables</t>
  </si>
  <si>
    <t>Phải thu về cho vay ngắn hạn</t>
  </si>
  <si>
    <t>Loans receivable</t>
  </si>
  <si>
    <t>Phải thu theo tiến độ kế hoạch hợp đồng xây dựng</t>
  </si>
  <si>
    <t>Receivables on construction contracts according to stages of completion</t>
  </si>
  <si>
    <t>Phải thu nội bộ ngắn hạn</t>
  </si>
  <si>
    <t>Intra-company receivables</t>
  </si>
  <si>
    <t>Trả trước cho người bán ngắn hạn</t>
  </si>
  <si>
    <t>Prepayments to suppliers</t>
  </si>
  <si>
    <t>Phải thu ngắn hạn của khách hàng</t>
  </si>
  <si>
    <t>Accounts receivable from customers</t>
  </si>
  <si>
    <t>Đầu tư tài chính ngắn hạn</t>
  </si>
  <si>
    <t>Short-term financial investments</t>
  </si>
  <si>
    <t>Dự phòng giảm giá chứng khoán kinh doanh</t>
  </si>
  <si>
    <t>Allowance for diminution in the value of trading securities</t>
  </si>
  <si>
    <t>Chứng khoán kinh doanh</t>
  </si>
  <si>
    <t xml:space="preserve">Trading securities </t>
  </si>
  <si>
    <t>Chứng khoán và công cụ tài chính khác</t>
  </si>
  <si>
    <t>Other securities and financial instruments</t>
  </si>
  <si>
    <t>Cổ phiếu</t>
  </si>
  <si>
    <t>Shares</t>
  </si>
  <si>
    <t>Tiền và các khoản tương đương tiền</t>
  </si>
  <si>
    <t>Cash and cash equivalents</t>
  </si>
  <si>
    <t>Các khoản tương đương tiền</t>
  </si>
  <si>
    <t>Cash equivalents</t>
  </si>
  <si>
    <t>Cash</t>
  </si>
  <si>
    <t>Tiền đang chuyển</t>
  </si>
  <si>
    <t>Cash in transit</t>
  </si>
  <si>
    <t>Ngoại tệ</t>
  </si>
  <si>
    <t>Foreign currencies</t>
  </si>
  <si>
    <t>Tiền Việt Nam</t>
  </si>
  <si>
    <t>Vietnam Dong</t>
  </si>
  <si>
    <t>Tiền gửi ngân hàng</t>
  </si>
  <si>
    <t>Cash in banks</t>
  </si>
  <si>
    <t>Vàng tiền tệ</t>
  </si>
  <si>
    <t>Monetary Gold</t>
  </si>
  <si>
    <t>Tiền mặt</t>
  </si>
  <si>
    <t>Cash on hand</t>
  </si>
  <si>
    <t>BẢNG CÂN ĐỐI KẾ TOÁN</t>
  </si>
  <si>
    <t>BALANCE SHEET</t>
  </si>
  <si>
    <t>x</t>
  </si>
  <si>
    <t>VN DESCRIPTION</t>
  </si>
  <si>
    <t>EN DESCRIPTION</t>
  </si>
  <si>
    <t>CODE</t>
  </si>
  <si>
    <t>VAS REF</t>
  </si>
  <si>
    <t>IFRS MAP</t>
  </si>
  <si>
    <t>VAS MAP</t>
  </si>
  <si>
    <t>ELIMINATE</t>
  </si>
  <si>
    <t>MASTER LEADSHEET</t>
  </si>
  <si>
    <t>OCI trong năm</t>
  </si>
  <si>
    <t>Lợi nhuận chưa phân phối đầu năm</t>
  </si>
  <si>
    <t>Cổ tức đã chia</t>
  </si>
  <si>
    <t>Cổ tức đã nhận</t>
  </si>
  <si>
    <t>Thanh lý khoản đầu tư, ghi nhận vào VCSH</t>
  </si>
  <si>
    <t>Biến động khác</t>
  </si>
  <si>
    <t>Lợi nhuân chưa phân phối trong năm</t>
  </si>
  <si>
    <t>Lợi ích cổ đông không kiểm soát đầu năm</t>
  </si>
  <si>
    <t>Lợi ích cổ đông không kiểm soát được chia trong năm</t>
  </si>
  <si>
    <t>Lợi ích cổ đông không kiểm soát - Khác</t>
  </si>
  <si>
    <t>CTY M</t>
  </si>
  <si>
    <t>Công ty</t>
  </si>
  <si>
    <t>Ngày</t>
  </si>
  <si>
    <t>Diễn giải</t>
  </si>
  <si>
    <t>Tài khoản</t>
  </si>
  <si>
    <t>M</t>
  </si>
  <si>
    <t>For the year ended 31 December 20XX</t>
  </si>
  <si>
    <t>Nhan tien gop von</t>
  </si>
  <si>
    <t>Contributed capital / Ordinary shares with voting rights</t>
  </si>
  <si>
    <t>Vốn góp/Cổ phiếu phổ thông có quyền biểu quyết</t>
  </si>
  <si>
    <t>Tên tài khoản</t>
  </si>
  <si>
    <t>Số tiền</t>
  </si>
  <si>
    <t>Mua TSCD</t>
  </si>
  <si>
    <t>Khau hao TSCD</t>
  </si>
  <si>
    <t>Mua HTK</t>
  </si>
  <si>
    <t>Ban HTK</t>
  </si>
  <si>
    <t>Chi phi QLDN</t>
  </si>
  <si>
    <t>Chi phi nhan vien ban hang</t>
  </si>
  <si>
    <t>Chi phi thue TNDN</t>
  </si>
  <si>
    <t>Tra tien mua hang</t>
  </si>
  <si>
    <t>Thu tien ban hang</t>
  </si>
  <si>
    <t>Transaction in 2018</t>
  </si>
  <si>
    <t>31/12/18</t>
  </si>
  <si>
    <t>Đầu tư vào công ty A</t>
  </si>
  <si>
    <t>CTY A</t>
  </si>
  <si>
    <t>A</t>
  </si>
  <si>
    <t>30/9/18</t>
  </si>
  <si>
    <t>1/1/18</t>
  </si>
  <si>
    <t>Transaction from 1/1 to 30/9/18</t>
  </si>
  <si>
    <t xml:space="preserve">Tại ngày 30/9/18, M đầu tư 75% vào A với số tiền 50 tỷ. </t>
  </si>
  <si>
    <t>GW được tính như sau:</t>
  </si>
  <si>
    <t>Tài sản</t>
  </si>
  <si>
    <t>Tài sản thuần tại ngày mua</t>
  </si>
  <si>
    <t xml:space="preserve">Tài sản thuần của công ty tại ngày mua: </t>
  </si>
  <si>
    <t>Nợ phải trả</t>
  </si>
  <si>
    <t>Tài sản thuần đã mua</t>
  </si>
  <si>
    <t>Tiền chi</t>
  </si>
  <si>
    <t>GW</t>
  </si>
  <si>
    <t>Giá trị NCI tại 30/9/18</t>
  </si>
  <si>
    <t>From 1/10 to 31/12/18</t>
  </si>
  <si>
    <t>From 1/1 to 30/9/18</t>
  </si>
  <si>
    <t>Loi nhuan chua PP tu 1/1 den 30/9/19</t>
  </si>
  <si>
    <t>Transaction from 1/10 to 31/12/18</t>
  </si>
  <si>
    <t>1/10/18</t>
  </si>
  <si>
    <t>COMBINED</t>
  </si>
  <si>
    <t>CONSOLIDATED</t>
  </si>
  <si>
    <t>CHECK</t>
  </si>
  <si>
    <t>Non-controlling interest current year - PL</t>
  </si>
  <si>
    <t>Consol</t>
  </si>
  <si>
    <t>Loại trừ khoản đầu tư vào A</t>
  </si>
  <si>
    <t>Chia sẻ KQKD cho NCI</t>
  </si>
  <si>
    <t>Tiền chi trên CF</t>
  </si>
  <si>
    <t>VND</t>
  </si>
  <si>
    <t>STATEMENT OF CASHFLOW</t>
  </si>
  <si>
    <t>Tangible fixed assets - Cost</t>
  </si>
  <si>
    <t>Tangible fixed assets - Accumulated depreciation</t>
  </si>
  <si>
    <t>Finance lease tangible fixed assets - Cost</t>
  </si>
  <si>
    <t>Finance lease tangible fixed assets - Accumulated depreciation</t>
  </si>
  <si>
    <t>Intangible fixed assets - Cost</t>
  </si>
  <si>
    <t>Intangible fixed assets - Accumulated amortisation</t>
  </si>
  <si>
    <t>Investment property - Cost</t>
  </si>
  <si>
    <t>Investment property - Accumulated depreciation</t>
  </si>
  <si>
    <t>Accrued expenses</t>
  </si>
  <si>
    <t>Other capital</t>
  </si>
  <si>
    <t>Capital expenditure fund</t>
  </si>
  <si>
    <t xml:space="preserve">Tài sản cố định hữu hình - Nguyên giá </t>
  </si>
  <si>
    <t>Tài sản cố định hữu hình - Giá trị hao mòn lũy kế</t>
  </si>
  <si>
    <t>Tài sản cố định hữu hình thuê tài chính - Nguyên giá</t>
  </si>
  <si>
    <t>Tài sản cố định hữu hình thuê tài chính - Giá trị hao mòn lũy kế</t>
  </si>
  <si>
    <t>Tài sản cố định vô hình - Nguyên giá</t>
  </si>
  <si>
    <t>Tài sản cố định vô hình - Giá trị hao mòn lũy kế</t>
  </si>
  <si>
    <t>Bất động sản đầu tư - Nguyên giá</t>
  </si>
  <si>
    <t>Bất động sản đầu tư - Giá trị hao mòn lũy kế</t>
  </si>
  <si>
    <t>Chi phí sản xuất, kinh doanh dở dang dài hạN</t>
  </si>
  <si>
    <t>Lợi nhuận sau thuế chưa phân phối/(Lỗ lũy kế)</t>
  </si>
  <si>
    <t>CAPTION</t>
  </si>
  <si>
    <t>CHỈ TIÊU</t>
  </si>
  <si>
    <t>CODE
(MÃ SỐ)</t>
  </si>
  <si>
    <t>Cash flows from operating activities</t>
  </si>
  <si>
    <t>LƯU CHUYỂN TIỀN TỪ HOẠT ĐỘNG KINH DOANH</t>
  </si>
  <si>
    <t>Profit/(loss) before tax</t>
  </si>
  <si>
    <t>Lợi nhuận/(lỗ) trước thuế</t>
  </si>
  <si>
    <t>Adjustments for</t>
  </si>
  <si>
    <t>Điều chỉnh cho các khoản</t>
  </si>
  <si>
    <t>Depreciation and amortisation </t>
  </si>
  <si>
    <t>Khấu hao và phân bổ </t>
  </si>
  <si>
    <t>Allowances and provisions </t>
  </si>
  <si>
    <t>Các khoản dự phòng</t>
  </si>
  <si>
    <t>Exchange losses/(gains)  arising from revaluation of monetary items denominated in foreign currencies</t>
  </si>
  <si>
    <t>Lỗ/(lãi) chênh lệch tỷ giá hối đoái do đánh giá lại các khoản mục tiền tệ có gốc ngoại tệ</t>
  </si>
  <si>
    <t>Share of loss/profit of equity-accounted investee</t>
  </si>
  <si>
    <t>Lỗ thuần từ công ty liên kết</t>
  </si>
  <si>
    <t>Changes in amortised cost of receivables and related unwinding interests</t>
  </si>
  <si>
    <t>Thay đổi giá trị chiết khấu giữa các khoản phải thu</t>
  </si>
  <si>
    <t>(Profits)/losses from investing activities </t>
  </si>
  <si>
    <t xml:space="preserve">(Lãi)/lỗ từ hoạt động đầu tư </t>
  </si>
  <si>
    <t>Chi phí lãi vay</t>
  </si>
  <si>
    <t>Fixed asset written-off</t>
  </si>
  <si>
    <t>Xoá sổ TSCĐ</t>
  </si>
  <si>
    <t>Amortisation of bond fee</t>
  </si>
  <si>
    <t>Operating profit/(loss) before changes in working capital</t>
  </si>
  <si>
    <t>Lợi nhuận/(lỗ) từ hoạt động kinh doanh trước những thay đổi vốn lưu động</t>
  </si>
  <si>
    <t xml:space="preserve">Change in receivables </t>
  </si>
  <si>
    <t xml:space="preserve">Biến động các khoản phải thu </t>
  </si>
  <si>
    <t>Change in inventories</t>
  </si>
  <si>
    <t xml:space="preserve">Biến động hàng tồn kho </t>
  </si>
  <si>
    <t xml:space="preserve">Change in payables and other liabilities </t>
  </si>
  <si>
    <t xml:space="preserve">Biến động các khoản phải trả và nợ phải trả khác </t>
  </si>
  <si>
    <t>Change in prepaid expenses</t>
  </si>
  <si>
    <t xml:space="preserve">Biến động chi phí trả trước </t>
  </si>
  <si>
    <t>Change in trading securities</t>
  </si>
  <si>
    <t xml:space="preserve">Biến động chứng khoán kinh doanh </t>
  </si>
  <si>
    <t>Transferred lines</t>
  </si>
  <si>
    <t>Interest paid</t>
  </si>
  <si>
    <t>Tiền lãi vay đã trả</t>
  </si>
  <si>
    <t>Income tax paid</t>
  </si>
  <si>
    <t>Thuế thu nhập doanh nghiệp đã nộp</t>
  </si>
  <si>
    <t>Other receipts from operating activities</t>
  </si>
  <si>
    <t>Tiền thu khác từ hoạt động kinh doanh</t>
  </si>
  <si>
    <t>Other payments for operating activities</t>
  </si>
  <si>
    <t>Tiền chi khác cho hoạt động kinh doanh</t>
  </si>
  <si>
    <t>Net cash flows from operating activities</t>
  </si>
  <si>
    <t>Lưu chuyển tiền thuần từ các hoạt động kinh doanh</t>
  </si>
  <si>
    <t>Cash flows from investing activities</t>
  </si>
  <si>
    <t>LƯU CHUYỂN TIỀN TỪ HOẠT ĐỘNG ĐẦU TƯ</t>
  </si>
  <si>
    <t>Payments for additions to fixed assets and other long-term assets</t>
  </si>
  <si>
    <t xml:space="preserve">Tiền chi mua sắm, xây dựng tài sản cố định và tài sản dài hạn khác </t>
  </si>
  <si>
    <t>Proceeds from disposals of fixed assets and other long-term assets</t>
  </si>
  <si>
    <t xml:space="preserve">Tiền thu từ thanh lý, nhượng bán tài sản cố định và tài sản dài hạn khác </t>
  </si>
  <si>
    <t>Payments for granting loans, purchase of debt instruments of other entities</t>
  </si>
  <si>
    <t xml:space="preserve">Tiền chi cho vay, mua các công cụ nợ của các đơn vị khác </t>
  </si>
  <si>
    <t>Receipts from collecting loans, sales of debt instruments of other entities</t>
  </si>
  <si>
    <t xml:space="preserve">Tiền thu hồi cho vay, bán lại các công cụ nợ của các đơn vị khác </t>
  </si>
  <si>
    <t>Payments for investments in other entities</t>
  </si>
  <si>
    <t xml:space="preserve">Tiền chi đầu tư góp vốn vào các đơn vị khác </t>
  </si>
  <si>
    <t>Collections on investments in other entities</t>
  </si>
  <si>
    <t xml:space="preserve">Tiền thu hồi đầu tư góp vốn vào các đơn vị khác </t>
  </si>
  <si>
    <t>Receipts of interests and dividends</t>
  </si>
  <si>
    <t xml:space="preserve">Tiền thu [lãi cho vay/lãi tiền gửi] và cổ tức </t>
  </si>
  <si>
    <t>Acquisition of subsidiary, net of cash acquired</t>
  </si>
  <si>
    <t>Mua công ty con (đã trừ đi số dư tiền của công ty con được mua)</t>
  </si>
  <si>
    <t>Acquisition of minority interests by the Group</t>
  </si>
  <si>
    <t>Tập đoàn mua lại lợi ích cổ đông thiểu số</t>
  </si>
  <si>
    <t>Deposit for invesment in other entities</t>
  </si>
  <si>
    <t>Net cash flows from investing activities</t>
  </si>
  <si>
    <t>Lưu chuyển tiền thuần từ các hoạt động đầu tư</t>
  </si>
  <si>
    <t>Cash flows from financing activities</t>
  </si>
  <si>
    <t>LƯU CHUYỂN TIỀN TỪ CÁC HOẠT ĐỘNG TÀI CHÍNH</t>
  </si>
  <si>
    <t>Proceeds from equity issued or capital contributed by owners</t>
  </si>
  <si>
    <t xml:space="preserve">Tiền thu từ phát hành cổ phiếu, nhận góp vốn của chủ sở hữu </t>
  </si>
  <si>
    <t>Proceeds from minority interest capital contribution to subsidiaries</t>
  </si>
  <si>
    <t>Thu từ vốn góp của cổ đông thiểu số vào công ty con</t>
  </si>
  <si>
    <t>Payments for capital refunds and shares redemptions</t>
  </si>
  <si>
    <t xml:space="preserve">Tiền trả lại vốn góp cho chủ sở hữu, mua lại cổ phiếu đã phát hành </t>
  </si>
  <si>
    <t>Proceeds from borrowings</t>
  </si>
  <si>
    <t>Tiền thu từ đi vay</t>
  </si>
  <si>
    <t>Payments to settle loan principals</t>
  </si>
  <si>
    <t xml:space="preserve">Tiền trả nợ gốc vay </t>
  </si>
  <si>
    <t>Payments to settle finance lease liabilities</t>
  </si>
  <si>
    <t xml:space="preserve">Tiền trả nợ gốc thuê tài chính </t>
  </si>
  <si>
    <t xml:space="preserve">Tiền chi trả chi phí vay </t>
  </si>
  <si>
    <t>Payments of dividends</t>
  </si>
  <si>
    <t xml:space="preserve">Tiền trả cổ tức </t>
  </si>
  <si>
    <t>Net cash flows from financing activities</t>
  </si>
  <si>
    <t>Lưu chuyển tiền thuần từ các hoạt động tài chính</t>
  </si>
  <si>
    <t>Net cash flows during the [period/year]</t>
  </si>
  <si>
    <t>Lưu chuyển tiền thuần trong [kỳ/năm] (50 = 20 + 30 + 40)</t>
  </si>
  <si>
    <t>(50 = 20 + 30 + 40)</t>
  </si>
  <si>
    <t>Cash and cash equivalents at the beginning of the [period/year]</t>
  </si>
  <si>
    <t>Tiền và các khoản tương đương tiền đầu [kỳ/năm]</t>
  </si>
  <si>
    <t xml:space="preserve">Effect of exchange rate fluctuations on cash and cash equivalents </t>
  </si>
  <si>
    <t xml:space="preserve">Ảnh hưởng của thay đổi tỷ giá hối đoái quy đổi ngoại tệ </t>
  </si>
  <si>
    <t>Cash and cash equivalents at the end of the [period/year] (70 = 50 + 60 + 61)</t>
  </si>
  <si>
    <t>Tiền và các khoản tương đương tiền cuối [kỳ/năm] (70 = 50 + 60 + 61)</t>
  </si>
  <si>
    <t>OPENING BALANCE</t>
  </si>
  <si>
    <t>CLOSING BALANCE</t>
  </si>
  <si>
    <t>SỐ DƯ ĐẦU KỲ</t>
  </si>
  <si>
    <t>SỐ DƯ CUỐI KỲ</t>
  </si>
  <si>
    <t>Inventories - net</t>
  </si>
  <si>
    <t>Non-controlling interests - Dividend paid</t>
  </si>
  <si>
    <t>Lợi ích cổ đông không kiểm soát - Cổ tức đã nhận</t>
  </si>
  <si>
    <t>Non-controlling interests</t>
  </si>
  <si>
    <t>Biến động tài sản cố định</t>
  </si>
  <si>
    <t>Giá gốc</t>
  </si>
  <si>
    <t>Số dư đầu năm</t>
  </si>
  <si>
    <t>Mua trong năm</t>
  </si>
  <si>
    <t>Tăng do mua công ty con</t>
  </si>
  <si>
    <t>Số dư cuối năm</t>
  </si>
  <si>
    <t>Khấu hao luỹ kế</t>
  </si>
  <si>
    <t>Khấu hao trong năm</t>
  </si>
  <si>
    <t>Cty M</t>
  </si>
  <si>
    <t>Cty A</t>
  </si>
  <si>
    <t>Tài sản cố định hữu hình - Nguyên giá</t>
  </si>
  <si>
    <t>Tài sản cố định hữu hình - Khấu hao luỹ kế</t>
  </si>
  <si>
    <t>Lợi nhuận chưa phân phối</t>
  </si>
  <si>
    <t>Tổng</t>
  </si>
  <si>
    <t>Vốn góp của chủ sở hữu</t>
  </si>
  <si>
    <t>Vốn góp của cổ đông không kiểm soát</t>
  </si>
  <si>
    <t>Lợi nhuận trong năm</t>
  </si>
  <si>
    <t>Mua thêm lợi ích tại công ty con</t>
  </si>
  <si>
    <t>Mua công ty con</t>
  </si>
  <si>
    <t>Cổ đông không kiểm soát mua thêm lợi ích</t>
  </si>
  <si>
    <t>Cổ tức đã trả</t>
  </si>
  <si>
    <t>Trích quỹ khen thưởng phúc lợi</t>
  </si>
  <si>
    <t>Transaction in 2019</t>
  </si>
  <si>
    <t>1/1/19</t>
  </si>
  <si>
    <t>31/12/19</t>
  </si>
  <si>
    <t>Ban HTK cho M</t>
  </si>
  <si>
    <t>Mua HTK tu A</t>
  </si>
  <si>
    <t>URP</t>
  </si>
  <si>
    <t>M cho A vay</t>
  </si>
  <si>
    <t>Loans receivable - ST</t>
  </si>
  <si>
    <t>A vay tu M</t>
  </si>
  <si>
    <t>Lai cho A vay</t>
  </si>
  <si>
    <t>Lai vay tu M</t>
  </si>
  <si>
    <t>1. Xác định cấu trúc tập đoàn (bao gồm tính toán Quyền biểu quyết và Tỷ lệ lợi ích)</t>
  </si>
  <si>
    <t>2. Xác định những giao dịch mua/bán công ty con/liên doanh, liên kết trong năm.</t>
  </si>
  <si>
    <t>3. Tập hợp toàn bộ BCTC của tất cả các công ty: công ty mẹ, công ty con, liên doanh/liên kết.  Đảm bảo BCTC nhất quán trong toàn tập đoàn (kỳ kế toán, chuẩn mực và chính sách kế toán, đồng tiền trình bày...).</t>
  </si>
  <si>
    <t>4. Hợp cộng các chỉ tiêu trong BS và PL của công ty mẹ và các công ty con.</t>
  </si>
  <si>
    <t>5. Loại trừ khoản đầu tư vào công ty con và vốn chủ sở hữu của công ty con.  Ghi nhận lợi thế thương mại hoặc lãi từ giao dịch mua giá rẻ (nếu có).</t>
  </si>
  <si>
    <t>6. Phân bổ lợi thế thương mại (nếu có).</t>
  </si>
  <si>
    <t>7. Tách lợi ích cổ đông không kiểm soát.</t>
  </si>
  <si>
    <t>8. Loại trừ toàn bộ các giao dịch nội bộ trong tập đoàn.</t>
  </si>
  <si>
    <t>9. Lập Báo cáo biến động vốn chủ sở hữu</t>
  </si>
  <si>
    <t>10. Lập Thuyết minh BCTC (bao gồm Báo cáo bộ phận)</t>
  </si>
  <si>
    <t>11. Lập Báo cáo dòng tiền</t>
  </si>
  <si>
    <t>A bán cho M</t>
  </si>
  <si>
    <t>BCTC của M</t>
  </si>
  <si>
    <t>BCTC của A</t>
  </si>
  <si>
    <t>Lãi vay M cho A vay</t>
  </si>
  <si>
    <t>Đối chiếu</t>
  </si>
  <si>
    <t>Số dư nội bộ - Interco balances</t>
  </si>
  <si>
    <t>Giao dịch nội bộ - Interco transactions</t>
  </si>
  <si>
    <t>M cho công ty X vay</t>
  </si>
  <si>
    <t>Lãi cho X vay</t>
  </si>
  <si>
    <t>A chia cổ tức từ LN năm 2019</t>
  </si>
  <si>
    <t>M nhận cổ tức từ A</t>
  </si>
  <si>
    <t>A chia cổ tức cho M</t>
  </si>
  <si>
    <t>M nhận cổ tức từ E</t>
  </si>
  <si>
    <t>M mua 40% cổ phần của E tại ngày 1/1/2019</t>
  </si>
  <si>
    <t>E chia cổ tức từ LN năm 2019</t>
  </si>
  <si>
    <t>Phân bổ LTTM</t>
  </si>
  <si>
    <t>Năm</t>
  </si>
  <si>
    <t>Loại trừ giao dịch nội bộ</t>
  </si>
  <si>
    <t>Ghi nhận ảnh hưởng của thuế TNDN hoãn lại</t>
  </si>
  <si>
    <t>Loại trừ số dư nội bộ</t>
  </si>
  <si>
    <t>Loại trừ cổ tức nội bộ</t>
  </si>
  <si>
    <t>NCI test</t>
  </si>
  <si>
    <t>NCI Test</t>
  </si>
  <si>
    <t>Ghi nhận ảnh hưởng đến NCI</t>
  </si>
  <si>
    <t>Chia sẻ kết quả kinh doanh từ công ty liên kết</t>
  </si>
  <si>
    <t>Loại trừ cổ tức từ công ty liên kết</t>
  </si>
  <si>
    <t>2018</t>
  </si>
  <si>
    <t>1/1/20</t>
  </si>
  <si>
    <t>Transaction in 2020</t>
  </si>
  <si>
    <t>31/12/20</t>
  </si>
  <si>
    <t>Ban HTK mua từ A</t>
  </si>
  <si>
    <t>Tra tien mua hang cho A</t>
  </si>
  <si>
    <t>M thu lại lãi và gốc vay từ A</t>
  </si>
  <si>
    <t>M chia cổ tức cho cổ đông, giá trị 25 tỷ</t>
  </si>
  <si>
    <t>Thu tiền hàng bán cho M</t>
  </si>
  <si>
    <t>Trả tiền vay từ M</t>
  </si>
  <si>
    <t>Trả tiền lãi vay từ M</t>
  </si>
  <si>
    <t>Ngày 2/1/2020, M mua thêm 10% cổ phần của A, giá mua 3 tỷ</t>
  </si>
  <si>
    <t>Ngày 31/12/2020, M bán toàn bộ cổ phần tại A, giá bán 25 tỷ</t>
  </si>
  <si>
    <t>1/1/20 - 30/9/20</t>
  </si>
  <si>
    <t>Transaction from 1/1/20 - 30/9/20</t>
  </si>
  <si>
    <t>30/9/20</t>
  </si>
  <si>
    <t>Transaction from 1/1 to 30/6/20</t>
  </si>
  <si>
    <t>30/6/20</t>
  </si>
  <si>
    <t>From 1/1/ to 30/6/20</t>
  </si>
  <si>
    <t>Transaction from 30/6 to 31/12/20</t>
  </si>
  <si>
    <t>CTY E</t>
  </si>
  <si>
    <t>Transaction IN 2020</t>
  </si>
  <si>
    <t>Phân loại lại khoản đàu tư vào E</t>
  </si>
  <si>
    <t>Ngày 30/6/20, M mua thêm 30% cổ phần của E, giá mua 7 tỷ</t>
  </si>
  <si>
    <t>From 30/6 to 31/12/20</t>
  </si>
  <si>
    <t>REVIEW</t>
  </si>
  <si>
    <t>Cho bên thứ 3 vay</t>
  </si>
  <si>
    <t>Không còn lãi vay phải trả vì đã loại trừ</t>
  </si>
  <si>
    <t>Lãi vay Cho bên thứ 3 vay</t>
  </si>
  <si>
    <t>Hàng tồn kho đã loại trừ URP</t>
  </si>
  <si>
    <t>DTA liên quan tới URP</t>
  </si>
  <si>
    <t>Không còn khoản đi vay vì đã loại trừ</t>
  </si>
  <si>
    <t>Doanh thu đã loại trừ nội bộ</t>
  </si>
  <si>
    <t>Lãi cho vay bên thứ 3</t>
  </si>
  <si>
    <t>Cổ tức từ Cty con và Liên kết = 0</t>
  </si>
  <si>
    <t>Không còn chi phí lãi vay nội bộ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</si>
</sst>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_);_(* \(#,##0\);_(* &quot;-&quot;??_);_(@_)"/>
    <numFmt numFmtId="165" formatCode="[$-409]d/mmm/yy;@"/>
    <numFmt numFmtId="166" formatCode="_-* #,##0.00_-;\-* #,##0.00_-;_-* &quot;-&quot;??_-;_-@_-"/>
    <numFmt numFmtId="167" formatCode="_-* #,##0_-;\-* #,##0_-;_-* &quot;-&quot;??_-;_-@_-"/>
    <numFmt numFmtId="168" formatCode="_-* #,##0_-;\-* #,##0_-;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i/>
      <sz val="11"/>
      <color theme="1"/>
      <name val="Calibri"/>
      <family val="2"/>
      <scheme val="minor"/>
    </font>
    <font>
      <sz val="11"/>
      <name val="Calibri"/>
      <family val="2"/>
      <scheme val="minor"/>
    </font>
    <font>
      <b/>
      <sz val="11"/>
      <name val="Calibri"/>
      <family val="2"/>
      <scheme val="minor"/>
    </font>
    <font>
      <i/>
      <sz val="11"/>
      <color rgb="FFFF0000"/>
      <name val="Calibri"/>
      <family val="2"/>
      <scheme val="minor"/>
    </font>
    <font>
      <i/>
      <sz val="11"/>
      <name val="Calibri"/>
      <family val="2"/>
      <scheme val="minor"/>
    </font>
    <font>
      <b/>
      <i/>
      <sz val="11"/>
      <color theme="1"/>
      <name val="Calibri"/>
      <family val="2"/>
      <scheme val="minor"/>
    </font>
    <font>
      <b/>
      <i/>
      <sz val="11"/>
      <color rgb="FFFF0000"/>
      <name val="Calibri"/>
      <family val="2"/>
      <scheme val="minor"/>
    </font>
    <font>
      <sz val="10"/>
      <name val="Arial"/>
      <family val="2"/>
    </font>
  </fonts>
  <fills count="22">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66FFFF"/>
        <bgColor indexed="64"/>
      </patternFill>
    </fill>
    <fill>
      <patternFill patternType="solid">
        <fgColor theme="2" tint="-9.9978637043366805E-2"/>
        <bgColor indexed="64"/>
      </patternFill>
    </fill>
    <fill>
      <patternFill patternType="solid">
        <fgColor rgb="FF0070C0"/>
        <bgColor indexed="64"/>
      </patternFill>
    </fill>
    <fill>
      <patternFill patternType="solid">
        <fgColor theme="7" tint="0.39997558519241921"/>
        <bgColor indexed="64"/>
      </patternFill>
    </fill>
    <fill>
      <patternFill patternType="solid">
        <fgColor rgb="FFFF0000"/>
        <bgColor indexed="64"/>
      </patternFill>
    </fill>
    <fill>
      <patternFill patternType="solid">
        <fgColor rgb="FF66CCFF"/>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8"/>
        <bgColor indexed="64"/>
      </patternFill>
    </fill>
  </fills>
  <borders count="11">
    <border>
      <left/>
      <right/>
      <top/>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dashed">
        <color indexed="64"/>
      </left>
      <right style="dashed">
        <color indexed="64"/>
      </right>
      <top/>
      <bottom/>
      <diagonal/>
    </border>
    <border>
      <left/>
      <right/>
      <top style="medium">
        <color indexed="64"/>
      </top>
      <bottom/>
      <diagonal/>
    </border>
    <border>
      <left style="dashed">
        <color indexed="64"/>
      </left>
      <right style="dashed">
        <color indexed="64"/>
      </right>
      <top style="thin">
        <color indexed="64"/>
      </top>
      <bottom style="medium">
        <color indexed="64"/>
      </bottom>
      <diagonal/>
    </border>
    <border>
      <left/>
      <right style="dashed">
        <color indexed="64"/>
      </right>
      <top/>
      <bottom/>
      <diagonal/>
    </border>
    <border>
      <left/>
      <right style="dash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xf numFmtId="166" fontId="1" fillId="0" borderId="0" applyFont="0" applyFill="0" applyBorder="0" applyAlignment="0" applyProtection="0"/>
    <xf numFmtId="166" fontId="13" fillId="0" borderId="0" applyFont="0" applyFill="0" applyBorder="0" applyAlignment="0" applyProtection="0"/>
  </cellStyleXfs>
  <cellXfs count="260">
    <xf numFmtId="0" fontId="0" fillId="0" borderId="0" xfId="0"/>
    <xf numFmtId="0" fontId="4" fillId="0" borderId="0" xfId="0" applyFont="1"/>
    <xf numFmtId="0" fontId="0" fillId="0" borderId="0" xfId="0" applyFont="1"/>
    <xf numFmtId="164" fontId="0" fillId="0" borderId="0" xfId="1" applyNumberFormat="1" applyFont="1" applyBorder="1"/>
    <xf numFmtId="0" fontId="0" fillId="0" borderId="0" xfId="0" applyFont="1" applyFill="1"/>
    <xf numFmtId="164" fontId="5" fillId="3" borderId="0" xfId="1" applyNumberFormat="1" applyFont="1" applyFill="1" applyBorder="1" applyAlignment="1">
      <alignment horizontal="center"/>
    </xf>
    <xf numFmtId="0" fontId="0" fillId="0" borderId="0" xfId="0" applyFont="1" applyAlignment="1">
      <alignment vertical="center"/>
    </xf>
    <xf numFmtId="0" fontId="0" fillId="0" borderId="0" xfId="0" applyFont="1" applyFill="1" applyAlignment="1">
      <alignment vertical="center"/>
    </xf>
    <xf numFmtId="0" fontId="2" fillId="8" borderId="2" xfId="0" applyFont="1" applyFill="1" applyBorder="1" applyAlignment="1">
      <alignment horizontal="center" vertical="center" wrapText="1"/>
    </xf>
    <xf numFmtId="0" fontId="2" fillId="8" borderId="2" xfId="0" applyFont="1" applyFill="1" applyBorder="1" applyAlignment="1">
      <alignment horizontal="center" vertical="center"/>
    </xf>
    <xf numFmtId="164" fontId="2" fillId="8" borderId="0" xfId="1" applyNumberFormat="1" applyFont="1" applyFill="1" applyBorder="1" applyAlignment="1">
      <alignment horizontal="center" vertical="center"/>
    </xf>
    <xf numFmtId="0" fontId="0" fillId="0" borderId="0" xfId="0" applyFont="1" applyAlignment="1">
      <alignment horizontal="center"/>
    </xf>
    <xf numFmtId="0" fontId="6" fillId="0" borderId="0" xfId="0" applyFont="1"/>
    <xf numFmtId="164" fontId="6" fillId="0" borderId="0" xfId="1" applyNumberFormat="1" applyFont="1" applyBorder="1"/>
    <xf numFmtId="0" fontId="7" fillId="5" borderId="0" xfId="0" applyFont="1" applyFill="1"/>
    <xf numFmtId="0" fontId="0" fillId="5" borderId="0" xfId="0" applyFont="1" applyFill="1"/>
    <xf numFmtId="164" fontId="0" fillId="5" borderId="0" xfId="1" applyNumberFormat="1" applyFont="1" applyFill="1" applyBorder="1"/>
    <xf numFmtId="0" fontId="7" fillId="2" borderId="0" xfId="0" applyFont="1" applyFill="1"/>
    <xf numFmtId="0" fontId="0" fillId="2" borderId="0" xfId="0" applyFont="1" applyFill="1"/>
    <xf numFmtId="0" fontId="4" fillId="2" borderId="0" xfId="0" applyFont="1" applyFill="1"/>
    <xf numFmtId="164" fontId="4" fillId="2" borderId="0" xfId="1" applyNumberFormat="1" applyFont="1" applyFill="1" applyBorder="1"/>
    <xf numFmtId="0" fontId="7" fillId="0" borderId="0" xfId="0" applyFont="1" applyFill="1"/>
    <xf numFmtId="0" fontId="6" fillId="0" borderId="0" xfId="0" applyFont="1" applyFill="1"/>
    <xf numFmtId="164" fontId="6" fillId="0" borderId="0" xfId="1" applyNumberFormat="1" applyFont="1" applyFill="1" applyBorder="1"/>
    <xf numFmtId="0" fontId="8" fillId="2" borderId="0" xfId="0" applyFont="1" applyFill="1"/>
    <xf numFmtId="0" fontId="7" fillId="6" borderId="0" xfId="0" applyFont="1" applyFill="1"/>
    <xf numFmtId="0" fontId="0" fillId="6" borderId="0" xfId="0" applyFont="1" applyFill="1"/>
    <xf numFmtId="0" fontId="4" fillId="6" borderId="0" xfId="0" applyFont="1" applyFill="1"/>
    <xf numFmtId="164" fontId="4" fillId="6" borderId="0" xfId="1" applyNumberFormat="1" applyFont="1" applyFill="1" applyBorder="1"/>
    <xf numFmtId="0" fontId="7" fillId="0" borderId="0" xfId="0" applyFont="1"/>
    <xf numFmtId="0" fontId="9" fillId="0" borderId="0" xfId="0" applyFont="1"/>
    <xf numFmtId="0" fontId="8" fillId="6" borderId="0" xfId="0" applyFont="1" applyFill="1"/>
    <xf numFmtId="0" fontId="3" fillId="5" borderId="0" xfId="0" applyFont="1" applyFill="1"/>
    <xf numFmtId="0" fontId="7" fillId="3" borderId="0" xfId="0" applyFont="1" applyFill="1"/>
    <xf numFmtId="0" fontId="9" fillId="0" borderId="0" xfId="0" applyFont="1" applyFill="1"/>
    <xf numFmtId="0" fontId="10" fillId="0" borderId="0" xfId="0" applyFont="1"/>
    <xf numFmtId="0" fontId="8" fillId="11" borderId="0" xfId="0" applyFont="1" applyFill="1"/>
    <xf numFmtId="0" fontId="4" fillId="11" borderId="0" xfId="0" applyFont="1" applyFill="1"/>
    <xf numFmtId="164" fontId="4" fillId="11" borderId="0" xfId="1" applyNumberFormat="1" applyFont="1" applyFill="1" applyBorder="1"/>
    <xf numFmtId="0" fontId="3" fillId="0" borderId="0" xfId="0" applyFont="1"/>
    <xf numFmtId="0" fontId="8" fillId="4" borderId="0" xfId="0" applyFont="1" applyFill="1"/>
    <xf numFmtId="0" fontId="4" fillId="4" borderId="0" xfId="0" applyFont="1" applyFill="1"/>
    <xf numFmtId="164" fontId="4" fillId="4" borderId="0" xfId="1" applyNumberFormat="1" applyFont="1" applyFill="1" applyBorder="1"/>
    <xf numFmtId="0" fontId="2" fillId="8" borderId="0" xfId="0" applyFont="1" applyFill="1"/>
    <xf numFmtId="164" fontId="2" fillId="8" borderId="0" xfId="1" applyNumberFormat="1" applyFont="1" applyFill="1" applyBorder="1"/>
    <xf numFmtId="164" fontId="4" fillId="0" borderId="0" xfId="1" applyNumberFormat="1" applyFont="1" applyBorder="1"/>
    <xf numFmtId="0" fontId="0" fillId="10" borderId="0" xfId="0" applyFont="1" applyFill="1"/>
    <xf numFmtId="0" fontId="0" fillId="3" borderId="0" xfId="0" applyFont="1" applyFill="1"/>
    <xf numFmtId="0" fontId="6" fillId="0" borderId="0" xfId="3" applyFont="1" applyFill="1"/>
    <xf numFmtId="0" fontId="4" fillId="9" borderId="0" xfId="0" applyFont="1" applyFill="1"/>
    <xf numFmtId="164" fontId="4" fillId="9" borderId="0" xfId="1" applyNumberFormat="1" applyFont="1" applyFill="1" applyBorder="1"/>
    <xf numFmtId="0" fontId="6" fillId="0" borderId="0" xfId="0" applyFont="1" applyAlignment="1">
      <alignment horizontal="right"/>
    </xf>
    <xf numFmtId="0" fontId="4" fillId="5" borderId="0" xfId="0" applyFont="1" applyFill="1"/>
    <xf numFmtId="0" fontId="6" fillId="0" borderId="0" xfId="0" applyFont="1" applyFill="1" applyAlignment="1">
      <alignment horizontal="right"/>
    </xf>
    <xf numFmtId="164" fontId="6" fillId="9" borderId="0" xfId="1" applyNumberFormat="1" applyFont="1" applyFill="1" applyBorder="1"/>
    <xf numFmtId="0" fontId="5" fillId="0" borderId="0" xfId="0" applyFont="1"/>
    <xf numFmtId="164" fontId="5" fillId="0" borderId="0" xfId="1" applyNumberFormat="1" applyFont="1" applyBorder="1"/>
    <xf numFmtId="0" fontId="5" fillId="0" borderId="0" xfId="0" applyFont="1" applyFill="1"/>
    <xf numFmtId="164" fontId="4" fillId="5" borderId="0" xfId="1" applyNumberFormat="1" applyFont="1" applyFill="1" applyBorder="1"/>
    <xf numFmtId="0" fontId="4" fillId="7" borderId="0" xfId="0" applyFont="1" applyFill="1"/>
    <xf numFmtId="164" fontId="4" fillId="7" borderId="0" xfId="1" applyNumberFormat="1" applyFont="1" applyFill="1" applyBorder="1"/>
    <xf numFmtId="0" fontId="0" fillId="0" borderId="1" xfId="0" applyFont="1" applyBorder="1"/>
    <xf numFmtId="0" fontId="0" fillId="3" borderId="0" xfId="0" applyFont="1" applyFill="1" applyBorder="1"/>
    <xf numFmtId="0" fontId="0" fillId="0" borderId="0" xfId="0" applyFont="1" applyBorder="1"/>
    <xf numFmtId="0" fontId="0" fillId="0" borderId="0" xfId="0" applyFont="1" applyFill="1" applyBorder="1"/>
    <xf numFmtId="0" fontId="0" fillId="0" borderId="0" xfId="0" applyFont="1" applyFill="1" applyAlignment="1">
      <alignment horizontal="center"/>
    </xf>
    <xf numFmtId="164" fontId="2" fillId="8" borderId="0" xfId="1" applyNumberFormat="1" applyFont="1" applyFill="1" applyBorder="1" applyAlignment="1">
      <alignment horizontal="center" vertical="center" wrapText="1"/>
    </xf>
    <xf numFmtId="164" fontId="4" fillId="0" borderId="0" xfId="1" applyNumberFormat="1" applyFont="1" applyFill="1" applyBorder="1" applyAlignment="1">
      <alignment horizontal="center" vertical="center"/>
    </xf>
    <xf numFmtId="2" fontId="6" fillId="0" borderId="0" xfId="0" applyNumberFormat="1" applyFont="1" applyFill="1"/>
    <xf numFmtId="2" fontId="0" fillId="0" borderId="0" xfId="0" applyNumberFormat="1" applyFont="1" applyFill="1"/>
    <xf numFmtId="2" fontId="0" fillId="0" borderId="0" xfId="0" applyNumberFormat="1" applyFont="1" applyFill="1" applyAlignment="1">
      <alignment vertical="center"/>
    </xf>
    <xf numFmtId="2" fontId="2" fillId="0" borderId="0" xfId="0" applyNumberFormat="1" applyFont="1" applyFill="1" applyBorder="1" applyAlignment="1">
      <alignment horizontal="center" vertical="center"/>
    </xf>
    <xf numFmtId="2" fontId="4" fillId="0" borderId="0" xfId="0" applyNumberFormat="1" applyFont="1" applyFill="1"/>
    <xf numFmtId="2" fontId="2" fillId="0" borderId="0" xfId="0" applyNumberFormat="1" applyFont="1" applyFill="1"/>
    <xf numFmtId="2" fontId="5" fillId="0" borderId="0" xfId="0" applyNumberFormat="1" applyFont="1" applyFill="1"/>
    <xf numFmtId="2" fontId="0" fillId="0" borderId="0" xfId="0" applyNumberFormat="1" applyFont="1" applyFill="1" applyBorder="1"/>
    <xf numFmtId="0" fontId="4" fillId="0" borderId="0" xfId="0" applyFont="1" applyFill="1"/>
    <xf numFmtId="164" fontId="4" fillId="0" borderId="0" xfId="1" applyNumberFormat="1" applyFont="1" applyFill="1" applyBorder="1"/>
    <xf numFmtId="9" fontId="4" fillId="0" borderId="0" xfId="2" applyFont="1" applyFill="1" applyBorder="1"/>
    <xf numFmtId="15" fontId="2" fillId="8" borderId="0" xfId="1" applyNumberFormat="1" applyFont="1" applyFill="1" applyBorder="1" applyAlignment="1">
      <alignment horizontal="center" vertical="center" wrapText="1"/>
    </xf>
    <xf numFmtId="15" fontId="0" fillId="0" borderId="0" xfId="0" applyNumberFormat="1"/>
    <xf numFmtId="164" fontId="0" fillId="0" borderId="0" xfId="1" applyNumberFormat="1" applyFont="1"/>
    <xf numFmtId="164" fontId="0" fillId="0" borderId="0" xfId="1" applyNumberFormat="1" applyFont="1" applyAlignment="1">
      <alignment horizontal="center"/>
    </xf>
    <xf numFmtId="9" fontId="0" fillId="0" borderId="0" xfId="0" applyNumberFormat="1"/>
    <xf numFmtId="0" fontId="0" fillId="0" borderId="0" xfId="0" applyAlignment="1">
      <alignment horizontal="center"/>
    </xf>
    <xf numFmtId="164" fontId="2" fillId="8" borderId="0" xfId="1"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Font="1" applyFill="1" applyAlignment="1">
      <alignment wrapText="1"/>
    </xf>
    <xf numFmtId="0" fontId="0" fillId="0" borderId="3" xfId="0" applyBorder="1"/>
    <xf numFmtId="164" fontId="0" fillId="0" borderId="3" xfId="1" applyNumberFormat="1" applyFont="1" applyBorder="1"/>
    <xf numFmtId="0" fontId="4" fillId="0" borderId="3" xfId="0" applyFont="1" applyBorder="1"/>
    <xf numFmtId="164" fontId="4" fillId="0" borderId="3" xfId="1" applyNumberFormat="1" applyFont="1" applyBorder="1"/>
    <xf numFmtId="0" fontId="11" fillId="0" borderId="0" xfId="0" applyFont="1"/>
    <xf numFmtId="164" fontId="4" fillId="0" borderId="0" xfId="1" quotePrefix="1" applyNumberFormat="1" applyFont="1" applyAlignment="1">
      <alignment horizontal="center"/>
    </xf>
    <xf numFmtId="0" fontId="0" fillId="0" borderId="4" xfId="0" applyBorder="1"/>
    <xf numFmtId="164" fontId="0" fillId="0" borderId="4" xfId="1" applyNumberFormat="1" applyFont="1" applyBorder="1"/>
    <xf numFmtId="164" fontId="4" fillId="0" borderId="0" xfId="1" applyNumberFormat="1" applyFont="1"/>
    <xf numFmtId="164" fontId="5" fillId="0" borderId="0" xfId="1" applyNumberFormat="1" applyFont="1" applyFill="1" applyBorder="1" applyAlignment="1">
      <alignment horizontal="center" vertical="center"/>
    </xf>
    <xf numFmtId="0" fontId="12" fillId="0" borderId="0" xfId="0" applyFont="1" applyFill="1"/>
    <xf numFmtId="0" fontId="5" fillId="0" borderId="0" xfId="0" applyFont="1" applyFill="1" applyBorder="1"/>
    <xf numFmtId="0" fontId="2" fillId="8" borderId="0" xfId="5" applyNumberFormat="1" applyFont="1" applyFill="1" applyAlignment="1">
      <alignment horizontal="center" vertical="center" wrapText="1"/>
    </xf>
    <xf numFmtId="165" fontId="7" fillId="0" borderId="0" xfId="4" applyFont="1" applyAlignment="1">
      <alignment wrapText="1"/>
    </xf>
    <xf numFmtId="165" fontId="7" fillId="0" borderId="0" xfId="4" applyFont="1" applyFill="1"/>
    <xf numFmtId="165" fontId="7" fillId="12" borderId="0" xfId="4" applyFont="1" applyFill="1"/>
    <xf numFmtId="164" fontId="8" fillId="0" borderId="0" xfId="5" applyNumberFormat="1" applyFont="1" applyAlignment="1">
      <alignment horizontal="center" vertical="center" wrapText="1"/>
    </xf>
    <xf numFmtId="164" fontId="7" fillId="0" borderId="0" xfId="4" applyNumberFormat="1" applyFont="1" applyAlignment="1">
      <alignment wrapText="1"/>
    </xf>
    <xf numFmtId="164" fontId="5" fillId="3" borderId="2" xfId="5" applyNumberFormat="1" applyFont="1" applyFill="1" applyBorder="1" applyAlignment="1">
      <alignment horizontal="center" wrapText="1"/>
    </xf>
    <xf numFmtId="164" fontId="7" fillId="12" borderId="0" xfId="4" applyNumberFormat="1" applyFont="1" applyFill="1" applyBorder="1" applyAlignment="1">
      <alignment wrapText="1"/>
    </xf>
    <xf numFmtId="165" fontId="7" fillId="0" borderId="0" xfId="4" applyFont="1" applyFill="1" applyBorder="1"/>
    <xf numFmtId="165" fontId="7" fillId="13" borderId="0" xfId="4" applyFont="1" applyFill="1" applyAlignment="1">
      <alignment horizontal="left" vertical="top" wrapText="1"/>
    </xf>
    <xf numFmtId="165" fontId="7" fillId="13" borderId="5" xfId="4" applyFont="1" applyFill="1" applyBorder="1" applyAlignment="1">
      <alignment horizontal="left" vertical="top" wrapText="1"/>
    </xf>
    <xf numFmtId="165" fontId="1" fillId="0" borderId="0" xfId="4" applyFont="1" applyFill="1" applyAlignment="1">
      <alignment wrapText="1"/>
    </xf>
    <xf numFmtId="165" fontId="1" fillId="12" borderId="0" xfId="4" applyFont="1" applyFill="1"/>
    <xf numFmtId="165" fontId="7" fillId="13" borderId="0" xfId="4" applyFont="1" applyFill="1" applyAlignment="1">
      <alignment horizontal="left" wrapText="1"/>
    </xf>
    <xf numFmtId="165" fontId="7" fillId="13" borderId="5" xfId="4" applyFont="1" applyFill="1" applyBorder="1" applyAlignment="1">
      <alignment horizontal="left" wrapText="1"/>
    </xf>
    <xf numFmtId="164" fontId="1" fillId="0" borderId="0" xfId="5" applyNumberFormat="1" applyFont="1" applyBorder="1" applyAlignment="1">
      <alignment wrapText="1"/>
    </xf>
    <xf numFmtId="164" fontId="1" fillId="0" borderId="5" xfId="5" applyNumberFormat="1" applyFont="1" applyBorder="1" applyAlignment="1">
      <alignment wrapText="1"/>
    </xf>
    <xf numFmtId="164" fontId="3" fillId="3" borderId="0" xfId="5" applyNumberFormat="1" applyFont="1" applyFill="1"/>
    <xf numFmtId="164" fontId="1" fillId="12" borderId="0" xfId="5" applyNumberFormat="1" applyFont="1" applyFill="1"/>
    <xf numFmtId="164" fontId="7" fillId="14" borderId="0" xfId="5" applyNumberFormat="1" applyFont="1" applyFill="1" applyAlignment="1">
      <alignment wrapText="1"/>
    </xf>
    <xf numFmtId="164" fontId="7" fillId="14" borderId="5" xfId="5" applyNumberFormat="1" applyFont="1" applyFill="1" applyBorder="1" applyAlignment="1">
      <alignment wrapText="1"/>
    </xf>
    <xf numFmtId="164" fontId="7" fillId="0" borderId="0" xfId="5" applyNumberFormat="1" applyFont="1" applyFill="1"/>
    <xf numFmtId="164" fontId="7" fillId="12" borderId="0" xfId="5" applyNumberFormat="1" applyFont="1" applyFill="1"/>
    <xf numFmtId="167" fontId="2" fillId="8" borderId="0" xfId="5" applyNumberFormat="1" applyFont="1" applyFill="1" applyAlignment="1">
      <alignment horizontal="center" vertical="center" wrapText="1"/>
    </xf>
    <xf numFmtId="164" fontId="7" fillId="0" borderId="0" xfId="5" applyNumberFormat="1" applyFont="1" applyAlignment="1">
      <alignment horizontal="justify" vertical="center" wrapText="1"/>
    </xf>
    <xf numFmtId="164" fontId="7" fillId="0" borderId="5" xfId="5" applyNumberFormat="1" applyFont="1" applyBorder="1" applyAlignment="1">
      <alignment wrapText="1"/>
    </xf>
    <xf numFmtId="164" fontId="7" fillId="12" borderId="0" xfId="5" applyNumberFormat="1" applyFont="1" applyFill="1" applyAlignment="1">
      <alignment horizontal="justify" vertical="center" wrapText="1"/>
    </xf>
    <xf numFmtId="164" fontId="7" fillId="12" borderId="5" xfId="5" applyNumberFormat="1" applyFont="1" applyFill="1" applyBorder="1" applyAlignment="1">
      <alignment wrapText="1"/>
    </xf>
    <xf numFmtId="167" fontId="7" fillId="0" borderId="0" xfId="5" applyNumberFormat="1" applyFont="1" applyAlignment="1">
      <alignment horizontal="center" vertical="center"/>
    </xf>
    <xf numFmtId="164" fontId="7" fillId="0" borderId="5" xfId="5" applyNumberFormat="1" applyFont="1" applyFill="1" applyBorder="1" applyAlignment="1">
      <alignment wrapText="1"/>
    </xf>
    <xf numFmtId="165" fontId="8" fillId="0" borderId="0" xfId="4" applyFont="1" applyAlignment="1">
      <alignment horizontal="left" vertical="center" wrapText="1"/>
    </xf>
    <xf numFmtId="167" fontId="8" fillId="0" borderId="0" xfId="5" applyNumberFormat="1" applyFont="1" applyAlignment="1">
      <alignment horizontal="center" vertical="center"/>
    </xf>
    <xf numFmtId="164" fontId="7" fillId="0" borderId="0" xfId="5" applyNumberFormat="1" applyFont="1" applyAlignment="1">
      <alignment wrapText="1"/>
    </xf>
    <xf numFmtId="165" fontId="7" fillId="0" borderId="0" xfId="4" applyFont="1" applyAlignment="1">
      <alignment horizontal="left" wrapText="1"/>
    </xf>
    <xf numFmtId="164" fontId="5" fillId="3" borderId="7" xfId="5" applyNumberFormat="1" applyFont="1" applyFill="1" applyBorder="1" applyAlignment="1">
      <alignment wrapText="1"/>
    </xf>
    <xf numFmtId="165" fontId="1" fillId="0" borderId="0" xfId="4" applyFont="1"/>
    <xf numFmtId="165" fontId="4" fillId="0" borderId="0" xfId="4" applyFont="1"/>
    <xf numFmtId="164" fontId="8" fillId="0" borderId="0" xfId="5" applyNumberFormat="1" applyFont="1" applyAlignment="1">
      <alignment wrapText="1"/>
    </xf>
    <xf numFmtId="164" fontId="7" fillId="0" borderId="0" xfId="5" applyNumberFormat="1" applyFont="1" applyFill="1" applyAlignment="1">
      <alignment wrapText="1"/>
    </xf>
    <xf numFmtId="0" fontId="4" fillId="0" borderId="0" xfId="4" applyNumberFormat="1" applyFont="1" applyAlignment="1">
      <alignment horizontal="center"/>
    </xf>
    <xf numFmtId="0" fontId="1" fillId="0" borderId="0" xfId="4" applyNumberFormat="1" applyFont="1"/>
    <xf numFmtId="0" fontId="1" fillId="0" borderId="0" xfId="4" applyNumberFormat="1" applyFont="1" applyAlignment="1">
      <alignment horizontal="center"/>
    </xf>
    <xf numFmtId="165" fontId="4" fillId="16" borderId="0" xfId="4" applyFont="1" applyFill="1" applyAlignment="1"/>
    <xf numFmtId="165" fontId="4" fillId="16" borderId="0" xfId="4" applyFont="1" applyFill="1" applyAlignment="1">
      <alignment horizontal="center" vertical="center" wrapText="1"/>
    </xf>
    <xf numFmtId="165" fontId="4" fillId="16" borderId="0" xfId="4" applyFont="1" applyFill="1" applyAlignment="1">
      <alignment horizontal="center" vertical="center"/>
    </xf>
    <xf numFmtId="165" fontId="4" fillId="0" borderId="0" xfId="4" applyFont="1" applyAlignment="1"/>
    <xf numFmtId="165" fontId="4" fillId="0" borderId="0" xfId="4" applyFont="1" applyAlignment="1">
      <alignment horizontal="center" vertical="center"/>
    </xf>
    <xf numFmtId="165" fontId="4" fillId="6" borderId="0" xfId="4" applyFont="1" applyFill="1" applyAlignment="1">
      <alignment vertical="center"/>
    </xf>
    <xf numFmtId="165" fontId="1" fillId="0" borderId="0" xfId="4" applyFont="1" applyAlignment="1">
      <alignment vertical="center"/>
    </xf>
    <xf numFmtId="165" fontId="1" fillId="0" borderId="0" xfId="4" applyFont="1" applyAlignment="1">
      <alignment horizontal="justify" vertical="center"/>
    </xf>
    <xf numFmtId="168" fontId="1" fillId="0" borderId="0" xfId="4" applyNumberFormat="1" applyFont="1" applyAlignment="1">
      <alignment horizontal="justify" vertical="center"/>
    </xf>
    <xf numFmtId="168" fontId="4" fillId="0" borderId="0" xfId="4" applyNumberFormat="1" applyFont="1" applyAlignment="1">
      <alignment vertical="center"/>
    </xf>
    <xf numFmtId="164" fontId="7" fillId="0" borderId="0" xfId="4" applyNumberFormat="1" applyFont="1" applyFill="1" applyBorder="1" applyAlignment="1">
      <alignment wrapText="1"/>
    </xf>
    <xf numFmtId="164" fontId="1" fillId="0" borderId="0" xfId="5" applyNumberFormat="1" applyFont="1" applyFill="1" applyBorder="1" applyAlignment="1">
      <alignment wrapText="1"/>
    </xf>
    <xf numFmtId="165" fontId="7" fillId="13" borderId="8" xfId="4" applyFont="1" applyFill="1" applyBorder="1" applyAlignment="1">
      <alignment horizontal="left" vertical="top" wrapText="1"/>
    </xf>
    <xf numFmtId="165" fontId="7" fillId="13" borderId="8" xfId="4" applyFont="1" applyFill="1" applyBorder="1" applyAlignment="1">
      <alignment horizontal="left" wrapText="1"/>
    </xf>
    <xf numFmtId="164" fontId="1" fillId="0" borderId="8" xfId="5" applyNumberFormat="1" applyFont="1" applyBorder="1" applyAlignment="1">
      <alignment wrapText="1"/>
    </xf>
    <xf numFmtId="164" fontId="7" fillId="14" borderId="8" xfId="5" applyNumberFormat="1" applyFont="1" applyFill="1" applyBorder="1" applyAlignment="1">
      <alignment wrapText="1"/>
    </xf>
    <xf numFmtId="164" fontId="7" fillId="0" borderId="8" xfId="5" applyNumberFormat="1" applyFont="1" applyBorder="1" applyAlignment="1">
      <alignment wrapText="1"/>
    </xf>
    <xf numFmtId="164" fontId="7" fillId="12" borderId="8" xfId="5" applyNumberFormat="1" applyFont="1" applyFill="1" applyBorder="1" applyAlignment="1">
      <alignment wrapText="1"/>
    </xf>
    <xf numFmtId="164" fontId="7" fillId="0" borderId="8" xfId="5" applyNumberFormat="1" applyFont="1" applyFill="1" applyBorder="1" applyAlignment="1">
      <alignment wrapText="1"/>
    </xf>
    <xf numFmtId="164" fontId="5" fillId="3" borderId="9" xfId="5" applyNumberFormat="1" applyFont="1" applyFill="1" applyBorder="1" applyAlignment="1">
      <alignment wrapText="1"/>
    </xf>
    <xf numFmtId="165" fontId="7" fillId="0" borderId="0" xfId="4" applyFont="1" applyFill="1" applyBorder="1" applyAlignment="1">
      <alignment wrapText="1"/>
    </xf>
    <xf numFmtId="165" fontId="7" fillId="0" borderId="0" xfId="4" applyFont="1" applyFill="1" applyBorder="1" applyAlignment="1">
      <alignment horizontal="left" vertical="top" wrapText="1"/>
    </xf>
    <xf numFmtId="165" fontId="7" fillId="0" borderId="0" xfId="4" applyFont="1" applyFill="1" applyBorder="1" applyAlignment="1">
      <alignment horizontal="left" wrapText="1"/>
    </xf>
    <xf numFmtId="164" fontId="7" fillId="0" borderId="0" xfId="5" applyNumberFormat="1" applyFont="1" applyFill="1" applyBorder="1" applyAlignment="1">
      <alignment wrapText="1"/>
    </xf>
    <xf numFmtId="164" fontId="5" fillId="0" borderId="0" xfId="5" applyNumberFormat="1" applyFont="1" applyFill="1" applyBorder="1" applyAlignment="1">
      <alignment wrapText="1"/>
    </xf>
    <xf numFmtId="165" fontId="4" fillId="0" borderId="0" xfId="4" applyFont="1" applyAlignment="1">
      <alignment horizontal="left" wrapText="1"/>
    </xf>
    <xf numFmtId="164" fontId="1" fillId="0" borderId="0" xfId="4" applyNumberFormat="1" applyFont="1" applyAlignment="1">
      <alignment horizontal="left" wrapText="1"/>
    </xf>
    <xf numFmtId="165" fontId="2" fillId="8" borderId="0" xfId="4" applyFont="1" applyFill="1" applyAlignment="1">
      <alignment horizontal="left" wrapText="1"/>
    </xf>
    <xf numFmtId="165" fontId="2" fillId="8" borderId="0" xfId="4" applyFont="1" applyFill="1" applyAlignment="1">
      <alignment horizontal="left" vertical="center" wrapText="1"/>
    </xf>
    <xf numFmtId="165" fontId="8" fillId="12" borderId="0" xfId="4" applyFont="1" applyFill="1" applyAlignment="1">
      <alignment horizontal="left" vertical="center" wrapText="1"/>
    </xf>
    <xf numFmtId="165" fontId="7" fillId="12" borderId="0" xfId="4" applyFont="1" applyFill="1" applyAlignment="1">
      <alignment horizontal="left" wrapText="1"/>
    </xf>
    <xf numFmtId="167" fontId="7" fillId="0" borderId="0" xfId="5" applyNumberFormat="1" applyFont="1" applyAlignment="1">
      <alignment horizontal="center"/>
    </xf>
    <xf numFmtId="167" fontId="1" fillId="0" borderId="0" xfId="5" applyNumberFormat="1" applyFont="1" applyAlignment="1">
      <alignment horizontal="center"/>
    </xf>
    <xf numFmtId="167" fontId="3" fillId="3" borderId="0" xfId="5" applyNumberFormat="1" applyFont="1" applyFill="1" applyAlignment="1">
      <alignment horizontal="center"/>
    </xf>
    <xf numFmtId="167" fontId="8" fillId="12" borderId="0" xfId="5" applyNumberFormat="1" applyFont="1" applyFill="1" applyAlignment="1">
      <alignment horizontal="center" vertical="center"/>
    </xf>
    <xf numFmtId="164" fontId="7" fillId="12" borderId="0" xfId="5" applyNumberFormat="1" applyFont="1" applyFill="1" applyAlignment="1">
      <alignment wrapText="1"/>
    </xf>
    <xf numFmtId="164" fontId="3" fillId="0" borderId="0" xfId="5" applyNumberFormat="1" applyFont="1" applyFill="1" applyAlignment="1">
      <alignment wrapText="1"/>
    </xf>
    <xf numFmtId="167" fontId="1" fillId="0" borderId="0" xfId="5" applyNumberFormat="1" applyFont="1" applyAlignment="1">
      <alignment horizontal="center" wrapText="1"/>
    </xf>
    <xf numFmtId="167" fontId="7" fillId="0" borderId="0" xfId="5" applyNumberFormat="1" applyFont="1" applyAlignment="1">
      <alignment horizontal="center" wrapText="1"/>
    </xf>
    <xf numFmtId="165" fontId="8" fillId="0" borderId="0" xfId="4" applyFont="1" applyAlignment="1">
      <alignment horizontal="left" wrapText="1"/>
    </xf>
    <xf numFmtId="167" fontId="8" fillId="0" borderId="0" xfId="5" applyNumberFormat="1" applyFont="1" applyAlignment="1">
      <alignment horizontal="center" wrapText="1"/>
    </xf>
    <xf numFmtId="164" fontId="8" fillId="0" borderId="0" xfId="5" applyNumberFormat="1" applyFont="1" applyAlignment="1">
      <alignment horizontal="left" wrapText="1"/>
    </xf>
    <xf numFmtId="164" fontId="7" fillId="0" borderId="0" xfId="5" applyNumberFormat="1" applyFont="1" applyAlignment="1">
      <alignment horizontal="left" wrapText="1"/>
    </xf>
    <xf numFmtId="164" fontId="7" fillId="0" borderId="0" xfId="5" applyNumberFormat="1" applyFont="1" applyFill="1" applyAlignment="1">
      <alignment horizontal="left" wrapText="1"/>
    </xf>
    <xf numFmtId="164" fontId="7" fillId="0" borderId="1" xfId="5" applyNumberFormat="1" applyFont="1" applyBorder="1" applyAlignment="1">
      <alignment horizontal="left" wrapText="1"/>
    </xf>
    <xf numFmtId="164" fontId="8" fillId="15" borderId="0" xfId="5" applyNumberFormat="1" applyFont="1" applyFill="1" applyAlignment="1">
      <alignment horizontal="left" wrapText="1"/>
    </xf>
    <xf numFmtId="166" fontId="7" fillId="0" borderId="0" xfId="5" applyFont="1" applyAlignment="1">
      <alignment horizontal="left" wrapText="1"/>
    </xf>
    <xf numFmtId="166" fontId="8" fillId="0" borderId="0" xfId="5" applyFont="1" applyAlignment="1">
      <alignment horizontal="left" wrapText="1"/>
    </xf>
    <xf numFmtId="164" fontId="8" fillId="15" borderId="1" xfId="5" applyNumberFormat="1" applyFont="1" applyFill="1" applyBorder="1" applyAlignment="1">
      <alignment horizontal="left" wrapText="1"/>
    </xf>
    <xf numFmtId="165" fontId="10" fillId="0" borderId="0" xfId="4" applyFont="1" applyAlignment="1">
      <alignment horizontal="left" wrapText="1"/>
    </xf>
    <xf numFmtId="164" fontId="8" fillId="15" borderId="0" xfId="5" applyNumberFormat="1" applyFont="1" applyFill="1" applyAlignment="1">
      <alignment wrapText="1"/>
    </xf>
    <xf numFmtId="164" fontId="8" fillId="15" borderId="6" xfId="5" applyNumberFormat="1" applyFont="1" applyFill="1" applyBorder="1" applyAlignment="1">
      <alignment horizontal="left" wrapText="1"/>
    </xf>
    <xf numFmtId="164" fontId="1" fillId="0" borderId="0" xfId="1" applyNumberFormat="1" applyFont="1"/>
    <xf numFmtId="164" fontId="6" fillId="0" borderId="0" xfId="1" applyNumberFormat="1" applyFont="1"/>
    <xf numFmtId="164" fontId="6" fillId="0" borderId="3" xfId="1" applyNumberFormat="1" applyFont="1" applyBorder="1"/>
    <xf numFmtId="164" fontId="6" fillId="0" borderId="0" xfId="1" applyNumberFormat="1" applyFont="1" applyAlignment="1">
      <alignment horizontal="center"/>
    </xf>
    <xf numFmtId="165" fontId="0" fillId="0" borderId="0" xfId="4" applyFont="1" applyAlignment="1">
      <alignment vertical="center"/>
    </xf>
    <xf numFmtId="164" fontId="1" fillId="6" borderId="0" xfId="1" applyNumberFormat="1" applyFont="1" applyFill="1" applyAlignment="1">
      <alignment horizontal="right" vertical="center"/>
    </xf>
    <xf numFmtId="164" fontId="4" fillId="6" borderId="0" xfId="1" applyNumberFormat="1" applyFont="1" applyFill="1" applyAlignment="1">
      <alignment horizontal="right" vertical="center"/>
    </xf>
    <xf numFmtId="164" fontId="1" fillId="0" borderId="0" xfId="1" applyNumberFormat="1" applyFont="1" applyAlignment="1">
      <alignment horizontal="right" vertical="center"/>
    </xf>
    <xf numFmtId="164" fontId="4" fillId="0" borderId="0" xfId="1" applyNumberFormat="1" applyFont="1" applyAlignment="1">
      <alignment horizontal="right" vertical="center"/>
    </xf>
    <xf numFmtId="164" fontId="1" fillId="0" borderId="0" xfId="1" applyNumberFormat="1" applyFont="1" applyAlignment="1">
      <alignment vertical="center"/>
    </xf>
    <xf numFmtId="164" fontId="4" fillId="0" borderId="0" xfId="1" applyNumberFormat="1" applyFont="1" applyAlignment="1">
      <alignment vertical="center"/>
    </xf>
    <xf numFmtId="164" fontId="1" fillId="0" borderId="0" xfId="1" applyNumberFormat="1" applyFont="1" applyBorder="1" applyAlignment="1">
      <alignment horizontal="right" vertical="center"/>
    </xf>
    <xf numFmtId="164" fontId="4" fillId="0" borderId="0" xfId="1" applyNumberFormat="1" applyFont="1" applyBorder="1" applyAlignment="1">
      <alignment vertical="center"/>
    </xf>
    <xf numFmtId="164" fontId="4" fillId="6" borderId="2" xfId="1" applyNumberFormat="1" applyFont="1" applyFill="1" applyBorder="1" applyAlignment="1">
      <alignment horizontal="right" vertical="center"/>
    </xf>
    <xf numFmtId="164" fontId="2" fillId="8" borderId="0" xfId="1" quotePrefix="1" applyNumberFormat="1" applyFont="1" applyFill="1" applyBorder="1" applyAlignment="1">
      <alignment horizontal="center" vertical="center"/>
    </xf>
    <xf numFmtId="164" fontId="0" fillId="0" borderId="0" xfId="0" applyNumberFormat="1"/>
    <xf numFmtId="0" fontId="0" fillId="0" borderId="0" xfId="0" applyAlignment="1">
      <alignment wrapText="1"/>
    </xf>
    <xf numFmtId="0" fontId="0" fillId="0" borderId="10" xfId="0" applyBorder="1" applyAlignment="1">
      <alignment wrapText="1"/>
    </xf>
    <xf numFmtId="0" fontId="0" fillId="0" borderId="10" xfId="0" applyBorder="1"/>
    <xf numFmtId="0" fontId="4" fillId="0" borderId="10" xfId="0" applyFont="1" applyBorder="1" applyAlignment="1">
      <alignment horizontal="center"/>
    </xf>
    <xf numFmtId="164" fontId="4" fillId="0" borderId="10" xfId="1" applyNumberFormat="1" applyFont="1" applyBorder="1" applyAlignment="1">
      <alignment horizontal="center"/>
    </xf>
    <xf numFmtId="0" fontId="4" fillId="0" borderId="10" xfId="0" applyFont="1" applyBorder="1"/>
    <xf numFmtId="0" fontId="0" fillId="0" borderId="10" xfId="0" applyBorder="1" applyAlignment="1">
      <alignment horizontal="center"/>
    </xf>
    <xf numFmtId="164" fontId="0" fillId="0" borderId="10" xfId="1" applyNumberFormat="1" applyFont="1" applyBorder="1"/>
    <xf numFmtId="164" fontId="0" fillId="0" borderId="10" xfId="0" applyNumberFormat="1" applyBorder="1"/>
    <xf numFmtId="164" fontId="6" fillId="4" borderId="0" xfId="1" applyNumberFormat="1" applyFont="1" applyFill="1" applyBorder="1"/>
    <xf numFmtId="164" fontId="3" fillId="0" borderId="0" xfId="5" applyNumberFormat="1" applyFont="1" applyFill="1" applyBorder="1" applyAlignment="1">
      <alignment wrapText="1"/>
    </xf>
    <xf numFmtId="164" fontId="0" fillId="0" borderId="0" xfId="0" applyNumberFormat="1" applyFont="1" applyFill="1"/>
    <xf numFmtId="15" fontId="0" fillId="0" borderId="0" xfId="0" applyNumberFormat="1" applyAlignment="1">
      <alignment horizontal="center"/>
    </xf>
    <xf numFmtId="0" fontId="0" fillId="3" borderId="0" xfId="0" applyFill="1" applyAlignment="1">
      <alignment horizontal="center"/>
    </xf>
    <xf numFmtId="15" fontId="0" fillId="3" borderId="0" xfId="0" applyNumberFormat="1" applyFill="1" applyAlignment="1">
      <alignment horizontal="center"/>
    </xf>
    <xf numFmtId="0" fontId="0" fillId="3" borderId="0" xfId="0" applyFill="1"/>
    <xf numFmtId="164" fontId="0" fillId="3" borderId="0" xfId="1" applyNumberFormat="1" applyFont="1" applyFill="1"/>
    <xf numFmtId="9" fontId="0" fillId="3" borderId="0" xfId="0" applyNumberFormat="1" applyFill="1"/>
    <xf numFmtId="164" fontId="0" fillId="3" borderId="0" xfId="0" applyNumberFormat="1" applyFill="1"/>
    <xf numFmtId="164" fontId="3" fillId="0" borderId="0" xfId="1" applyNumberFormat="1" applyFont="1" applyAlignment="1">
      <alignment horizontal="right" vertical="center"/>
    </xf>
    <xf numFmtId="164" fontId="5" fillId="0" borderId="0" xfId="1" applyNumberFormat="1" applyFont="1" applyAlignment="1">
      <alignment horizontal="right" vertical="center"/>
    </xf>
    <xf numFmtId="43" fontId="3" fillId="0" borderId="0" xfId="1" applyFont="1"/>
    <xf numFmtId="165" fontId="3" fillId="0" borderId="0" xfId="4" applyFont="1"/>
    <xf numFmtId="0" fontId="0" fillId="0" borderId="0" xfId="0" quotePrefix="1"/>
    <xf numFmtId="165" fontId="1" fillId="0" borderId="0" xfId="4" applyFont="1" applyFill="1"/>
    <xf numFmtId="164" fontId="1" fillId="0" borderId="0" xfId="5" applyNumberFormat="1" applyFont="1" applyFill="1"/>
    <xf numFmtId="43" fontId="0" fillId="0" borderId="0" xfId="1" applyFont="1"/>
    <xf numFmtId="43" fontId="0" fillId="0" borderId="0" xfId="1" applyFont="1" applyAlignment="1">
      <alignment horizontal="center"/>
    </xf>
    <xf numFmtId="43" fontId="2" fillId="8" borderId="0" xfId="1" applyFont="1" applyFill="1" applyBorder="1" applyAlignment="1">
      <alignment horizontal="center" vertical="center" wrapText="1"/>
    </xf>
    <xf numFmtId="43" fontId="0" fillId="0" borderId="0" xfId="0" applyNumberFormat="1"/>
    <xf numFmtId="0" fontId="0" fillId="17" borderId="0" xfId="0" applyFill="1" applyAlignment="1">
      <alignment horizontal="center"/>
    </xf>
    <xf numFmtId="15" fontId="0" fillId="17" borderId="0" xfId="0" applyNumberFormat="1" applyFill="1" applyAlignment="1">
      <alignment horizontal="center"/>
    </xf>
    <xf numFmtId="0" fontId="0" fillId="17" borderId="0" xfId="0" applyFill="1"/>
    <xf numFmtId="164" fontId="0" fillId="17" borderId="0" xfId="1" applyNumberFormat="1" applyFont="1" applyFill="1"/>
    <xf numFmtId="0" fontId="0" fillId="18" borderId="0" xfId="0" applyFill="1" applyAlignment="1">
      <alignment horizontal="center"/>
    </xf>
    <xf numFmtId="15" fontId="0" fillId="18" borderId="0" xfId="0" applyNumberFormat="1" applyFill="1" applyAlignment="1">
      <alignment horizontal="center"/>
    </xf>
    <xf numFmtId="0" fontId="0" fillId="18" borderId="0" xfId="0" applyFill="1"/>
    <xf numFmtId="164" fontId="0" fillId="18" borderId="0" xfId="1" applyNumberFormat="1" applyFont="1" applyFill="1"/>
    <xf numFmtId="164" fontId="2" fillId="19" borderId="0" xfId="1" applyNumberFormat="1" applyFont="1" applyFill="1" applyBorder="1" applyAlignment="1">
      <alignment horizontal="center" vertical="center" wrapText="1"/>
    </xf>
    <xf numFmtId="164" fontId="2" fillId="20" borderId="0" xfId="1" applyNumberFormat="1" applyFont="1" applyFill="1" applyBorder="1" applyAlignment="1">
      <alignment horizontal="center" vertical="center" wrapText="1"/>
    </xf>
    <xf numFmtId="164" fontId="2" fillId="21" borderId="0" xfId="1" applyNumberFormat="1" applyFont="1" applyFill="1" applyBorder="1" applyAlignment="1">
      <alignment horizontal="center" vertical="center" wrapText="1"/>
    </xf>
    <xf numFmtId="0" fontId="0" fillId="0" borderId="0" xfId="0" applyFont="1" applyFill="1" applyAlignment="1">
      <alignment horizontal="left"/>
    </xf>
    <xf numFmtId="164" fontId="5" fillId="0" borderId="0" xfId="1" applyNumberFormat="1" applyFont="1" applyFill="1" applyBorder="1" applyAlignment="1">
      <alignment horizontal="left" vertical="center"/>
    </xf>
    <xf numFmtId="0" fontId="5" fillId="0" borderId="0" xfId="0" applyFont="1" applyFill="1" applyAlignment="1">
      <alignment horizontal="left"/>
    </xf>
    <xf numFmtId="0" fontId="0" fillId="0" borderId="0" xfId="0" applyFont="1" applyFill="1" applyBorder="1" applyAlignment="1">
      <alignment horizontal="left"/>
    </xf>
    <xf numFmtId="0" fontId="3" fillId="0" borderId="0" xfId="0" applyFont="1" applyFill="1" applyAlignment="1">
      <alignment horizontal="left"/>
    </xf>
    <xf numFmtId="164" fontId="3" fillId="0" borderId="0" xfId="0" applyNumberFormat="1" applyFont="1" applyFill="1" applyAlignment="1">
      <alignment horizontal="left"/>
    </xf>
    <xf numFmtId="0" fontId="9" fillId="0" borderId="0" xfId="0" applyFont="1" applyFill="1" applyAlignment="1">
      <alignment horizontal="left"/>
    </xf>
    <xf numFmtId="167" fontId="2" fillId="8" borderId="0" xfId="5" applyNumberFormat="1" applyFont="1" applyFill="1" applyAlignment="1">
      <alignment horizontal="center" vertical="center"/>
    </xf>
    <xf numFmtId="167" fontId="8" fillId="0" borderId="0" xfId="5" applyNumberFormat="1" applyFont="1" applyAlignment="1">
      <alignment horizontal="center"/>
    </xf>
  </cellXfs>
  <cellStyles count="7">
    <cellStyle name="Comma" xfId="1" builtinId="3"/>
    <cellStyle name="Comma 2" xfId="5"/>
    <cellStyle name="Comma 2 2" xfId="6"/>
    <cellStyle name="Normal" xfId="0" builtinId="0"/>
    <cellStyle name="Normal 12" xfId="3"/>
    <cellStyle name="Normal 2" xfId="4"/>
    <cellStyle name="Percent" xfId="2" builtinId="5"/>
  </cellStyles>
  <dxfs count="3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224970</xdr:colOff>
      <xdr:row>1</xdr:row>
      <xdr:rowOff>0</xdr:rowOff>
    </xdr:from>
    <xdr:to>
      <xdr:col>6</xdr:col>
      <xdr:colOff>595086</xdr:colOff>
      <xdr:row>6</xdr:row>
      <xdr:rowOff>15704</xdr:rowOff>
    </xdr:to>
    <xdr:sp macro="" textlink="">
      <xdr:nvSpPr>
        <xdr:cNvPr id="2" name="Oval 1"/>
        <xdr:cNvSpPr/>
      </xdr:nvSpPr>
      <xdr:spPr>
        <a:xfrm>
          <a:off x="2663370" y="190500"/>
          <a:ext cx="1589316" cy="968204"/>
        </a:xfrm>
        <a:prstGeom prst="ellips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54610" tIns="54610" rIns="54610" bIns="5461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2400">
              <a:solidFill>
                <a:schemeClr val="bg1"/>
              </a:solidFill>
            </a:rPr>
            <a:t>M</a:t>
          </a:r>
        </a:p>
      </xdr:txBody>
    </xdr:sp>
    <xdr:clientData/>
  </xdr:twoCellAnchor>
  <xdr:twoCellAnchor>
    <xdr:from>
      <xdr:col>1</xdr:col>
      <xdr:colOff>174170</xdr:colOff>
      <xdr:row>10</xdr:row>
      <xdr:rowOff>68837</xdr:rowOff>
    </xdr:from>
    <xdr:to>
      <xdr:col>3</xdr:col>
      <xdr:colOff>217713</xdr:colOff>
      <xdr:row>14</xdr:row>
      <xdr:rowOff>76094</xdr:rowOff>
    </xdr:to>
    <xdr:sp macro="" textlink="">
      <xdr:nvSpPr>
        <xdr:cNvPr id="3" name="Rectangle 2"/>
        <xdr:cNvSpPr/>
      </xdr:nvSpPr>
      <xdr:spPr>
        <a:xfrm>
          <a:off x="783770" y="1973837"/>
          <a:ext cx="1262743" cy="769257"/>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54610" tIns="54610" rIns="54610" bIns="5461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2400">
              <a:solidFill>
                <a:schemeClr val="bg1"/>
              </a:solidFill>
            </a:rPr>
            <a:t>A</a:t>
          </a:r>
        </a:p>
      </xdr:txBody>
    </xdr:sp>
    <xdr:clientData/>
  </xdr:twoCellAnchor>
  <xdr:twoCellAnchor>
    <xdr:from>
      <xdr:col>7</xdr:col>
      <xdr:colOff>595084</xdr:colOff>
      <xdr:row>10</xdr:row>
      <xdr:rowOff>68837</xdr:rowOff>
    </xdr:from>
    <xdr:to>
      <xdr:col>10</xdr:col>
      <xdr:colOff>29027</xdr:colOff>
      <xdr:row>14</xdr:row>
      <xdr:rowOff>76094</xdr:rowOff>
    </xdr:to>
    <xdr:sp macro="" textlink="">
      <xdr:nvSpPr>
        <xdr:cNvPr id="4" name="Rectangle 3"/>
        <xdr:cNvSpPr/>
      </xdr:nvSpPr>
      <xdr:spPr>
        <a:xfrm>
          <a:off x="4862284" y="1973837"/>
          <a:ext cx="1262743" cy="769257"/>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54610" tIns="54610" rIns="54610" bIns="5461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2400">
              <a:solidFill>
                <a:schemeClr val="bg1"/>
              </a:solidFill>
            </a:rPr>
            <a:t>E</a:t>
          </a:r>
        </a:p>
      </xdr:txBody>
    </xdr:sp>
    <xdr:clientData/>
  </xdr:twoCellAnchor>
  <xdr:twoCellAnchor>
    <xdr:from>
      <xdr:col>5</xdr:col>
      <xdr:colOff>410028</xdr:colOff>
      <xdr:row>6</xdr:row>
      <xdr:rowOff>15704</xdr:rowOff>
    </xdr:from>
    <xdr:to>
      <xdr:col>9</xdr:col>
      <xdr:colOff>7256</xdr:colOff>
      <xdr:row>10</xdr:row>
      <xdr:rowOff>68837</xdr:rowOff>
    </xdr:to>
    <xdr:cxnSp macro="">
      <xdr:nvCxnSpPr>
        <xdr:cNvPr id="5" name="Straight Arrow Connector 4"/>
        <xdr:cNvCxnSpPr>
          <a:stCxn id="2" idx="4"/>
          <a:endCxn id="4" idx="0"/>
        </xdr:cNvCxnSpPr>
      </xdr:nvCxnSpPr>
      <xdr:spPr>
        <a:xfrm>
          <a:off x="3458028" y="1158704"/>
          <a:ext cx="2035628" cy="815133"/>
        </a:xfrm>
        <a:prstGeom prst="straightConnector1">
          <a:avLst/>
        </a:prstGeom>
        <a:ln w="28575">
          <a:solidFill>
            <a:schemeClr val="accent3"/>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195942</xdr:colOff>
      <xdr:row>6</xdr:row>
      <xdr:rowOff>15704</xdr:rowOff>
    </xdr:from>
    <xdr:to>
      <xdr:col>5</xdr:col>
      <xdr:colOff>410028</xdr:colOff>
      <xdr:row>10</xdr:row>
      <xdr:rowOff>68837</xdr:rowOff>
    </xdr:to>
    <xdr:cxnSp macro="">
      <xdr:nvCxnSpPr>
        <xdr:cNvPr id="6" name="Straight Arrow Connector 5"/>
        <xdr:cNvCxnSpPr>
          <a:stCxn id="2" idx="4"/>
          <a:endCxn id="3" idx="0"/>
        </xdr:cNvCxnSpPr>
      </xdr:nvCxnSpPr>
      <xdr:spPr>
        <a:xfrm flipH="1">
          <a:off x="1415142" y="1158704"/>
          <a:ext cx="2042886" cy="815133"/>
        </a:xfrm>
        <a:prstGeom prst="straightConnector1">
          <a:avLst/>
        </a:prstGeom>
        <a:ln w="28575">
          <a:solidFill>
            <a:schemeClr val="accent3"/>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522514</xdr:colOff>
      <xdr:row>6</xdr:row>
      <xdr:rowOff>179892</xdr:rowOff>
    </xdr:from>
    <xdr:to>
      <xdr:col>3</xdr:col>
      <xdr:colOff>607785</xdr:colOff>
      <xdr:row>9</xdr:row>
      <xdr:rowOff>25942</xdr:rowOff>
    </xdr:to>
    <xdr:sp macro="" textlink="">
      <xdr:nvSpPr>
        <xdr:cNvPr id="7" name="Rectangle 6"/>
        <xdr:cNvSpPr/>
      </xdr:nvSpPr>
      <xdr:spPr>
        <a:xfrm>
          <a:off x="1741714" y="1322892"/>
          <a:ext cx="694871" cy="417550"/>
        </a:xfrm>
        <a:prstGeom prst="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54610" tIns="54610" rIns="54610" bIns="5461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500" b="1">
              <a:solidFill>
                <a:sysClr val="windowText" lastClr="000000"/>
              </a:solidFill>
            </a:rPr>
            <a:t>75%</a:t>
          </a:r>
        </a:p>
      </xdr:txBody>
    </xdr:sp>
    <xdr:clientData/>
  </xdr:twoCellAnchor>
  <xdr:twoCellAnchor>
    <xdr:from>
      <xdr:col>7</xdr:col>
      <xdr:colOff>262163</xdr:colOff>
      <xdr:row>6</xdr:row>
      <xdr:rowOff>179892</xdr:rowOff>
    </xdr:from>
    <xdr:to>
      <xdr:col>8</xdr:col>
      <xdr:colOff>347434</xdr:colOff>
      <xdr:row>9</xdr:row>
      <xdr:rowOff>25942</xdr:rowOff>
    </xdr:to>
    <xdr:sp macro="" textlink="">
      <xdr:nvSpPr>
        <xdr:cNvPr id="8" name="Rectangle 7"/>
        <xdr:cNvSpPr/>
      </xdr:nvSpPr>
      <xdr:spPr>
        <a:xfrm>
          <a:off x="4529363" y="1322892"/>
          <a:ext cx="694871" cy="417550"/>
        </a:xfrm>
        <a:prstGeom prst="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54610" tIns="54610" rIns="54610" bIns="5461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500" b="1">
              <a:solidFill>
                <a:sysClr val="windowText" lastClr="000000"/>
              </a:solidFill>
            </a:rPr>
            <a:t>40%</a:t>
          </a:r>
        </a:p>
      </xdr:txBody>
    </xdr:sp>
    <xdr:clientData/>
  </xdr:twoCellAnchor>
  <xdr:twoCellAnchor>
    <xdr:from>
      <xdr:col>1</xdr:col>
      <xdr:colOff>176893</xdr:colOff>
      <xdr:row>8</xdr:row>
      <xdr:rowOff>27214</xdr:rowOff>
    </xdr:from>
    <xdr:to>
      <xdr:col>2</xdr:col>
      <xdr:colOff>262164</xdr:colOff>
      <xdr:row>10</xdr:row>
      <xdr:rowOff>63764</xdr:rowOff>
    </xdr:to>
    <xdr:sp macro="" textlink="">
      <xdr:nvSpPr>
        <xdr:cNvPr id="9" name="Rectangle 8"/>
        <xdr:cNvSpPr/>
      </xdr:nvSpPr>
      <xdr:spPr>
        <a:xfrm>
          <a:off x="786493" y="1551214"/>
          <a:ext cx="694871" cy="417550"/>
        </a:xfrm>
        <a:prstGeom prst="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54610" tIns="54610" rIns="54610" bIns="5461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500" b="1">
              <a:solidFill>
                <a:srgbClr val="FF0000"/>
              </a:solidFill>
            </a:rPr>
            <a:t>25%</a:t>
          </a:r>
        </a:p>
      </xdr:txBody>
    </xdr:sp>
    <xdr:clientData/>
  </xdr:twoCellAnchor>
  <xdr:twoCellAnchor>
    <xdr:from>
      <xdr:col>2</xdr:col>
      <xdr:colOff>383285</xdr:colOff>
      <xdr:row>7</xdr:row>
      <xdr:rowOff>147725</xdr:rowOff>
    </xdr:from>
    <xdr:to>
      <xdr:col>6</xdr:col>
      <xdr:colOff>286314</xdr:colOff>
      <xdr:row>11</xdr:row>
      <xdr:rowOff>21027</xdr:rowOff>
    </xdr:to>
    <xdr:sp macro="" textlink="">
      <xdr:nvSpPr>
        <xdr:cNvPr id="10" name="Curved Right Arrow 9"/>
        <xdr:cNvSpPr/>
      </xdr:nvSpPr>
      <xdr:spPr>
        <a:xfrm rot="14283016">
          <a:off x="2455549" y="628161"/>
          <a:ext cx="635302" cy="2341429"/>
        </a:xfrm>
        <a:prstGeom prst="curvedRightArrow">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4</xdr:col>
      <xdr:colOff>130629</xdr:colOff>
      <xdr:row>9</xdr:row>
      <xdr:rowOff>119743</xdr:rowOff>
    </xdr:from>
    <xdr:to>
      <xdr:col>5</xdr:col>
      <xdr:colOff>215900</xdr:colOff>
      <xdr:row>11</xdr:row>
      <xdr:rowOff>156293</xdr:rowOff>
    </xdr:to>
    <xdr:sp macro="" textlink="">
      <xdr:nvSpPr>
        <xdr:cNvPr id="11" name="Rectangle 10"/>
        <xdr:cNvSpPr/>
      </xdr:nvSpPr>
      <xdr:spPr>
        <a:xfrm>
          <a:off x="2569029" y="1834243"/>
          <a:ext cx="694871" cy="417550"/>
        </a:xfrm>
        <a:prstGeom prst="rect">
          <a:avLst/>
        </a:prstGeom>
        <a:ln/>
      </xdr:spPr>
      <xdr:style>
        <a:lnRef idx="0">
          <a:schemeClr val="accent4"/>
        </a:lnRef>
        <a:fillRef idx="3">
          <a:schemeClr val="accent4"/>
        </a:fillRef>
        <a:effectRef idx="3">
          <a:schemeClr val="accent4"/>
        </a:effectRef>
        <a:fontRef idx="minor">
          <a:schemeClr val="lt1"/>
        </a:fontRef>
      </xdr:style>
      <xdr:txBody>
        <a:bodyPr wrap="square" lIns="54610" tIns="54610" rIns="54610" bIns="5461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500" b="1">
              <a:solidFill>
                <a:sysClr val="windowText" lastClr="000000"/>
              </a:solidFill>
            </a:rPr>
            <a:t>Bán</a:t>
          </a:r>
          <a:r>
            <a:rPr lang="en-US" sz="1500" b="1" baseline="0">
              <a:solidFill>
                <a:sysClr val="windowText" lastClr="000000"/>
              </a:solidFill>
            </a:rPr>
            <a:t> hàng</a:t>
          </a:r>
          <a:endParaRPr lang="en-US" sz="1500" b="1">
            <a:solidFill>
              <a:sysClr val="windowText" lastClr="000000"/>
            </a:solidFill>
          </a:endParaRPr>
        </a:p>
      </xdr:txBody>
    </xdr:sp>
    <xdr:clientData/>
  </xdr:twoCellAnchor>
  <xdr:twoCellAnchor>
    <xdr:from>
      <xdr:col>1</xdr:col>
      <xdr:colOff>308634</xdr:colOff>
      <xdr:row>2</xdr:row>
      <xdr:rowOff>161102</xdr:rowOff>
    </xdr:from>
    <xdr:to>
      <xdr:col>4</xdr:col>
      <xdr:colOff>551270</xdr:colOff>
      <xdr:row>5</xdr:row>
      <xdr:rowOff>107240</xdr:rowOff>
    </xdr:to>
    <xdr:sp macro="" textlink="">
      <xdr:nvSpPr>
        <xdr:cNvPr id="12" name="Curved Right Arrow 11"/>
        <xdr:cNvSpPr/>
      </xdr:nvSpPr>
      <xdr:spPr>
        <a:xfrm rot="14283016" flipH="1" flipV="1">
          <a:off x="1695133" y="-234797"/>
          <a:ext cx="517638" cy="2071436"/>
        </a:xfrm>
        <a:prstGeom prst="curvedRigh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2</xdr:col>
      <xdr:colOff>47626</xdr:colOff>
      <xdr:row>1</xdr:row>
      <xdr:rowOff>186418</xdr:rowOff>
    </xdr:from>
    <xdr:to>
      <xdr:col>3</xdr:col>
      <xdr:colOff>468994</xdr:colOff>
      <xdr:row>4</xdr:row>
      <xdr:rowOff>32468</xdr:rowOff>
    </xdr:to>
    <xdr:sp macro="" textlink="">
      <xdr:nvSpPr>
        <xdr:cNvPr id="13" name="Rectangle 12"/>
        <xdr:cNvSpPr/>
      </xdr:nvSpPr>
      <xdr:spPr>
        <a:xfrm>
          <a:off x="1266826" y="376918"/>
          <a:ext cx="1030968" cy="417550"/>
        </a:xfrm>
        <a:prstGeom prst="rect">
          <a:avLst/>
        </a:prstGeom>
        <a:ln/>
      </xdr:spPr>
      <xdr:style>
        <a:lnRef idx="0">
          <a:schemeClr val="accent2"/>
        </a:lnRef>
        <a:fillRef idx="3">
          <a:schemeClr val="accent2"/>
        </a:fillRef>
        <a:effectRef idx="3">
          <a:schemeClr val="accent2"/>
        </a:effectRef>
        <a:fontRef idx="minor">
          <a:schemeClr val="lt1"/>
        </a:fontRef>
      </xdr:style>
      <xdr:txBody>
        <a:bodyPr wrap="square" lIns="54610" tIns="54610" rIns="54610" bIns="5461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500" b="1">
              <a:solidFill>
                <a:sysClr val="windowText" lastClr="000000"/>
              </a:solidFill>
            </a:rPr>
            <a:t>Cho vay</a:t>
          </a:r>
          <a:r>
            <a:rPr lang="en-US" sz="1500" b="1" baseline="0">
              <a:solidFill>
                <a:sysClr val="windowText" lastClr="000000"/>
              </a:solidFill>
            </a:rPr>
            <a:t> + lãi vay</a:t>
          </a:r>
          <a:endParaRPr lang="en-US" sz="1500" b="1">
            <a:solidFill>
              <a:sysClr val="windowText" lastClr="000000"/>
            </a:solidFill>
          </a:endParaRPr>
        </a:p>
      </xdr:txBody>
    </xdr:sp>
    <xdr:clientData/>
  </xdr:twoCellAnchor>
  <xdr:twoCellAnchor>
    <xdr:from>
      <xdr:col>3</xdr:col>
      <xdr:colOff>7243</xdr:colOff>
      <xdr:row>9</xdr:row>
      <xdr:rowOff>75313</xdr:rowOff>
    </xdr:from>
    <xdr:to>
      <xdr:col>7</xdr:col>
      <xdr:colOff>145899</xdr:colOff>
      <xdr:row>14</xdr:row>
      <xdr:rowOff>88482</xdr:rowOff>
    </xdr:to>
    <xdr:sp macro="" textlink="">
      <xdr:nvSpPr>
        <xdr:cNvPr id="14" name="Curved Right Arrow 13"/>
        <xdr:cNvSpPr/>
      </xdr:nvSpPr>
      <xdr:spPr>
        <a:xfrm rot="14283016">
          <a:off x="2641736" y="984120"/>
          <a:ext cx="965669" cy="2577056"/>
        </a:xfrm>
        <a:prstGeom prst="curvedRight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4</xdr:col>
      <xdr:colOff>602796</xdr:colOff>
      <xdr:row>12</xdr:row>
      <xdr:rowOff>138794</xdr:rowOff>
    </xdr:from>
    <xdr:to>
      <xdr:col>6</xdr:col>
      <xdr:colOff>78467</xdr:colOff>
      <xdr:row>14</xdr:row>
      <xdr:rowOff>175344</xdr:rowOff>
    </xdr:to>
    <xdr:sp macro="" textlink="">
      <xdr:nvSpPr>
        <xdr:cNvPr id="15" name="Rectangle 14"/>
        <xdr:cNvSpPr/>
      </xdr:nvSpPr>
      <xdr:spPr>
        <a:xfrm>
          <a:off x="3041196" y="2424794"/>
          <a:ext cx="694871" cy="417550"/>
        </a:xfrm>
        <a:prstGeom prst="rect">
          <a:avLst/>
        </a:prstGeom>
        <a:ln/>
      </xdr:spPr>
      <xdr:style>
        <a:lnRef idx="0">
          <a:schemeClr val="accent3"/>
        </a:lnRef>
        <a:fillRef idx="3">
          <a:schemeClr val="accent3"/>
        </a:fillRef>
        <a:effectRef idx="3">
          <a:schemeClr val="accent3"/>
        </a:effectRef>
        <a:fontRef idx="minor">
          <a:schemeClr val="lt1"/>
        </a:fontRef>
      </xdr:style>
      <xdr:txBody>
        <a:bodyPr wrap="square" lIns="54610" tIns="54610" rIns="54610" bIns="5461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500" b="1">
              <a:solidFill>
                <a:sysClr val="windowText" lastClr="000000"/>
              </a:solidFill>
            </a:rPr>
            <a:t>chia cổ</a:t>
          </a:r>
          <a:r>
            <a:rPr lang="en-US" sz="1500" b="1" baseline="0">
              <a:solidFill>
                <a:sysClr val="windowText" lastClr="000000"/>
              </a:solidFill>
            </a:rPr>
            <a:t> tức</a:t>
          </a:r>
          <a:endParaRPr lang="en-US" sz="1500" b="1">
            <a:solidFill>
              <a:sysClr val="windowText" lastClr="000000"/>
            </a:solidFill>
          </a:endParaRPr>
        </a:p>
      </xdr:txBody>
    </xdr:sp>
    <xdr:clientData/>
  </xdr:twoCellAnchor>
  <xdr:twoCellAnchor>
    <xdr:from>
      <xdr:col>7</xdr:col>
      <xdr:colOff>596211</xdr:colOff>
      <xdr:row>0</xdr:row>
      <xdr:rowOff>0</xdr:rowOff>
    </xdr:from>
    <xdr:to>
      <xdr:col>9</xdr:col>
      <xdr:colOff>25011</xdr:colOff>
      <xdr:row>12</xdr:row>
      <xdr:rowOff>55808</xdr:rowOff>
    </xdr:to>
    <xdr:sp macro="" textlink="">
      <xdr:nvSpPr>
        <xdr:cNvPr id="16" name="Curved Right Arrow 15"/>
        <xdr:cNvSpPr/>
      </xdr:nvSpPr>
      <xdr:spPr>
        <a:xfrm rot="8130301">
          <a:off x="4863411" y="0"/>
          <a:ext cx="648000" cy="2341808"/>
        </a:xfrm>
        <a:prstGeom prst="curvedRight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8</xdr:col>
      <xdr:colOff>250371</xdr:colOff>
      <xdr:row>3</xdr:row>
      <xdr:rowOff>167369</xdr:rowOff>
    </xdr:from>
    <xdr:to>
      <xdr:col>9</xdr:col>
      <xdr:colOff>335642</xdr:colOff>
      <xdr:row>6</xdr:row>
      <xdr:rowOff>13419</xdr:rowOff>
    </xdr:to>
    <xdr:sp macro="" textlink="">
      <xdr:nvSpPr>
        <xdr:cNvPr id="17" name="Rectangle 16"/>
        <xdr:cNvSpPr/>
      </xdr:nvSpPr>
      <xdr:spPr>
        <a:xfrm>
          <a:off x="5127171" y="738869"/>
          <a:ext cx="694871" cy="417550"/>
        </a:xfrm>
        <a:prstGeom prst="rect">
          <a:avLst/>
        </a:prstGeom>
        <a:ln/>
      </xdr:spPr>
      <xdr:style>
        <a:lnRef idx="0">
          <a:schemeClr val="accent3"/>
        </a:lnRef>
        <a:fillRef idx="3">
          <a:schemeClr val="accent3"/>
        </a:fillRef>
        <a:effectRef idx="3">
          <a:schemeClr val="accent3"/>
        </a:effectRef>
        <a:fontRef idx="minor">
          <a:schemeClr val="lt1"/>
        </a:fontRef>
      </xdr:style>
      <xdr:txBody>
        <a:bodyPr wrap="square" lIns="54610" tIns="54610" rIns="54610" bIns="5461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500" b="1">
              <a:solidFill>
                <a:sysClr val="windowText" lastClr="000000"/>
              </a:solidFill>
            </a:rPr>
            <a:t>chia cổ</a:t>
          </a:r>
          <a:r>
            <a:rPr lang="en-US" sz="1500" b="1" baseline="0">
              <a:solidFill>
                <a:sysClr val="windowText" lastClr="000000"/>
              </a:solidFill>
            </a:rPr>
            <a:t> tức</a:t>
          </a:r>
          <a:endParaRPr lang="en-US" sz="15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Clients\HCMC\Dong%20Tam%20Joint%20Stock%20Corporation\KAM\2009\Section%20B%20-%20Clients%20Data\Audited%20Consol.%20F.%20Statement%20%2008-2009%20DT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edrive-global.kpmg.com/FILE/ER86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edrive-global.kpmg.com/Users/thuynguyen2/JOBs/Jobs%20S1/Bitexco%20Tay%20Nguyen/GRP_Tay%20Nguyen.v2/Client_Bitexco%20Reporting%20Package%2031.12.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nedrive-global.kpmg.com/Users/vuhtran/Desktop/2018/Prudential/HY/Wps/HY.7.1.1.3.6.0030Bond%20Valu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nedrive-global.kpmg.com/Users/mnguyen3/AppData/Local/Microsoft/Windows/INetCache/Content.Outlook/ODTPO1VB/Bond%20Valuation.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5310%20%20&#45824;&#52636;&#52292;&#44428;%20Lead%20Schedule&#51032;%20&#50892;&#53356;&#49884;&#53944;"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6133%20&#48120;&#51648;&#44553;&#51060;&#51088;&#44228;&#49328;2(&#51221;&#44592;&#51201;&#44552;,&#44540;&#47196;&#51088;&#50864;&#45824;&#51200;&#52629;)&#51032;%20&#50892;&#53356;&#49884;&#53944;"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208131%20&#47588;&#52636;%20substantive%20work&#51032;%20&#50892;&#53356;&#49884;&#53944;"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P%20&#44592;&#53440;&#53804;&#51088;&#51088;&#49328;%20Lead%20Schedule&#51032;%20&#50892;&#53356;&#49884;&#5394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Entry"/>
      <sheetName val="Huong dan"/>
      <sheetName val="Danhmuc"/>
      <sheetName val="BS-VN-EN"/>
      <sheetName val="PL-VN-EN"/>
      <sheetName val="Bieu do phan tich"/>
      <sheetName val="Ptich core business"/>
      <sheetName val="CF-VN-EN"/>
      <sheetName val="PL thuc te"/>
      <sheetName val="CK noi bo"/>
      <sheetName val="Worksheet(Family)"/>
      <sheetName val="Worksheet(Friends)"/>
      <sheetName val="Buttoanxuly"/>
      <sheetName val="Cac giao dich noi bo"/>
      <sheetName val="Doanh thu noi bo"/>
      <sheetName val="Loi nhuan chua thuc hien"/>
      <sheetName val="Tach LICDTS"/>
      <sheetName val="XD loi the thuong mai"/>
      <sheetName val="Cong ty con"/>
      <sheetName val="Cong ty lien ket"/>
      <sheetName val="XD Ket qua trong CTLK"/>
      <sheetName val="TH but toan dchinh"/>
      <sheetName val="Chi phi lai vay KCN"/>
      <sheetName val="Ban TSCD"/>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營業額"/>
      <sheetName val="銷貨成本明細"/>
      <sheetName val="Trainning"/>
      <sheetName val="Recruitment"/>
      <sheetName val="Stationery"/>
      <sheetName val="Light-water-power"/>
      <sheetName val="Communication-general"/>
      <sheetName val="Communication-Mobile"/>
      <sheetName val="Due &amp; Subscription"/>
      <sheetName val="Oil Product"/>
      <sheetName val="Fuel"/>
      <sheetName val="Consumable tools"/>
      <sheetName val="Consumable Parts"/>
      <sheetName val="Other subsidiary Material"/>
      <sheetName val="Travelling local"/>
      <sheetName val="Travelling oversea"/>
      <sheetName val="Delivery"/>
      <sheetName val="Transportation"/>
      <sheetName val="PR fee"/>
      <sheetName val="Professional"/>
      <sheetName val="Supporting fee"/>
      <sheetName val="Advertising"/>
      <sheetName val="Promotion"/>
      <sheetName val="Decoration"/>
      <sheetName val="Insurance"/>
      <sheetName val="Taxes &amp; license"/>
      <sheetName val="Export fee"/>
      <sheetName val="Rental"/>
      <sheetName val="Other rental"/>
      <sheetName val="Security"/>
      <sheetName val="Cleaning"/>
      <sheetName val="Repair &amp; Main"/>
      <sheetName val="Conference"/>
      <sheetName val="Reseach &amp; Develop"/>
      <sheetName val="Testing"/>
      <sheetName val="Depreciation"/>
      <sheetName val="Amortization"/>
      <sheetName val="Warranty"/>
      <sheetName val="Package"/>
      <sheetName val="Bank charge"/>
      <sheetName val="Miscellaneous purchase"/>
      <sheetName val="Other"/>
      <sheetName val="???"/>
      <sheetName val="??????"/>
      <sheetName val="Sheet1"/>
      <sheetName val="外幣評價"/>
      <sheetName val="各項費用分攤原則"/>
      <sheetName val="8609存貨單價"/>
      <sheetName val="製成品存貨統計表"/>
      <sheetName val="7-9月技酬金佣金分攤"/>
      <sheetName val="成本計酬"/>
      <sheetName val="技酬金佣金分攤"/>
      <sheetName val="運費"/>
      <sheetName val="ＥＲ傳票（費用分攤-2）"/>
      <sheetName val="ＥＲ傳票（費用分攤-1）"/>
      <sheetName val="ＥＲ傳票（成本結轉）"/>
      <sheetName val="研究費用比較 (機車)"/>
      <sheetName val="___"/>
      <sheetName val="______"/>
      <sheetName val="Sheet2"/>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sheetData sheetId="58"/>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sheetName val="A2"/>
      <sheetName val="B1"/>
      <sheetName val="B2"/>
      <sheetName val="B3"/>
      <sheetName val="C1"/>
      <sheetName val="C2"/>
      <sheetName val="C3"/>
      <sheetName val="CT-C3.3+4"/>
      <sheetName val="CT-C3.7"/>
      <sheetName val="D-1"/>
      <sheetName val="D-2"/>
      <sheetName val="D-3"/>
      <sheetName val="D-4"/>
      <sheetName val="TM bổ sung"/>
      <sheetName va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7">
          <cell r="B7" t="str">
            <v>Công ty TNHH Tập đoàn Bitexco</v>
          </cell>
        </row>
        <row r="8">
          <cell r="B8" t="str">
            <v>Công ty Cổ phần Đầu tư Bitexco</v>
          </cell>
        </row>
        <row r="9">
          <cell r="B9" t="str">
            <v>Công ty Cổ phần Da giầy Việt Nam</v>
          </cell>
        </row>
        <row r="10">
          <cell r="B10" t="str">
            <v>Công ty Cổ phần BOT Đường tránh Thanh Hóa</v>
          </cell>
        </row>
        <row r="11">
          <cell r="B11" t="str">
            <v>Công ty TNHH MTV Khoáng sản Bitexco</v>
          </cell>
        </row>
        <row r="12">
          <cell r="B12" t="str">
            <v>Công ty TNHH Dầu khí Bitexco</v>
          </cell>
        </row>
        <row r="13">
          <cell r="B13" t="str">
            <v>Công ty TNHH Quản lý Khách sạn - Bitexco</v>
          </cell>
        </row>
        <row r="14">
          <cell r="B14" t="str">
            <v>Công ty Cổ phần Viễn thông Đông Dương Telecom</v>
          </cell>
        </row>
        <row r="15">
          <cell r="B15" t="str">
            <v>Công ty Cổ phần Bitexco Bến Thành</v>
          </cell>
        </row>
        <row r="16">
          <cell r="B16" t="str">
            <v>Công ty Cổ phần Đầu tư và Du lịch JWM</v>
          </cell>
        </row>
        <row r="17">
          <cell r="B17" t="str">
            <v>Công ty Cổ phần Đầu tư TSS</v>
          </cell>
        </row>
        <row r="18">
          <cell r="B18" t="str">
            <v>Công ty Cổ phần Đầu tư và Phát triển Sapa Lào Cai</v>
          </cell>
        </row>
        <row r="19">
          <cell r="B19" t="str">
            <v>Công ty TNHH MTV Đầu tư Phát triển Dự án Tứ giác Nguyễn Cư Trinh</v>
          </cell>
        </row>
        <row r="20">
          <cell r="B20" t="str">
            <v>Công ty Cổ phần Đầu tư Dự án Bệnh Viện Sài Gòn</v>
          </cell>
        </row>
        <row r="21">
          <cell r="B21" t="str">
            <v>Công ty Cổ phần Bitexco</v>
          </cell>
        </row>
        <row r="22">
          <cell r="B22" t="str">
            <v xml:space="preserve">Công ty TNHH MTV Đầu tư và Thương mại The Garden </v>
          </cell>
        </row>
        <row r="23">
          <cell r="B23" t="str">
            <v>Công ty TNHH Bitexco Văn Phòng</v>
          </cell>
        </row>
        <row r="24">
          <cell r="B24" t="str">
            <v>Công ty Cổ phần BitexcoLand</v>
          </cell>
        </row>
        <row r="25">
          <cell r="B25" t="str">
            <v xml:space="preserve">Công ty TNHH Đường BT Chu Văn An </v>
          </cell>
        </row>
        <row r="26">
          <cell r="B26" t="str">
            <v>Công ty Cổ phần TMCP Diamond Development</v>
          </cell>
        </row>
        <row r="27">
          <cell r="B27" t="str">
            <v>Công ty Cổ phần Năng lượng Bitexco</v>
          </cell>
        </row>
        <row r="28">
          <cell r="B28" t="str">
            <v xml:space="preserve">Công ty Cổ phần Thủy điện Tả Trạch </v>
          </cell>
        </row>
        <row r="29">
          <cell r="B29" t="str">
            <v xml:space="preserve">Công ty Cổ phần Thủy điện Nậm Mức </v>
          </cell>
        </row>
        <row r="30">
          <cell r="B30" t="str">
            <v>Công ty Cổ phần Thủy điện Đak Mi</v>
          </cell>
        </row>
        <row r="31">
          <cell r="B31" t="str">
            <v>Công ty Cổ phần Thủy điện Long Tao Điện Biên</v>
          </cell>
        </row>
        <row r="32">
          <cell r="B32" t="str">
            <v>Công ty Cổ phần Thủy điện Nho Quế 1</v>
          </cell>
        </row>
        <row r="33">
          <cell r="B33" t="str">
            <v>Công ty Cổ phần Đầu tư và Phát triển Điện Nho Quế (Nho Quế 2)</v>
          </cell>
        </row>
        <row r="34">
          <cell r="B34" t="str">
            <v>Công ty TNHH MTV Thủy điện Nho Quế 3</v>
          </cell>
        </row>
        <row r="35">
          <cell r="B35" t="str">
            <v xml:space="preserve">Công ty Cổ phần Thủy điện Văn Chấn </v>
          </cell>
        </row>
        <row r="36">
          <cell r="B36" t="str">
            <v>Công ty TNHH Thủy điện Hà Giang</v>
          </cell>
        </row>
        <row r="37">
          <cell r="B37" t="str">
            <v>Công ty TNHH Thủy điện Tây Nguyên</v>
          </cell>
        </row>
        <row r="38">
          <cell r="B38" t="str">
            <v>Công ty Cổ phần Thủy điện Hoàng Anh Tona</v>
          </cell>
        </row>
        <row r="39">
          <cell r="B39" t="str">
            <v>Công ty Cổ phần Thủy điện Hoàng Anh Thanh Hóa</v>
          </cell>
        </row>
        <row r="40">
          <cell r="B40" t="str">
            <v>Công ty TNHH Đầu tư và Quản lý vận hành điện Sông Mã</v>
          </cell>
        </row>
        <row r="41">
          <cell r="B41" t="str">
            <v>Công ty TNHH MTV Đầu Tư Sông Hồng Lào Cai</v>
          </cell>
        </row>
        <row r="42">
          <cell r="B42" t="str">
            <v>Công ty Cổ phần Thủy điện Bình Điền</v>
          </cell>
        </row>
        <row r="43">
          <cell r="B43" t="str">
            <v>Công ty TNHH MTV Solar Power Ninh Thuận</v>
          </cell>
        </row>
        <row r="44">
          <cell r="B44" t="str">
            <v>Công ty …</v>
          </cell>
        </row>
        <row r="45">
          <cell r="B45" t="str">
            <v>Công ty …</v>
          </cell>
        </row>
        <row r="46">
          <cell r="B46" t="str">
            <v>Công ty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2018"/>
      <sheetName val="Background and Assessments"/>
      <sheetName val="Executive Summary 30.6"/>
      <sheetName val="Executive Summary 30 June"/>
      <sheetName val="Executive Summary 31.5"/>
      <sheetName val="Calculation 30 Jun"/>
      <sheetName val="Extended VBMA Inter-Yield 30.6"/>
      <sheetName val="VBMA Yield Table 30.6"/>
      <sheetName val="Bloomberg Yield Table 30.6"/>
      <sheetName val="Sheet1"/>
      <sheetName val="Calculation"/>
      <sheetName val="Extended VBMA Inter-Yield"/>
      <sheetName val="VBMA Yield Table"/>
      <sheetName val="Bloomberg Yield Table"/>
      <sheetName val="HY.7.1.1.3.6"/>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ow r="1">
          <cell r="C1">
            <v>43251</v>
          </cell>
        </row>
      </sheetData>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NX"/>
      <sheetName val="Extended VBMA Inter-Yield 30.9"/>
      <sheetName val="Executive Summary 30 Sep"/>
      <sheetName val="Calculation 30 Sep"/>
      <sheetName val="VBMA Yield Table 30.6"/>
      <sheetName val="Bloomberg Yield Table 30.6"/>
    </sheetNames>
    <sheetDataSet>
      <sheetData sheetId="0" refreshError="1"/>
      <sheetData sheetId="1"/>
      <sheetData sheetId="2" refreshError="1"/>
      <sheetData sheetId="3">
        <row r="1">
          <cell r="C1">
            <v>43371</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출채권LS"/>
      <sheetName val="disclosure"/>
      <sheetName val="대손설정율"/>
      <sheetName val="XREF"/>
      <sheetName val="Tickmarks"/>
      <sheetName val="대손충당금증감"/>
      <sheetName val="#REF"/>
      <sheetName val="US Codes"/>
      <sheetName val="dongia"/>
      <sheetName val="Control sheet"/>
      <sheetName val="12A12"/>
      <sheetName val="TH-XL"/>
      <sheetName val="Information"/>
      <sheetName val="FA Movement"/>
      <sheetName val="Disposal"/>
      <sheetName val="SAP Predictive-Interest Income"/>
      <sheetName val="Test purchase"/>
      <sheetName val="Gia vat tu"/>
      <sheetName val="R540"/>
      <sheetName val="표지어음"/>
      <sheetName val="PArt3"/>
      <sheetName val="Luong"/>
      <sheetName val="Provision"/>
      <sheetName val="gvl"/>
      <sheetName val="WTB"/>
      <sheetName val="Leadsheet"/>
      <sheetName val="40.4.2.0010 Deferred tax"/>
      <sheetName val="XL4Poppy"/>
      <sheetName val="資料"/>
      <sheetName val="BO"/>
      <sheetName val="T.Tinh"/>
      <sheetName val="1.Thongtin"/>
      <sheetName val="Vol &amp; LEx"/>
      <sheetName val="공정"/>
      <sheetName val="리드"/>
      <sheetName val="특별계정자산lead"/>
      <sheetName val="특별계정부채lead"/>
      <sheetName val="Menu_Link"/>
      <sheetName val="IS리드"/>
      <sheetName val="매도가능 기타"/>
      <sheetName val="정산표"/>
      <sheetName val="Summary"/>
      <sheetName val="BS_EN"/>
      <sheetName val="BS_VN"/>
      <sheetName val="BS_Working"/>
      <sheetName val="General information"/>
      <sheetName val="CF_VN "/>
      <sheetName val="PL_VN"/>
      <sheetName val="Comparative figures EN"/>
      <sheetName val="Related Parties"/>
      <sheetName val="PL_Working"/>
      <sheetName val="Comparative figures VN"/>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어음"/>
      <sheetName val="정기적금미지급이자"/>
      <sheetName val="근로자우대저축"/>
      <sheetName val="Sheet1"/>
      <sheetName val="Tickmarks"/>
      <sheetName val="F-4,5"/>
      <sheetName val="XREF"/>
      <sheetName val="대출채권LS"/>
      <sheetName val="NEW-PANEL"/>
      <sheetName val="Movement Equity "/>
      <sheetName val="PArt3"/>
      <sheetName val="T.Tinh"/>
      <sheetName val="Statement"/>
      <sheetName val="gvl"/>
      <sheetName val="XLR_NoRangeSheet"/>
      <sheetName val="資料"/>
      <sheetName val="Patrick Input Page"/>
      <sheetName val="Tra_bang"/>
      <sheetName val="R540"/>
      <sheetName val="Final Rec."/>
      <sheetName val="營業額"/>
    </sheetNames>
    <sheetDataSet>
      <sheetData sheetId="0">
        <row r="575">
          <cell r="I575">
            <v>18633454821</v>
          </cell>
          <cell r="J575" t="str">
            <v>!</v>
          </cell>
          <cell r="K575">
            <v>135309981</v>
          </cell>
          <cell r="L575" t="str">
            <v>!</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매출액명세"/>
      <sheetName val="월별매출액"/>
      <sheetName val="부가세대사"/>
      <sheetName val="부가세신고서"/>
      <sheetName val="CUT-OFF"/>
      <sheetName val="XREF"/>
      <sheetName val="Tickmarks"/>
      <sheetName val="표지어음"/>
      <sheetName val="은행조회서CS"/>
      <sheetName val="chi_tiet"/>
      <sheetName val="대출채권LS"/>
      <sheetName val="외상매출금현황-수정분 A2"/>
      <sheetName val="Assets"/>
      <sheetName val="Receivables"/>
      <sheetName val="Depreciation - Reasonable Test"/>
      <sheetName val="Opening Balance"/>
      <sheetName val="Disposal"/>
      <sheetName val="Summary"/>
      <sheetName val="Insurance"/>
      <sheetName val="Addition"/>
      <sheetName val="PPC"/>
      <sheetName val="Growth"/>
      <sheetName val="資料"/>
      <sheetName val="R540"/>
      <sheetName val="TVL"/>
      <sheetName val="무형"/>
      <sheetName val="AR 10 chua dong ky"/>
    </sheetNames>
    <sheetDataSet>
      <sheetData sheetId="0"/>
      <sheetData sheetId="1"/>
      <sheetData sheetId="2"/>
      <sheetData sheetId="3"/>
      <sheetData sheetId="4"/>
      <sheetData sheetId="5"/>
      <sheetData sheetId="6">
        <row r="2">
          <cell r="A2">
            <v>356054499208</v>
          </cell>
          <cell r="B2">
            <v>356054499208</v>
          </cell>
          <cell r="D2" t="str">
            <v>매출 substantive work</v>
          </cell>
          <cell r="E2" t="str">
            <v>!</v>
          </cell>
        </row>
        <row r="3">
          <cell r="A3">
            <v>356054499208</v>
          </cell>
          <cell r="B3">
            <v>356054499208</v>
          </cell>
          <cell r="D3" t="str">
            <v>매출 substantive work</v>
          </cell>
          <cell r="E3" t="str">
            <v>!</v>
          </cell>
        </row>
        <row r="4">
          <cell r="A4">
            <v>72814053805</v>
          </cell>
          <cell r="B4">
            <v>72814053805</v>
          </cell>
          <cell r="D4" t="str">
            <v>매출 substantive work</v>
          </cell>
          <cell r="E4" t="str">
            <v>!</v>
          </cell>
        </row>
        <row r="5">
          <cell r="A5">
            <v>72814053805</v>
          </cell>
          <cell r="B5">
            <v>72814053805</v>
          </cell>
          <cell r="D5" t="str">
            <v>매출 substantive work</v>
          </cell>
          <cell r="E5" t="str">
            <v>!</v>
          </cell>
        </row>
        <row r="6">
          <cell r="A6">
            <v>121819770410</v>
          </cell>
          <cell r="B6">
            <v>121819770410</v>
          </cell>
          <cell r="D6" t="str">
            <v>매출 substantive work</v>
          </cell>
          <cell r="E6" t="str">
            <v>!</v>
          </cell>
        </row>
        <row r="7">
          <cell r="A7">
            <v>121819770410</v>
          </cell>
          <cell r="B7">
            <v>121819770410</v>
          </cell>
          <cell r="D7" t="str">
            <v>매출 substantive work</v>
          </cell>
          <cell r="E7" t="str">
            <v>!</v>
          </cell>
        </row>
        <row r="8">
          <cell r="A8">
            <v>115610569689</v>
          </cell>
          <cell r="B8">
            <v>115610569689</v>
          </cell>
          <cell r="D8" t="str">
            <v>매출 substantive work</v>
          </cell>
          <cell r="E8" t="str">
            <v>!</v>
          </cell>
        </row>
        <row r="9">
          <cell r="A9">
            <v>115610569689</v>
          </cell>
          <cell r="B9">
            <v>115610569689</v>
          </cell>
          <cell r="D9" t="str">
            <v>매출 substantive work</v>
          </cell>
          <cell r="E9" t="str">
            <v>!</v>
          </cell>
        </row>
        <row r="10">
          <cell r="A10">
            <v>356054499208</v>
          </cell>
          <cell r="B10">
            <v>356054499208</v>
          </cell>
          <cell r="D10" t="str">
            <v>매출 substantive work</v>
          </cell>
          <cell r="E10" t="str">
            <v>!</v>
          </cell>
        </row>
        <row r="11">
          <cell r="A11">
            <v>356054499208</v>
          </cell>
          <cell r="B11">
            <v>356054499208</v>
          </cell>
          <cell r="D11" t="str">
            <v>매출 substantive work</v>
          </cell>
          <cell r="E11" t="str">
            <v>!</v>
          </cell>
        </row>
        <row r="12">
          <cell r="A12">
            <v>309405995566</v>
          </cell>
          <cell r="B12">
            <v>309405995566</v>
          </cell>
          <cell r="D12" t="str">
            <v>매출 substantive work</v>
          </cell>
          <cell r="E12" t="str">
            <v>!</v>
          </cell>
        </row>
        <row r="13">
          <cell r="A13">
            <v>309405995566</v>
          </cell>
          <cell r="B13">
            <v>309405995566</v>
          </cell>
          <cell r="D13" t="str">
            <v>매출 substantive work</v>
          </cell>
          <cell r="E13" t="str">
            <v>!</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sheetName val="전세권"/>
      <sheetName val="건물임차보증금명세"/>
      <sheetName val="기타임차보증금"/>
      <sheetName val="전신전화가입권"/>
      <sheetName val="Tickmarks"/>
      <sheetName val="XREF"/>
      <sheetName val="표지어음"/>
      <sheetName val="만기보유LS"/>
      <sheetName val="리드"/>
      <sheetName val="TB(PL)"/>
      <sheetName val="BS누적"/>
      <sheetName val="수익증권"/>
      <sheetName val="선급비용"/>
      <sheetName val="미수이자"/>
      <sheetName val="Information"/>
      <sheetName val="Assets"/>
      <sheetName val="Receivables"/>
      <sheetName val="N15-Phai tra ngan han"/>
      <sheetName val="대출채권LS"/>
    </sheetNames>
    <sheetDataSet>
      <sheetData sheetId="0">
        <row r="8">
          <cell r="C8">
            <v>54900000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AG44"/>
  <sheetViews>
    <sheetView zoomScale="85" zoomScaleNormal="85" workbookViewId="0">
      <pane xSplit="8" ySplit="4" topLeftCell="I5" activePane="bottomRight" state="frozen"/>
      <selection activeCell="A24" sqref="A24"/>
      <selection pane="topRight" activeCell="A24" sqref="A24"/>
      <selection pane="bottomLeft" activeCell="A24" sqref="A24"/>
      <selection pane="bottomRight" activeCell="A24" sqref="A2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8.5703125" style="81" bestFit="1" customWidth="1"/>
  </cols>
  <sheetData>
    <row r="1" spans="2:33" x14ac:dyDescent="0.25">
      <c r="G1" s="82" t="str">
        <f>BCTC_E!J3</f>
        <v>Balanced</v>
      </c>
      <c r="J1" s="82" t="str">
        <f>BCTC_E!M3</f>
        <v>Balanced</v>
      </c>
    </row>
    <row r="2" spans="2:33" x14ac:dyDescent="0.25">
      <c r="G2" s="81">
        <f>SUBTOTAL(9,G5:G1048576)</f>
        <v>0</v>
      </c>
      <c r="J2" s="81">
        <f>SUBTOTAL(9,J5:J1048576)</f>
        <v>0</v>
      </c>
    </row>
    <row r="3" spans="2:33" ht="30" x14ac:dyDescent="0.25">
      <c r="B3" s="66"/>
      <c r="C3" s="79" t="s">
        <v>591</v>
      </c>
      <c r="D3" s="66" t="s">
        <v>592</v>
      </c>
      <c r="E3" s="66" t="s">
        <v>593</v>
      </c>
      <c r="F3" s="66" t="s">
        <v>599</v>
      </c>
      <c r="G3" s="66" t="s">
        <v>859</v>
      </c>
      <c r="J3" s="66" t="s">
        <v>865</v>
      </c>
    </row>
    <row r="5" spans="2:33" hidden="1" x14ac:dyDescent="0.25">
      <c r="D5" t="s">
        <v>596</v>
      </c>
      <c r="E5">
        <v>111001</v>
      </c>
      <c r="F5" t="str">
        <f>VLOOKUP(E5,BCTC_M!$A$5:$E$391,5,0)</f>
        <v>Vietnam Dong</v>
      </c>
    </row>
    <row r="6" spans="2:33" hidden="1" x14ac:dyDescent="0.25">
      <c r="D6" t="str">
        <f>D5</f>
        <v>Nhan tien gop von</v>
      </c>
      <c r="E6">
        <v>411001</v>
      </c>
      <c r="F6" t="str">
        <f>VLOOKUP(E6,BCTC_M!$A$5:$E$391,5,0)</f>
        <v>Contributed capital / Ordinary shares with voting rights</v>
      </c>
      <c r="G6" s="81">
        <f>-G5</f>
        <v>0</v>
      </c>
      <c r="J6" s="81">
        <f>-J5</f>
        <v>0</v>
      </c>
    </row>
    <row r="7" spans="2:33" hidden="1" x14ac:dyDescent="0.25"/>
    <row r="8" spans="2:33" hidden="1" x14ac:dyDescent="0.25">
      <c r="D8" t="s">
        <v>596</v>
      </c>
      <c r="E8">
        <v>111004</v>
      </c>
      <c r="F8" t="str">
        <f>VLOOKUP(E8,BCTC_M!$A$5:$E$391,5,0)</f>
        <v>Vietnam Dong</v>
      </c>
    </row>
    <row r="9" spans="2:33" hidden="1" x14ac:dyDescent="0.25">
      <c r="D9" t="str">
        <f>D8</f>
        <v>Nhan tien gop von</v>
      </c>
      <c r="E9">
        <v>411001</v>
      </c>
      <c r="F9" t="str">
        <f>VLOOKUP(E9,BCTC_M!$A$5:$E$391,5,0)</f>
        <v>Contributed capital / Ordinary shares with voting rights</v>
      </c>
      <c r="G9" s="81">
        <f>-G8</f>
        <v>0</v>
      </c>
      <c r="J9" s="81">
        <f>-J8</f>
        <v>0</v>
      </c>
    </row>
    <row r="10" spans="2:33" hidden="1" x14ac:dyDescent="0.25"/>
    <row r="11" spans="2:33" hidden="1" x14ac:dyDescent="0.25">
      <c r="D11" t="s">
        <v>601</v>
      </c>
      <c r="E11">
        <v>222002</v>
      </c>
      <c r="F11" t="str">
        <f>VLOOKUP(E11,BCTC_M!$A$5:$E$391,5,0)</f>
        <v>Machinery and equipment</v>
      </c>
    </row>
    <row r="12" spans="2:33" hidden="1" x14ac:dyDescent="0.25">
      <c r="D12" t="str">
        <f>D11</f>
        <v>Mua TSCD</v>
      </c>
      <c r="E12">
        <v>311001</v>
      </c>
      <c r="F12" t="str">
        <f>VLOOKUP(E12,BCTC_M!$A$5:$E$391,5,0)</f>
        <v>Accounts payable to suppliers</v>
      </c>
      <c r="G12" s="81">
        <f>-G11</f>
        <v>0</v>
      </c>
      <c r="J12" s="81">
        <f>-J11</f>
        <v>0</v>
      </c>
    </row>
    <row r="13" spans="2:33" hidden="1" x14ac:dyDescent="0.25"/>
    <row r="14" spans="2:33" x14ac:dyDescent="0.25">
      <c r="D14" t="s">
        <v>602</v>
      </c>
      <c r="E14">
        <v>642400</v>
      </c>
      <c r="F14" t="str">
        <f>VLOOKUP(E14,BCTC_M!$A$5:$E$391,5,0)</f>
        <v>Fixed asset depreciation</v>
      </c>
      <c r="G14" s="81">
        <f>GD_E_2019!G14/2</f>
        <v>50000000</v>
      </c>
      <c r="J14" s="81">
        <f>G14</f>
        <v>50000000</v>
      </c>
    </row>
    <row r="15" spans="2:33" x14ac:dyDescent="0.25">
      <c r="D15" t="str">
        <f>D14</f>
        <v>Khau hao TSCD</v>
      </c>
      <c r="E15">
        <v>223002</v>
      </c>
      <c r="F15" t="str">
        <f>VLOOKUP(E15,BCTC_M!$A$5:$E$391,5,0)</f>
        <v>AD - Machinery and equipment</v>
      </c>
      <c r="G15" s="81">
        <f>-G14</f>
        <v>-50000000</v>
      </c>
      <c r="J15" s="81">
        <f>-J14</f>
        <v>-50000000</v>
      </c>
      <c r="AG15" s="239">
        <f>-GD_M_2020!G15-GD_A_2020!J14-GD_E_2020!I14</f>
        <v>125000000</v>
      </c>
    </row>
    <row r="17" spans="4:11" x14ac:dyDescent="0.25">
      <c r="D17" t="s">
        <v>603</v>
      </c>
      <c r="E17">
        <v>141013</v>
      </c>
      <c r="F17" t="str">
        <f>VLOOKUP(E17,BCTC_M!$A$5:$E$391,5,0)</f>
        <v>Purchase costs</v>
      </c>
      <c r="G17" s="81">
        <f>25000000000*2/2</f>
        <v>25000000000</v>
      </c>
      <c r="J17" s="81">
        <f>G17*1.25</f>
        <v>31250000000</v>
      </c>
    </row>
    <row r="18" spans="4:11" x14ac:dyDescent="0.25">
      <c r="D18" t="str">
        <f>D17</f>
        <v>Mua HTK</v>
      </c>
      <c r="E18">
        <v>311001</v>
      </c>
      <c r="F18" t="str">
        <f>VLOOKUP(E18,BCTC_M!$A$5:$E$391,5,0)</f>
        <v>Accounts payable to suppliers</v>
      </c>
      <c r="G18" s="81">
        <f>-G17</f>
        <v>-25000000000</v>
      </c>
      <c r="J18" s="81">
        <f>-J17</f>
        <v>-31250000000</v>
      </c>
    </row>
    <row r="20" spans="4:11" x14ac:dyDescent="0.25">
      <c r="D20" t="s">
        <v>604</v>
      </c>
      <c r="E20">
        <v>131001</v>
      </c>
      <c r="F20" t="str">
        <f>VLOOKUP(E20,BCTC_M!$A$5:$E$391,5,0)</f>
        <v>Accounts receivable from customers</v>
      </c>
      <c r="G20" s="81">
        <f>G17*1.2*H20</f>
        <v>21000000000</v>
      </c>
      <c r="H20" s="83">
        <v>0.7</v>
      </c>
      <c r="J20" s="81">
        <f>G20*1.25</f>
        <v>26250000000</v>
      </c>
    </row>
    <row r="21" spans="4:11" x14ac:dyDescent="0.25">
      <c r="D21" t="str">
        <f>D20</f>
        <v>Ban HTK</v>
      </c>
      <c r="E21">
        <v>511100</v>
      </c>
      <c r="F21" t="str">
        <f>VLOOKUP(E21,BCTC_M!$A$5:$E$391,5,0)</f>
        <v>Revenue from sales of merchandises</v>
      </c>
      <c r="G21" s="81">
        <f>-G20</f>
        <v>-21000000000</v>
      </c>
      <c r="J21" s="81">
        <f>-J20</f>
        <v>-26250000000</v>
      </c>
    </row>
    <row r="23" spans="4:11" x14ac:dyDescent="0.25">
      <c r="D23" t="s">
        <v>604</v>
      </c>
      <c r="E23">
        <v>632100</v>
      </c>
      <c r="F23" t="str">
        <f>VLOOKUP(E23,BCTC_M!$A$5:$E$391,5,0)</f>
        <v>Costs of merchandises sold</v>
      </c>
      <c r="G23" s="81">
        <f>G17*1*H23</f>
        <v>17500000000</v>
      </c>
      <c r="H23" s="83">
        <f>H20</f>
        <v>0.7</v>
      </c>
      <c r="I23">
        <f>G23/G20</f>
        <v>0.83333333333333337</v>
      </c>
      <c r="J23" s="81">
        <f>G23*1.25</f>
        <v>21875000000</v>
      </c>
    </row>
    <row r="24" spans="4:11" x14ac:dyDescent="0.25">
      <c r="D24" t="str">
        <f>D23</f>
        <v>Ban HTK</v>
      </c>
      <c r="E24">
        <v>141013</v>
      </c>
      <c r="F24" t="str">
        <f>VLOOKUP(E24,BCTC_M!$A$5:$E$391,5,0)</f>
        <v>Purchase costs</v>
      </c>
      <c r="G24" s="81">
        <f>-G23</f>
        <v>-17500000000</v>
      </c>
      <c r="J24" s="81">
        <f>-J23</f>
        <v>-21875000000</v>
      </c>
    </row>
    <row r="26" spans="4:11" x14ac:dyDescent="0.25">
      <c r="D26" t="s">
        <v>605</v>
      </c>
      <c r="E26">
        <v>642200</v>
      </c>
      <c r="F26" t="str">
        <f>VLOOKUP(E26,BCTC_M!$A$5:$E$391,5,0)</f>
        <v>Office supply expenses</v>
      </c>
      <c r="G26" s="81">
        <f>1000000000/2/2/2</f>
        <v>125000000</v>
      </c>
      <c r="J26" s="81">
        <f>G26*1.25</f>
        <v>156250000</v>
      </c>
    </row>
    <row r="27" spans="4:11" x14ac:dyDescent="0.25">
      <c r="D27" t="str">
        <f>D26</f>
        <v>Chi phi QLDN</v>
      </c>
      <c r="E27">
        <v>311001</v>
      </c>
      <c r="F27" t="str">
        <f>VLOOKUP(E27,BCTC_M!$A$5:$E$391,5,0)</f>
        <v>Accounts payable to suppliers</v>
      </c>
      <c r="G27" s="81">
        <f>-G26</f>
        <v>-125000000</v>
      </c>
      <c r="J27" s="81">
        <f>-J26</f>
        <v>-156250000</v>
      </c>
    </row>
    <row r="29" spans="4:11" x14ac:dyDescent="0.25">
      <c r="D29" t="s">
        <v>606</v>
      </c>
      <c r="E29">
        <v>641100</v>
      </c>
      <c r="F29" t="str">
        <f>VLOOKUP(E29,BCTC_M!$A$5:$E$391,5,0)</f>
        <v>Staff expenses</v>
      </c>
      <c r="G29" s="81">
        <f>3000000000/2</f>
        <v>1500000000</v>
      </c>
      <c r="J29" s="81">
        <f>G29*1.25</f>
        <v>1875000000</v>
      </c>
    </row>
    <row r="30" spans="4:11" x14ac:dyDescent="0.25">
      <c r="D30" t="str">
        <f>D29</f>
        <v>Chi phi nhan vien ban hang</v>
      </c>
      <c r="E30">
        <v>111004</v>
      </c>
      <c r="F30" t="str">
        <f>VLOOKUP(E30,BCTC_M!$A$5:$E$391,5,0)</f>
        <v>Vietnam Dong</v>
      </c>
      <c r="G30" s="81">
        <f>-G29</f>
        <v>-1500000000</v>
      </c>
      <c r="J30" s="81">
        <f>-J29</f>
        <v>-1875000000</v>
      </c>
    </row>
    <row r="32" spans="4:11" x14ac:dyDescent="0.25">
      <c r="D32" t="s">
        <v>607</v>
      </c>
      <c r="E32">
        <v>821100</v>
      </c>
      <c r="F32" t="str">
        <f>VLOOKUP(E32,BCTC_M!$A$5:$E$391,5,0)</f>
        <v>Income tax expense – current</v>
      </c>
      <c r="G32" s="81">
        <f>-H32*20%</f>
        <v>365000000</v>
      </c>
      <c r="H32" s="81">
        <f>BCTC_E!Z381</f>
        <v>-1825000000</v>
      </c>
      <c r="J32" s="81">
        <f>-K32*20%</f>
        <v>458750000</v>
      </c>
      <c r="K32">
        <f>BCTC_E!AD381</f>
        <v>-2293750000</v>
      </c>
    </row>
    <row r="33" spans="4:10" x14ac:dyDescent="0.25">
      <c r="D33" t="str">
        <f>D32</f>
        <v>Chi phi thue TNDN</v>
      </c>
      <c r="E33">
        <v>313005</v>
      </c>
      <c r="F33" t="str">
        <f>VLOOKUP(E33,BCTC_M!$A$5:$E$391,5,0)</f>
        <v>Corporate income tax pay.</v>
      </c>
      <c r="G33" s="81">
        <f>-G32</f>
        <v>-365000000</v>
      </c>
      <c r="J33" s="81">
        <f>-J32</f>
        <v>-458750000</v>
      </c>
    </row>
    <row r="35" spans="4:10" x14ac:dyDescent="0.25">
      <c r="D35" t="s">
        <v>608</v>
      </c>
      <c r="E35">
        <v>311001</v>
      </c>
      <c r="F35" t="str">
        <f>VLOOKUP(E35,BCTC_M!$A$5:$E$391,5,0)</f>
        <v>Accounts payable to suppliers</v>
      </c>
      <c r="G35" s="81">
        <v>5000000000</v>
      </c>
      <c r="H35" s="81">
        <f>BCTC_E!AH9</f>
        <v>0</v>
      </c>
    </row>
    <row r="36" spans="4:10" x14ac:dyDescent="0.25">
      <c r="D36" t="str">
        <f>D35</f>
        <v>Tra tien mua hang</v>
      </c>
      <c r="E36">
        <f>BCTC_E!A9</f>
        <v>111001</v>
      </c>
      <c r="F36" t="str">
        <f>VLOOKUP(E36,BCTC_M!$A$5:$E$391,5,0)</f>
        <v>Vietnam Dong</v>
      </c>
      <c r="G36" s="81">
        <v>-5000000000</v>
      </c>
      <c r="J36" s="81">
        <f>-J35</f>
        <v>0</v>
      </c>
    </row>
    <row r="38" spans="4:10" x14ac:dyDescent="0.25">
      <c r="D38" t="s">
        <v>608</v>
      </c>
      <c r="E38">
        <v>311001</v>
      </c>
      <c r="F38" t="str">
        <f>VLOOKUP(E38,BCTC_M!$A$5:$E$391,5,0)</f>
        <v>Accounts payable to suppliers</v>
      </c>
      <c r="G38" s="81">
        <f>G17*70%</f>
        <v>17500000000</v>
      </c>
      <c r="H38" s="81"/>
      <c r="J38" s="81">
        <f>J17*70%</f>
        <v>21875000000</v>
      </c>
    </row>
    <row r="39" spans="4:10" x14ac:dyDescent="0.25">
      <c r="D39" t="str">
        <f>D38</f>
        <v>Tra tien mua hang</v>
      </c>
      <c r="E39">
        <v>111004</v>
      </c>
      <c r="F39" t="str">
        <f>VLOOKUP(E39,BCTC_M!$A$5:$E$391,5,0)</f>
        <v>Vietnam Dong</v>
      </c>
      <c r="G39" s="81">
        <f>-G38</f>
        <v>-17500000000</v>
      </c>
      <c r="J39" s="81">
        <f>-J38</f>
        <v>-21875000000</v>
      </c>
    </row>
    <row r="41" spans="4:10" x14ac:dyDescent="0.25">
      <c r="D41" t="s">
        <v>609</v>
      </c>
      <c r="E41">
        <v>111004</v>
      </c>
      <c r="F41" t="str">
        <f>VLOOKUP(E41,BCTC_M!$A$5:$E$391,5,0)</f>
        <v>Vietnam Dong</v>
      </c>
      <c r="G41" s="81">
        <f>G20*100%</f>
        <v>21000000000</v>
      </c>
      <c r="H41" s="81"/>
      <c r="J41" s="81">
        <f>J20*100%</f>
        <v>26250000000</v>
      </c>
    </row>
    <row r="42" spans="4:10" x14ac:dyDescent="0.25">
      <c r="D42" t="str">
        <f>D41</f>
        <v>Thu tien ban hang</v>
      </c>
      <c r="E42">
        <v>131001</v>
      </c>
      <c r="F42" t="str">
        <f>VLOOKUP(E42,BCTC_M!$A$5:$E$391,5,0)</f>
        <v>Accounts receivable from customers</v>
      </c>
      <c r="G42" s="81">
        <f>-G41</f>
        <v>-21000000000</v>
      </c>
      <c r="J42" s="81">
        <f>-J41</f>
        <v>-26250000000</v>
      </c>
    </row>
    <row r="44" spans="4:10" x14ac:dyDescent="0.25">
      <c r="H44" s="81"/>
    </row>
  </sheetData>
  <autoFilter ref="B4:H47"/>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R74"/>
  <sheetViews>
    <sheetView zoomScale="90" zoomScaleNormal="90" workbookViewId="0">
      <pane xSplit="6" ySplit="12" topLeftCell="J44" activePane="bottomRight" state="frozen"/>
      <selection activeCell="M56" sqref="M56"/>
      <selection pane="topRight" activeCell="M56" sqref="M56"/>
      <selection pane="bottomLeft" activeCell="M56" sqref="M56"/>
      <selection pane="bottomRight" activeCell="A49" sqref="A49"/>
    </sheetView>
  </sheetViews>
  <sheetFormatPr defaultColWidth="9.140625" defaultRowHeight="15" outlineLevelCol="1" x14ac:dyDescent="0.25"/>
  <cols>
    <col min="1" max="2" width="5" style="165" customWidth="1" collapsed="1"/>
    <col min="3" max="3" width="37.28515625" style="133" hidden="1" customWidth="1"/>
    <col min="4" max="4" width="37.28515625" style="133" customWidth="1"/>
    <col min="5" max="5" width="2.85546875" style="173" customWidth="1"/>
    <col min="6" max="6" width="19.42578125" style="132" customWidth="1"/>
    <col min="7" max="9" width="19.42578125" style="132" hidden="1" customWidth="1" outlineLevel="1"/>
    <col min="10" max="10" width="19.42578125" style="132" customWidth="1" collapsed="1"/>
    <col min="11" max="13" width="19.42578125" style="132" hidden="1" customWidth="1" outlineLevel="1"/>
    <col min="14" max="14" width="19.42578125" style="132" customWidth="1" collapsed="1"/>
    <col min="15" max="15" width="19.42578125" style="132" customWidth="1"/>
    <col min="16" max="17" width="19.42578125" style="132" hidden="1" customWidth="1" outlineLevel="1"/>
    <col min="18" max="18" width="19.42578125" style="132" customWidth="1" collapsed="1"/>
    <col min="19" max="31" width="19.42578125" style="132" hidden="1" customWidth="1" outlineLevel="1"/>
    <col min="32" max="32" width="19.42578125" style="132" customWidth="1" collapsed="1"/>
    <col min="33" max="33" width="19.42578125" style="132" customWidth="1"/>
    <col min="34" max="41" width="19.42578125" style="132" hidden="1" customWidth="1" outlineLevel="1"/>
    <col min="42" max="42" width="19.42578125" style="132" customWidth="1" collapsed="1"/>
    <col min="43" max="43" width="19.42578125" style="132" customWidth="1"/>
    <col min="44" max="47" width="19.42578125" style="132" hidden="1" customWidth="1" outlineLevel="1"/>
    <col min="48" max="48" width="19.42578125" style="132" customWidth="1" collapsed="1"/>
    <col min="49" max="49" width="19.42578125" style="132" hidden="1" customWidth="1" outlineLevel="1"/>
    <col min="50" max="50" width="19.42578125" style="132" customWidth="1" collapsed="1"/>
    <col min="51" max="51" width="1.5703125" style="165" customWidth="1"/>
    <col min="52" max="52" width="19.42578125" style="132" customWidth="1"/>
    <col min="53" max="53" width="19.42578125" style="132" hidden="1" customWidth="1" outlineLevel="1"/>
    <col min="54" max="54" width="19.42578125" style="132" customWidth="1" collapsed="1"/>
    <col min="55" max="55" width="19.42578125" style="132" customWidth="1"/>
    <col min="56" max="78" width="19.42578125" style="132" hidden="1" customWidth="1" outlineLevel="1"/>
    <col min="79" max="79" width="1.5703125" style="165" customWidth="1" collapsed="1"/>
    <col min="80" max="80" width="19.42578125" style="132" customWidth="1"/>
    <col min="81" max="89" width="19.42578125" style="132" hidden="1" customWidth="1" outlineLevel="1"/>
    <col min="90" max="90" width="19.42578125" style="132" customWidth="1" collapsed="1"/>
    <col min="91" max="91" width="19.42578125" style="132" hidden="1" customWidth="1" outlineLevel="1"/>
    <col min="92" max="92" width="19.42578125" style="132" customWidth="1" collapsed="1"/>
    <col min="93" max="94" width="19.42578125" style="132" hidden="1" customWidth="1" outlineLevel="1"/>
    <col min="95" max="95" width="17.85546875" style="121" bestFit="1" customWidth="1" collapsed="1"/>
    <col min="96" max="96" width="9.140625" style="122"/>
    <col min="97" max="16384" width="9.140625" style="121"/>
  </cols>
  <sheetData>
    <row r="1" spans="1:96" s="102" customFormat="1" x14ac:dyDescent="0.25">
      <c r="A1" s="162"/>
      <c r="B1" s="162"/>
      <c r="C1" s="167"/>
      <c r="D1" s="167"/>
      <c r="E1" s="173"/>
      <c r="F1" s="173"/>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62"/>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62"/>
      <c r="CB1" s="101"/>
      <c r="CC1" s="101"/>
      <c r="CD1" s="101"/>
      <c r="CE1" s="101"/>
      <c r="CF1" s="101"/>
      <c r="CG1" s="101"/>
      <c r="CH1" s="101"/>
      <c r="CI1" s="101"/>
      <c r="CJ1" s="101"/>
      <c r="CK1" s="101"/>
      <c r="CL1" s="101"/>
      <c r="CM1" s="101"/>
      <c r="CN1" s="101"/>
      <c r="CO1" s="101"/>
      <c r="CP1" s="101"/>
      <c r="CR1" s="103"/>
    </row>
    <row r="2" spans="1:96" s="102" customFormat="1" hidden="1" x14ac:dyDescent="0.25">
      <c r="A2" s="162"/>
      <c r="B2" s="162"/>
      <c r="C2" s="167"/>
      <c r="D2" s="167"/>
      <c r="E2" s="173"/>
      <c r="F2" s="104" t="s">
        <v>641</v>
      </c>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62"/>
      <c r="AZ2" s="105"/>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62"/>
      <c r="CB2" s="101"/>
      <c r="CC2" s="101"/>
      <c r="CD2" s="101"/>
      <c r="CE2" s="101"/>
      <c r="CF2" s="101"/>
      <c r="CG2" s="101"/>
      <c r="CH2" s="101"/>
      <c r="CI2" s="101"/>
      <c r="CJ2" s="101"/>
      <c r="CK2" s="101"/>
      <c r="CL2" s="101"/>
      <c r="CM2" s="101"/>
      <c r="CN2" s="101"/>
      <c r="CO2" s="101"/>
      <c r="CP2" s="101"/>
      <c r="CR2" s="103"/>
    </row>
    <row r="3" spans="1:96" s="102" customFormat="1" ht="15.75" thickBot="1" x14ac:dyDescent="0.3">
      <c r="A3" s="152"/>
      <c r="B3" s="152"/>
      <c r="C3" s="167" t="s">
        <v>642</v>
      </c>
      <c r="D3" s="168"/>
      <c r="E3" s="173"/>
      <c r="F3" s="106" t="str">
        <f>F74</f>
        <v>Balanced</v>
      </c>
      <c r="G3" s="107">
        <f>G74</f>
        <v>0</v>
      </c>
      <c r="H3" s="107">
        <f t="shared" ref="H3:BS3" si="0">H74</f>
        <v>0</v>
      </c>
      <c r="I3" s="107">
        <f t="shared" si="0"/>
        <v>0</v>
      </c>
      <c r="J3" s="107">
        <f>J74</f>
        <v>0</v>
      </c>
      <c r="K3" s="107">
        <f t="shared" si="0"/>
        <v>0</v>
      </c>
      <c r="L3" s="107">
        <f t="shared" si="0"/>
        <v>0</v>
      </c>
      <c r="M3" s="107">
        <f t="shared" si="0"/>
        <v>0</v>
      </c>
      <c r="N3" s="107">
        <f>N74</f>
        <v>0</v>
      </c>
      <c r="O3" s="107">
        <f t="shared" si="0"/>
        <v>0</v>
      </c>
      <c r="P3" s="107">
        <f t="shared" si="0"/>
        <v>0</v>
      </c>
      <c r="Q3" s="107">
        <f t="shared" si="0"/>
        <v>0</v>
      </c>
      <c r="R3" s="107">
        <f t="shared" si="0"/>
        <v>0</v>
      </c>
      <c r="S3" s="107">
        <f t="shared" si="0"/>
        <v>0</v>
      </c>
      <c r="T3" s="107">
        <f t="shared" si="0"/>
        <v>0</v>
      </c>
      <c r="U3" s="107">
        <f t="shared" si="0"/>
        <v>0</v>
      </c>
      <c r="V3" s="107">
        <f t="shared" si="0"/>
        <v>0</v>
      </c>
      <c r="W3" s="107">
        <f t="shared" si="0"/>
        <v>0</v>
      </c>
      <c r="X3" s="107">
        <f t="shared" si="0"/>
        <v>0</v>
      </c>
      <c r="Y3" s="107">
        <f t="shared" si="0"/>
        <v>0</v>
      </c>
      <c r="Z3" s="107">
        <f t="shared" si="0"/>
        <v>0</v>
      </c>
      <c r="AA3" s="107">
        <f t="shared" si="0"/>
        <v>0</v>
      </c>
      <c r="AB3" s="107">
        <f t="shared" si="0"/>
        <v>0</v>
      </c>
      <c r="AC3" s="107">
        <f t="shared" si="0"/>
        <v>0</v>
      </c>
      <c r="AD3" s="107">
        <f t="shared" si="0"/>
        <v>0</v>
      </c>
      <c r="AE3" s="107">
        <f t="shared" si="0"/>
        <v>0</v>
      </c>
      <c r="AF3" s="107">
        <f t="shared" si="0"/>
        <v>0</v>
      </c>
      <c r="AG3" s="107">
        <f t="shared" si="0"/>
        <v>0</v>
      </c>
      <c r="AH3" s="107">
        <f t="shared" si="0"/>
        <v>0</v>
      </c>
      <c r="AI3" s="107">
        <f t="shared" si="0"/>
        <v>0</v>
      </c>
      <c r="AJ3" s="107">
        <f t="shared" si="0"/>
        <v>0</v>
      </c>
      <c r="AK3" s="107">
        <f t="shared" si="0"/>
        <v>0</v>
      </c>
      <c r="AL3" s="107">
        <f t="shared" si="0"/>
        <v>0</v>
      </c>
      <c r="AM3" s="107">
        <f t="shared" si="0"/>
        <v>0</v>
      </c>
      <c r="AN3" s="107">
        <f t="shared" si="0"/>
        <v>0</v>
      </c>
      <c r="AO3" s="107">
        <f t="shared" si="0"/>
        <v>0</v>
      </c>
      <c r="AP3" s="107">
        <f t="shared" si="0"/>
        <v>0</v>
      </c>
      <c r="AQ3" s="107">
        <f t="shared" si="0"/>
        <v>0</v>
      </c>
      <c r="AR3" s="107">
        <f t="shared" si="0"/>
        <v>0</v>
      </c>
      <c r="AS3" s="107">
        <f t="shared" si="0"/>
        <v>0</v>
      </c>
      <c r="AT3" s="107">
        <f t="shared" si="0"/>
        <v>0</v>
      </c>
      <c r="AU3" s="107">
        <f t="shared" si="0"/>
        <v>0</v>
      </c>
      <c r="AV3" s="107">
        <f t="shared" si="0"/>
        <v>0</v>
      </c>
      <c r="AW3" s="107">
        <f t="shared" si="0"/>
        <v>0</v>
      </c>
      <c r="AX3" s="107">
        <f t="shared" si="0"/>
        <v>0</v>
      </c>
      <c r="AY3" s="152"/>
      <c r="AZ3" s="107">
        <f t="shared" si="0"/>
        <v>0</v>
      </c>
      <c r="BA3" s="107">
        <f t="shared" si="0"/>
        <v>0</v>
      </c>
      <c r="BB3" s="107">
        <f t="shared" si="0"/>
        <v>0</v>
      </c>
      <c r="BC3" s="107">
        <f t="shared" si="0"/>
        <v>0</v>
      </c>
      <c r="BD3" s="107">
        <f t="shared" si="0"/>
        <v>0</v>
      </c>
      <c r="BE3" s="107">
        <f t="shared" si="0"/>
        <v>0</v>
      </c>
      <c r="BF3" s="107">
        <f t="shared" si="0"/>
        <v>0</v>
      </c>
      <c r="BG3" s="107">
        <f t="shared" si="0"/>
        <v>0</v>
      </c>
      <c r="BH3" s="107">
        <f t="shared" si="0"/>
        <v>0</v>
      </c>
      <c r="BI3" s="107">
        <f t="shared" si="0"/>
        <v>0</v>
      </c>
      <c r="BJ3" s="107">
        <f t="shared" si="0"/>
        <v>0</v>
      </c>
      <c r="BK3" s="107">
        <f t="shared" si="0"/>
        <v>0</v>
      </c>
      <c r="BL3" s="107">
        <f t="shared" si="0"/>
        <v>0</v>
      </c>
      <c r="BM3" s="107">
        <f t="shared" si="0"/>
        <v>0</v>
      </c>
      <c r="BN3" s="107">
        <f t="shared" si="0"/>
        <v>0</v>
      </c>
      <c r="BO3" s="107">
        <f t="shared" si="0"/>
        <v>0</v>
      </c>
      <c r="BP3" s="107">
        <f t="shared" si="0"/>
        <v>0</v>
      </c>
      <c r="BQ3" s="107">
        <f t="shared" si="0"/>
        <v>0</v>
      </c>
      <c r="BR3" s="107">
        <f t="shared" si="0"/>
        <v>0</v>
      </c>
      <c r="BS3" s="107">
        <f t="shared" si="0"/>
        <v>0</v>
      </c>
      <c r="BT3" s="107">
        <f t="shared" ref="BT3:CP3" si="1">BT74</f>
        <v>0</v>
      </c>
      <c r="BU3" s="107">
        <f t="shared" si="1"/>
        <v>0</v>
      </c>
      <c r="BV3" s="107">
        <f t="shared" si="1"/>
        <v>0</v>
      </c>
      <c r="BW3" s="107">
        <f t="shared" si="1"/>
        <v>0</v>
      </c>
      <c r="BX3" s="107">
        <f t="shared" si="1"/>
        <v>0</v>
      </c>
      <c r="BY3" s="107">
        <f t="shared" si="1"/>
        <v>0</v>
      </c>
      <c r="BZ3" s="107">
        <f t="shared" si="1"/>
        <v>0</v>
      </c>
      <c r="CA3" s="152"/>
      <c r="CB3" s="107">
        <f t="shared" si="1"/>
        <v>0</v>
      </c>
      <c r="CC3" s="107">
        <f t="shared" si="1"/>
        <v>0</v>
      </c>
      <c r="CD3" s="107">
        <f t="shared" si="1"/>
        <v>0</v>
      </c>
      <c r="CE3" s="107">
        <f t="shared" si="1"/>
        <v>0</v>
      </c>
      <c r="CF3" s="107">
        <f t="shared" si="1"/>
        <v>0</v>
      </c>
      <c r="CG3" s="107">
        <f t="shared" si="1"/>
        <v>0</v>
      </c>
      <c r="CH3" s="107">
        <f t="shared" si="1"/>
        <v>0</v>
      </c>
      <c r="CI3" s="107">
        <f t="shared" si="1"/>
        <v>0</v>
      </c>
      <c r="CJ3" s="107">
        <f t="shared" si="1"/>
        <v>0</v>
      </c>
      <c r="CK3" s="107">
        <f t="shared" si="1"/>
        <v>0</v>
      </c>
      <c r="CL3" s="107">
        <f t="shared" si="1"/>
        <v>0</v>
      </c>
      <c r="CM3" s="107">
        <f t="shared" si="1"/>
        <v>0</v>
      </c>
      <c r="CN3" s="107">
        <f t="shared" si="1"/>
        <v>0</v>
      </c>
      <c r="CO3" s="107">
        <f t="shared" si="1"/>
        <v>0</v>
      </c>
      <c r="CP3" s="107">
        <f t="shared" si="1"/>
        <v>0</v>
      </c>
      <c r="CQ3" s="108"/>
      <c r="CR3" s="103"/>
    </row>
    <row r="4" spans="1:96" s="234" customFormat="1" ht="32.25" hidden="1" customHeight="1" x14ac:dyDescent="0.25">
      <c r="A4" s="163"/>
      <c r="B4" s="163"/>
      <c r="C4" s="167"/>
      <c r="D4" s="168"/>
      <c r="E4" s="174"/>
      <c r="F4" s="109" t="s">
        <v>552</v>
      </c>
      <c r="G4" s="110" t="s">
        <v>546</v>
      </c>
      <c r="H4" s="110" t="s">
        <v>544</v>
      </c>
      <c r="I4" s="110" t="s">
        <v>324</v>
      </c>
      <c r="J4" s="110" t="s">
        <v>540</v>
      </c>
      <c r="K4" s="110" t="s">
        <v>538</v>
      </c>
      <c r="L4" s="110" t="s">
        <v>536</v>
      </c>
      <c r="M4" s="110" t="s">
        <v>534</v>
      </c>
      <c r="N4" s="110" t="s">
        <v>532</v>
      </c>
      <c r="O4" s="110" t="s">
        <v>529</v>
      </c>
      <c r="P4" s="110" t="s">
        <v>527</v>
      </c>
      <c r="Q4" s="110" t="s">
        <v>525</v>
      </c>
      <c r="R4" s="110" t="s">
        <v>489</v>
      </c>
      <c r="S4" s="110" t="s">
        <v>352</v>
      </c>
      <c r="T4" s="110" t="s">
        <v>487</v>
      </c>
      <c r="U4" s="110" t="s">
        <v>485</v>
      </c>
      <c r="V4" s="110" t="s">
        <v>473</v>
      </c>
      <c r="W4" s="110" t="s">
        <v>471</v>
      </c>
      <c r="X4" s="110" t="s">
        <v>470</v>
      </c>
      <c r="Y4" s="110" t="s">
        <v>466</v>
      </c>
      <c r="Z4" s="110" t="s">
        <v>464</v>
      </c>
      <c r="AA4" s="110" t="s">
        <v>462</v>
      </c>
      <c r="AB4" s="110" t="s">
        <v>454</v>
      </c>
      <c r="AC4" s="110" t="s">
        <v>452</v>
      </c>
      <c r="AD4" s="110" t="s">
        <v>445</v>
      </c>
      <c r="AE4" s="110" t="s">
        <v>443</v>
      </c>
      <c r="AF4" s="110" t="s">
        <v>643</v>
      </c>
      <c r="AG4" s="110" t="s">
        <v>644</v>
      </c>
      <c r="AH4" s="110" t="s">
        <v>645</v>
      </c>
      <c r="AI4" s="110" t="s">
        <v>646</v>
      </c>
      <c r="AJ4" s="110" t="s">
        <v>647</v>
      </c>
      <c r="AK4" s="110" t="s">
        <v>648</v>
      </c>
      <c r="AL4" s="110" t="s">
        <v>649</v>
      </c>
      <c r="AM4" s="110" t="s">
        <v>650</v>
      </c>
      <c r="AN4" s="110" t="s">
        <v>340</v>
      </c>
      <c r="AO4" s="110" t="s">
        <v>342</v>
      </c>
      <c r="AP4" s="110" t="s">
        <v>338</v>
      </c>
      <c r="AQ4" s="110" t="s">
        <v>336</v>
      </c>
      <c r="AR4" s="110" t="s">
        <v>334</v>
      </c>
      <c r="AS4" s="110" t="s">
        <v>332</v>
      </c>
      <c r="AT4" s="110" t="s">
        <v>324</v>
      </c>
      <c r="AU4" s="110" t="s">
        <v>320</v>
      </c>
      <c r="AV4" s="110" t="s">
        <v>318</v>
      </c>
      <c r="AW4" s="110" t="s">
        <v>316</v>
      </c>
      <c r="AX4" s="110" t="s">
        <v>314</v>
      </c>
      <c r="AY4" s="163"/>
      <c r="AZ4" s="154" t="s">
        <v>304</v>
      </c>
      <c r="BA4" s="110" t="s">
        <v>302</v>
      </c>
      <c r="BB4" s="110" t="s">
        <v>282</v>
      </c>
      <c r="BC4" s="110" t="s">
        <v>280</v>
      </c>
      <c r="BD4" s="110" t="s">
        <v>651</v>
      </c>
      <c r="BE4" s="110" t="s">
        <v>276</v>
      </c>
      <c r="BF4" s="110" t="s">
        <v>274</v>
      </c>
      <c r="BG4" s="110" t="s">
        <v>272</v>
      </c>
      <c r="BH4" s="110" t="s">
        <v>268</v>
      </c>
      <c r="BI4" s="110" t="s">
        <v>266</v>
      </c>
      <c r="BJ4" s="110" t="s">
        <v>264</v>
      </c>
      <c r="BK4" s="110" t="s">
        <v>254</v>
      </c>
      <c r="BL4" s="110" t="s">
        <v>252</v>
      </c>
      <c r="BM4" s="110" t="s">
        <v>250</v>
      </c>
      <c r="BN4" s="110" t="s">
        <v>246</v>
      </c>
      <c r="BO4" s="110" t="s">
        <v>244</v>
      </c>
      <c r="BP4" s="110" t="s">
        <v>242</v>
      </c>
      <c r="BQ4" s="110" t="s">
        <v>240</v>
      </c>
      <c r="BR4" s="110" t="s">
        <v>232</v>
      </c>
      <c r="BS4" s="110" t="s">
        <v>230</v>
      </c>
      <c r="BT4" s="110" t="s">
        <v>220</v>
      </c>
      <c r="BU4" s="110" t="s">
        <v>208</v>
      </c>
      <c r="BV4" s="110" t="s">
        <v>206</v>
      </c>
      <c r="BW4" s="110" t="s">
        <v>182</v>
      </c>
      <c r="BX4" s="110" t="s">
        <v>204</v>
      </c>
      <c r="BY4" s="110" t="s">
        <v>194</v>
      </c>
      <c r="BZ4" s="110" t="s">
        <v>190</v>
      </c>
      <c r="CA4" s="163"/>
      <c r="CB4" s="110" t="s">
        <v>597</v>
      </c>
      <c r="CC4" s="110" t="s">
        <v>178</v>
      </c>
      <c r="CD4" s="110" t="s">
        <v>176</v>
      </c>
      <c r="CE4" s="110" t="s">
        <v>652</v>
      </c>
      <c r="CF4" s="110" t="s">
        <v>171</v>
      </c>
      <c r="CG4" s="110" t="s">
        <v>169</v>
      </c>
      <c r="CH4" s="110" t="s">
        <v>163</v>
      </c>
      <c r="CI4" s="110" t="s">
        <v>161</v>
      </c>
      <c r="CJ4" s="110" t="s">
        <v>159</v>
      </c>
      <c r="CK4" s="110" t="s">
        <v>157</v>
      </c>
      <c r="CL4" s="110" t="s">
        <v>148</v>
      </c>
      <c r="CM4" s="110" t="s">
        <v>653</v>
      </c>
      <c r="CN4" s="110" t="s">
        <v>770</v>
      </c>
      <c r="CO4" s="110" t="s">
        <v>132</v>
      </c>
      <c r="CP4" s="110" t="s">
        <v>130</v>
      </c>
      <c r="CQ4" s="111"/>
      <c r="CR4" s="112"/>
    </row>
    <row r="5" spans="1:96" s="234" customFormat="1" ht="26.25" customHeight="1" x14ac:dyDescent="0.25">
      <c r="A5" s="164"/>
      <c r="B5" s="164"/>
      <c r="C5" s="167"/>
      <c r="D5" s="168"/>
      <c r="E5" s="174"/>
      <c r="F5" s="113" t="s">
        <v>551</v>
      </c>
      <c r="G5" s="114" t="s">
        <v>545</v>
      </c>
      <c r="H5" s="114" t="s">
        <v>543</v>
      </c>
      <c r="I5" s="114" t="s">
        <v>323</v>
      </c>
      <c r="J5" s="114" t="s">
        <v>539</v>
      </c>
      <c r="K5" s="114" t="s">
        <v>537</v>
      </c>
      <c r="L5" s="114" t="s">
        <v>535</v>
      </c>
      <c r="M5" s="114" t="s">
        <v>533</v>
      </c>
      <c r="N5" s="114" t="s">
        <v>531</v>
      </c>
      <c r="O5" s="114" t="s">
        <v>528</v>
      </c>
      <c r="P5" s="114" t="s">
        <v>526</v>
      </c>
      <c r="Q5" s="114" t="s">
        <v>524</v>
      </c>
      <c r="R5" s="114" t="s">
        <v>488</v>
      </c>
      <c r="S5" s="114" t="s">
        <v>351</v>
      </c>
      <c r="T5" s="114" t="s">
        <v>486</v>
      </c>
      <c r="U5" s="114" t="s">
        <v>484</v>
      </c>
      <c r="V5" s="114" t="s">
        <v>472</v>
      </c>
      <c r="W5" s="114" t="s">
        <v>249</v>
      </c>
      <c r="X5" s="114" t="s">
        <v>469</v>
      </c>
      <c r="Y5" s="114" t="s">
        <v>465</v>
      </c>
      <c r="Z5" s="114" t="s">
        <v>463</v>
      </c>
      <c r="AA5" s="114" t="s">
        <v>461</v>
      </c>
      <c r="AB5" s="114" t="s">
        <v>453</v>
      </c>
      <c r="AC5" s="114" t="s">
        <v>451</v>
      </c>
      <c r="AD5" s="114" t="s">
        <v>444</v>
      </c>
      <c r="AE5" s="114" t="s">
        <v>442</v>
      </c>
      <c r="AF5" s="114" t="s">
        <v>654</v>
      </c>
      <c r="AG5" s="114" t="s">
        <v>655</v>
      </c>
      <c r="AH5" s="114" t="s">
        <v>656</v>
      </c>
      <c r="AI5" s="114" t="s">
        <v>657</v>
      </c>
      <c r="AJ5" s="114" t="s">
        <v>658</v>
      </c>
      <c r="AK5" s="114" t="s">
        <v>659</v>
      </c>
      <c r="AL5" s="114" t="s">
        <v>660</v>
      </c>
      <c r="AM5" s="114" t="s">
        <v>661</v>
      </c>
      <c r="AN5" s="114" t="s">
        <v>662</v>
      </c>
      <c r="AO5" s="114" t="s">
        <v>341</v>
      </c>
      <c r="AP5" s="114" t="s">
        <v>337</v>
      </c>
      <c r="AQ5" s="114" t="s">
        <v>335</v>
      </c>
      <c r="AR5" s="114" t="s">
        <v>333</v>
      </c>
      <c r="AS5" s="114" t="s">
        <v>331</v>
      </c>
      <c r="AT5" s="114" t="s">
        <v>323</v>
      </c>
      <c r="AU5" s="114" t="s">
        <v>319</v>
      </c>
      <c r="AV5" s="114" t="s">
        <v>317</v>
      </c>
      <c r="AW5" s="114" t="s">
        <v>315</v>
      </c>
      <c r="AX5" s="114" t="s">
        <v>313</v>
      </c>
      <c r="AY5" s="164"/>
      <c r="AZ5" s="155" t="s">
        <v>303</v>
      </c>
      <c r="BA5" s="114" t="s">
        <v>301</v>
      </c>
      <c r="BB5" s="114" t="s">
        <v>281</v>
      </c>
      <c r="BC5" s="114" t="s">
        <v>279</v>
      </c>
      <c r="BD5" s="114" t="s">
        <v>277</v>
      </c>
      <c r="BE5" s="114" t="s">
        <v>275</v>
      </c>
      <c r="BF5" s="114" t="s">
        <v>273</v>
      </c>
      <c r="BG5" s="114" t="s">
        <v>271</v>
      </c>
      <c r="BH5" s="114" t="s">
        <v>267</v>
      </c>
      <c r="BI5" s="114" t="s">
        <v>265</v>
      </c>
      <c r="BJ5" s="114" t="s">
        <v>263</v>
      </c>
      <c r="BK5" s="114" t="s">
        <v>253</v>
      </c>
      <c r="BL5" s="114" t="s">
        <v>251</v>
      </c>
      <c r="BM5" s="114" t="s">
        <v>249</v>
      </c>
      <c r="BN5" s="114" t="s">
        <v>245</v>
      </c>
      <c r="BO5" s="114" t="s">
        <v>243</v>
      </c>
      <c r="BP5" s="114" t="s">
        <v>241</v>
      </c>
      <c r="BQ5" s="114" t="s">
        <v>239</v>
      </c>
      <c r="BR5" s="114" t="s">
        <v>231</v>
      </c>
      <c r="BS5" s="114" t="s">
        <v>229</v>
      </c>
      <c r="BT5" s="114" t="s">
        <v>219</v>
      </c>
      <c r="BU5" s="114" t="s">
        <v>207</v>
      </c>
      <c r="BV5" s="114" t="s">
        <v>205</v>
      </c>
      <c r="BW5" s="114" t="s">
        <v>181</v>
      </c>
      <c r="BX5" s="114" t="s">
        <v>203</v>
      </c>
      <c r="BY5" s="114" t="s">
        <v>193</v>
      </c>
      <c r="BZ5" s="114" t="s">
        <v>189</v>
      </c>
      <c r="CA5" s="164"/>
      <c r="CB5" s="114" t="s">
        <v>598</v>
      </c>
      <c r="CC5" s="114" t="s">
        <v>177</v>
      </c>
      <c r="CD5" s="114" t="s">
        <v>175</v>
      </c>
      <c r="CE5" s="114" t="s">
        <v>173</v>
      </c>
      <c r="CF5" s="114" t="s">
        <v>170</v>
      </c>
      <c r="CG5" s="114" t="s">
        <v>168</v>
      </c>
      <c r="CH5" s="114" t="s">
        <v>162</v>
      </c>
      <c r="CI5" s="114" t="s">
        <v>160</v>
      </c>
      <c r="CJ5" s="114" t="s">
        <v>158</v>
      </c>
      <c r="CK5" s="114" t="s">
        <v>156</v>
      </c>
      <c r="CL5" s="114" t="s">
        <v>663</v>
      </c>
      <c r="CM5" s="114" t="s">
        <v>146</v>
      </c>
      <c r="CN5" s="114" t="s">
        <v>141</v>
      </c>
      <c r="CO5" s="114" t="s">
        <v>131</v>
      </c>
      <c r="CP5" s="114" t="s">
        <v>129</v>
      </c>
      <c r="CQ5" s="111"/>
      <c r="CR5" s="112"/>
    </row>
    <row r="6" spans="1:96" s="235" customFormat="1" x14ac:dyDescent="0.25">
      <c r="A6" s="153"/>
      <c r="B6" s="153"/>
      <c r="C6" s="169" t="s">
        <v>763</v>
      </c>
      <c r="D6" s="169" t="s">
        <v>765</v>
      </c>
      <c r="E6" s="175">
        <f>SUM(F6:CN6)</f>
        <v>0</v>
      </c>
      <c r="F6" s="115">
        <f>SUMIFS(BCTC_HN_2019!$H:$H,BCTC_HN_2019!$E:$E,F4)</f>
        <v>106775000000</v>
      </c>
      <c r="G6" s="116"/>
      <c r="H6" s="116"/>
      <c r="I6" s="116"/>
      <c r="J6" s="115">
        <f>SUMIFS(BCTC_HN_2019!$H:$H,BCTC_HN_2019!$E:$E,J4)</f>
        <v>3600000000</v>
      </c>
      <c r="K6" s="116"/>
      <c r="L6" s="116"/>
      <c r="M6" s="116"/>
      <c r="N6" s="115">
        <f>SUMIFS(BCTC_HN_2019!$H:$H,BCTC_HN_2019!$E:$E,N4)</f>
        <v>0</v>
      </c>
      <c r="O6" s="116"/>
      <c r="P6" s="116"/>
      <c r="Q6" s="116"/>
      <c r="R6" s="115">
        <f>SUMIFS(BCTC_HN_2019!$H:$H,BCTC_HN_2019!$E:$E,R4)</f>
        <v>7500000000</v>
      </c>
      <c r="S6" s="116"/>
      <c r="T6" s="116"/>
      <c r="U6" s="116"/>
      <c r="V6" s="116"/>
      <c r="W6" s="116"/>
      <c r="X6" s="116"/>
      <c r="Y6" s="116"/>
      <c r="Z6" s="116"/>
      <c r="AA6" s="116"/>
      <c r="AB6" s="116"/>
      <c r="AC6" s="116"/>
      <c r="AD6" s="116"/>
      <c r="AE6" s="116"/>
      <c r="AF6" s="115">
        <f>SUMIFS(BCTC_HN_2019!$H:$H,BCTC_HN_2019!$E:$E,AF4)</f>
        <v>3000000000</v>
      </c>
      <c r="AG6" s="115">
        <f>SUMIFS(BCTC_HN_2019!$H:$H,BCTC_HN_2019!$E:$E,AG4)</f>
        <v>-300000000</v>
      </c>
      <c r="AH6" s="116"/>
      <c r="AI6" s="116"/>
      <c r="AJ6" s="116"/>
      <c r="AK6" s="116"/>
      <c r="AL6" s="116"/>
      <c r="AM6" s="116"/>
      <c r="AN6" s="116"/>
      <c r="AO6" s="116"/>
      <c r="AP6" s="115">
        <f>SUMIFS(BCTC_HN_2019!$H:$H,BCTC_HN_2019!$E:$E,AP4)</f>
        <v>0</v>
      </c>
      <c r="AQ6" s="115">
        <f>SUMIFS(BCTC_HN_2019!$H:$H,BCTC_HN_2019!$E:$E,AQ4)</f>
        <v>0</v>
      </c>
      <c r="AR6" s="116"/>
      <c r="AS6" s="116"/>
      <c r="AT6" s="116"/>
      <c r="AU6" s="116"/>
      <c r="AV6" s="115">
        <f>SUMIFS(BCTC_HN_2019!$H:$H,BCTC_HN_2019!$E:$E,AV4)</f>
        <v>0</v>
      </c>
      <c r="AW6" s="116"/>
      <c r="AX6" s="115">
        <f>SUMIFS(BCTC_HN_2019!$H:$H,BCTC_HN_2019!$E:$E,AX4)</f>
        <v>8465437500</v>
      </c>
      <c r="AY6" s="153"/>
      <c r="AZ6" s="115">
        <f>SUMIFS(BCTC_HN_2019!$H:$H,BCTC_HN_2019!$E:$E,AZ4)</f>
        <v>-10625000000</v>
      </c>
      <c r="BA6" s="116"/>
      <c r="BB6" s="115">
        <f>SUMIFS(BCTC_HN_2019!$H:$H,BCTC_HN_2019!$E:$E,BB4)</f>
        <v>-90000000</v>
      </c>
      <c r="BC6" s="115">
        <f>SUMIFS(BCTC_HN_2019!$H:$H,BCTC_HN_2019!$E:$E,BC4)</f>
        <v>-4500000000</v>
      </c>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53"/>
      <c r="CB6" s="115">
        <f>SUMIFS(BCTC_HN_2019!$H:$H,BCTC_HN_2019!$E:$E,CB4)</f>
        <v>-110000000000</v>
      </c>
      <c r="CC6" s="116"/>
      <c r="CD6" s="116"/>
      <c r="CE6" s="116"/>
      <c r="CF6" s="116"/>
      <c r="CG6" s="116"/>
      <c r="CH6" s="116"/>
      <c r="CI6" s="116"/>
      <c r="CJ6" s="116"/>
      <c r="CK6" s="116"/>
      <c r="CL6" s="115">
        <f>SUMIFS(BCTC_HN_2019!$H:$H,BCTC_HN_2019!$E:$E,CL4)</f>
        <v>-45437500</v>
      </c>
      <c r="CM6" s="116"/>
      <c r="CN6" s="115">
        <f>SUMIFS(BCTC_HN_2019!$H:$H,BCTC_HN_2019!$E:$E,CN4)</f>
        <v>-3780000000</v>
      </c>
      <c r="CO6" s="116"/>
      <c r="CP6" s="116"/>
      <c r="CQ6" s="117">
        <f>SUM(F6:CP6)</f>
        <v>0</v>
      </c>
      <c r="CR6" s="118"/>
    </row>
    <row r="7" spans="1:96" s="235" customFormat="1" x14ac:dyDescent="0.25">
      <c r="A7" s="153"/>
      <c r="B7" s="153"/>
      <c r="C7" s="169" t="s">
        <v>764</v>
      </c>
      <c r="D7" s="169" t="s">
        <v>766</v>
      </c>
      <c r="E7" s="175">
        <f>SUM(F7:CN7)</f>
        <v>0</v>
      </c>
      <c r="F7" s="115">
        <f>SUMIFS(BCTC_HN_2019!$N:$N,BCTC_HN_2019!$E:$E,F4)</f>
        <v>108885000000</v>
      </c>
      <c r="G7" s="115">
        <f>SUMIFS(BCTC_HN_2018!$L:$L,BCTC_HN_2018!$E:$E,G4)</f>
        <v>0</v>
      </c>
      <c r="H7" s="115">
        <f>SUMIFS(BCTC_HN_2018!$L:$L,BCTC_HN_2018!$E:$E,H4)</f>
        <v>0</v>
      </c>
      <c r="I7" s="115">
        <f>SUMIFS(BCTC_HN_2018!$L:$L,BCTC_HN_2018!$E:$E,I4)</f>
        <v>0</v>
      </c>
      <c r="J7" s="115">
        <f>SUMIFS(BCTC_HN_2019!$N:$N,BCTC_HN_2019!$E:$E,J4)</f>
        <v>15840000000.000002</v>
      </c>
      <c r="K7" s="115">
        <f>SUMIFS(BCTC_HN_2018!$L:$L,BCTC_HN_2018!$E:$E,K4)</f>
        <v>0</v>
      </c>
      <c r="L7" s="115">
        <f>SUMIFS(BCTC_HN_2018!$L:$L,BCTC_HN_2018!$E:$E,L4)</f>
        <v>0</v>
      </c>
      <c r="M7" s="115">
        <f>SUMIFS(BCTC_HN_2018!$L:$L,BCTC_HN_2018!$E:$E,M4)</f>
        <v>0</v>
      </c>
      <c r="N7" s="115">
        <f>SUMIFS(BCTC_HN_2019!$N:$N,BCTC_HN_2019!$E:$E,N4)</f>
        <v>10000000000</v>
      </c>
      <c r="O7" s="115">
        <f>SUMIFS(BCTC_HN_2019!$N:$N,BCTC_HN_2019!$E:$E,O4)</f>
        <v>1500000000</v>
      </c>
      <c r="P7" s="115">
        <f>SUMIFS(BCTC_HN_2018!$L:$L,BCTC_HN_2018!$E:$E,P4)</f>
        <v>0</v>
      </c>
      <c r="Q7" s="115">
        <f>SUMIFS(BCTC_HN_2018!$L:$L,BCTC_HN_2018!$E:$E,Q4)</f>
        <v>0</v>
      </c>
      <c r="R7" s="115">
        <f>SUMIFS(BCTC_HN_2019!$N:$N,BCTC_HN_2019!$E:$E,R4)</f>
        <v>20500000000</v>
      </c>
      <c r="S7" s="115">
        <f>SUMIFS(BCTC_HN_2018!$L:$L,BCTC_HN_2018!$E:$E,S4)</f>
        <v>0</v>
      </c>
      <c r="T7" s="115">
        <f>SUMIFS(BCTC_HN_2018!$L:$L,BCTC_HN_2018!$E:$E,T4)</f>
        <v>0</v>
      </c>
      <c r="U7" s="115">
        <f>SUMIFS(BCTC_HN_2018!$L:$L,BCTC_HN_2018!$E:$E,U4)</f>
        <v>0</v>
      </c>
      <c r="V7" s="115">
        <f>SUMIFS(BCTC_HN_2018!$L:$L,BCTC_HN_2018!$E:$E,V4)</f>
        <v>0</v>
      </c>
      <c r="W7" s="115">
        <f>SUMIFS(BCTC_HN_2018!$L:$L,BCTC_HN_2018!$E:$E,W4)</f>
        <v>0</v>
      </c>
      <c r="X7" s="115">
        <f>SUMIFS(BCTC_HN_2018!$L:$L,BCTC_HN_2018!$E:$E,X4)</f>
        <v>0</v>
      </c>
      <c r="Y7" s="115">
        <f>SUMIFS(BCTC_HN_2018!$L:$L,BCTC_HN_2018!$E:$E,Y4)</f>
        <v>0</v>
      </c>
      <c r="Z7" s="115">
        <f>SUMIFS(BCTC_HN_2018!$L:$L,BCTC_HN_2018!$E:$E,Z4)</f>
        <v>0</v>
      </c>
      <c r="AA7" s="115">
        <f>SUMIFS(BCTC_HN_2018!$L:$L,BCTC_HN_2018!$E:$E,AA4)</f>
        <v>0</v>
      </c>
      <c r="AB7" s="115">
        <f>SUMIFS(BCTC_HN_2018!$L:$L,BCTC_HN_2018!$E:$E,AB4)</f>
        <v>0</v>
      </c>
      <c r="AC7" s="115">
        <f>SUMIFS(BCTC_HN_2018!$L:$L,BCTC_HN_2018!$E:$E,AC4)</f>
        <v>0</v>
      </c>
      <c r="AD7" s="115">
        <f>SUMIFS(BCTC_HN_2018!$L:$L,BCTC_HN_2018!$E:$E,AD4)</f>
        <v>0</v>
      </c>
      <c r="AE7" s="115">
        <f>SUMIFS(BCTC_HN_2018!$L:$L,BCTC_HN_2018!$E:$E,AE4)</f>
        <v>0</v>
      </c>
      <c r="AF7" s="115">
        <f>SUMIFS(BCTC_HN_2019!$N:$N,BCTC_HN_2019!$E:$E,AF4)</f>
        <v>3000000000</v>
      </c>
      <c r="AG7" s="115">
        <f>SUMIFS(BCTC_HN_2019!$N:$N,BCTC_HN_2019!$E:$E,AG4)</f>
        <v>-600000000</v>
      </c>
      <c r="AH7" s="115">
        <f>SUMIFS(BCTC_HN_2018!$L:$L,BCTC_HN_2018!$E:$E,AH4)</f>
        <v>0</v>
      </c>
      <c r="AI7" s="115">
        <f>SUMIFS(BCTC_HN_2018!$L:$L,BCTC_HN_2018!$E:$E,AI4)</f>
        <v>0</v>
      </c>
      <c r="AJ7" s="115">
        <f>SUMIFS(BCTC_HN_2018!$L:$L,BCTC_HN_2018!$E:$E,AJ4)</f>
        <v>0</v>
      </c>
      <c r="AK7" s="115">
        <f>SUMIFS(BCTC_HN_2018!$L:$L,BCTC_HN_2018!$E:$E,AK4)</f>
        <v>0</v>
      </c>
      <c r="AL7" s="115">
        <f>SUMIFS(BCTC_HN_2018!$L:$L,BCTC_HN_2018!$E:$E,AL4)</f>
        <v>0</v>
      </c>
      <c r="AM7" s="115">
        <f>SUMIFS(BCTC_HN_2018!$L:$L,BCTC_HN_2018!$E:$E,AM4)</f>
        <v>0</v>
      </c>
      <c r="AN7" s="115">
        <f>SUMIFS(BCTC_HN_2018!$L:$L,BCTC_HN_2018!$E:$E,AN4)</f>
        <v>0</v>
      </c>
      <c r="AO7" s="115">
        <f>SUMIFS(BCTC_HN_2018!$L:$L,BCTC_HN_2018!$E:$E,AO4)</f>
        <v>0</v>
      </c>
      <c r="AP7" s="115">
        <f>SUMIFS(BCTC_HN_2019!$N:$N,BCTC_HN_2019!$E:$E,AP4)</f>
        <v>0</v>
      </c>
      <c r="AQ7" s="115">
        <f>SUMIFS(BCTC_HN_2019!$N:$N,BCTC_HN_2019!$E:$E,AQ4)</f>
        <v>8168000000</v>
      </c>
      <c r="AR7" s="115">
        <f>SUMIFS(BCTC_HN_2018!$L:$L,BCTC_HN_2018!$E:$E,AR4)</f>
        <v>0</v>
      </c>
      <c r="AS7" s="115">
        <f>SUMIFS(BCTC_HN_2018!$L:$L,BCTC_HN_2018!$E:$E,AS4)</f>
        <v>0</v>
      </c>
      <c r="AT7" s="115">
        <f>SUMIFS(BCTC_HN_2018!$L:$L,BCTC_HN_2018!$E:$E,AT4)</f>
        <v>0</v>
      </c>
      <c r="AU7" s="115">
        <f>SUMIFS(BCTC_HN_2018!$L:$L,BCTC_HN_2018!$E:$E,AU4)</f>
        <v>0</v>
      </c>
      <c r="AV7" s="115">
        <f>SUMIFS(BCTC_HN_2019!$N:$N,BCTC_HN_2019!$E:$E,AV4)</f>
        <v>399999999.99999964</v>
      </c>
      <c r="AW7" s="115">
        <f>SUMIFS(BCTC_HN_2018!$L:$L,BCTC_HN_2018!$E:$E,AW4)</f>
        <v>0</v>
      </c>
      <c r="AX7" s="115">
        <f>SUMIFS(BCTC_HN_2019!$N:$N,BCTC_HN_2019!$E:$E,AX4)</f>
        <v>7597187500</v>
      </c>
      <c r="AY7" s="153"/>
      <c r="AZ7" s="115">
        <f>SUMIFS(BCTC_HN_2019!$N:$N,BCTC_HN_2019!$E:$E,AZ4)</f>
        <v>-40625000000</v>
      </c>
      <c r="BA7" s="115">
        <f>SUMIFS(BCTC_HN_2018!$L:$L,BCTC_HN_2018!$E:$E,BA4)</f>
        <v>0</v>
      </c>
      <c r="BB7" s="115">
        <f>SUMIFS(BCTC_HN_2019!$N:$N,BCTC_HN_2019!$E:$E,BB4)</f>
        <v>-5100000000</v>
      </c>
      <c r="BC7" s="115">
        <f>SUMIFS(BCTC_HN_2019!$N:$N,BCTC_HN_2019!$E:$E,BC4)</f>
        <v>-8000000000</v>
      </c>
      <c r="BD7" s="115">
        <f>SUMIFS(BCTC_HN_2018!$L:$L,BCTC_HN_2018!$E:$E,BD4)</f>
        <v>0</v>
      </c>
      <c r="BE7" s="115">
        <f>SUMIFS(BCTC_HN_2018!$L:$L,BCTC_HN_2018!$E:$E,BE4)</f>
        <v>0</v>
      </c>
      <c r="BF7" s="115">
        <f>SUMIFS(BCTC_HN_2018!$L:$L,BCTC_HN_2018!$E:$E,BF4)</f>
        <v>0</v>
      </c>
      <c r="BG7" s="115">
        <f>SUMIFS(BCTC_HN_2018!$L:$L,BCTC_HN_2018!$E:$E,BG4)</f>
        <v>0</v>
      </c>
      <c r="BH7" s="115">
        <f>SUMIFS(BCTC_HN_2018!$L:$L,BCTC_HN_2018!$E:$E,BH4)</f>
        <v>0</v>
      </c>
      <c r="BI7" s="115">
        <f>SUMIFS(BCTC_HN_2018!$L:$L,BCTC_HN_2018!$E:$E,BI4)</f>
        <v>0</v>
      </c>
      <c r="BJ7" s="115">
        <f>SUMIFS(BCTC_HN_2018!$L:$L,BCTC_HN_2018!$E:$E,BJ4)</f>
        <v>0</v>
      </c>
      <c r="BK7" s="115">
        <f>SUMIFS(BCTC_HN_2018!$L:$L,BCTC_HN_2018!$E:$E,BK4)</f>
        <v>0</v>
      </c>
      <c r="BL7" s="115">
        <f>SUMIFS(BCTC_HN_2018!$L:$L,BCTC_HN_2018!$E:$E,BL4)</f>
        <v>0</v>
      </c>
      <c r="BM7" s="115">
        <f>SUMIFS(BCTC_HN_2018!$L:$L,BCTC_HN_2018!$E:$E,BM4)</f>
        <v>0</v>
      </c>
      <c r="BN7" s="115">
        <f>SUMIFS(BCTC_HN_2018!$L:$L,BCTC_HN_2018!$E:$E,BN4)</f>
        <v>0</v>
      </c>
      <c r="BO7" s="115">
        <f>SUMIFS(BCTC_HN_2018!$L:$L,BCTC_HN_2018!$E:$E,BO4)</f>
        <v>0</v>
      </c>
      <c r="BP7" s="115">
        <f>SUMIFS(BCTC_HN_2018!$L:$L,BCTC_HN_2018!$E:$E,BP4)</f>
        <v>0</v>
      </c>
      <c r="BQ7" s="115">
        <f>SUMIFS(BCTC_HN_2018!$L:$L,BCTC_HN_2018!$E:$E,BQ4)</f>
        <v>0</v>
      </c>
      <c r="BR7" s="115">
        <f>SUMIFS(BCTC_HN_2018!$L:$L,BCTC_HN_2018!$E:$E,BR4)</f>
        <v>0</v>
      </c>
      <c r="BS7" s="115">
        <f>SUMIFS(BCTC_HN_2018!$L:$L,BCTC_HN_2018!$E:$E,BS4)</f>
        <v>0</v>
      </c>
      <c r="BT7" s="115">
        <f>SUMIFS(BCTC_HN_2018!$L:$L,BCTC_HN_2018!$E:$E,BT4)</f>
        <v>0</v>
      </c>
      <c r="BU7" s="115">
        <f>SUMIFS(BCTC_HN_2018!$L:$L,BCTC_HN_2018!$E:$E,BU4)</f>
        <v>0</v>
      </c>
      <c r="BV7" s="115">
        <f>SUMIFS(BCTC_HN_2018!$L:$L,BCTC_HN_2018!$E:$E,BV4)</f>
        <v>0</v>
      </c>
      <c r="BW7" s="115">
        <f>SUMIFS(BCTC_HN_2018!$L:$L,BCTC_HN_2018!$E:$E,BW4)</f>
        <v>0</v>
      </c>
      <c r="BX7" s="115">
        <f>SUMIFS(BCTC_HN_2018!$L:$L,BCTC_HN_2018!$E:$E,BX4)</f>
        <v>0</v>
      </c>
      <c r="BY7" s="115">
        <f>SUMIFS(BCTC_HN_2018!$L:$L,BCTC_HN_2018!$E:$E,BY4)</f>
        <v>0</v>
      </c>
      <c r="BZ7" s="115">
        <f>SUMIFS(BCTC_HN_2018!$L:$L,BCTC_HN_2018!$E:$E,BZ4)</f>
        <v>0</v>
      </c>
      <c r="CA7" s="153"/>
      <c r="CB7" s="115">
        <f>SUMIFS(BCTC_HN_2019!$N:$N,BCTC_HN_2019!$E:$E,CB4)</f>
        <v>-110000000000</v>
      </c>
      <c r="CC7" s="115">
        <f>SUMIFS(BCTC_HN_2018!$L:$L,BCTC_HN_2018!$E:$E,CC4)</f>
        <v>0</v>
      </c>
      <c r="CD7" s="115">
        <f>SUMIFS(BCTC_HN_2018!$L:$L,BCTC_HN_2018!$E:$E,CD4)</f>
        <v>0</v>
      </c>
      <c r="CE7" s="115">
        <f>SUMIFS(BCTC_HN_2018!$L:$L,BCTC_HN_2018!$E:$E,CE4)</f>
        <v>0</v>
      </c>
      <c r="CF7" s="115">
        <f>SUMIFS(BCTC_HN_2018!$L:$L,BCTC_HN_2018!$E:$E,CF4)</f>
        <v>0</v>
      </c>
      <c r="CG7" s="115">
        <f>SUMIFS(BCTC_HN_2018!$L:$L,BCTC_HN_2018!$E:$E,CG4)</f>
        <v>0</v>
      </c>
      <c r="CH7" s="115">
        <f>SUMIFS(BCTC_HN_2018!$L:$L,BCTC_HN_2018!$E:$E,CH4)</f>
        <v>0</v>
      </c>
      <c r="CI7" s="115">
        <f>SUMIFS(BCTC_HN_2018!$L:$L,BCTC_HN_2018!$E:$E,CI4)</f>
        <v>0</v>
      </c>
      <c r="CJ7" s="115">
        <f>SUMIFS(BCTC_HN_2018!$L:$L,BCTC_HN_2018!$E:$E,CJ4)</f>
        <v>0</v>
      </c>
      <c r="CK7" s="115">
        <f>SUMIFS(BCTC_HN_2018!$L:$L,BCTC_HN_2018!$E:$E,CK4)</f>
        <v>0</v>
      </c>
      <c r="CL7" s="115">
        <f>SUMIFS(BCTC_HN_2019!$N:$N,BCTC_HN_2019!$E:$E,CL4)</f>
        <v>-7875187500</v>
      </c>
      <c r="CM7" s="115">
        <f>SUMIFS(BCTC_HN_2018!$L:$L,BCTC_HN_2018!$E:$E,CM4)</f>
        <v>0</v>
      </c>
      <c r="CN7" s="115">
        <f>SUMIFS(BCTC_HN_2019!$N:$N,BCTC_HN_2019!$E:$E,CN4)</f>
        <v>-3690000000</v>
      </c>
      <c r="CO7" s="115">
        <f>SUMIFS(BCTC_HN_2018!$L:$L,BCTC_HN_2018!$E:$E,CO4)</f>
        <v>0</v>
      </c>
      <c r="CP7" s="115">
        <f>SUMIFS(BCTC_HN_2018!$L:$L,BCTC_HN_2018!$E:$E,CP4)</f>
        <v>0</v>
      </c>
      <c r="CQ7" s="117">
        <f>SUM(F7:CP7)</f>
        <v>0</v>
      </c>
      <c r="CR7" s="118"/>
    </row>
    <row r="8" spans="1:96" x14ac:dyDescent="0.25">
      <c r="F8" s="119">
        <f t="shared" ref="F8:BQ8" si="2">F7-F6</f>
        <v>2110000000</v>
      </c>
      <c r="G8" s="120">
        <f t="shared" si="2"/>
        <v>0</v>
      </c>
      <c r="H8" s="120">
        <f t="shared" si="2"/>
        <v>0</v>
      </c>
      <c r="I8" s="120">
        <f t="shared" si="2"/>
        <v>0</v>
      </c>
      <c r="J8" s="120">
        <f t="shared" si="2"/>
        <v>12240000000.000002</v>
      </c>
      <c r="K8" s="120">
        <f t="shared" si="2"/>
        <v>0</v>
      </c>
      <c r="L8" s="120">
        <f t="shared" si="2"/>
        <v>0</v>
      </c>
      <c r="M8" s="120">
        <f t="shared" si="2"/>
        <v>0</v>
      </c>
      <c r="N8" s="120">
        <f t="shared" si="2"/>
        <v>10000000000</v>
      </c>
      <c r="O8" s="120">
        <f t="shared" si="2"/>
        <v>1500000000</v>
      </c>
      <c r="P8" s="120">
        <f t="shared" si="2"/>
        <v>0</v>
      </c>
      <c r="Q8" s="120">
        <f t="shared" si="2"/>
        <v>0</v>
      </c>
      <c r="R8" s="120">
        <f>R7-R6</f>
        <v>13000000000</v>
      </c>
      <c r="S8" s="120">
        <f t="shared" si="2"/>
        <v>0</v>
      </c>
      <c r="T8" s="120">
        <f t="shared" si="2"/>
        <v>0</v>
      </c>
      <c r="U8" s="120">
        <f t="shared" si="2"/>
        <v>0</v>
      </c>
      <c r="V8" s="120">
        <f t="shared" si="2"/>
        <v>0</v>
      </c>
      <c r="W8" s="120">
        <f t="shared" si="2"/>
        <v>0</v>
      </c>
      <c r="X8" s="120">
        <f t="shared" si="2"/>
        <v>0</v>
      </c>
      <c r="Y8" s="120">
        <f t="shared" si="2"/>
        <v>0</v>
      </c>
      <c r="Z8" s="120">
        <f t="shared" si="2"/>
        <v>0</v>
      </c>
      <c r="AA8" s="120">
        <f t="shared" si="2"/>
        <v>0</v>
      </c>
      <c r="AB8" s="120">
        <f t="shared" si="2"/>
        <v>0</v>
      </c>
      <c r="AC8" s="120">
        <f t="shared" si="2"/>
        <v>0</v>
      </c>
      <c r="AD8" s="120">
        <f t="shared" si="2"/>
        <v>0</v>
      </c>
      <c r="AE8" s="120">
        <f t="shared" si="2"/>
        <v>0</v>
      </c>
      <c r="AF8" s="120">
        <f t="shared" si="2"/>
        <v>0</v>
      </c>
      <c r="AG8" s="120">
        <f t="shared" si="2"/>
        <v>-300000000</v>
      </c>
      <c r="AH8" s="120">
        <f t="shared" si="2"/>
        <v>0</v>
      </c>
      <c r="AI8" s="120">
        <f t="shared" si="2"/>
        <v>0</v>
      </c>
      <c r="AJ8" s="120">
        <f t="shared" si="2"/>
        <v>0</v>
      </c>
      <c r="AK8" s="120">
        <f t="shared" si="2"/>
        <v>0</v>
      </c>
      <c r="AL8" s="120">
        <f t="shared" si="2"/>
        <v>0</v>
      </c>
      <c r="AM8" s="120">
        <f t="shared" si="2"/>
        <v>0</v>
      </c>
      <c r="AN8" s="120">
        <f t="shared" si="2"/>
        <v>0</v>
      </c>
      <c r="AO8" s="120">
        <f t="shared" si="2"/>
        <v>0</v>
      </c>
      <c r="AP8" s="120">
        <f t="shared" si="2"/>
        <v>0</v>
      </c>
      <c r="AQ8" s="120">
        <f t="shared" si="2"/>
        <v>8168000000</v>
      </c>
      <c r="AR8" s="120">
        <f t="shared" si="2"/>
        <v>0</v>
      </c>
      <c r="AS8" s="120">
        <f t="shared" si="2"/>
        <v>0</v>
      </c>
      <c r="AT8" s="120">
        <f t="shared" si="2"/>
        <v>0</v>
      </c>
      <c r="AU8" s="120">
        <f t="shared" si="2"/>
        <v>0</v>
      </c>
      <c r="AV8" s="120">
        <f t="shared" si="2"/>
        <v>399999999.99999964</v>
      </c>
      <c r="AW8" s="120">
        <f t="shared" si="2"/>
        <v>0</v>
      </c>
      <c r="AX8" s="120">
        <f t="shared" si="2"/>
        <v>-868250000</v>
      </c>
      <c r="AZ8" s="157">
        <f t="shared" si="2"/>
        <v>-30000000000</v>
      </c>
      <c r="BA8" s="120">
        <f t="shared" si="2"/>
        <v>0</v>
      </c>
      <c r="BB8" s="120">
        <f t="shared" si="2"/>
        <v>-5010000000</v>
      </c>
      <c r="BC8" s="120">
        <f t="shared" si="2"/>
        <v>-3500000000</v>
      </c>
      <c r="BD8" s="120">
        <f t="shared" si="2"/>
        <v>0</v>
      </c>
      <c r="BE8" s="120">
        <f t="shared" si="2"/>
        <v>0</v>
      </c>
      <c r="BF8" s="120">
        <f t="shared" si="2"/>
        <v>0</v>
      </c>
      <c r="BG8" s="120">
        <f t="shared" si="2"/>
        <v>0</v>
      </c>
      <c r="BH8" s="120">
        <f t="shared" si="2"/>
        <v>0</v>
      </c>
      <c r="BI8" s="120">
        <f t="shared" si="2"/>
        <v>0</v>
      </c>
      <c r="BJ8" s="120">
        <f t="shared" si="2"/>
        <v>0</v>
      </c>
      <c r="BK8" s="120">
        <f t="shared" si="2"/>
        <v>0</v>
      </c>
      <c r="BL8" s="120">
        <f t="shared" si="2"/>
        <v>0</v>
      </c>
      <c r="BM8" s="120">
        <f t="shared" si="2"/>
        <v>0</v>
      </c>
      <c r="BN8" s="120">
        <f t="shared" si="2"/>
        <v>0</v>
      </c>
      <c r="BO8" s="120">
        <f t="shared" si="2"/>
        <v>0</v>
      </c>
      <c r="BP8" s="120">
        <f t="shared" si="2"/>
        <v>0</v>
      </c>
      <c r="BQ8" s="120">
        <f t="shared" si="2"/>
        <v>0</v>
      </c>
      <c r="BR8" s="120">
        <f t="shared" ref="BR8:CP8" si="3">BR7-BR6</f>
        <v>0</v>
      </c>
      <c r="BS8" s="120">
        <f t="shared" si="3"/>
        <v>0</v>
      </c>
      <c r="BT8" s="120">
        <f t="shared" si="3"/>
        <v>0</v>
      </c>
      <c r="BU8" s="120">
        <f t="shared" si="3"/>
        <v>0</v>
      </c>
      <c r="BV8" s="120">
        <f t="shared" si="3"/>
        <v>0</v>
      </c>
      <c r="BW8" s="120">
        <f t="shared" si="3"/>
        <v>0</v>
      </c>
      <c r="BX8" s="120">
        <f t="shared" si="3"/>
        <v>0</v>
      </c>
      <c r="BY8" s="120">
        <f t="shared" si="3"/>
        <v>0</v>
      </c>
      <c r="BZ8" s="120">
        <f t="shared" si="3"/>
        <v>0</v>
      </c>
      <c r="CB8" s="120">
        <f t="shared" si="3"/>
        <v>0</v>
      </c>
      <c r="CC8" s="120">
        <f t="shared" si="3"/>
        <v>0</v>
      </c>
      <c r="CD8" s="120">
        <f t="shared" si="3"/>
        <v>0</v>
      </c>
      <c r="CE8" s="120">
        <f t="shared" si="3"/>
        <v>0</v>
      </c>
      <c r="CF8" s="120">
        <f t="shared" si="3"/>
        <v>0</v>
      </c>
      <c r="CG8" s="120">
        <f t="shared" si="3"/>
        <v>0</v>
      </c>
      <c r="CH8" s="120">
        <f t="shared" si="3"/>
        <v>0</v>
      </c>
      <c r="CI8" s="120">
        <f t="shared" si="3"/>
        <v>0</v>
      </c>
      <c r="CJ8" s="120">
        <f t="shared" si="3"/>
        <v>0</v>
      </c>
      <c r="CK8" s="120">
        <f t="shared" si="3"/>
        <v>0</v>
      </c>
      <c r="CL8" s="120">
        <f t="shared" si="3"/>
        <v>-7829750000</v>
      </c>
      <c r="CM8" s="120">
        <f t="shared" si="3"/>
        <v>0</v>
      </c>
      <c r="CN8" s="120">
        <f t="shared" si="3"/>
        <v>90000000</v>
      </c>
      <c r="CO8" s="120">
        <f t="shared" si="3"/>
        <v>0</v>
      </c>
      <c r="CP8" s="120">
        <f t="shared" si="3"/>
        <v>0</v>
      </c>
    </row>
    <row r="9" spans="1:96" ht="45" x14ac:dyDescent="0.25">
      <c r="A9" s="220" t="s">
        <v>635</v>
      </c>
      <c r="B9" s="220"/>
      <c r="C9" s="170" t="s">
        <v>664</v>
      </c>
      <c r="D9" s="170" t="s">
        <v>665</v>
      </c>
      <c r="E9" s="258" t="s">
        <v>666</v>
      </c>
      <c r="F9" s="124"/>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Z9" s="158"/>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B9" s="125"/>
      <c r="CC9" s="125"/>
      <c r="CD9" s="125"/>
      <c r="CE9" s="125"/>
      <c r="CF9" s="125"/>
      <c r="CG9" s="125"/>
      <c r="CH9" s="125"/>
      <c r="CI9" s="125"/>
      <c r="CJ9" s="125"/>
      <c r="CK9" s="125"/>
      <c r="CL9" s="125"/>
      <c r="CM9" s="125"/>
      <c r="CN9" s="125"/>
      <c r="CO9" s="125"/>
      <c r="CP9" s="125"/>
    </row>
    <row r="10" spans="1:96" x14ac:dyDescent="0.25">
      <c r="A10" s="220"/>
      <c r="B10" s="220"/>
      <c r="C10" s="171"/>
      <c r="D10" s="172"/>
      <c r="E10" s="176"/>
      <c r="F10" s="126"/>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Z10" s="159"/>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B10" s="127"/>
      <c r="CC10" s="127"/>
      <c r="CD10" s="127"/>
      <c r="CE10" s="127"/>
      <c r="CF10" s="127"/>
      <c r="CG10" s="127"/>
      <c r="CH10" s="127"/>
      <c r="CI10" s="127"/>
      <c r="CJ10" s="127"/>
      <c r="CK10" s="127"/>
      <c r="CL10" s="127"/>
      <c r="CM10" s="127"/>
      <c r="CN10" s="127"/>
      <c r="CO10" s="127"/>
      <c r="CP10" s="127"/>
    </row>
    <row r="11" spans="1:96" x14ac:dyDescent="0.25">
      <c r="A11" s="220"/>
      <c r="B11" s="220"/>
      <c r="C11" s="130"/>
      <c r="E11" s="128"/>
      <c r="F11" s="124"/>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Z11" s="160"/>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B11" s="129"/>
      <c r="CC11" s="129"/>
      <c r="CD11" s="129"/>
      <c r="CE11" s="129"/>
      <c r="CF11" s="129"/>
      <c r="CG11" s="129"/>
      <c r="CH11" s="129"/>
      <c r="CI11" s="129"/>
      <c r="CJ11" s="129"/>
      <c r="CK11" s="129"/>
      <c r="CL11" s="129"/>
      <c r="CM11" s="129"/>
      <c r="CN11" s="129"/>
      <c r="CO11" s="129"/>
      <c r="CP11" s="129"/>
    </row>
    <row r="12" spans="1:96" ht="25.5" customHeight="1" x14ac:dyDescent="0.25">
      <c r="A12" s="220"/>
      <c r="B12" s="220"/>
      <c r="C12" s="130" t="s">
        <v>667</v>
      </c>
      <c r="D12" s="130" t="s">
        <v>668</v>
      </c>
      <c r="E12" s="131"/>
      <c r="F12" s="124"/>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Z12" s="159"/>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B12" s="127"/>
      <c r="CC12" s="127"/>
      <c r="CD12" s="127"/>
      <c r="CE12" s="127"/>
      <c r="CF12" s="127"/>
      <c r="CG12" s="127"/>
      <c r="CH12" s="127"/>
      <c r="CI12" s="127"/>
      <c r="CJ12" s="127"/>
      <c r="CK12" s="127"/>
      <c r="CL12" s="127"/>
      <c r="CM12" s="127"/>
      <c r="CN12" s="127"/>
      <c r="CO12" s="127"/>
      <c r="CP12" s="127"/>
      <c r="CQ12" s="122" t="s">
        <v>570</v>
      </c>
      <c r="CR12" s="122" t="s">
        <v>570</v>
      </c>
    </row>
    <row r="13" spans="1:96" s="138" customFormat="1" x14ac:dyDescent="0.25">
      <c r="A13" s="220">
        <f>B13-F13</f>
        <v>0</v>
      </c>
      <c r="B13" s="220">
        <f>-BCTC_HN_2019!N381</f>
        <v>14849750000</v>
      </c>
      <c r="C13" s="181" t="s">
        <v>669</v>
      </c>
      <c r="D13" s="181" t="s">
        <v>670</v>
      </c>
      <c r="E13" s="259">
        <v>1</v>
      </c>
      <c r="F13" s="183">
        <f>ROUND(SUM(G13:CP13),0)</f>
        <v>14849750000</v>
      </c>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f>-AV8</f>
        <v>-399999999.99999964</v>
      </c>
      <c r="AW13" s="127"/>
      <c r="AX13" s="127"/>
      <c r="AY13" s="165"/>
      <c r="AZ13" s="127"/>
      <c r="BA13" s="127"/>
      <c r="BB13" s="127">
        <f>-BB8</f>
        <v>5010000000</v>
      </c>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65"/>
      <c r="CB13" s="127"/>
      <c r="CC13" s="127"/>
      <c r="CD13" s="127"/>
      <c r="CE13" s="127"/>
      <c r="CF13" s="127"/>
      <c r="CG13" s="127"/>
      <c r="CH13" s="127"/>
      <c r="CI13" s="127"/>
      <c r="CJ13" s="127"/>
      <c r="CK13" s="127"/>
      <c r="CL13" s="127">
        <f>SOCE_2019!F8</f>
        <v>7829750000</v>
      </c>
      <c r="CM13" s="127"/>
      <c r="CN13" s="127">
        <f>SOCE_2019!G8</f>
        <v>2410000000.0000005</v>
      </c>
      <c r="CO13" s="127"/>
      <c r="CP13" s="127"/>
      <c r="CQ13" s="122" t="s">
        <v>570</v>
      </c>
      <c r="CR13" s="122" t="s">
        <v>570</v>
      </c>
    </row>
    <row r="14" spans="1:96" s="138" customFormat="1" x14ac:dyDescent="0.25">
      <c r="A14" s="220"/>
      <c r="B14" s="220"/>
      <c r="C14" s="181" t="s">
        <v>671</v>
      </c>
      <c r="D14" s="181" t="s">
        <v>672</v>
      </c>
      <c r="E14" s="259"/>
      <c r="F14" s="184"/>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65"/>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65"/>
      <c r="CB14" s="127"/>
      <c r="CC14" s="127"/>
      <c r="CD14" s="127"/>
      <c r="CE14" s="127"/>
      <c r="CF14" s="127"/>
      <c r="CG14" s="127"/>
      <c r="CH14" s="127"/>
      <c r="CI14" s="127"/>
      <c r="CJ14" s="127"/>
      <c r="CK14" s="127"/>
      <c r="CL14" s="127"/>
      <c r="CM14" s="127"/>
      <c r="CN14" s="127"/>
      <c r="CO14" s="127"/>
      <c r="CP14" s="127"/>
      <c r="CQ14" s="122" t="s">
        <v>570</v>
      </c>
      <c r="CR14" s="122" t="s">
        <v>570</v>
      </c>
    </row>
    <row r="15" spans="1:96" s="138" customFormat="1" x14ac:dyDescent="0.25">
      <c r="A15" s="220">
        <f>B15-F15</f>
        <v>-868250000</v>
      </c>
      <c r="B15" s="220">
        <f>Note_FA!D25</f>
        <v>300000000</v>
      </c>
      <c r="C15" s="133" t="s">
        <v>673</v>
      </c>
      <c r="D15" s="133" t="s">
        <v>674</v>
      </c>
      <c r="E15" s="173">
        <v>2</v>
      </c>
      <c r="F15" s="184">
        <f t="shared" ref="F15:F23" si="4">ROUND(SUM(G15:CP15),0)</f>
        <v>1168250000</v>
      </c>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f>-AG8</f>
        <v>300000000</v>
      </c>
      <c r="AH15" s="127"/>
      <c r="AI15" s="127"/>
      <c r="AJ15" s="127"/>
      <c r="AK15" s="127"/>
      <c r="AL15" s="127"/>
      <c r="AM15" s="127"/>
      <c r="AN15" s="127"/>
      <c r="AO15" s="127"/>
      <c r="AP15" s="127"/>
      <c r="AQ15" s="127"/>
      <c r="AR15" s="127"/>
      <c r="AS15" s="127"/>
      <c r="AT15" s="127"/>
      <c r="AU15" s="127"/>
      <c r="AV15" s="127"/>
      <c r="AW15" s="127"/>
      <c r="AX15" s="127">
        <f>-AX8</f>
        <v>868250000</v>
      </c>
      <c r="AY15" s="165"/>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65"/>
      <c r="CB15" s="127"/>
      <c r="CC15" s="127"/>
      <c r="CD15" s="127"/>
      <c r="CE15" s="127"/>
      <c r="CF15" s="127"/>
      <c r="CG15" s="127"/>
      <c r="CH15" s="127"/>
      <c r="CI15" s="127"/>
      <c r="CJ15" s="127"/>
      <c r="CK15" s="127"/>
      <c r="CL15" s="127"/>
      <c r="CM15" s="127"/>
      <c r="CN15" s="127"/>
      <c r="CO15" s="127"/>
      <c r="CP15" s="127"/>
      <c r="CQ15" s="122" t="s">
        <v>570</v>
      </c>
      <c r="CR15" s="122" t="s">
        <v>570</v>
      </c>
    </row>
    <row r="16" spans="1:96" s="138" customFormat="1" x14ac:dyDescent="0.25">
      <c r="A16" s="220"/>
      <c r="B16" s="220"/>
      <c r="C16" s="133" t="s">
        <v>675</v>
      </c>
      <c r="D16" s="133" t="s">
        <v>676</v>
      </c>
      <c r="E16" s="173">
        <v>3</v>
      </c>
      <c r="F16" s="185">
        <f t="shared" si="4"/>
        <v>0</v>
      </c>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65"/>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65"/>
      <c r="CB16" s="127"/>
      <c r="CC16" s="127"/>
      <c r="CD16" s="127"/>
      <c r="CE16" s="127"/>
      <c r="CF16" s="127"/>
      <c r="CG16" s="127"/>
      <c r="CH16" s="127"/>
      <c r="CI16" s="127"/>
      <c r="CJ16" s="127"/>
      <c r="CK16" s="127"/>
      <c r="CL16" s="127"/>
      <c r="CM16" s="127"/>
      <c r="CN16" s="127"/>
      <c r="CO16" s="127"/>
      <c r="CP16" s="127"/>
      <c r="CQ16" s="122" t="s">
        <v>570</v>
      </c>
      <c r="CR16" s="122" t="s">
        <v>570</v>
      </c>
    </row>
    <row r="17" spans="1:96" s="138" customFormat="1" ht="45" x14ac:dyDescent="0.25">
      <c r="A17" s="220"/>
      <c r="B17" s="220"/>
      <c r="C17" s="133" t="s">
        <v>677</v>
      </c>
      <c r="D17" s="133" t="s">
        <v>678</v>
      </c>
      <c r="E17" s="173">
        <v>4</v>
      </c>
      <c r="F17" s="184">
        <f t="shared" si="4"/>
        <v>0</v>
      </c>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65"/>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65"/>
      <c r="CB17" s="127"/>
      <c r="CC17" s="127"/>
      <c r="CD17" s="127"/>
      <c r="CE17" s="127"/>
      <c r="CF17" s="127"/>
      <c r="CG17" s="127"/>
      <c r="CH17" s="127"/>
      <c r="CI17" s="127"/>
      <c r="CJ17" s="127"/>
      <c r="CK17" s="127"/>
      <c r="CL17" s="127"/>
      <c r="CM17" s="127"/>
      <c r="CN17" s="127"/>
      <c r="CO17" s="127"/>
      <c r="CP17" s="127"/>
      <c r="CQ17" s="122" t="s">
        <v>570</v>
      </c>
      <c r="CR17" s="122" t="s">
        <v>570</v>
      </c>
    </row>
    <row r="18" spans="1:96" s="138" customFormat="1" ht="30" x14ac:dyDescent="0.25">
      <c r="A18" s="220">
        <f>B18-F18</f>
        <v>0</v>
      </c>
      <c r="B18" s="220">
        <f>BCTC_HN_2019!N355</f>
        <v>-368000000</v>
      </c>
      <c r="C18" s="133" t="s">
        <v>679</v>
      </c>
      <c r="D18" s="133" t="s">
        <v>680</v>
      </c>
      <c r="E18" s="173"/>
      <c r="F18" s="184">
        <f t="shared" si="4"/>
        <v>-368000000</v>
      </c>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f>BCTC_HN_2019!N355</f>
        <v>-368000000</v>
      </c>
      <c r="AR18" s="127"/>
      <c r="AS18" s="127"/>
      <c r="AT18" s="127"/>
      <c r="AU18" s="127"/>
      <c r="AV18" s="127"/>
      <c r="AW18" s="127"/>
      <c r="AX18" s="127"/>
      <c r="AY18" s="165"/>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65"/>
      <c r="CB18" s="127"/>
      <c r="CC18" s="127"/>
      <c r="CD18" s="127"/>
      <c r="CE18" s="127"/>
      <c r="CF18" s="127"/>
      <c r="CG18" s="127"/>
      <c r="CH18" s="127"/>
      <c r="CI18" s="127"/>
      <c r="CJ18" s="127"/>
      <c r="CK18" s="127"/>
      <c r="CL18" s="127"/>
      <c r="CM18" s="127"/>
      <c r="CN18" s="127"/>
      <c r="CO18" s="127"/>
      <c r="CP18" s="127"/>
      <c r="CQ18" s="122" t="s">
        <v>570</v>
      </c>
      <c r="CR18" s="122" t="s">
        <v>570</v>
      </c>
    </row>
    <row r="19" spans="1:96" s="138" customFormat="1" ht="45" x14ac:dyDescent="0.25">
      <c r="A19" s="220"/>
      <c r="B19" s="220"/>
      <c r="C19" s="133" t="s">
        <v>681</v>
      </c>
      <c r="D19" s="133" t="s">
        <v>682</v>
      </c>
      <c r="E19" s="173">
        <v>4</v>
      </c>
      <c r="F19" s="184">
        <f t="shared" si="4"/>
        <v>0</v>
      </c>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65"/>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65"/>
      <c r="CB19" s="127"/>
      <c r="CC19" s="127"/>
      <c r="CD19" s="127"/>
      <c r="CE19" s="127"/>
      <c r="CF19" s="127"/>
      <c r="CG19" s="127"/>
      <c r="CH19" s="127"/>
      <c r="CI19" s="127"/>
      <c r="CJ19" s="127"/>
      <c r="CK19" s="127"/>
      <c r="CL19" s="127"/>
      <c r="CM19" s="127"/>
      <c r="CN19" s="127"/>
      <c r="CO19" s="127"/>
      <c r="CP19" s="127"/>
      <c r="CQ19" s="122" t="s">
        <v>570</v>
      </c>
      <c r="CR19" s="122" t="s">
        <v>570</v>
      </c>
    </row>
    <row r="20" spans="1:96" s="138" customFormat="1" ht="30" x14ac:dyDescent="0.25">
      <c r="A20" s="220"/>
      <c r="B20" s="220"/>
      <c r="C20" s="133" t="s">
        <v>683</v>
      </c>
      <c r="D20" s="133" t="s">
        <v>684</v>
      </c>
      <c r="E20" s="173">
        <v>5</v>
      </c>
      <c r="F20" s="184">
        <f t="shared" si="4"/>
        <v>-1500000000</v>
      </c>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65"/>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65"/>
      <c r="CB20" s="127"/>
      <c r="CC20" s="127"/>
      <c r="CD20" s="127"/>
      <c r="CE20" s="127"/>
      <c r="CF20" s="127"/>
      <c r="CG20" s="127"/>
      <c r="CH20" s="127"/>
      <c r="CI20" s="127"/>
      <c r="CJ20" s="127"/>
      <c r="CK20" s="127"/>
      <c r="CL20" s="127">
        <f>BCTC_HN_2019!N341</f>
        <v>-1500000000</v>
      </c>
      <c r="CM20" s="127"/>
      <c r="CN20" s="127"/>
      <c r="CO20" s="127"/>
      <c r="CP20" s="127"/>
      <c r="CQ20" s="122" t="s">
        <v>570</v>
      </c>
      <c r="CR20" s="122" t="s">
        <v>570</v>
      </c>
    </row>
    <row r="21" spans="1:96" s="138" customFormat="1" x14ac:dyDescent="0.25">
      <c r="A21" s="220"/>
      <c r="B21" s="220"/>
      <c r="C21" s="133" t="s">
        <v>70</v>
      </c>
      <c r="D21" s="133" t="s">
        <v>685</v>
      </c>
      <c r="E21" s="173">
        <v>6</v>
      </c>
      <c r="F21" s="184">
        <f t="shared" si="4"/>
        <v>0</v>
      </c>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65"/>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65"/>
      <c r="CB21" s="127"/>
      <c r="CC21" s="127"/>
      <c r="CD21" s="127"/>
      <c r="CE21" s="127"/>
      <c r="CF21" s="127"/>
      <c r="CG21" s="127"/>
      <c r="CH21" s="127"/>
      <c r="CI21" s="127"/>
      <c r="CJ21" s="127"/>
      <c r="CK21" s="127"/>
      <c r="CL21" s="127">
        <f>BCTC_HN_2019!N348</f>
        <v>0</v>
      </c>
      <c r="CM21" s="127"/>
      <c r="CN21" s="127"/>
      <c r="CO21" s="127"/>
      <c r="CP21" s="127"/>
      <c r="CQ21" s="122" t="s">
        <v>570</v>
      </c>
      <c r="CR21" s="122" t="s">
        <v>570</v>
      </c>
    </row>
    <row r="22" spans="1:96" s="138" customFormat="1" x14ac:dyDescent="0.25">
      <c r="A22" s="220"/>
      <c r="B22" s="220"/>
      <c r="C22" s="133" t="s">
        <v>686</v>
      </c>
      <c r="D22" s="133" t="s">
        <v>687</v>
      </c>
      <c r="E22" s="173">
        <v>7</v>
      </c>
      <c r="F22" s="184">
        <f t="shared" si="4"/>
        <v>0</v>
      </c>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65"/>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65"/>
      <c r="CB22" s="127"/>
      <c r="CC22" s="127"/>
      <c r="CD22" s="127"/>
      <c r="CE22" s="127"/>
      <c r="CF22" s="127"/>
      <c r="CG22" s="127"/>
      <c r="CH22" s="127"/>
      <c r="CI22" s="127"/>
      <c r="CJ22" s="127"/>
      <c r="CK22" s="127"/>
      <c r="CL22" s="127"/>
      <c r="CM22" s="127"/>
      <c r="CN22" s="127"/>
      <c r="CO22" s="127"/>
      <c r="CP22" s="127"/>
      <c r="CQ22" s="122" t="s">
        <v>570</v>
      </c>
      <c r="CR22" s="122" t="s">
        <v>570</v>
      </c>
    </row>
    <row r="23" spans="1:96" s="138" customFormat="1" x14ac:dyDescent="0.25">
      <c r="A23" s="220"/>
      <c r="B23" s="220"/>
      <c r="C23" s="133" t="s">
        <v>688</v>
      </c>
      <c r="D23" s="133"/>
      <c r="E23" s="173"/>
      <c r="F23" s="184">
        <f t="shared" si="4"/>
        <v>0</v>
      </c>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65"/>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65"/>
      <c r="CB23" s="127"/>
      <c r="CC23" s="127"/>
      <c r="CD23" s="127"/>
      <c r="CE23" s="127"/>
      <c r="CF23" s="127"/>
      <c r="CG23" s="127"/>
      <c r="CH23" s="127"/>
      <c r="CI23" s="127"/>
      <c r="CJ23" s="127"/>
      <c r="CK23" s="127"/>
      <c r="CL23" s="127"/>
      <c r="CM23" s="127"/>
      <c r="CN23" s="127"/>
      <c r="CO23" s="127"/>
      <c r="CP23" s="127"/>
      <c r="CQ23" s="122" t="s">
        <v>570</v>
      </c>
      <c r="CR23" s="122" t="s">
        <v>570</v>
      </c>
    </row>
    <row r="24" spans="1:96" s="138" customFormat="1" ht="15.75" thickBot="1" x14ac:dyDescent="0.3">
      <c r="A24" s="220"/>
      <c r="B24" s="220"/>
      <c r="C24" s="133"/>
      <c r="D24" s="133"/>
      <c r="E24" s="173"/>
      <c r="F24" s="186"/>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65"/>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65"/>
      <c r="CB24" s="127"/>
      <c r="CC24" s="127"/>
      <c r="CD24" s="127"/>
      <c r="CE24" s="127"/>
      <c r="CF24" s="127"/>
      <c r="CG24" s="127"/>
      <c r="CH24" s="127"/>
      <c r="CI24" s="127"/>
      <c r="CJ24" s="127"/>
      <c r="CK24" s="127"/>
      <c r="CL24" s="127"/>
      <c r="CM24" s="127"/>
      <c r="CN24" s="127"/>
      <c r="CO24" s="127"/>
      <c r="CP24" s="127"/>
      <c r="CQ24" s="122" t="s">
        <v>570</v>
      </c>
      <c r="CR24" s="122" t="s">
        <v>570</v>
      </c>
    </row>
    <row r="25" spans="1:96" s="138" customFormat="1" ht="30" x14ac:dyDescent="0.25">
      <c r="A25" s="220"/>
      <c r="B25" s="220"/>
      <c r="C25" s="181" t="s">
        <v>689</v>
      </c>
      <c r="D25" s="181" t="s">
        <v>690</v>
      </c>
      <c r="E25" s="259">
        <v>8</v>
      </c>
      <c r="F25" s="187">
        <f>SUM(F13:F24)</f>
        <v>14150000000</v>
      </c>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65"/>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65"/>
      <c r="CB25" s="127"/>
      <c r="CC25" s="127"/>
      <c r="CD25" s="127"/>
      <c r="CE25" s="127"/>
      <c r="CF25" s="127"/>
      <c r="CG25" s="127"/>
      <c r="CH25" s="127"/>
      <c r="CI25" s="127"/>
      <c r="CJ25" s="127"/>
      <c r="CK25" s="127"/>
      <c r="CL25" s="127"/>
      <c r="CM25" s="127"/>
      <c r="CN25" s="127"/>
      <c r="CO25" s="127"/>
      <c r="CP25" s="127"/>
      <c r="CQ25" s="122" t="s">
        <v>570</v>
      </c>
      <c r="CR25" s="122" t="s">
        <v>570</v>
      </c>
    </row>
    <row r="26" spans="1:96" s="138" customFormat="1" x14ac:dyDescent="0.25">
      <c r="A26" s="220"/>
      <c r="B26" s="220"/>
      <c r="C26" s="181"/>
      <c r="D26" s="181"/>
      <c r="E26" s="173"/>
      <c r="F26" s="184"/>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65"/>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65"/>
      <c r="CB26" s="127"/>
      <c r="CC26" s="127"/>
      <c r="CD26" s="127"/>
      <c r="CE26" s="127"/>
      <c r="CF26" s="127"/>
      <c r="CG26" s="127"/>
      <c r="CH26" s="127"/>
      <c r="CI26" s="127"/>
      <c r="CJ26" s="127"/>
      <c r="CK26" s="127"/>
      <c r="CL26" s="127"/>
      <c r="CM26" s="127"/>
      <c r="CN26" s="127"/>
      <c r="CO26" s="127"/>
      <c r="CP26" s="127"/>
      <c r="CQ26" s="122" t="s">
        <v>570</v>
      </c>
      <c r="CR26" s="122" t="s">
        <v>570</v>
      </c>
    </row>
    <row r="27" spans="1:96" s="138" customFormat="1" x14ac:dyDescent="0.25">
      <c r="A27" s="220"/>
      <c r="B27" s="220"/>
      <c r="C27" s="133" t="s">
        <v>691</v>
      </c>
      <c r="D27" s="188" t="s">
        <v>692</v>
      </c>
      <c r="E27" s="173">
        <v>9</v>
      </c>
      <c r="F27" s="184">
        <f t="shared" ref="F27:F32" si="5">ROUND(SUM(G27:CP27),0)</f>
        <v>-12240000000</v>
      </c>
      <c r="G27" s="127"/>
      <c r="H27" s="127"/>
      <c r="I27" s="127"/>
      <c r="J27" s="127">
        <f>-J8</f>
        <v>-12240000000.000002</v>
      </c>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65"/>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65"/>
      <c r="CB27" s="127"/>
      <c r="CC27" s="127"/>
      <c r="CD27" s="127"/>
      <c r="CE27" s="127"/>
      <c r="CF27" s="127"/>
      <c r="CG27" s="127"/>
      <c r="CH27" s="127"/>
      <c r="CI27" s="127"/>
      <c r="CJ27" s="127"/>
      <c r="CK27" s="127"/>
      <c r="CL27" s="127"/>
      <c r="CM27" s="127"/>
      <c r="CN27" s="127"/>
      <c r="CO27" s="127"/>
      <c r="CP27" s="127"/>
      <c r="CQ27" s="122" t="s">
        <v>570</v>
      </c>
      <c r="CR27" s="122" t="s">
        <v>570</v>
      </c>
    </row>
    <row r="28" spans="1:96" s="138" customFormat="1" x14ac:dyDescent="0.25">
      <c r="A28" s="220"/>
      <c r="B28" s="220"/>
      <c r="C28" s="133" t="s">
        <v>693</v>
      </c>
      <c r="D28" s="133" t="s">
        <v>694</v>
      </c>
      <c r="E28" s="173">
        <v>10</v>
      </c>
      <c r="F28" s="184">
        <f t="shared" si="5"/>
        <v>-13000000000</v>
      </c>
      <c r="G28" s="127"/>
      <c r="H28" s="127"/>
      <c r="I28" s="127"/>
      <c r="J28" s="127"/>
      <c r="K28" s="127"/>
      <c r="L28" s="127"/>
      <c r="M28" s="127"/>
      <c r="N28" s="127"/>
      <c r="O28" s="127"/>
      <c r="P28" s="127"/>
      <c r="Q28" s="127"/>
      <c r="R28" s="127">
        <f>-R8</f>
        <v>-13000000000</v>
      </c>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65"/>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65"/>
      <c r="CB28" s="127"/>
      <c r="CC28" s="127"/>
      <c r="CD28" s="127"/>
      <c r="CE28" s="127"/>
      <c r="CF28" s="127"/>
      <c r="CG28" s="127"/>
      <c r="CH28" s="127"/>
      <c r="CI28" s="127"/>
      <c r="CJ28" s="127"/>
      <c r="CK28" s="127"/>
      <c r="CL28" s="127"/>
      <c r="CM28" s="127"/>
      <c r="CN28" s="127"/>
      <c r="CO28" s="127"/>
      <c r="CP28" s="127"/>
      <c r="CQ28" s="122" t="s">
        <v>570</v>
      </c>
      <c r="CR28" s="122" t="s">
        <v>570</v>
      </c>
    </row>
    <row r="29" spans="1:96" s="138" customFormat="1" ht="30" x14ac:dyDescent="0.25">
      <c r="A29" s="220"/>
      <c r="B29" s="220"/>
      <c r="C29" s="133" t="s">
        <v>695</v>
      </c>
      <c r="D29" s="133" t="s">
        <v>696</v>
      </c>
      <c r="E29" s="173">
        <v>11</v>
      </c>
      <c r="F29" s="184">
        <f t="shared" si="5"/>
        <v>33500000000</v>
      </c>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65"/>
      <c r="AZ29" s="127">
        <f>-AZ8</f>
        <v>30000000000</v>
      </c>
      <c r="BA29" s="127"/>
      <c r="BB29" s="127"/>
      <c r="BC29" s="127">
        <f>-BC8</f>
        <v>3500000000</v>
      </c>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65"/>
      <c r="CB29" s="127"/>
      <c r="CC29" s="127"/>
      <c r="CD29" s="127"/>
      <c r="CE29" s="127"/>
      <c r="CF29" s="127"/>
      <c r="CG29" s="127"/>
      <c r="CH29" s="127"/>
      <c r="CI29" s="127"/>
      <c r="CJ29" s="127"/>
      <c r="CK29" s="127"/>
      <c r="CL29" s="127"/>
      <c r="CM29" s="127"/>
      <c r="CN29" s="127"/>
      <c r="CO29" s="127"/>
      <c r="CP29" s="127"/>
      <c r="CQ29" s="122" t="s">
        <v>570</v>
      </c>
      <c r="CR29" s="122" t="s">
        <v>570</v>
      </c>
    </row>
    <row r="30" spans="1:96" s="138" customFormat="1" x14ac:dyDescent="0.25">
      <c r="A30" s="220"/>
      <c r="B30" s="220"/>
      <c r="C30" s="133" t="s">
        <v>697</v>
      </c>
      <c r="D30" s="133" t="s">
        <v>698</v>
      </c>
      <c r="E30" s="173">
        <v>12</v>
      </c>
      <c r="F30" s="184">
        <f t="shared" si="5"/>
        <v>0</v>
      </c>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65"/>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127"/>
      <c r="BV30" s="127"/>
      <c r="BW30" s="127"/>
      <c r="BX30" s="127"/>
      <c r="BY30" s="127"/>
      <c r="BZ30" s="127"/>
      <c r="CA30" s="165"/>
      <c r="CB30" s="127"/>
      <c r="CC30" s="127"/>
      <c r="CD30" s="127"/>
      <c r="CE30" s="127"/>
      <c r="CF30" s="127"/>
      <c r="CG30" s="127"/>
      <c r="CH30" s="127"/>
      <c r="CI30" s="127"/>
      <c r="CJ30" s="127"/>
      <c r="CK30" s="127"/>
      <c r="CL30" s="127"/>
      <c r="CM30" s="127"/>
      <c r="CN30" s="127"/>
      <c r="CO30" s="127"/>
      <c r="CP30" s="127"/>
      <c r="CQ30" s="122" t="s">
        <v>570</v>
      </c>
      <c r="CR30" s="122" t="s">
        <v>570</v>
      </c>
    </row>
    <row r="31" spans="1:96" s="138" customFormat="1" x14ac:dyDescent="0.25">
      <c r="A31" s="220"/>
      <c r="B31" s="220"/>
      <c r="C31" s="133" t="s">
        <v>699</v>
      </c>
      <c r="D31" s="133" t="s">
        <v>700</v>
      </c>
      <c r="E31" s="173">
        <v>13</v>
      </c>
      <c r="F31" s="184">
        <f t="shared" si="5"/>
        <v>0</v>
      </c>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65"/>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65"/>
      <c r="CB31" s="127"/>
      <c r="CC31" s="127"/>
      <c r="CD31" s="127"/>
      <c r="CE31" s="127"/>
      <c r="CF31" s="127"/>
      <c r="CG31" s="127"/>
      <c r="CH31" s="127"/>
      <c r="CI31" s="127"/>
      <c r="CJ31" s="127"/>
      <c r="CK31" s="127"/>
      <c r="CL31" s="127"/>
      <c r="CM31" s="127"/>
      <c r="CN31" s="127"/>
      <c r="CO31" s="127"/>
      <c r="CP31" s="127"/>
      <c r="CQ31" s="122" t="s">
        <v>570</v>
      </c>
      <c r="CR31" s="122" t="s">
        <v>570</v>
      </c>
    </row>
    <row r="32" spans="1:96" s="138" customFormat="1" x14ac:dyDescent="0.25">
      <c r="A32" s="220"/>
      <c r="B32" s="220"/>
      <c r="C32" s="133" t="s">
        <v>701</v>
      </c>
      <c r="D32" s="133"/>
      <c r="E32" s="173"/>
      <c r="F32" s="184">
        <f t="shared" si="5"/>
        <v>0</v>
      </c>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65"/>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65"/>
      <c r="CB32" s="127"/>
      <c r="CC32" s="127"/>
      <c r="CD32" s="127"/>
      <c r="CE32" s="127"/>
      <c r="CF32" s="127"/>
      <c r="CG32" s="127"/>
      <c r="CH32" s="127"/>
      <c r="CI32" s="127"/>
      <c r="CJ32" s="127"/>
      <c r="CK32" s="127"/>
      <c r="CL32" s="127"/>
      <c r="CM32" s="127"/>
      <c r="CN32" s="127"/>
      <c r="CO32" s="127"/>
      <c r="CP32" s="127"/>
      <c r="CQ32" s="122" t="s">
        <v>570</v>
      </c>
      <c r="CR32" s="122" t="s">
        <v>570</v>
      </c>
    </row>
    <row r="33" spans="1:96" s="138" customFormat="1" ht="15.75" thickBot="1" x14ac:dyDescent="0.3">
      <c r="A33" s="220"/>
      <c r="B33" s="220"/>
      <c r="C33" s="133"/>
      <c r="D33" s="133"/>
      <c r="E33" s="173"/>
      <c r="F33" s="186"/>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65"/>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7"/>
      <c r="BY33" s="127"/>
      <c r="BZ33" s="127"/>
      <c r="CA33" s="165"/>
      <c r="CB33" s="127"/>
      <c r="CC33" s="127"/>
      <c r="CD33" s="127"/>
      <c r="CE33" s="127"/>
      <c r="CF33" s="127"/>
      <c r="CG33" s="127"/>
      <c r="CH33" s="127"/>
      <c r="CI33" s="127"/>
      <c r="CJ33" s="127"/>
      <c r="CK33" s="127"/>
      <c r="CL33" s="127"/>
      <c r="CM33" s="127"/>
      <c r="CN33" s="127"/>
      <c r="CO33" s="127"/>
      <c r="CP33" s="127"/>
      <c r="CQ33" s="122" t="s">
        <v>570</v>
      </c>
      <c r="CR33" s="122" t="s">
        <v>570</v>
      </c>
    </row>
    <row r="34" spans="1:96" s="138" customFormat="1" x14ac:dyDescent="0.25">
      <c r="A34" s="220"/>
      <c r="B34" s="220"/>
      <c r="C34" s="181"/>
      <c r="D34" s="189"/>
      <c r="E34" s="174"/>
      <c r="F34" s="187">
        <f>SUM(F25:F33)</f>
        <v>22410000000</v>
      </c>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65"/>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65"/>
      <c r="CB34" s="127"/>
      <c r="CC34" s="127"/>
      <c r="CD34" s="127"/>
      <c r="CE34" s="127"/>
      <c r="CF34" s="127"/>
      <c r="CG34" s="127"/>
      <c r="CH34" s="127"/>
      <c r="CI34" s="127"/>
      <c r="CJ34" s="127"/>
      <c r="CK34" s="127"/>
      <c r="CL34" s="127"/>
      <c r="CM34" s="127"/>
      <c r="CN34" s="127"/>
      <c r="CO34" s="127"/>
      <c r="CP34" s="127"/>
      <c r="CQ34" s="122" t="s">
        <v>570</v>
      </c>
      <c r="CR34" s="122" t="s">
        <v>570</v>
      </c>
    </row>
    <row r="35" spans="1:96" s="138" customFormat="1" x14ac:dyDescent="0.25">
      <c r="A35" s="220"/>
      <c r="B35" s="220"/>
      <c r="C35" s="133" t="s">
        <v>702</v>
      </c>
      <c r="D35" s="133" t="s">
        <v>703</v>
      </c>
      <c r="E35" s="173">
        <v>14</v>
      </c>
      <c r="F35" s="184">
        <f>ROUND(SUM(G35:CP35),0)</f>
        <v>0</v>
      </c>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65"/>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65"/>
      <c r="CB35" s="127"/>
      <c r="CC35" s="127"/>
      <c r="CD35" s="127"/>
      <c r="CE35" s="127"/>
      <c r="CF35" s="127"/>
      <c r="CG35" s="127"/>
      <c r="CH35" s="127"/>
      <c r="CI35" s="127"/>
      <c r="CJ35" s="127"/>
      <c r="CK35" s="127"/>
      <c r="CL35" s="127"/>
      <c r="CM35" s="127"/>
      <c r="CN35" s="127"/>
      <c r="CO35" s="127"/>
      <c r="CP35" s="127"/>
      <c r="CQ35" s="122" t="s">
        <v>570</v>
      </c>
      <c r="CR35" s="122" t="s">
        <v>570</v>
      </c>
    </row>
    <row r="36" spans="1:96" s="138" customFormat="1" x14ac:dyDescent="0.25">
      <c r="A36" s="220"/>
      <c r="B36" s="220"/>
      <c r="C36" s="133" t="s">
        <v>704</v>
      </c>
      <c r="D36" s="133" t="s">
        <v>705</v>
      </c>
      <c r="E36" s="173">
        <v>15</v>
      </c>
      <c r="F36" s="184">
        <f>ROUND(SUM(G36:CP36),0)</f>
        <v>0</v>
      </c>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65"/>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65"/>
      <c r="CB36" s="127"/>
      <c r="CC36" s="127"/>
      <c r="CD36" s="127"/>
      <c r="CE36" s="127"/>
      <c r="CF36" s="127"/>
      <c r="CG36" s="127"/>
      <c r="CH36" s="127"/>
      <c r="CI36" s="127"/>
      <c r="CJ36" s="127"/>
      <c r="CK36" s="127"/>
      <c r="CL36" s="127"/>
      <c r="CM36" s="127"/>
      <c r="CN36" s="127"/>
      <c r="CO36" s="127"/>
      <c r="CP36" s="127"/>
      <c r="CQ36" s="122" t="s">
        <v>570</v>
      </c>
      <c r="CR36" s="122" t="s">
        <v>570</v>
      </c>
    </row>
    <row r="37" spans="1:96" s="138" customFormat="1" x14ac:dyDescent="0.25">
      <c r="A37" s="220"/>
      <c r="B37" s="220"/>
      <c r="C37" s="133" t="s">
        <v>706</v>
      </c>
      <c r="D37" s="133" t="s">
        <v>707</v>
      </c>
      <c r="E37" s="173">
        <v>16</v>
      </c>
      <c r="F37" s="184">
        <f>ROUND(SUM(G37:CP37),0)</f>
        <v>0</v>
      </c>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65"/>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65"/>
      <c r="CB37" s="127"/>
      <c r="CC37" s="127"/>
      <c r="CD37" s="127"/>
      <c r="CE37" s="127"/>
      <c r="CF37" s="127"/>
      <c r="CG37" s="127"/>
      <c r="CH37" s="127"/>
      <c r="CI37" s="127"/>
      <c r="CJ37" s="127"/>
      <c r="CK37" s="127"/>
      <c r="CL37" s="127"/>
      <c r="CM37" s="127"/>
      <c r="CN37" s="127"/>
      <c r="CO37" s="127"/>
      <c r="CP37" s="127"/>
      <c r="CQ37" s="122" t="s">
        <v>570</v>
      </c>
      <c r="CR37" s="122" t="s">
        <v>570</v>
      </c>
    </row>
    <row r="38" spans="1:96" s="138" customFormat="1" x14ac:dyDescent="0.25">
      <c r="A38" s="220"/>
      <c r="B38" s="220"/>
      <c r="C38" s="133" t="s">
        <v>708</v>
      </c>
      <c r="D38" s="133" t="s">
        <v>709</v>
      </c>
      <c r="E38" s="173">
        <v>17</v>
      </c>
      <c r="F38" s="184">
        <f>ROUND(SUM(G38:CP38),0)</f>
        <v>0</v>
      </c>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65"/>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65"/>
      <c r="CB38" s="127"/>
      <c r="CC38" s="127"/>
      <c r="CD38" s="127"/>
      <c r="CE38" s="127"/>
      <c r="CF38" s="127"/>
      <c r="CG38" s="127"/>
      <c r="CH38" s="127"/>
      <c r="CI38" s="127"/>
      <c r="CJ38" s="127"/>
      <c r="CK38" s="127"/>
      <c r="CL38" s="127"/>
      <c r="CM38" s="127"/>
      <c r="CN38" s="127"/>
      <c r="CO38" s="127"/>
      <c r="CP38" s="127"/>
      <c r="CQ38" s="122" t="s">
        <v>570</v>
      </c>
      <c r="CR38" s="122" t="s">
        <v>570</v>
      </c>
    </row>
    <row r="39" spans="1:96" s="138" customFormat="1" ht="15.75" thickBot="1" x14ac:dyDescent="0.3">
      <c r="A39" s="220"/>
      <c r="B39" s="220"/>
      <c r="C39" s="133"/>
      <c r="D39" s="133"/>
      <c r="E39" s="173"/>
      <c r="F39" s="186"/>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65"/>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65"/>
      <c r="CB39" s="127"/>
      <c r="CC39" s="127"/>
      <c r="CD39" s="127"/>
      <c r="CE39" s="127"/>
      <c r="CF39" s="127"/>
      <c r="CG39" s="127"/>
      <c r="CH39" s="127"/>
      <c r="CI39" s="127"/>
      <c r="CJ39" s="127"/>
      <c r="CK39" s="127"/>
      <c r="CL39" s="127"/>
      <c r="CM39" s="127"/>
      <c r="CN39" s="127"/>
      <c r="CO39" s="127"/>
      <c r="CP39" s="127"/>
      <c r="CQ39" s="122" t="s">
        <v>570</v>
      </c>
      <c r="CR39" s="122" t="s">
        <v>570</v>
      </c>
    </row>
    <row r="40" spans="1:96" s="138" customFormat="1" ht="30.75" thickBot="1" x14ac:dyDescent="0.3">
      <c r="A40" s="220"/>
      <c r="B40" s="220"/>
      <c r="C40" s="181" t="s">
        <v>710</v>
      </c>
      <c r="D40" s="181" t="s">
        <v>711</v>
      </c>
      <c r="E40" s="259">
        <v>20</v>
      </c>
      <c r="F40" s="190">
        <f>SUM(F34:F39)</f>
        <v>22410000000</v>
      </c>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65"/>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65"/>
      <c r="CB40" s="127"/>
      <c r="CC40" s="127"/>
      <c r="CD40" s="127"/>
      <c r="CE40" s="127"/>
      <c r="CF40" s="127"/>
      <c r="CG40" s="127"/>
      <c r="CH40" s="127"/>
      <c r="CI40" s="127"/>
      <c r="CJ40" s="127"/>
      <c r="CK40" s="127"/>
      <c r="CL40" s="127"/>
      <c r="CM40" s="127"/>
      <c r="CN40" s="127"/>
      <c r="CO40" s="127"/>
      <c r="CP40" s="127"/>
      <c r="CQ40" s="122" t="s">
        <v>570</v>
      </c>
      <c r="CR40" s="122" t="s">
        <v>570</v>
      </c>
    </row>
    <row r="41" spans="1:96" s="138" customFormat="1" x14ac:dyDescent="0.25">
      <c r="A41" s="220"/>
      <c r="B41" s="220"/>
      <c r="C41" s="191"/>
      <c r="D41" s="191"/>
      <c r="E41" s="173"/>
      <c r="F41" s="184"/>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65"/>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65"/>
      <c r="CB41" s="127"/>
      <c r="CC41" s="127"/>
      <c r="CD41" s="127"/>
      <c r="CE41" s="127"/>
      <c r="CF41" s="127"/>
      <c r="CG41" s="127"/>
      <c r="CH41" s="127"/>
      <c r="CI41" s="127"/>
      <c r="CJ41" s="127"/>
      <c r="CK41" s="127"/>
      <c r="CL41" s="127"/>
      <c r="CM41" s="127"/>
      <c r="CN41" s="127"/>
      <c r="CO41" s="127"/>
      <c r="CP41" s="127"/>
      <c r="CQ41" s="122" t="s">
        <v>570</v>
      </c>
      <c r="CR41" s="122" t="s">
        <v>570</v>
      </c>
    </row>
    <row r="42" spans="1:96" s="138" customFormat="1" ht="42.75" customHeight="1" x14ac:dyDescent="0.25">
      <c r="A42" s="220"/>
      <c r="B42" s="220"/>
      <c r="C42" s="181" t="s">
        <v>712</v>
      </c>
      <c r="D42" s="181" t="s">
        <v>713</v>
      </c>
      <c r="E42" s="259"/>
      <c r="F42" s="184"/>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65"/>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65"/>
      <c r="CB42" s="127"/>
      <c r="CC42" s="127"/>
      <c r="CD42" s="127"/>
      <c r="CE42" s="127"/>
      <c r="CF42" s="127"/>
      <c r="CG42" s="127"/>
      <c r="CH42" s="127"/>
      <c r="CI42" s="127"/>
      <c r="CJ42" s="127"/>
      <c r="CK42" s="127"/>
      <c r="CL42" s="127"/>
      <c r="CM42" s="127"/>
      <c r="CN42" s="127"/>
      <c r="CO42" s="127"/>
      <c r="CP42" s="127"/>
      <c r="CQ42" s="122" t="s">
        <v>570</v>
      </c>
      <c r="CR42" s="122" t="s">
        <v>570</v>
      </c>
    </row>
    <row r="43" spans="1:96" s="138" customFormat="1" ht="30" x14ac:dyDescent="0.25">
      <c r="A43" s="220">
        <f>B43-F43</f>
        <v>0</v>
      </c>
      <c r="B43" s="220">
        <v>0</v>
      </c>
      <c r="C43" s="133" t="s">
        <v>714</v>
      </c>
      <c r="D43" s="133" t="s">
        <v>715</v>
      </c>
      <c r="E43" s="173">
        <v>21</v>
      </c>
      <c r="F43" s="184">
        <f t="shared" ref="F43:F53" si="6">ROUND(SUM(G43:CP43),0)</f>
        <v>0</v>
      </c>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65"/>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65"/>
      <c r="CB43" s="127"/>
      <c r="CC43" s="127"/>
      <c r="CD43" s="127"/>
      <c r="CE43" s="127"/>
      <c r="CF43" s="127"/>
      <c r="CG43" s="127"/>
      <c r="CH43" s="127"/>
      <c r="CI43" s="127"/>
      <c r="CJ43" s="127"/>
      <c r="CK43" s="127"/>
      <c r="CL43" s="127"/>
      <c r="CM43" s="127"/>
      <c r="CN43" s="127"/>
      <c r="CO43" s="127"/>
      <c r="CP43" s="127"/>
      <c r="CQ43" s="122" t="s">
        <v>570</v>
      </c>
      <c r="CR43" s="122" t="s">
        <v>570</v>
      </c>
    </row>
    <row r="44" spans="1:96" s="138" customFormat="1" ht="30" x14ac:dyDescent="0.25">
      <c r="A44" s="220"/>
      <c r="B44" s="220"/>
      <c r="C44" s="133" t="s">
        <v>716</v>
      </c>
      <c r="D44" s="133" t="s">
        <v>717</v>
      </c>
      <c r="E44" s="173">
        <v>22</v>
      </c>
      <c r="F44" s="184">
        <f t="shared" si="6"/>
        <v>0</v>
      </c>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65"/>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65"/>
      <c r="CB44" s="127"/>
      <c r="CC44" s="127"/>
      <c r="CD44" s="127"/>
      <c r="CE44" s="127"/>
      <c r="CF44" s="127"/>
      <c r="CG44" s="127"/>
      <c r="CH44" s="127"/>
      <c r="CI44" s="127"/>
      <c r="CJ44" s="127"/>
      <c r="CK44" s="127"/>
      <c r="CL44" s="127"/>
      <c r="CM44" s="127"/>
      <c r="CN44" s="127"/>
      <c r="CO44" s="127"/>
      <c r="CP44" s="127"/>
      <c r="CQ44" s="122" t="s">
        <v>570</v>
      </c>
      <c r="CR44" s="122" t="s">
        <v>570</v>
      </c>
    </row>
    <row r="45" spans="1:96" s="138" customFormat="1" ht="30" x14ac:dyDescent="0.25">
      <c r="A45" s="220"/>
      <c r="B45" s="220"/>
      <c r="C45" s="133" t="s">
        <v>718</v>
      </c>
      <c r="D45" s="133" t="s">
        <v>719</v>
      </c>
      <c r="E45" s="173">
        <v>23</v>
      </c>
      <c r="F45" s="184">
        <f t="shared" si="6"/>
        <v>-10000000000</v>
      </c>
      <c r="G45" s="127"/>
      <c r="H45" s="127"/>
      <c r="I45" s="127"/>
      <c r="J45" s="127"/>
      <c r="K45" s="127"/>
      <c r="L45" s="127"/>
      <c r="M45" s="127"/>
      <c r="N45" s="127">
        <f>-N8</f>
        <v>-10000000000</v>
      </c>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65"/>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65"/>
      <c r="CB45" s="127"/>
      <c r="CC45" s="127"/>
      <c r="CD45" s="127"/>
      <c r="CE45" s="127"/>
      <c r="CF45" s="127"/>
      <c r="CG45" s="127"/>
      <c r="CH45" s="127"/>
      <c r="CI45" s="127"/>
      <c r="CJ45" s="127"/>
      <c r="CK45" s="127"/>
      <c r="CL45" s="127"/>
      <c r="CM45" s="127"/>
      <c r="CN45" s="127"/>
      <c r="CO45" s="127"/>
      <c r="CP45" s="127"/>
      <c r="CQ45" s="122" t="s">
        <v>570</v>
      </c>
      <c r="CR45" s="122" t="s">
        <v>570</v>
      </c>
    </row>
    <row r="46" spans="1:96" s="138" customFormat="1" ht="30" x14ac:dyDescent="0.25">
      <c r="A46" s="220"/>
      <c r="B46" s="220"/>
      <c r="C46" s="133" t="s">
        <v>720</v>
      </c>
      <c r="D46" s="133" t="s">
        <v>721</v>
      </c>
      <c r="E46" s="173">
        <v>24</v>
      </c>
      <c r="F46" s="184">
        <f t="shared" si="6"/>
        <v>0</v>
      </c>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65"/>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65"/>
      <c r="CB46" s="127"/>
      <c r="CC46" s="127"/>
      <c r="CD46" s="127"/>
      <c r="CE46" s="127"/>
      <c r="CF46" s="127"/>
      <c r="CG46" s="127"/>
      <c r="CH46" s="127"/>
      <c r="CI46" s="127"/>
      <c r="CJ46" s="127"/>
      <c r="CK46" s="127"/>
      <c r="CL46" s="127"/>
      <c r="CM46" s="127"/>
      <c r="CN46" s="127"/>
      <c r="CO46" s="127"/>
      <c r="CP46" s="127"/>
      <c r="CQ46" s="122" t="s">
        <v>570</v>
      </c>
      <c r="CR46" s="122" t="s">
        <v>570</v>
      </c>
    </row>
    <row r="47" spans="1:96" s="138" customFormat="1" ht="30" x14ac:dyDescent="0.25">
      <c r="A47" s="220"/>
      <c r="B47" s="220"/>
      <c r="C47" s="133" t="s">
        <v>722</v>
      </c>
      <c r="D47" s="133" t="s">
        <v>723</v>
      </c>
      <c r="E47" s="173">
        <v>25</v>
      </c>
      <c r="F47" s="184">
        <f t="shared" si="6"/>
        <v>-8000000000</v>
      </c>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f>-GD_M_2019!G65</f>
        <v>-8000000000</v>
      </c>
      <c r="AR47" s="127"/>
      <c r="AS47" s="127"/>
      <c r="AT47" s="127"/>
      <c r="AU47" s="127"/>
      <c r="AV47" s="127"/>
      <c r="AW47" s="127"/>
      <c r="AX47" s="127"/>
      <c r="AY47" s="165"/>
      <c r="AZ47" s="127"/>
      <c r="BA47" s="127"/>
      <c r="BB47" s="127"/>
      <c r="BC47" s="127"/>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65"/>
      <c r="CB47" s="127"/>
      <c r="CC47" s="127"/>
      <c r="CD47" s="127"/>
      <c r="CE47" s="127"/>
      <c r="CF47" s="127"/>
      <c r="CG47" s="127"/>
      <c r="CH47" s="127"/>
      <c r="CI47" s="127"/>
      <c r="CJ47" s="127"/>
      <c r="CK47" s="127"/>
      <c r="CL47" s="127"/>
      <c r="CM47" s="127"/>
      <c r="CN47" s="127"/>
      <c r="CO47" s="127"/>
      <c r="CP47" s="127"/>
      <c r="CQ47" s="122" t="s">
        <v>570</v>
      </c>
      <c r="CR47" s="122" t="s">
        <v>570</v>
      </c>
    </row>
    <row r="48" spans="1:96" s="138" customFormat="1" ht="30" x14ac:dyDescent="0.25">
      <c r="A48" s="220"/>
      <c r="B48" s="220"/>
      <c r="C48" s="133" t="s">
        <v>724</v>
      </c>
      <c r="D48" s="133" t="s">
        <v>725</v>
      </c>
      <c r="E48" s="173">
        <v>26</v>
      </c>
      <c r="F48" s="184">
        <f t="shared" si="6"/>
        <v>0</v>
      </c>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65"/>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65"/>
      <c r="CB48" s="127"/>
      <c r="CC48" s="127"/>
      <c r="CD48" s="127"/>
      <c r="CE48" s="127"/>
      <c r="CF48" s="127"/>
      <c r="CG48" s="127"/>
      <c r="CH48" s="127"/>
      <c r="CI48" s="127"/>
      <c r="CJ48" s="127"/>
      <c r="CK48" s="127"/>
      <c r="CL48" s="127"/>
      <c r="CM48" s="127"/>
      <c r="CN48" s="127"/>
      <c r="CO48" s="127"/>
      <c r="CP48" s="127"/>
      <c r="CQ48" s="122" t="s">
        <v>570</v>
      </c>
      <c r="CR48" s="122" t="s">
        <v>570</v>
      </c>
    </row>
    <row r="49" spans="1:96" s="138" customFormat="1" ht="30" x14ac:dyDescent="0.25">
      <c r="A49" s="220"/>
      <c r="B49" s="220"/>
      <c r="C49" s="133" t="s">
        <v>726</v>
      </c>
      <c r="D49" s="133" t="s">
        <v>727</v>
      </c>
      <c r="E49" s="173">
        <v>27</v>
      </c>
      <c r="F49" s="184">
        <f t="shared" si="6"/>
        <v>200000000</v>
      </c>
      <c r="G49" s="127"/>
      <c r="H49" s="127"/>
      <c r="I49" s="127"/>
      <c r="J49" s="127"/>
      <c r="K49" s="127"/>
      <c r="L49" s="127"/>
      <c r="M49" s="127"/>
      <c r="N49" s="127"/>
      <c r="O49" s="127">
        <f>-O8</f>
        <v>-1500000000</v>
      </c>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f>ADJ_2019!G54</f>
        <v>200000000</v>
      </c>
      <c r="AR49" s="127"/>
      <c r="AS49" s="127"/>
      <c r="AT49" s="127"/>
      <c r="AU49" s="127"/>
      <c r="AV49" s="127"/>
      <c r="AW49" s="127"/>
      <c r="AX49" s="127"/>
      <c r="AY49" s="165"/>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65"/>
      <c r="CB49" s="127"/>
      <c r="CC49" s="127"/>
      <c r="CD49" s="127"/>
      <c r="CE49" s="127"/>
      <c r="CF49" s="127"/>
      <c r="CG49" s="127"/>
      <c r="CH49" s="127"/>
      <c r="CI49" s="127"/>
      <c r="CJ49" s="127"/>
      <c r="CK49" s="127"/>
      <c r="CL49" s="127">
        <f>-CL20</f>
        <v>1500000000</v>
      </c>
      <c r="CM49" s="127"/>
      <c r="CN49" s="127"/>
      <c r="CO49" s="127"/>
      <c r="CP49" s="127"/>
      <c r="CQ49" s="122" t="s">
        <v>570</v>
      </c>
      <c r="CR49" s="122" t="s">
        <v>570</v>
      </c>
    </row>
    <row r="50" spans="1:96" s="138" customFormat="1" ht="30" x14ac:dyDescent="0.25">
      <c r="A50" s="220"/>
      <c r="B50" s="220"/>
      <c r="C50" s="133" t="s">
        <v>728</v>
      </c>
      <c r="D50" s="133" t="s">
        <v>729</v>
      </c>
      <c r="E50" s="173">
        <v>28</v>
      </c>
      <c r="F50" s="184">
        <f t="shared" si="6"/>
        <v>0</v>
      </c>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65"/>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65"/>
      <c r="CB50" s="127"/>
      <c r="CC50" s="127"/>
      <c r="CD50" s="127"/>
      <c r="CE50" s="127"/>
      <c r="CF50" s="127"/>
      <c r="CG50" s="127"/>
      <c r="CH50" s="127"/>
      <c r="CI50" s="127"/>
      <c r="CJ50" s="127"/>
      <c r="CK50" s="127"/>
      <c r="CL50" s="127"/>
      <c r="CM50" s="127"/>
      <c r="CN50" s="127"/>
      <c r="CO50" s="127"/>
      <c r="CP50" s="127"/>
      <c r="CQ50" s="122" t="s">
        <v>570</v>
      </c>
      <c r="CR50" s="122" t="s">
        <v>570</v>
      </c>
    </row>
    <row r="51" spans="1:96" s="138" customFormat="1" ht="30" x14ac:dyDescent="0.25">
      <c r="A51" s="220"/>
      <c r="B51" s="220"/>
      <c r="C51" s="133" t="s">
        <v>730</v>
      </c>
      <c r="D51" s="133" t="s">
        <v>731</v>
      </c>
      <c r="E51" s="173">
        <v>28</v>
      </c>
      <c r="F51" s="184">
        <f t="shared" si="6"/>
        <v>0</v>
      </c>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65"/>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65"/>
      <c r="CB51" s="127"/>
      <c r="CC51" s="127"/>
      <c r="CD51" s="127"/>
      <c r="CE51" s="127"/>
      <c r="CF51" s="127"/>
      <c r="CG51" s="127"/>
      <c r="CH51" s="127"/>
      <c r="CI51" s="127"/>
      <c r="CJ51" s="127"/>
      <c r="CK51" s="127"/>
      <c r="CL51" s="127"/>
      <c r="CM51" s="127"/>
      <c r="CN51" s="127"/>
      <c r="CO51" s="127"/>
      <c r="CP51" s="127"/>
      <c r="CQ51" s="122" t="s">
        <v>570</v>
      </c>
      <c r="CR51" s="122" t="s">
        <v>570</v>
      </c>
    </row>
    <row r="52" spans="1:96" s="138" customFormat="1" x14ac:dyDescent="0.25">
      <c r="A52" s="220"/>
      <c r="B52" s="220"/>
      <c r="C52" s="133" t="s">
        <v>732</v>
      </c>
      <c r="D52" s="133"/>
      <c r="E52" s="173"/>
      <c r="F52" s="184">
        <f t="shared" si="6"/>
        <v>0</v>
      </c>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65"/>
      <c r="AZ52" s="127"/>
      <c r="BA52" s="127"/>
      <c r="BB52" s="127"/>
      <c r="BC52" s="127"/>
      <c r="BD52" s="127"/>
      <c r="BE52" s="127"/>
      <c r="BF52" s="127"/>
      <c r="BG52" s="127"/>
      <c r="BH52" s="127"/>
      <c r="BI52" s="127"/>
      <c r="BJ52" s="127"/>
      <c r="BK52" s="127"/>
      <c r="BL52" s="127"/>
      <c r="BM52" s="127"/>
      <c r="BN52" s="127"/>
      <c r="BO52" s="127"/>
      <c r="BP52" s="127"/>
      <c r="BQ52" s="127"/>
      <c r="BR52" s="127"/>
      <c r="BS52" s="127"/>
      <c r="BT52" s="127"/>
      <c r="BU52" s="127"/>
      <c r="BV52" s="127"/>
      <c r="BW52" s="127"/>
      <c r="BX52" s="127"/>
      <c r="BY52" s="127"/>
      <c r="BZ52" s="127"/>
      <c r="CA52" s="165"/>
      <c r="CB52" s="127"/>
      <c r="CC52" s="127"/>
      <c r="CD52" s="127"/>
      <c r="CE52" s="127"/>
      <c r="CF52" s="127"/>
      <c r="CG52" s="127"/>
      <c r="CH52" s="127"/>
      <c r="CI52" s="127"/>
      <c r="CJ52" s="127"/>
      <c r="CK52" s="127"/>
      <c r="CL52" s="127"/>
      <c r="CM52" s="127"/>
      <c r="CN52" s="127"/>
      <c r="CO52" s="127"/>
      <c r="CP52" s="127"/>
      <c r="CQ52" s="122" t="s">
        <v>570</v>
      </c>
      <c r="CR52" s="122" t="s">
        <v>570</v>
      </c>
    </row>
    <row r="53" spans="1:96" s="138" customFormat="1" x14ac:dyDescent="0.25">
      <c r="A53" s="220"/>
      <c r="B53" s="220"/>
      <c r="C53" s="133" t="s">
        <v>701</v>
      </c>
      <c r="D53" s="133"/>
      <c r="E53" s="173"/>
      <c r="F53" s="184">
        <f t="shared" si="6"/>
        <v>0</v>
      </c>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65"/>
      <c r="AZ53" s="127"/>
      <c r="BA53" s="127"/>
      <c r="BB53" s="127"/>
      <c r="BC53" s="127"/>
      <c r="BD53" s="127"/>
      <c r="BE53" s="127"/>
      <c r="BF53" s="127"/>
      <c r="BG53" s="127"/>
      <c r="BH53" s="127"/>
      <c r="BI53" s="127"/>
      <c r="BJ53" s="127"/>
      <c r="BK53" s="127"/>
      <c r="BL53" s="127"/>
      <c r="BM53" s="127"/>
      <c r="BN53" s="127"/>
      <c r="BO53" s="127"/>
      <c r="BP53" s="127"/>
      <c r="BQ53" s="127"/>
      <c r="BR53" s="127"/>
      <c r="BS53" s="127"/>
      <c r="BT53" s="127"/>
      <c r="BU53" s="127"/>
      <c r="BV53" s="127"/>
      <c r="BW53" s="127"/>
      <c r="BX53" s="127"/>
      <c r="BY53" s="127"/>
      <c r="BZ53" s="127"/>
      <c r="CA53" s="165"/>
      <c r="CB53" s="127"/>
      <c r="CC53" s="127"/>
      <c r="CD53" s="127"/>
      <c r="CE53" s="127"/>
      <c r="CF53" s="127"/>
      <c r="CG53" s="127"/>
      <c r="CH53" s="127"/>
      <c r="CI53" s="127"/>
      <c r="CJ53" s="127"/>
      <c r="CK53" s="127"/>
      <c r="CL53" s="127"/>
      <c r="CM53" s="127"/>
      <c r="CN53" s="127"/>
      <c r="CO53" s="127"/>
      <c r="CP53" s="127"/>
      <c r="CQ53" s="122" t="s">
        <v>570</v>
      </c>
      <c r="CR53" s="122" t="s">
        <v>570</v>
      </c>
    </row>
    <row r="54" spans="1:96" s="138" customFormat="1" ht="15.75" thickBot="1" x14ac:dyDescent="0.3">
      <c r="A54" s="220"/>
      <c r="B54" s="220"/>
      <c r="C54" s="133"/>
      <c r="D54" s="133"/>
      <c r="E54" s="173"/>
      <c r="F54" s="186"/>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65"/>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65"/>
      <c r="CB54" s="127"/>
      <c r="CC54" s="127"/>
      <c r="CD54" s="127"/>
      <c r="CE54" s="127"/>
      <c r="CF54" s="127"/>
      <c r="CG54" s="127"/>
      <c r="CH54" s="127"/>
      <c r="CI54" s="127"/>
      <c r="CJ54" s="127"/>
      <c r="CK54" s="127"/>
      <c r="CL54" s="127"/>
      <c r="CM54" s="127"/>
      <c r="CN54" s="127"/>
      <c r="CO54" s="127"/>
      <c r="CP54" s="127"/>
      <c r="CQ54" s="122" t="s">
        <v>570</v>
      </c>
      <c r="CR54" s="122" t="s">
        <v>570</v>
      </c>
    </row>
    <row r="55" spans="1:96" s="138" customFormat="1" ht="30.75" thickBot="1" x14ac:dyDescent="0.3">
      <c r="A55" s="220"/>
      <c r="B55" s="220"/>
      <c r="C55" s="181" t="s">
        <v>733</v>
      </c>
      <c r="D55" s="181" t="s">
        <v>734</v>
      </c>
      <c r="E55" s="259">
        <v>30</v>
      </c>
      <c r="F55" s="190">
        <f>SUM(F43:F54)</f>
        <v>-17800000000</v>
      </c>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65"/>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65"/>
      <c r="CB55" s="127"/>
      <c r="CC55" s="127"/>
      <c r="CD55" s="127"/>
      <c r="CE55" s="127"/>
      <c r="CF55" s="127"/>
      <c r="CG55" s="127"/>
      <c r="CH55" s="127"/>
      <c r="CI55" s="127"/>
      <c r="CJ55" s="127"/>
      <c r="CK55" s="127"/>
      <c r="CL55" s="127"/>
      <c r="CM55" s="127"/>
      <c r="CN55" s="127"/>
      <c r="CO55" s="127"/>
      <c r="CP55" s="127"/>
      <c r="CQ55" s="122" t="s">
        <v>570</v>
      </c>
      <c r="CR55" s="122" t="s">
        <v>570</v>
      </c>
    </row>
    <row r="56" spans="1:96" s="138" customFormat="1" x14ac:dyDescent="0.25">
      <c r="A56" s="220"/>
      <c r="B56" s="220"/>
      <c r="C56" s="133"/>
      <c r="D56" s="133"/>
      <c r="E56" s="173"/>
      <c r="F56" s="184"/>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65"/>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65"/>
      <c r="CB56" s="127"/>
      <c r="CC56" s="127"/>
      <c r="CD56" s="127"/>
      <c r="CE56" s="127"/>
      <c r="CF56" s="127"/>
      <c r="CG56" s="127"/>
      <c r="CH56" s="127"/>
      <c r="CI56" s="127"/>
      <c r="CJ56" s="127"/>
      <c r="CK56" s="127"/>
      <c r="CL56" s="127"/>
      <c r="CM56" s="127"/>
      <c r="CN56" s="127"/>
      <c r="CO56" s="127"/>
      <c r="CP56" s="127"/>
      <c r="CQ56" s="122" t="s">
        <v>570</v>
      </c>
      <c r="CR56" s="122" t="s">
        <v>570</v>
      </c>
    </row>
    <row r="57" spans="1:96" s="138" customFormat="1" ht="42.75" customHeight="1" x14ac:dyDescent="0.25">
      <c r="A57" s="220"/>
      <c r="B57" s="220"/>
      <c r="C57" s="181" t="s">
        <v>735</v>
      </c>
      <c r="D57" s="181" t="s">
        <v>736</v>
      </c>
      <c r="E57" s="259"/>
      <c r="F57" s="184"/>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65"/>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65"/>
      <c r="CB57" s="127"/>
      <c r="CC57" s="127"/>
      <c r="CD57" s="127"/>
      <c r="CE57" s="127"/>
      <c r="CF57" s="127"/>
      <c r="CG57" s="127"/>
      <c r="CH57" s="127"/>
      <c r="CI57" s="127"/>
      <c r="CJ57" s="127"/>
      <c r="CK57" s="127"/>
      <c r="CL57" s="127"/>
      <c r="CM57" s="127"/>
      <c r="CN57" s="127"/>
      <c r="CO57" s="127"/>
      <c r="CP57" s="127"/>
      <c r="CQ57" s="122" t="s">
        <v>570</v>
      </c>
      <c r="CR57" s="122" t="s">
        <v>570</v>
      </c>
    </row>
    <row r="58" spans="1:96" s="138" customFormat="1" ht="30" x14ac:dyDescent="0.25">
      <c r="A58" s="220"/>
      <c r="B58" s="220"/>
      <c r="C58" s="133" t="s">
        <v>737</v>
      </c>
      <c r="D58" s="133" t="s">
        <v>738</v>
      </c>
      <c r="E58" s="173">
        <v>31</v>
      </c>
      <c r="F58" s="184">
        <f t="shared" ref="F58:F66" si="7">ROUND(SUM(G58:CP58),0)</f>
        <v>0</v>
      </c>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65"/>
      <c r="AZ58" s="127"/>
      <c r="BA58" s="127"/>
      <c r="BB58" s="127"/>
      <c r="BC58" s="127"/>
      <c r="BD58" s="127"/>
      <c r="BE58" s="127"/>
      <c r="BF58" s="127"/>
      <c r="BG58" s="127"/>
      <c r="BH58" s="127"/>
      <c r="BI58" s="127"/>
      <c r="BJ58" s="127"/>
      <c r="BK58" s="127"/>
      <c r="BL58" s="127"/>
      <c r="BM58" s="127"/>
      <c r="BN58" s="127"/>
      <c r="BO58" s="127"/>
      <c r="BP58" s="127"/>
      <c r="BQ58" s="127"/>
      <c r="BR58" s="127"/>
      <c r="BS58" s="127"/>
      <c r="BT58" s="127"/>
      <c r="BU58" s="127"/>
      <c r="BV58" s="127"/>
      <c r="BW58" s="127"/>
      <c r="BX58" s="127"/>
      <c r="BY58" s="127"/>
      <c r="BZ58" s="127"/>
      <c r="CA58" s="165"/>
      <c r="CB58" s="127"/>
      <c r="CC58" s="127"/>
      <c r="CD58" s="127"/>
      <c r="CE58" s="127"/>
      <c r="CF58" s="127"/>
      <c r="CG58" s="127"/>
      <c r="CH58" s="127"/>
      <c r="CI58" s="127"/>
      <c r="CJ58" s="127"/>
      <c r="CK58" s="127"/>
      <c r="CL58" s="127"/>
      <c r="CM58" s="127"/>
      <c r="CN58" s="127"/>
      <c r="CO58" s="127"/>
      <c r="CP58" s="127"/>
      <c r="CQ58" s="122" t="s">
        <v>570</v>
      </c>
      <c r="CR58" s="122" t="s">
        <v>570</v>
      </c>
    </row>
    <row r="59" spans="1:96" s="138" customFormat="1" ht="30" x14ac:dyDescent="0.25">
      <c r="A59" s="220"/>
      <c r="B59" s="220"/>
      <c r="C59" s="133" t="s">
        <v>739</v>
      </c>
      <c r="D59" s="133" t="s">
        <v>740</v>
      </c>
      <c r="E59" s="173">
        <v>31</v>
      </c>
      <c r="F59" s="184">
        <f t="shared" si="7"/>
        <v>0</v>
      </c>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65"/>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65"/>
      <c r="CB59" s="127"/>
      <c r="CC59" s="127"/>
      <c r="CD59" s="127"/>
      <c r="CE59" s="127"/>
      <c r="CF59" s="127"/>
      <c r="CG59" s="127"/>
      <c r="CH59" s="127"/>
      <c r="CI59" s="127"/>
      <c r="CJ59" s="127"/>
      <c r="CK59" s="127"/>
      <c r="CL59" s="127"/>
      <c r="CM59" s="127"/>
      <c r="CN59" s="127"/>
      <c r="CO59" s="127"/>
      <c r="CP59" s="127"/>
      <c r="CQ59" s="122" t="s">
        <v>570</v>
      </c>
      <c r="CR59" s="122" t="s">
        <v>570</v>
      </c>
    </row>
    <row r="60" spans="1:96" s="138" customFormat="1" ht="30" x14ac:dyDescent="0.25">
      <c r="A60" s="220"/>
      <c r="B60" s="220"/>
      <c r="C60" s="133" t="s">
        <v>741</v>
      </c>
      <c r="D60" s="133" t="s">
        <v>742</v>
      </c>
      <c r="E60" s="173">
        <v>32</v>
      </c>
      <c r="F60" s="184">
        <f t="shared" si="7"/>
        <v>0</v>
      </c>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65"/>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65"/>
      <c r="CB60" s="127"/>
      <c r="CC60" s="127"/>
      <c r="CD60" s="127"/>
      <c r="CE60" s="127"/>
      <c r="CF60" s="127"/>
      <c r="CG60" s="127"/>
      <c r="CH60" s="127"/>
      <c r="CI60" s="127"/>
      <c r="CJ60" s="127"/>
      <c r="CK60" s="127"/>
      <c r="CL60" s="127"/>
      <c r="CM60" s="127"/>
      <c r="CN60" s="127"/>
      <c r="CO60" s="127"/>
      <c r="CP60" s="127"/>
      <c r="CQ60" s="122" t="s">
        <v>570</v>
      </c>
      <c r="CR60" s="122" t="s">
        <v>570</v>
      </c>
    </row>
    <row r="61" spans="1:96" s="138" customFormat="1" x14ac:dyDescent="0.25">
      <c r="A61" s="220"/>
      <c r="B61" s="220"/>
      <c r="C61" s="133" t="s">
        <v>743</v>
      </c>
      <c r="D61" s="133" t="s">
        <v>744</v>
      </c>
      <c r="E61" s="173">
        <v>33</v>
      </c>
      <c r="F61" s="184">
        <f t="shared" si="7"/>
        <v>0</v>
      </c>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65"/>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7"/>
      <c r="BW61" s="127"/>
      <c r="BX61" s="127"/>
      <c r="BY61" s="127"/>
      <c r="BZ61" s="127"/>
      <c r="CA61" s="165"/>
      <c r="CB61" s="127"/>
      <c r="CC61" s="127"/>
      <c r="CD61" s="127"/>
      <c r="CE61" s="127"/>
      <c r="CF61" s="127"/>
      <c r="CG61" s="127"/>
      <c r="CH61" s="127"/>
      <c r="CI61" s="127"/>
      <c r="CJ61" s="127"/>
      <c r="CK61" s="127"/>
      <c r="CL61" s="127"/>
      <c r="CM61" s="127"/>
      <c r="CN61" s="127"/>
      <c r="CO61" s="127"/>
      <c r="CP61" s="127"/>
      <c r="CQ61" s="122" t="s">
        <v>570</v>
      </c>
      <c r="CR61" s="122" t="s">
        <v>570</v>
      </c>
    </row>
    <row r="62" spans="1:96" s="138" customFormat="1" x14ac:dyDescent="0.25">
      <c r="A62" s="220"/>
      <c r="B62" s="220"/>
      <c r="C62" s="133" t="s">
        <v>745</v>
      </c>
      <c r="D62" s="133" t="s">
        <v>746</v>
      </c>
      <c r="E62" s="173">
        <v>34</v>
      </c>
      <c r="F62" s="184">
        <f t="shared" si="7"/>
        <v>0</v>
      </c>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65"/>
      <c r="AZ62" s="127"/>
      <c r="BA62" s="127"/>
      <c r="BB62" s="127"/>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7"/>
      <c r="BY62" s="127"/>
      <c r="BZ62" s="127"/>
      <c r="CA62" s="165"/>
      <c r="CB62" s="127"/>
      <c r="CC62" s="127"/>
      <c r="CD62" s="127"/>
      <c r="CE62" s="127"/>
      <c r="CF62" s="127"/>
      <c r="CG62" s="127"/>
      <c r="CH62" s="127"/>
      <c r="CI62" s="127"/>
      <c r="CJ62" s="127"/>
      <c r="CK62" s="127"/>
      <c r="CL62" s="127"/>
      <c r="CM62" s="127"/>
      <c r="CN62" s="127"/>
      <c r="CO62" s="127"/>
      <c r="CP62" s="127"/>
      <c r="CQ62" s="122" t="s">
        <v>570</v>
      </c>
      <c r="CR62" s="122" t="s">
        <v>570</v>
      </c>
    </row>
    <row r="63" spans="1:96" s="138" customFormat="1" ht="30" x14ac:dyDescent="0.25">
      <c r="A63" s="220"/>
      <c r="B63" s="220"/>
      <c r="C63" s="133" t="s">
        <v>747</v>
      </c>
      <c r="D63" s="133" t="s">
        <v>748</v>
      </c>
      <c r="E63" s="173">
        <v>35</v>
      </c>
      <c r="F63" s="184">
        <f t="shared" si="7"/>
        <v>0</v>
      </c>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65"/>
      <c r="AZ63" s="127"/>
      <c r="BA63" s="127"/>
      <c r="BB63" s="127"/>
      <c r="BC63" s="127"/>
      <c r="BD63" s="127"/>
      <c r="BE63" s="127"/>
      <c r="BF63" s="127"/>
      <c r="BG63" s="127"/>
      <c r="BH63" s="127"/>
      <c r="BI63" s="127"/>
      <c r="BJ63" s="127"/>
      <c r="BK63" s="127"/>
      <c r="BL63" s="127"/>
      <c r="BM63" s="127"/>
      <c r="BN63" s="127"/>
      <c r="BO63" s="127"/>
      <c r="BP63" s="127"/>
      <c r="BQ63" s="127"/>
      <c r="BR63" s="127"/>
      <c r="BS63" s="127"/>
      <c r="BT63" s="127"/>
      <c r="BU63" s="127"/>
      <c r="BV63" s="127"/>
      <c r="BW63" s="127"/>
      <c r="BX63" s="127"/>
      <c r="BY63" s="127"/>
      <c r="BZ63" s="127"/>
      <c r="CA63" s="165"/>
      <c r="CB63" s="127"/>
      <c r="CC63" s="127"/>
      <c r="CD63" s="127"/>
      <c r="CE63" s="127"/>
      <c r="CF63" s="127"/>
      <c r="CG63" s="127"/>
      <c r="CH63" s="127"/>
      <c r="CI63" s="127"/>
      <c r="CJ63" s="127"/>
      <c r="CK63" s="127"/>
      <c r="CL63" s="127"/>
      <c r="CM63" s="127"/>
      <c r="CN63" s="127"/>
      <c r="CO63" s="127"/>
      <c r="CP63" s="127"/>
      <c r="CQ63" s="122" t="s">
        <v>570</v>
      </c>
      <c r="CR63" s="122" t="s">
        <v>570</v>
      </c>
    </row>
    <row r="64" spans="1:96" s="138" customFormat="1" x14ac:dyDescent="0.25">
      <c r="A64" s="220"/>
      <c r="B64" s="220"/>
      <c r="C64" s="133"/>
      <c r="D64" s="133" t="s">
        <v>749</v>
      </c>
      <c r="E64" s="173"/>
      <c r="F64" s="184">
        <f t="shared" si="7"/>
        <v>0</v>
      </c>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65"/>
      <c r="AZ64" s="127"/>
      <c r="BA64" s="127"/>
      <c r="BB64" s="127"/>
      <c r="BC64" s="127"/>
      <c r="BD64" s="127"/>
      <c r="BE64" s="127"/>
      <c r="BF64" s="127"/>
      <c r="BG64" s="127"/>
      <c r="BH64" s="127"/>
      <c r="BI64" s="127"/>
      <c r="BJ64" s="127"/>
      <c r="BK64" s="127"/>
      <c r="BL64" s="127"/>
      <c r="BM64" s="127"/>
      <c r="BN64" s="127"/>
      <c r="BO64" s="127"/>
      <c r="BP64" s="127"/>
      <c r="BQ64" s="127"/>
      <c r="BR64" s="127"/>
      <c r="BS64" s="127"/>
      <c r="BT64" s="127"/>
      <c r="BU64" s="127"/>
      <c r="BV64" s="127"/>
      <c r="BW64" s="127"/>
      <c r="BX64" s="127"/>
      <c r="BY64" s="127"/>
      <c r="BZ64" s="127"/>
      <c r="CA64" s="165"/>
      <c r="CB64" s="127"/>
      <c r="CC64" s="127"/>
      <c r="CD64" s="127"/>
      <c r="CE64" s="127"/>
      <c r="CF64" s="127"/>
      <c r="CG64" s="127"/>
      <c r="CH64" s="127"/>
      <c r="CI64" s="127"/>
      <c r="CJ64" s="127"/>
      <c r="CK64" s="127"/>
      <c r="CL64" s="127"/>
      <c r="CM64" s="127"/>
      <c r="CN64" s="127"/>
      <c r="CO64" s="127"/>
      <c r="CP64" s="127"/>
      <c r="CQ64" s="122" t="s">
        <v>570</v>
      </c>
      <c r="CR64" s="122" t="s">
        <v>570</v>
      </c>
    </row>
    <row r="65" spans="1:96" s="138" customFormat="1" x14ac:dyDescent="0.25">
      <c r="A65" s="220"/>
      <c r="B65" s="220"/>
      <c r="C65" s="133" t="s">
        <v>750</v>
      </c>
      <c r="D65" s="133" t="s">
        <v>751</v>
      </c>
      <c r="E65" s="173">
        <v>36</v>
      </c>
      <c r="F65" s="184">
        <f t="shared" si="7"/>
        <v>-2500000000</v>
      </c>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65"/>
      <c r="AZ65" s="127"/>
      <c r="BA65" s="127"/>
      <c r="BB65" s="127"/>
      <c r="BC65" s="127"/>
      <c r="BD65" s="127"/>
      <c r="BE65" s="127"/>
      <c r="BF65" s="127"/>
      <c r="BG65" s="127"/>
      <c r="BH65" s="127"/>
      <c r="BI65" s="127"/>
      <c r="BJ65" s="127"/>
      <c r="BK65" s="127"/>
      <c r="BL65" s="127"/>
      <c r="BM65" s="127"/>
      <c r="BN65" s="127"/>
      <c r="BO65" s="127"/>
      <c r="BP65" s="127"/>
      <c r="BQ65" s="127"/>
      <c r="BR65" s="127"/>
      <c r="BS65" s="127"/>
      <c r="BT65" s="127"/>
      <c r="BU65" s="127"/>
      <c r="BV65" s="127"/>
      <c r="BW65" s="127"/>
      <c r="BX65" s="127"/>
      <c r="BY65" s="127"/>
      <c r="BZ65" s="127"/>
      <c r="CA65" s="165"/>
      <c r="CB65" s="127"/>
      <c r="CC65" s="127"/>
      <c r="CD65" s="127"/>
      <c r="CE65" s="127"/>
      <c r="CF65" s="127"/>
      <c r="CG65" s="127"/>
      <c r="CH65" s="127"/>
      <c r="CI65" s="127"/>
      <c r="CJ65" s="127"/>
      <c r="CK65" s="127"/>
      <c r="CL65" s="127"/>
      <c r="CM65" s="127"/>
      <c r="CN65" s="127">
        <f>SOCE_2019!H12</f>
        <v>-2500000000</v>
      </c>
      <c r="CO65" s="127"/>
      <c r="CP65" s="127"/>
      <c r="CQ65" s="122" t="s">
        <v>570</v>
      </c>
      <c r="CR65" s="122" t="s">
        <v>570</v>
      </c>
    </row>
    <row r="66" spans="1:96" s="138" customFormat="1" x14ac:dyDescent="0.25">
      <c r="A66" s="220"/>
      <c r="B66" s="220"/>
      <c r="C66" s="133"/>
      <c r="D66" s="133"/>
      <c r="E66" s="173"/>
      <c r="F66" s="184">
        <f t="shared" si="7"/>
        <v>0</v>
      </c>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65"/>
      <c r="AZ66" s="127"/>
      <c r="BA66" s="127"/>
      <c r="BB66" s="127"/>
      <c r="BC66" s="127"/>
      <c r="BD66" s="127"/>
      <c r="BE66" s="127"/>
      <c r="BF66" s="127"/>
      <c r="BG66" s="127"/>
      <c r="BH66" s="127"/>
      <c r="BI66" s="127"/>
      <c r="BJ66" s="127"/>
      <c r="BK66" s="127"/>
      <c r="BL66" s="127"/>
      <c r="BM66" s="127"/>
      <c r="BN66" s="127"/>
      <c r="BO66" s="127"/>
      <c r="BP66" s="127"/>
      <c r="BQ66" s="127"/>
      <c r="BR66" s="127"/>
      <c r="BS66" s="127"/>
      <c r="BT66" s="127"/>
      <c r="BU66" s="127"/>
      <c r="BV66" s="127"/>
      <c r="BW66" s="127"/>
      <c r="BX66" s="127"/>
      <c r="BY66" s="127"/>
      <c r="BZ66" s="127"/>
      <c r="CA66" s="165"/>
      <c r="CB66" s="127"/>
      <c r="CC66" s="127"/>
      <c r="CD66" s="127"/>
      <c r="CE66" s="127"/>
      <c r="CF66" s="127"/>
      <c r="CG66" s="127"/>
      <c r="CH66" s="127"/>
      <c r="CI66" s="127"/>
      <c r="CJ66" s="127"/>
      <c r="CK66" s="127"/>
      <c r="CL66" s="127"/>
      <c r="CM66" s="127"/>
      <c r="CN66" s="127"/>
      <c r="CO66" s="127"/>
      <c r="CP66" s="127"/>
      <c r="CQ66" s="122" t="s">
        <v>570</v>
      </c>
      <c r="CR66" s="122" t="s">
        <v>570</v>
      </c>
    </row>
    <row r="67" spans="1:96" s="138" customFormat="1" ht="30.75" thickBot="1" x14ac:dyDescent="0.3">
      <c r="A67" s="220"/>
      <c r="B67" s="220"/>
      <c r="C67" s="181" t="s">
        <v>752</v>
      </c>
      <c r="D67" s="181" t="s">
        <v>753</v>
      </c>
      <c r="E67" s="259">
        <v>40</v>
      </c>
      <c r="F67" s="190">
        <f>SUM(F58:F66)</f>
        <v>-2500000000</v>
      </c>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65"/>
      <c r="AZ67" s="127"/>
      <c r="BA67" s="127"/>
      <c r="BB67" s="127"/>
      <c r="BC67" s="127"/>
      <c r="BD67" s="127"/>
      <c r="BE67" s="127"/>
      <c r="BF67" s="127"/>
      <c r="BG67" s="127"/>
      <c r="BH67" s="127"/>
      <c r="BI67" s="127"/>
      <c r="BJ67" s="127"/>
      <c r="BK67" s="127"/>
      <c r="BL67" s="127"/>
      <c r="BM67" s="127"/>
      <c r="BN67" s="127"/>
      <c r="BO67" s="127"/>
      <c r="BP67" s="127"/>
      <c r="BQ67" s="127"/>
      <c r="BR67" s="127"/>
      <c r="BS67" s="127"/>
      <c r="BT67" s="127"/>
      <c r="BU67" s="127"/>
      <c r="BV67" s="127"/>
      <c r="BW67" s="127"/>
      <c r="BX67" s="127"/>
      <c r="BY67" s="127"/>
      <c r="BZ67" s="127"/>
      <c r="CA67" s="165"/>
      <c r="CB67" s="127"/>
      <c r="CC67" s="127"/>
      <c r="CD67" s="127"/>
      <c r="CE67" s="127"/>
      <c r="CF67" s="127"/>
      <c r="CG67" s="127"/>
      <c r="CH67" s="127"/>
      <c r="CI67" s="127"/>
      <c r="CJ67" s="127"/>
      <c r="CK67" s="127"/>
      <c r="CL67" s="127"/>
      <c r="CM67" s="127"/>
      <c r="CN67" s="127"/>
      <c r="CO67" s="127"/>
      <c r="CP67" s="127"/>
      <c r="CQ67" s="122" t="s">
        <v>570</v>
      </c>
      <c r="CR67" s="122" t="s">
        <v>570</v>
      </c>
    </row>
    <row r="68" spans="1:96" s="138" customFormat="1" x14ac:dyDescent="0.25">
      <c r="A68" s="220"/>
      <c r="B68" s="220"/>
      <c r="C68" s="181"/>
      <c r="D68" s="181"/>
      <c r="E68" s="259"/>
      <c r="F68" s="183"/>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65"/>
      <c r="AZ68" s="127"/>
      <c r="BA68" s="127"/>
      <c r="BB68" s="127"/>
      <c r="BC68" s="127"/>
      <c r="BD68" s="127"/>
      <c r="BE68" s="127"/>
      <c r="BF68" s="127"/>
      <c r="BG68" s="127"/>
      <c r="BH68" s="127"/>
      <c r="BI68" s="127"/>
      <c r="BJ68" s="127"/>
      <c r="BK68" s="127"/>
      <c r="BL68" s="127"/>
      <c r="BM68" s="127"/>
      <c r="BN68" s="127"/>
      <c r="BO68" s="127"/>
      <c r="BP68" s="127"/>
      <c r="BQ68" s="127"/>
      <c r="BR68" s="127"/>
      <c r="BS68" s="127"/>
      <c r="BT68" s="127"/>
      <c r="BU68" s="127"/>
      <c r="BV68" s="127"/>
      <c r="BW68" s="127"/>
      <c r="BX68" s="127"/>
      <c r="BY68" s="127"/>
      <c r="BZ68" s="127"/>
      <c r="CA68" s="165"/>
      <c r="CB68" s="127"/>
      <c r="CC68" s="127"/>
      <c r="CD68" s="127"/>
      <c r="CE68" s="127"/>
      <c r="CF68" s="127"/>
      <c r="CG68" s="127"/>
      <c r="CH68" s="127"/>
      <c r="CI68" s="127"/>
      <c r="CJ68" s="127"/>
      <c r="CK68" s="127"/>
      <c r="CL68" s="127"/>
      <c r="CM68" s="127"/>
      <c r="CN68" s="127"/>
      <c r="CO68" s="127"/>
      <c r="CP68" s="127"/>
      <c r="CQ68" s="122" t="s">
        <v>570</v>
      </c>
      <c r="CR68" s="122" t="s">
        <v>570</v>
      </c>
    </row>
    <row r="69" spans="1:96" s="138" customFormat="1" ht="30" x14ac:dyDescent="0.25">
      <c r="A69" s="220"/>
      <c r="B69" s="220"/>
      <c r="C69" s="181" t="s">
        <v>754</v>
      </c>
      <c r="D69" s="181" t="s">
        <v>755</v>
      </c>
      <c r="E69" s="259">
        <v>50</v>
      </c>
      <c r="F69" s="192">
        <f>F40+F55+F67</f>
        <v>2110000000</v>
      </c>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65"/>
      <c r="AZ69" s="127"/>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165"/>
      <c r="CB69" s="127"/>
      <c r="CC69" s="127"/>
      <c r="CD69" s="127"/>
      <c r="CE69" s="127"/>
      <c r="CF69" s="127"/>
      <c r="CG69" s="127"/>
      <c r="CH69" s="127"/>
      <c r="CI69" s="127"/>
      <c r="CJ69" s="127"/>
      <c r="CK69" s="127"/>
      <c r="CL69" s="127"/>
      <c r="CM69" s="127"/>
      <c r="CN69" s="127"/>
      <c r="CO69" s="127"/>
      <c r="CP69" s="127"/>
      <c r="CQ69" s="122" t="s">
        <v>570</v>
      </c>
      <c r="CR69" s="122" t="s">
        <v>570</v>
      </c>
    </row>
    <row r="70" spans="1:96" s="138" customFormat="1" x14ac:dyDescent="0.25">
      <c r="A70" s="220"/>
      <c r="B70" s="220"/>
      <c r="C70" s="181" t="s">
        <v>756</v>
      </c>
      <c r="D70" s="133"/>
      <c r="E70" s="259"/>
      <c r="F70" s="13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27"/>
      <c r="AW70" s="127"/>
      <c r="AX70" s="127"/>
      <c r="AY70" s="165"/>
      <c r="AZ70" s="127"/>
      <c r="BA70" s="127"/>
      <c r="BB70" s="127"/>
      <c r="BC70" s="127"/>
      <c r="BD70" s="127"/>
      <c r="BE70" s="127"/>
      <c r="BF70" s="127"/>
      <c r="BG70" s="127"/>
      <c r="BH70" s="127"/>
      <c r="BI70" s="127"/>
      <c r="BJ70" s="127"/>
      <c r="BK70" s="127"/>
      <c r="BL70" s="127"/>
      <c r="BM70" s="127"/>
      <c r="BN70" s="127"/>
      <c r="BO70" s="127"/>
      <c r="BP70" s="127"/>
      <c r="BQ70" s="127"/>
      <c r="BR70" s="127"/>
      <c r="BS70" s="127"/>
      <c r="BT70" s="127"/>
      <c r="BU70" s="127"/>
      <c r="BV70" s="127"/>
      <c r="BW70" s="127"/>
      <c r="BX70" s="127"/>
      <c r="BY70" s="127"/>
      <c r="BZ70" s="127"/>
      <c r="CA70" s="165"/>
      <c r="CB70" s="127"/>
      <c r="CC70" s="127"/>
      <c r="CD70" s="127"/>
      <c r="CE70" s="127"/>
      <c r="CF70" s="127"/>
      <c r="CG70" s="127"/>
      <c r="CH70" s="127"/>
      <c r="CI70" s="127"/>
      <c r="CJ70" s="127"/>
      <c r="CK70" s="127"/>
      <c r="CL70" s="127"/>
      <c r="CM70" s="127"/>
      <c r="CN70" s="127"/>
      <c r="CO70" s="127"/>
      <c r="CP70" s="127"/>
      <c r="CQ70" s="122" t="s">
        <v>570</v>
      </c>
      <c r="CR70" s="122" t="s">
        <v>570</v>
      </c>
    </row>
    <row r="71" spans="1:96" s="138" customFormat="1" ht="30" x14ac:dyDescent="0.25">
      <c r="A71" s="220"/>
      <c r="B71" s="220"/>
      <c r="C71" s="181" t="s">
        <v>757</v>
      </c>
      <c r="D71" s="181" t="s">
        <v>758</v>
      </c>
      <c r="E71" s="259">
        <v>60</v>
      </c>
      <c r="F71" s="187">
        <f>F6</f>
        <v>106775000000</v>
      </c>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7"/>
      <c r="AY71" s="165"/>
      <c r="AZ71" s="127"/>
      <c r="BA71" s="127"/>
      <c r="BB71" s="127"/>
      <c r="BC71" s="127"/>
      <c r="BD71" s="127"/>
      <c r="BE71" s="127"/>
      <c r="BF71" s="127"/>
      <c r="BG71" s="127"/>
      <c r="BH71" s="127"/>
      <c r="BI71" s="127"/>
      <c r="BJ71" s="127"/>
      <c r="BK71" s="127"/>
      <c r="BL71" s="127"/>
      <c r="BM71" s="127"/>
      <c r="BN71" s="127"/>
      <c r="BO71" s="127"/>
      <c r="BP71" s="127"/>
      <c r="BQ71" s="127"/>
      <c r="BR71" s="127"/>
      <c r="BS71" s="127"/>
      <c r="BT71" s="127"/>
      <c r="BU71" s="127"/>
      <c r="BV71" s="127"/>
      <c r="BW71" s="127"/>
      <c r="BX71" s="127"/>
      <c r="BY71" s="127"/>
      <c r="BZ71" s="127"/>
      <c r="CA71" s="165"/>
      <c r="CB71" s="127"/>
      <c r="CC71" s="127"/>
      <c r="CD71" s="127"/>
      <c r="CE71" s="127"/>
      <c r="CF71" s="127"/>
      <c r="CG71" s="127"/>
      <c r="CH71" s="127"/>
      <c r="CI71" s="127"/>
      <c r="CJ71" s="127"/>
      <c r="CK71" s="127"/>
      <c r="CL71" s="127"/>
      <c r="CM71" s="127"/>
      <c r="CN71" s="127"/>
      <c r="CO71" s="127"/>
      <c r="CP71" s="127"/>
      <c r="CQ71" s="122" t="s">
        <v>570</v>
      </c>
      <c r="CR71" s="122" t="s">
        <v>570</v>
      </c>
    </row>
    <row r="72" spans="1:96" s="138" customFormat="1" ht="30.75" thickBot="1" x14ac:dyDescent="0.3">
      <c r="A72" s="220"/>
      <c r="B72" s="220"/>
      <c r="C72" s="181" t="s">
        <v>759</v>
      </c>
      <c r="D72" s="181" t="s">
        <v>760</v>
      </c>
      <c r="E72" s="259">
        <v>61</v>
      </c>
      <c r="F72" s="183">
        <f>ROUND(SUM(G72:CP72),0)</f>
        <v>0</v>
      </c>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7"/>
      <c r="AY72" s="165"/>
      <c r="AZ72" s="127"/>
      <c r="BA72" s="127"/>
      <c r="BB72" s="127"/>
      <c r="BC72" s="127"/>
      <c r="BD72" s="127"/>
      <c r="BE72" s="127"/>
      <c r="BF72" s="127"/>
      <c r="BG72" s="127"/>
      <c r="BH72" s="127"/>
      <c r="BI72" s="127"/>
      <c r="BJ72" s="127"/>
      <c r="BK72" s="127"/>
      <c r="BL72" s="127"/>
      <c r="BM72" s="127"/>
      <c r="BN72" s="127"/>
      <c r="BO72" s="127"/>
      <c r="BP72" s="127"/>
      <c r="BQ72" s="127"/>
      <c r="BR72" s="127"/>
      <c r="BS72" s="127"/>
      <c r="BT72" s="127"/>
      <c r="BU72" s="127"/>
      <c r="BV72" s="127"/>
      <c r="BW72" s="127"/>
      <c r="BX72" s="127"/>
      <c r="BY72" s="127"/>
      <c r="BZ72" s="127"/>
      <c r="CA72" s="165"/>
      <c r="CB72" s="127"/>
      <c r="CC72" s="127"/>
      <c r="CD72" s="127"/>
      <c r="CE72" s="127"/>
      <c r="CF72" s="127"/>
      <c r="CG72" s="127"/>
      <c r="CH72" s="127"/>
      <c r="CI72" s="127"/>
      <c r="CJ72" s="127"/>
      <c r="CK72" s="127"/>
      <c r="CL72" s="127"/>
      <c r="CM72" s="127"/>
      <c r="CN72" s="127"/>
      <c r="CO72" s="127"/>
      <c r="CP72" s="127"/>
      <c r="CQ72" s="122" t="s">
        <v>570</v>
      </c>
      <c r="CR72" s="122" t="s">
        <v>570</v>
      </c>
    </row>
    <row r="73" spans="1:96" s="138" customFormat="1" ht="30" x14ac:dyDescent="0.25">
      <c r="A73" s="220"/>
      <c r="B73" s="220"/>
      <c r="C73" s="181" t="s">
        <v>761</v>
      </c>
      <c r="D73" s="181" t="s">
        <v>762</v>
      </c>
      <c r="E73" s="259">
        <v>70</v>
      </c>
      <c r="F73" s="193">
        <f>F69+F71+F72</f>
        <v>108885000000</v>
      </c>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7"/>
      <c r="AN73" s="127"/>
      <c r="AO73" s="127"/>
      <c r="AP73" s="127"/>
      <c r="AQ73" s="127"/>
      <c r="AR73" s="127"/>
      <c r="AS73" s="127"/>
      <c r="AT73" s="127"/>
      <c r="AU73" s="127"/>
      <c r="AV73" s="127"/>
      <c r="AW73" s="127"/>
      <c r="AX73" s="127"/>
      <c r="AY73" s="165"/>
      <c r="AZ73" s="127"/>
      <c r="BA73" s="127"/>
      <c r="BB73" s="127"/>
      <c r="BC73" s="127"/>
      <c r="BD73" s="127"/>
      <c r="BE73" s="127"/>
      <c r="BF73" s="127"/>
      <c r="BG73" s="127"/>
      <c r="BH73" s="127"/>
      <c r="BI73" s="127"/>
      <c r="BJ73" s="127"/>
      <c r="BK73" s="127"/>
      <c r="BL73" s="127"/>
      <c r="BM73" s="127"/>
      <c r="BN73" s="127"/>
      <c r="BO73" s="127"/>
      <c r="BP73" s="127"/>
      <c r="BQ73" s="127"/>
      <c r="BR73" s="127"/>
      <c r="BS73" s="127"/>
      <c r="BT73" s="127"/>
      <c r="BU73" s="127"/>
      <c r="BV73" s="127"/>
      <c r="BW73" s="127"/>
      <c r="BX73" s="127"/>
      <c r="BY73" s="127"/>
      <c r="BZ73" s="127"/>
      <c r="CA73" s="165"/>
      <c r="CB73" s="127"/>
      <c r="CC73" s="127"/>
      <c r="CD73" s="127"/>
      <c r="CE73" s="127"/>
      <c r="CF73" s="127"/>
      <c r="CG73" s="127"/>
      <c r="CH73" s="127"/>
      <c r="CI73" s="127"/>
      <c r="CJ73" s="127"/>
      <c r="CK73" s="127"/>
      <c r="CL73" s="127"/>
      <c r="CM73" s="127"/>
      <c r="CN73" s="127"/>
      <c r="CO73" s="127"/>
      <c r="CP73" s="127"/>
      <c r="CQ73" s="122" t="s">
        <v>570</v>
      </c>
      <c r="CR73" s="122" t="s">
        <v>570</v>
      </c>
    </row>
    <row r="74" spans="1:96" s="138" customFormat="1" ht="15.75" thickBot="1" x14ac:dyDescent="0.3">
      <c r="A74" s="166"/>
      <c r="B74" s="166"/>
      <c r="C74" s="133"/>
      <c r="D74" s="133"/>
      <c r="E74" s="173"/>
      <c r="F74" s="106" t="str">
        <f>IF(F73=F7,"Balanced","Unbalanced, check!")</f>
        <v>Balanced</v>
      </c>
      <c r="G74" s="134">
        <f t="shared" ref="G74:AL74" si="8">SUM(G8:G73)</f>
        <v>0</v>
      </c>
      <c r="H74" s="134">
        <f t="shared" si="8"/>
        <v>0</v>
      </c>
      <c r="I74" s="134">
        <f t="shared" si="8"/>
        <v>0</v>
      </c>
      <c r="J74" s="134">
        <f t="shared" si="8"/>
        <v>0</v>
      </c>
      <c r="K74" s="134">
        <f t="shared" si="8"/>
        <v>0</v>
      </c>
      <c r="L74" s="134">
        <f t="shared" si="8"/>
        <v>0</v>
      </c>
      <c r="M74" s="134">
        <f t="shared" si="8"/>
        <v>0</v>
      </c>
      <c r="N74" s="134">
        <f t="shared" si="8"/>
        <v>0</v>
      </c>
      <c r="O74" s="134">
        <f t="shared" si="8"/>
        <v>0</v>
      </c>
      <c r="P74" s="134">
        <f t="shared" si="8"/>
        <v>0</v>
      </c>
      <c r="Q74" s="134">
        <f t="shared" si="8"/>
        <v>0</v>
      </c>
      <c r="R74" s="134">
        <f t="shared" si="8"/>
        <v>0</v>
      </c>
      <c r="S74" s="134">
        <f t="shared" si="8"/>
        <v>0</v>
      </c>
      <c r="T74" s="134">
        <f t="shared" si="8"/>
        <v>0</v>
      </c>
      <c r="U74" s="134">
        <f t="shared" si="8"/>
        <v>0</v>
      </c>
      <c r="V74" s="134">
        <f t="shared" si="8"/>
        <v>0</v>
      </c>
      <c r="W74" s="134">
        <f t="shared" si="8"/>
        <v>0</v>
      </c>
      <c r="X74" s="134">
        <f t="shared" si="8"/>
        <v>0</v>
      </c>
      <c r="Y74" s="134">
        <f t="shared" si="8"/>
        <v>0</v>
      </c>
      <c r="Z74" s="134">
        <f t="shared" si="8"/>
        <v>0</v>
      </c>
      <c r="AA74" s="134">
        <f t="shared" si="8"/>
        <v>0</v>
      </c>
      <c r="AB74" s="134">
        <f t="shared" si="8"/>
        <v>0</v>
      </c>
      <c r="AC74" s="134">
        <f t="shared" si="8"/>
        <v>0</v>
      </c>
      <c r="AD74" s="134">
        <f t="shared" si="8"/>
        <v>0</v>
      </c>
      <c r="AE74" s="134">
        <f t="shared" si="8"/>
        <v>0</v>
      </c>
      <c r="AF74" s="134">
        <f t="shared" si="8"/>
        <v>0</v>
      </c>
      <c r="AG74" s="134">
        <f t="shared" si="8"/>
        <v>0</v>
      </c>
      <c r="AH74" s="134">
        <f t="shared" si="8"/>
        <v>0</v>
      </c>
      <c r="AI74" s="134">
        <f t="shared" si="8"/>
        <v>0</v>
      </c>
      <c r="AJ74" s="134">
        <f t="shared" si="8"/>
        <v>0</v>
      </c>
      <c r="AK74" s="134">
        <f t="shared" si="8"/>
        <v>0</v>
      </c>
      <c r="AL74" s="134">
        <f t="shared" si="8"/>
        <v>0</v>
      </c>
      <c r="AM74" s="134">
        <f t="shared" ref="AM74:BR74" si="9">SUM(AM8:AM73)</f>
        <v>0</v>
      </c>
      <c r="AN74" s="134">
        <f t="shared" si="9"/>
        <v>0</v>
      </c>
      <c r="AO74" s="134">
        <f t="shared" si="9"/>
        <v>0</v>
      </c>
      <c r="AP74" s="134">
        <f t="shared" si="9"/>
        <v>0</v>
      </c>
      <c r="AQ74" s="134">
        <f t="shared" si="9"/>
        <v>0</v>
      </c>
      <c r="AR74" s="134">
        <f t="shared" si="9"/>
        <v>0</v>
      </c>
      <c r="AS74" s="134">
        <f t="shared" si="9"/>
        <v>0</v>
      </c>
      <c r="AT74" s="134">
        <f t="shared" si="9"/>
        <v>0</v>
      </c>
      <c r="AU74" s="134">
        <f t="shared" si="9"/>
        <v>0</v>
      </c>
      <c r="AV74" s="134">
        <f t="shared" si="9"/>
        <v>0</v>
      </c>
      <c r="AW74" s="134">
        <f t="shared" si="9"/>
        <v>0</v>
      </c>
      <c r="AX74" s="134">
        <f t="shared" si="9"/>
        <v>0</v>
      </c>
      <c r="AY74" s="166"/>
      <c r="AZ74" s="161">
        <f t="shared" si="9"/>
        <v>0</v>
      </c>
      <c r="BA74" s="134">
        <f t="shared" si="9"/>
        <v>0</v>
      </c>
      <c r="BB74" s="134">
        <f t="shared" si="9"/>
        <v>0</v>
      </c>
      <c r="BC74" s="134">
        <f t="shared" si="9"/>
        <v>0</v>
      </c>
      <c r="BD74" s="134">
        <f t="shared" si="9"/>
        <v>0</v>
      </c>
      <c r="BE74" s="134">
        <f t="shared" si="9"/>
        <v>0</v>
      </c>
      <c r="BF74" s="134">
        <f t="shared" si="9"/>
        <v>0</v>
      </c>
      <c r="BG74" s="134">
        <f t="shared" si="9"/>
        <v>0</v>
      </c>
      <c r="BH74" s="134">
        <f t="shared" si="9"/>
        <v>0</v>
      </c>
      <c r="BI74" s="134">
        <f t="shared" si="9"/>
        <v>0</v>
      </c>
      <c r="BJ74" s="134">
        <f t="shared" si="9"/>
        <v>0</v>
      </c>
      <c r="BK74" s="134">
        <f t="shared" si="9"/>
        <v>0</v>
      </c>
      <c r="BL74" s="134">
        <f t="shared" si="9"/>
        <v>0</v>
      </c>
      <c r="BM74" s="134">
        <f t="shared" si="9"/>
        <v>0</v>
      </c>
      <c r="BN74" s="134">
        <f t="shared" si="9"/>
        <v>0</v>
      </c>
      <c r="BO74" s="134">
        <f t="shared" si="9"/>
        <v>0</v>
      </c>
      <c r="BP74" s="134">
        <f t="shared" si="9"/>
        <v>0</v>
      </c>
      <c r="BQ74" s="134">
        <f t="shared" si="9"/>
        <v>0</v>
      </c>
      <c r="BR74" s="134">
        <f t="shared" si="9"/>
        <v>0</v>
      </c>
      <c r="BS74" s="134">
        <f>SUM(BS8:BS73)</f>
        <v>0</v>
      </c>
      <c r="BT74" s="134">
        <f t="shared" ref="BT74:CP74" si="10">SUM(BT8:BT73)</f>
        <v>0</v>
      </c>
      <c r="BU74" s="134">
        <f t="shared" si="10"/>
        <v>0</v>
      </c>
      <c r="BV74" s="134">
        <f t="shared" si="10"/>
        <v>0</v>
      </c>
      <c r="BW74" s="134">
        <f t="shared" si="10"/>
        <v>0</v>
      </c>
      <c r="BX74" s="134">
        <f t="shared" si="10"/>
        <v>0</v>
      </c>
      <c r="BY74" s="134">
        <f t="shared" si="10"/>
        <v>0</v>
      </c>
      <c r="BZ74" s="134">
        <f t="shared" si="10"/>
        <v>0</v>
      </c>
      <c r="CA74" s="166"/>
      <c r="CB74" s="134">
        <f t="shared" si="10"/>
        <v>0</v>
      </c>
      <c r="CC74" s="134">
        <f t="shared" si="10"/>
        <v>0</v>
      </c>
      <c r="CD74" s="134">
        <f t="shared" si="10"/>
        <v>0</v>
      </c>
      <c r="CE74" s="134">
        <f t="shared" si="10"/>
        <v>0</v>
      </c>
      <c r="CF74" s="134">
        <f t="shared" si="10"/>
        <v>0</v>
      </c>
      <c r="CG74" s="134">
        <f t="shared" si="10"/>
        <v>0</v>
      </c>
      <c r="CH74" s="134">
        <f t="shared" si="10"/>
        <v>0</v>
      </c>
      <c r="CI74" s="134">
        <f t="shared" si="10"/>
        <v>0</v>
      </c>
      <c r="CJ74" s="134">
        <f t="shared" si="10"/>
        <v>0</v>
      </c>
      <c r="CK74" s="134">
        <f t="shared" si="10"/>
        <v>0</v>
      </c>
      <c r="CL74" s="134">
        <f t="shared" si="10"/>
        <v>0</v>
      </c>
      <c r="CM74" s="134">
        <f t="shared" si="10"/>
        <v>0</v>
      </c>
      <c r="CN74" s="134">
        <f t="shared" si="10"/>
        <v>0</v>
      </c>
      <c r="CO74" s="134">
        <f t="shared" si="10"/>
        <v>0</v>
      </c>
      <c r="CP74" s="134">
        <f t="shared" si="10"/>
        <v>0</v>
      </c>
      <c r="CQ74" s="122" t="s">
        <v>570</v>
      </c>
      <c r="CR74" s="122" t="s">
        <v>570</v>
      </c>
    </row>
  </sheetData>
  <conditionalFormatting sqref="CB12:CP12 G12:G22 AY12:BZ12 AY13:AY22 AY24:AY73 G24:G73">
    <cfRule type="notContainsBlanks" dxfId="35" priority="18">
      <formula>LEN(TRIM(G12))&gt;0</formula>
    </cfRule>
  </conditionalFormatting>
  <conditionalFormatting sqref="CB3:CP3 G3 AY3:BZ3">
    <cfRule type="cellIs" dxfId="34" priority="17" operator="notEqual">
      <formula>0</formula>
    </cfRule>
  </conditionalFormatting>
  <conditionalFormatting sqref="CA12:CA22 CA24:CA73">
    <cfRule type="notContainsBlanks" dxfId="33" priority="16">
      <formula>LEN(TRIM(CA12))&gt;0</formula>
    </cfRule>
  </conditionalFormatting>
  <conditionalFormatting sqref="CA3">
    <cfRule type="cellIs" dxfId="32" priority="15" operator="notEqual">
      <formula>0</formula>
    </cfRule>
  </conditionalFormatting>
  <conditionalFormatting sqref="H12:AX12">
    <cfRule type="notContainsBlanks" dxfId="31" priority="14">
      <formula>LEN(TRIM(H12))&gt;0</formula>
    </cfRule>
  </conditionalFormatting>
  <conditionalFormatting sqref="H3:AX3">
    <cfRule type="cellIs" dxfId="30" priority="13" operator="notEqual">
      <formula>0</formula>
    </cfRule>
  </conditionalFormatting>
  <conditionalFormatting sqref="H24:AX73 H13:AX22">
    <cfRule type="notContainsBlanks" dxfId="29" priority="12">
      <formula>LEN(TRIM(H13))&gt;0</formula>
    </cfRule>
  </conditionalFormatting>
  <conditionalFormatting sqref="AZ13:BZ22 AZ24:BZ73">
    <cfRule type="notContainsBlanks" dxfId="28" priority="11">
      <formula>LEN(TRIM(AZ13))&gt;0</formula>
    </cfRule>
  </conditionalFormatting>
  <conditionalFormatting sqref="CB13:CP22 CB24:CP73">
    <cfRule type="notContainsBlanks" dxfId="27" priority="10">
      <formula>LEN(TRIM(CB13))&gt;0</formula>
    </cfRule>
  </conditionalFormatting>
  <conditionalFormatting sqref="A12:B12">
    <cfRule type="notContainsBlanks" dxfId="26" priority="9">
      <formula>LEN(TRIM(A12))&gt;0</formula>
    </cfRule>
  </conditionalFormatting>
  <conditionalFormatting sqref="A3:B3">
    <cfRule type="cellIs" dxfId="25" priority="8" operator="notEqual">
      <formula>0</formula>
    </cfRule>
  </conditionalFormatting>
  <conditionalFormatting sqref="A24:B73 A13:B22">
    <cfRule type="notContainsBlanks" dxfId="24" priority="7">
      <formula>LEN(TRIM(A13))&gt;0</formula>
    </cfRule>
  </conditionalFormatting>
  <conditionalFormatting sqref="G23 AY23">
    <cfRule type="notContainsBlanks" dxfId="23" priority="6">
      <formula>LEN(TRIM(G23))&gt;0</formula>
    </cfRule>
  </conditionalFormatting>
  <conditionalFormatting sqref="CA23">
    <cfRule type="notContainsBlanks" dxfId="22" priority="5">
      <formula>LEN(TRIM(CA23))&gt;0</formula>
    </cfRule>
  </conditionalFormatting>
  <conditionalFormatting sqref="H23:AX23">
    <cfRule type="notContainsBlanks" dxfId="21" priority="4">
      <formula>LEN(TRIM(H23))&gt;0</formula>
    </cfRule>
  </conditionalFormatting>
  <conditionalFormatting sqref="AZ23:BZ23">
    <cfRule type="notContainsBlanks" dxfId="20" priority="3">
      <formula>LEN(TRIM(AZ23))&gt;0</formula>
    </cfRule>
  </conditionalFormatting>
  <conditionalFormatting sqref="CB23:CP23">
    <cfRule type="notContainsBlanks" dxfId="19" priority="2">
      <formula>LEN(TRIM(CB23))&gt;0</formula>
    </cfRule>
  </conditionalFormatting>
  <conditionalFormatting sqref="A23:B23">
    <cfRule type="notContainsBlanks" dxfId="18" priority="1">
      <formula>LEN(TRIM(A23))&gt;0</formula>
    </cfRule>
  </conditionalFormatting>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21"/>
  <sheetViews>
    <sheetView zoomScale="130" zoomScaleNormal="130" workbookViewId="0">
      <selection activeCell="G17" sqref="G17"/>
    </sheetView>
  </sheetViews>
  <sheetFormatPr defaultRowHeight="15" x14ac:dyDescent="0.25"/>
  <cols>
    <col min="1" max="1" width="42.140625" style="135" customWidth="1"/>
    <col min="2" max="2" width="18.7109375" style="135" customWidth="1"/>
    <col min="3" max="4" width="18.140625" style="135" hidden="1" customWidth="1"/>
    <col min="5" max="5" width="18.28515625" style="135" hidden="1" customWidth="1"/>
    <col min="6" max="6" width="18.42578125" style="135" customWidth="1"/>
    <col min="7" max="7" width="19.7109375" style="135" customWidth="1"/>
    <col min="8" max="8" width="20.42578125" style="136" bestFit="1" customWidth="1"/>
    <col min="9" max="9" width="18.5703125" style="135" bestFit="1" customWidth="1"/>
    <col min="10" max="10" width="15.7109375" style="135" bestFit="1" customWidth="1"/>
    <col min="11" max="16384" width="9.140625" style="135"/>
  </cols>
  <sheetData>
    <row r="1" spans="1:10" s="140" customFormat="1" x14ac:dyDescent="0.25">
      <c r="B1" s="141">
        <v>411001</v>
      </c>
      <c r="C1" s="141">
        <v>412001</v>
      </c>
      <c r="D1" s="141">
        <v>418001</v>
      </c>
      <c r="E1" s="141">
        <v>414001</v>
      </c>
      <c r="F1" s="141">
        <v>421002</v>
      </c>
      <c r="G1" s="141">
        <v>429002</v>
      </c>
      <c r="H1" s="139"/>
    </row>
    <row r="2" spans="1:10" ht="45" x14ac:dyDescent="0.25">
      <c r="A2" s="142"/>
      <c r="B2" s="143" t="str">
        <f>BCTC_HN_2018!F282</f>
        <v>Vốn góp/Cổ phiếu phổ thông có quyền biểu quyết</v>
      </c>
      <c r="C2" s="143" t="str">
        <f>BCTC_HN_2018!F285</f>
        <v>Thặng dư vốn cổ phần</v>
      </c>
      <c r="D2" s="143" t="str">
        <f>BCTC_HN_2018!F294</f>
        <v>Quỹ đầu tư phát triển</v>
      </c>
      <c r="E2" s="143" t="str">
        <f>BCTC_HN_2018!F296</f>
        <v>Quỹ khác thuộc vốn chủ sở hữu</v>
      </c>
      <c r="F2" s="143" t="str">
        <f>BCTC_HN_2018!F303</f>
        <v>Lợi nhuận chưa phân phối</v>
      </c>
      <c r="G2" s="143" t="str">
        <f>BCTC_HN_2018!F309</f>
        <v>Lợi ích cổ đông không kiểm soát</v>
      </c>
      <c r="H2" s="144" t="s">
        <v>784</v>
      </c>
    </row>
    <row r="3" spans="1:10" x14ac:dyDescent="0.25">
      <c r="A3" s="145"/>
      <c r="B3" s="146" t="s">
        <v>641</v>
      </c>
      <c r="C3" s="146" t="s">
        <v>641</v>
      </c>
      <c r="D3" s="146" t="s">
        <v>641</v>
      </c>
      <c r="E3" s="146" t="s">
        <v>641</v>
      </c>
      <c r="F3" s="146" t="s">
        <v>641</v>
      </c>
      <c r="G3" s="146" t="s">
        <v>641</v>
      </c>
      <c r="H3" s="146" t="s">
        <v>641</v>
      </c>
    </row>
    <row r="4" spans="1:10" x14ac:dyDescent="0.25">
      <c r="A4" s="149"/>
      <c r="B4" s="150"/>
      <c r="C4" s="150"/>
      <c r="D4" s="150"/>
      <c r="E4" s="150"/>
      <c r="F4" s="150"/>
      <c r="G4" s="150"/>
      <c r="H4" s="151"/>
    </row>
    <row r="5" spans="1:10" x14ac:dyDescent="0.25">
      <c r="A5" s="147" t="s">
        <v>773</v>
      </c>
      <c r="B5" s="199">
        <f>SOCE_2018!B15</f>
        <v>110000000000</v>
      </c>
      <c r="C5" s="199">
        <f>SOCE_2018!C15</f>
        <v>0</v>
      </c>
      <c r="D5" s="199">
        <f>SOCE_2018!D15</f>
        <v>0</v>
      </c>
      <c r="E5" s="199">
        <f>SOCE_2018!E15</f>
        <v>0</v>
      </c>
      <c r="F5" s="199">
        <f>SOCE_2018!F15</f>
        <v>45437500</v>
      </c>
      <c r="G5" s="199">
        <f>SOCE_2018!G15</f>
        <v>3780000000</v>
      </c>
      <c r="H5" s="200">
        <f t="shared" ref="H5:H13" si="0">SUM(B5:G5)</f>
        <v>113825437500</v>
      </c>
    </row>
    <row r="6" spans="1:10" x14ac:dyDescent="0.25">
      <c r="A6" s="198" t="s">
        <v>785</v>
      </c>
      <c r="B6" s="201">
        <v>0</v>
      </c>
      <c r="C6" s="201"/>
      <c r="D6" s="201"/>
      <c r="E6" s="201"/>
      <c r="F6" s="201"/>
      <c r="G6" s="201"/>
      <c r="H6" s="202">
        <f t="shared" si="0"/>
        <v>0</v>
      </c>
    </row>
    <row r="7" spans="1:10" x14ac:dyDescent="0.25">
      <c r="A7" s="198" t="s">
        <v>786</v>
      </c>
      <c r="B7" s="201"/>
      <c r="C7" s="201"/>
      <c r="D7" s="201"/>
      <c r="E7" s="201"/>
      <c r="F7" s="201"/>
      <c r="G7" s="201"/>
      <c r="H7" s="202">
        <f t="shared" si="0"/>
        <v>0</v>
      </c>
    </row>
    <row r="8" spans="1:10" x14ac:dyDescent="0.25">
      <c r="A8" s="198" t="s">
        <v>787</v>
      </c>
      <c r="B8" s="201"/>
      <c r="C8" s="201"/>
      <c r="D8" s="201"/>
      <c r="E8" s="201"/>
      <c r="F8" s="201">
        <f>-BCTC_HN_2019!N387</f>
        <v>7829750000</v>
      </c>
      <c r="G8" s="201">
        <f>BCTC_HN_2019!N388</f>
        <v>2410000000.0000005</v>
      </c>
      <c r="H8" s="202">
        <f t="shared" si="0"/>
        <v>10239750000</v>
      </c>
      <c r="I8" s="194">
        <f>-BCTC_HN_2019!N384</f>
        <v>10239750000</v>
      </c>
      <c r="J8" s="135" t="b">
        <f>I8=H8</f>
        <v>1</v>
      </c>
    </row>
    <row r="9" spans="1:10" x14ac:dyDescent="0.25">
      <c r="A9" s="198" t="s">
        <v>788</v>
      </c>
      <c r="B9" s="201"/>
      <c r="C9" s="201"/>
      <c r="D9" s="201"/>
      <c r="E9" s="201"/>
      <c r="F9" s="201"/>
      <c r="G9" s="201"/>
      <c r="H9" s="202">
        <f t="shared" si="0"/>
        <v>0</v>
      </c>
    </row>
    <row r="10" spans="1:10" x14ac:dyDescent="0.25">
      <c r="A10" s="198" t="s">
        <v>789</v>
      </c>
      <c r="B10" s="201"/>
      <c r="C10" s="201"/>
      <c r="D10" s="201"/>
      <c r="E10" s="201"/>
      <c r="F10" s="201"/>
      <c r="G10" s="201"/>
      <c r="H10" s="202">
        <f t="shared" si="0"/>
        <v>0</v>
      </c>
    </row>
    <row r="11" spans="1:10" x14ac:dyDescent="0.25">
      <c r="A11" s="198" t="s">
        <v>790</v>
      </c>
      <c r="B11" s="201"/>
      <c r="C11" s="201"/>
      <c r="D11" s="201"/>
      <c r="E11" s="201"/>
      <c r="F11" s="201"/>
      <c r="G11" s="203"/>
      <c r="H11" s="204">
        <f t="shared" si="0"/>
        <v>0</v>
      </c>
    </row>
    <row r="12" spans="1:10" x14ac:dyDescent="0.25">
      <c r="A12" s="198" t="s">
        <v>791</v>
      </c>
      <c r="B12" s="201"/>
      <c r="C12" s="201"/>
      <c r="D12" s="201"/>
      <c r="E12" s="201"/>
      <c r="F12" s="201"/>
      <c r="G12" s="203">
        <f>-BCTC_HN_2019!N308</f>
        <v>-2500000000</v>
      </c>
      <c r="H12" s="204">
        <f t="shared" si="0"/>
        <v>-2500000000</v>
      </c>
    </row>
    <row r="13" spans="1:10" x14ac:dyDescent="0.25">
      <c r="A13" s="198" t="s">
        <v>792</v>
      </c>
      <c r="B13" s="201"/>
      <c r="C13" s="201"/>
      <c r="D13" s="201"/>
      <c r="E13" s="201"/>
      <c r="F13" s="201"/>
      <c r="G13" s="203"/>
      <c r="H13" s="204">
        <f t="shared" si="0"/>
        <v>0</v>
      </c>
    </row>
    <row r="14" spans="1:10" x14ac:dyDescent="0.25">
      <c r="A14" s="148"/>
      <c r="B14" s="205"/>
      <c r="C14" s="205"/>
      <c r="D14" s="205"/>
      <c r="E14" s="205"/>
      <c r="F14" s="205"/>
      <c r="G14" s="205"/>
      <c r="H14" s="206"/>
    </row>
    <row r="15" spans="1:10" ht="15.75" thickBot="1" x14ac:dyDescent="0.3">
      <c r="A15" s="147" t="s">
        <v>776</v>
      </c>
      <c r="B15" s="207">
        <f>SUM(B5:B13)</f>
        <v>110000000000</v>
      </c>
      <c r="C15" s="207">
        <f t="shared" ref="C15:H15" si="1">SUM(C5:C13)</f>
        <v>0</v>
      </c>
      <c r="D15" s="207">
        <f t="shared" si="1"/>
        <v>0</v>
      </c>
      <c r="E15" s="207">
        <f t="shared" si="1"/>
        <v>0</v>
      </c>
      <c r="F15" s="207">
        <f t="shared" si="1"/>
        <v>7875187500</v>
      </c>
      <c r="G15" s="207">
        <f>SUM(G5:G13)</f>
        <v>3690000000</v>
      </c>
      <c r="H15" s="207">
        <f t="shared" si="1"/>
        <v>121565187500</v>
      </c>
      <c r="I15" s="194">
        <f>-BCTC_HN_2018!L310</f>
        <v>113825437500</v>
      </c>
      <c r="J15" s="194">
        <f>I15-H15</f>
        <v>-7739750000</v>
      </c>
    </row>
    <row r="16" spans="1:10" x14ac:dyDescent="0.25">
      <c r="A16" s="198"/>
      <c r="B16" s="229">
        <f>-BCTC_HN_2019!N284</f>
        <v>110000000000</v>
      </c>
      <c r="C16" s="229"/>
      <c r="D16" s="229"/>
      <c r="E16" s="229"/>
      <c r="F16" s="229">
        <f>-BCTC_HN_2019!N303</f>
        <v>7875187500</v>
      </c>
      <c r="G16" s="229">
        <f>-BCTC_HN_2019!N309</f>
        <v>3690000000</v>
      </c>
      <c r="H16" s="230">
        <f>-BCTC_HN_2019!N310</f>
        <v>121565187500</v>
      </c>
    </row>
    <row r="17" spans="2:8" x14ac:dyDescent="0.25">
      <c r="B17" s="231">
        <f>B16-B15</f>
        <v>0</v>
      </c>
      <c r="C17" s="232"/>
      <c r="D17" s="232"/>
      <c r="E17" s="232"/>
      <c r="F17" s="231">
        <f t="shared" ref="F17:H17" si="2">F16-F15</f>
        <v>0</v>
      </c>
      <c r="G17" s="231">
        <f t="shared" si="2"/>
        <v>0</v>
      </c>
      <c r="H17" s="231">
        <f t="shared" si="2"/>
        <v>0</v>
      </c>
    </row>
    <row r="19" spans="2:8" x14ac:dyDescent="0.25">
      <c r="G19" s="194">
        <f>-BCTC_HN_2019!K317</f>
        <v>16760000000</v>
      </c>
    </row>
    <row r="20" spans="2:8" x14ac:dyDescent="0.25">
      <c r="G20" s="194">
        <f>G19*25%</f>
        <v>4190000000</v>
      </c>
    </row>
    <row r="21" spans="2:8" x14ac:dyDescent="0.25">
      <c r="G21" s="194">
        <f>ADJ_2019!G32</f>
        <v>-499999999.99999952</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I55"/>
  <sheetViews>
    <sheetView zoomScale="130" zoomScaleNormal="130" workbookViewId="0">
      <pane xSplit="7" ySplit="4" topLeftCell="H65" activePane="bottomRight" state="frozen"/>
      <selection activeCell="M56" sqref="M56"/>
      <selection pane="topRight" activeCell="M56" sqref="M56"/>
      <selection pane="bottomLeft" activeCell="M56" sqref="M56"/>
      <selection pane="bottomRight" activeCell="D65" sqref="D65"/>
    </sheetView>
  </sheetViews>
  <sheetFormatPr defaultRowHeight="15" x14ac:dyDescent="0.25"/>
  <cols>
    <col min="2" max="2" width="9.140625" style="84"/>
    <col min="3" max="3" width="10.42578125" style="222" bestFit="1" customWidth="1"/>
    <col min="4" max="4" width="22.42578125" customWidth="1"/>
    <col min="5" max="5" width="7.5703125" customWidth="1"/>
    <col min="6" max="6" width="34.28515625" customWidth="1"/>
    <col min="7" max="7" width="18.5703125" style="81" bestFit="1" customWidth="1"/>
    <col min="8" max="8" width="14.42578125" bestFit="1" customWidth="1"/>
    <col min="9" max="9" width="16.28515625" bestFit="1" customWidth="1"/>
  </cols>
  <sheetData>
    <row r="1" spans="2:9" x14ac:dyDescent="0.25">
      <c r="G1" s="82"/>
    </row>
    <row r="2" spans="2:9" x14ac:dyDescent="0.25">
      <c r="G2" s="81">
        <f>SUBTOTAL(9,G5:G1048576)</f>
        <v>0</v>
      </c>
    </row>
    <row r="3" spans="2:9" ht="30" x14ac:dyDescent="0.25">
      <c r="B3" s="66" t="s">
        <v>590</v>
      </c>
      <c r="C3" s="79" t="s">
        <v>831</v>
      </c>
      <c r="D3" s="66" t="s">
        <v>592</v>
      </c>
      <c r="E3" s="66" t="s">
        <v>593</v>
      </c>
      <c r="F3" s="66" t="s">
        <v>599</v>
      </c>
      <c r="G3" s="66" t="s">
        <v>600</v>
      </c>
    </row>
    <row r="5" spans="2:9" x14ac:dyDescent="0.25">
      <c r="B5" s="240" t="str">
        <f>ADJ_2018!B5</f>
        <v>Consol</v>
      </c>
      <c r="C5" s="241" t="str">
        <f>ADJ_2018!C5</f>
        <v>31/12/18</v>
      </c>
      <c r="D5" s="242" t="str">
        <f>ADJ_2018!D5</f>
        <v>Loại trừ khoản đầu tư vào A</v>
      </c>
      <c r="E5" s="242">
        <f>ADJ_2018!E5</f>
        <v>251001</v>
      </c>
      <c r="F5" s="242" t="str">
        <f>VLOOKUP(E5,BCTC_HN_2019!$A$8:$F$391,5,0)</f>
        <v>Investments in subsidiaries</v>
      </c>
      <c r="G5" s="243">
        <f>ADJ_2018!G5</f>
        <v>-20000000000</v>
      </c>
    </row>
    <row r="6" spans="2:9" x14ac:dyDescent="0.25">
      <c r="B6" s="240" t="str">
        <f>ADJ_2018!B6</f>
        <v>Consol</v>
      </c>
      <c r="C6" s="241" t="str">
        <f>ADJ_2018!C6</f>
        <v>31/12/18</v>
      </c>
      <c r="D6" s="242" t="str">
        <f>ADJ_2018!D6</f>
        <v>Loại trừ khoản đầu tư vào A</v>
      </c>
      <c r="E6" s="242">
        <f>ADJ_2018!E6</f>
        <v>411001</v>
      </c>
      <c r="F6" s="242" t="str">
        <f>VLOOKUP(E6,BCTC_HN_2019!$A$8:$F$391,5,0)</f>
        <v>Contributed capital / Ordinary shares with voting rights</v>
      </c>
      <c r="G6" s="243">
        <f>ADJ_2018!G6</f>
        <v>15000000000</v>
      </c>
    </row>
    <row r="7" spans="2:9" x14ac:dyDescent="0.25">
      <c r="B7" s="240" t="str">
        <f>ADJ_2018!B7</f>
        <v>Consol</v>
      </c>
      <c r="C7" s="241" t="str">
        <f>ADJ_2018!C7</f>
        <v>31/12/18</v>
      </c>
      <c r="D7" s="242" t="str">
        <f>ADJ_2018!D7</f>
        <v>Loại trừ khoản đầu tư vào A</v>
      </c>
      <c r="E7" s="242">
        <f>BCTC_HN_2019!A297</f>
        <v>421001</v>
      </c>
      <c r="F7" s="242" t="str">
        <f>VLOOKUP(E7,BCTC_HN_2019!$A$8:$F$391,5,0)</f>
        <v>Retained profits/(Accumulated losses) brought forward</v>
      </c>
      <c r="G7" s="243">
        <f>ADJ_2018!G7</f>
        <v>90000000</v>
      </c>
    </row>
    <row r="8" spans="2:9" x14ac:dyDescent="0.25">
      <c r="B8" s="240" t="str">
        <f>ADJ_2018!B8</f>
        <v>Consol</v>
      </c>
      <c r="C8" s="241" t="str">
        <f>ADJ_2018!C8</f>
        <v>31/12/18</v>
      </c>
      <c r="D8" s="242" t="str">
        <f>ADJ_2018!D8</f>
        <v>Loại trừ khoản đầu tư vào A</v>
      </c>
      <c r="E8" s="242">
        <f>BCTC_HN_2019!A305</f>
        <v>429000</v>
      </c>
      <c r="F8" s="242" t="str">
        <f>VLOOKUP(E8,BCTC_HN_2019!$A$8:$F$391,5,0)</f>
        <v>Non-controlling interest brought forward</v>
      </c>
      <c r="G8" s="243">
        <f>ADJ_2018!G8</f>
        <v>-3772500000</v>
      </c>
    </row>
    <row r="9" spans="2:9" x14ac:dyDescent="0.25">
      <c r="B9" s="240" t="str">
        <f>ADJ_2018!B9</f>
        <v>Consol</v>
      </c>
      <c r="C9" s="241" t="str">
        <f>ADJ_2018!C9</f>
        <v>31/12/18</v>
      </c>
      <c r="D9" s="242" t="str">
        <f>ADJ_2018!D9</f>
        <v>Loại trừ khoản đầu tư vào A</v>
      </c>
      <c r="E9" s="242">
        <f>ADJ_2018!E9</f>
        <v>269001</v>
      </c>
      <c r="F9" s="242" t="str">
        <f>VLOOKUP(E9,BCTC_HN_2019!$A$8:$F$391,5,0)</f>
        <v>Goodwill</v>
      </c>
      <c r="G9" s="243">
        <f>ADJ_2018!G9</f>
        <v>8682500000</v>
      </c>
    </row>
    <row r="11" spans="2:9" x14ac:dyDescent="0.25">
      <c r="B11" s="240" t="str">
        <f>ADJ_2018!B11</f>
        <v>Consol</v>
      </c>
      <c r="C11" s="241" t="str">
        <f>ADJ_2018!C11</f>
        <v>31/12/18</v>
      </c>
      <c r="D11" s="242" t="str">
        <f>ADJ_2018!D11</f>
        <v>Chia sẻ KQKD cho NCI</v>
      </c>
      <c r="E11" s="242">
        <f>E7</f>
        <v>421001</v>
      </c>
      <c r="F11" s="242" t="str">
        <f>VLOOKUP(E11,BCTC_HN_2019!$A$8:$F$391,5,0)</f>
        <v>Retained profits/(Accumulated losses) brought forward</v>
      </c>
      <c r="G11" s="243">
        <f>ADJ_2018!G11</f>
        <v>7500000</v>
      </c>
      <c r="H11">
        <f>25%</f>
        <v>0.25</v>
      </c>
      <c r="I11">
        <f>BCTC_HN_2018!I387</f>
        <v>-30000000</v>
      </c>
    </row>
    <row r="12" spans="2:9" x14ac:dyDescent="0.25">
      <c r="B12" s="240" t="str">
        <f>ADJ_2018!B12</f>
        <v>Consol</v>
      </c>
      <c r="C12" s="241" t="str">
        <f>ADJ_2018!C12</f>
        <v>31/12/18</v>
      </c>
      <c r="D12" s="242" t="str">
        <f>ADJ_2018!D12</f>
        <v>Chia sẻ KQKD cho NCI</v>
      </c>
      <c r="E12" s="242">
        <f>E8</f>
        <v>429000</v>
      </c>
      <c r="F12" s="242" t="str">
        <f>VLOOKUP(E12,BCTC_HN_2019!$A$8:$F$391,5,0)</f>
        <v>Non-controlling interest brought forward</v>
      </c>
      <c r="G12" s="243">
        <f>ADJ_2018!G12</f>
        <v>-7500000</v>
      </c>
    </row>
    <row r="14" spans="2:9" x14ac:dyDescent="0.25">
      <c r="B14" s="240" t="str">
        <f>ADJ_2018!B14</f>
        <v>Consol</v>
      </c>
      <c r="C14" s="241" t="str">
        <f>ADJ_2018!C14</f>
        <v>31/12/18</v>
      </c>
      <c r="D14" s="242" t="str">
        <f>ADJ_2018!D14</f>
        <v>Phân bổ LTTM</v>
      </c>
      <c r="E14" s="242">
        <f>E11</f>
        <v>421001</v>
      </c>
      <c r="F14" s="242" t="str">
        <f>VLOOKUP(E14,BCTC_HN_2019!$A$8:$F$391,5,0)</f>
        <v>Retained profits/(Accumulated losses) brought forward</v>
      </c>
      <c r="G14" s="243">
        <f>ADJ_2018!G14</f>
        <v>217062500</v>
      </c>
    </row>
    <row r="15" spans="2:9" x14ac:dyDescent="0.25">
      <c r="B15" s="240" t="str">
        <f>ADJ_2018!B15</f>
        <v>Consol</v>
      </c>
      <c r="C15" s="241" t="str">
        <f>ADJ_2018!C15</f>
        <v>31/12/18</v>
      </c>
      <c r="D15" s="242" t="str">
        <f>ADJ_2018!D15</f>
        <v>Phân bổ LTTM</v>
      </c>
      <c r="E15" s="242">
        <f>ADJ_2018!E15</f>
        <v>269001</v>
      </c>
      <c r="F15" s="242" t="str">
        <f>VLOOKUP(E15,BCTC_HN_2019!$A$8:$F$391,5,0)</f>
        <v>Goodwill</v>
      </c>
      <c r="G15" s="243">
        <f>-G14</f>
        <v>-217062500</v>
      </c>
    </row>
    <row r="17" spans="2:9" x14ac:dyDescent="0.25">
      <c r="B17" s="84" t="str">
        <f>B14</f>
        <v>Consol</v>
      </c>
      <c r="C17" s="84" t="s">
        <v>795</v>
      </c>
      <c r="D17" t="str">
        <f>D11</f>
        <v>Chia sẻ KQKD cho NCI</v>
      </c>
      <c r="E17">
        <f>ADJ_2018!E11</f>
        <v>841100</v>
      </c>
      <c r="F17" t="str">
        <f>VLOOKUP(E17,BCTC_HN_2019!$A$8:$F$391,5,0)</f>
        <v>Non-controlling interest</v>
      </c>
      <c r="G17" s="81">
        <f>-H17*I17</f>
        <v>2910000000</v>
      </c>
      <c r="H17">
        <f>25%</f>
        <v>0.25</v>
      </c>
      <c r="I17">
        <f>BCTC_HN_2019!K384</f>
        <v>-11640000000</v>
      </c>
    </row>
    <row r="18" spans="2:9" x14ac:dyDescent="0.25">
      <c r="B18" s="84" t="str">
        <f>B17</f>
        <v>Consol</v>
      </c>
      <c r="C18" s="222" t="str">
        <f>C17</f>
        <v>31/12/19</v>
      </c>
      <c r="D18" t="str">
        <f>D17</f>
        <v>Chia sẻ KQKD cho NCI</v>
      </c>
      <c r="E18">
        <f>ADJ_2018!E12</f>
        <v>429001</v>
      </c>
      <c r="F18" t="str">
        <f>VLOOKUP(E18,BCTC_HN_2019!$A$8:$F$391,5,0)</f>
        <v>Non-controlling interest current year - PL</v>
      </c>
      <c r="G18" s="81">
        <f>-G17</f>
        <v>-2910000000</v>
      </c>
    </row>
    <row r="20" spans="2:9" x14ac:dyDescent="0.25">
      <c r="B20" s="84" t="str">
        <f>B17</f>
        <v>Consol</v>
      </c>
      <c r="C20" s="222" t="str">
        <f>C17</f>
        <v>31/12/19</v>
      </c>
      <c r="D20" t="str">
        <f>D14</f>
        <v>Phân bổ LTTM</v>
      </c>
      <c r="E20">
        <f>ADJ_2018!E14</f>
        <v>642800</v>
      </c>
      <c r="F20" t="str">
        <f>VLOOKUP(E20,BCTC_HN_2019!$A$8:$F$391,5,0)</f>
        <v>Other GA expenses</v>
      </c>
      <c r="G20" s="81">
        <f>G14*4</f>
        <v>868250000</v>
      </c>
    </row>
    <row r="21" spans="2:9" x14ac:dyDescent="0.25">
      <c r="B21" s="84" t="str">
        <f>B20</f>
        <v>Consol</v>
      </c>
      <c r="C21" s="222" t="str">
        <f>C20</f>
        <v>31/12/19</v>
      </c>
      <c r="D21" t="str">
        <f>D20</f>
        <v>Phân bổ LTTM</v>
      </c>
      <c r="E21">
        <f>ADJ_2018!E15</f>
        <v>269001</v>
      </c>
      <c r="F21" t="str">
        <f>VLOOKUP(E21,BCTC_HN_2019!$A$8:$F$391,5,0)</f>
        <v>Goodwill</v>
      </c>
      <c r="G21" s="81">
        <f>-G20</f>
        <v>-868250000</v>
      </c>
    </row>
    <row r="23" spans="2:9" x14ac:dyDescent="0.25">
      <c r="B23" s="84" t="str">
        <f>B20</f>
        <v>Consol</v>
      </c>
      <c r="C23" s="222" t="str">
        <f>C20</f>
        <v>31/12/19</v>
      </c>
      <c r="D23" t="s">
        <v>832</v>
      </c>
      <c r="E23">
        <f>Reconcile_Interco!B4</f>
        <v>511100</v>
      </c>
      <c r="F23" t="str">
        <f>VLOOKUP(E23,BCTC_HN_2019!$A$8:$F$391,5,0)</f>
        <v>Revenue from sales of merchandises</v>
      </c>
      <c r="G23" s="81">
        <f>-Reconcile_Interco!D4</f>
        <v>11999999999.999998</v>
      </c>
    </row>
    <row r="24" spans="2:9" x14ac:dyDescent="0.25">
      <c r="B24" s="84" t="str">
        <f>B23</f>
        <v>Consol</v>
      </c>
      <c r="C24" s="222" t="str">
        <f>C23</f>
        <v>31/12/19</v>
      </c>
      <c r="D24" t="str">
        <f>D23</f>
        <v>Loại trừ giao dịch nội bộ</v>
      </c>
      <c r="E24">
        <f>Reconcile_Interco!B5</f>
        <v>141013</v>
      </c>
      <c r="F24" t="str">
        <f>VLOOKUP(E24,BCTC_HN_2019!$A$8:$F$391,5,0)</f>
        <v>Purchase costs</v>
      </c>
      <c r="G24" s="81">
        <f>-G23</f>
        <v>-11999999999.999998</v>
      </c>
    </row>
    <row r="26" spans="2:9" x14ac:dyDescent="0.25">
      <c r="B26" s="84" t="str">
        <f>B23</f>
        <v>Consol</v>
      </c>
      <c r="C26" s="222" t="str">
        <f>C23</f>
        <v>31/12/19</v>
      </c>
      <c r="D26" t="str">
        <f>D23</f>
        <v>Loại trừ giao dịch nội bộ</v>
      </c>
      <c r="E26">
        <f>GD_A_2019!E47</f>
        <v>632100</v>
      </c>
      <c r="F26" t="str">
        <f>VLOOKUP(E26,BCTC_HN_2019!$A$8:$F$391,5,0)</f>
        <v>Costs of merchandises sold</v>
      </c>
      <c r="G26" s="81">
        <f>-GD_A_2019!G47</f>
        <v>-10000000000</v>
      </c>
    </row>
    <row r="27" spans="2:9" x14ac:dyDescent="0.25">
      <c r="B27" s="84" t="str">
        <f>B26</f>
        <v>Consol</v>
      </c>
      <c r="C27" s="222" t="str">
        <f>C26</f>
        <v>31/12/19</v>
      </c>
      <c r="D27" t="str">
        <f>D26</f>
        <v>Loại trừ giao dịch nội bộ</v>
      </c>
      <c r="E27">
        <f>E24</f>
        <v>141013</v>
      </c>
      <c r="F27" t="str">
        <f>VLOOKUP(E27,BCTC_HN_2019!$A$8:$F$391,5,0)</f>
        <v>Purchase costs</v>
      </c>
      <c r="G27" s="81">
        <f>-G26</f>
        <v>10000000000</v>
      </c>
    </row>
    <row r="29" spans="2:9" x14ac:dyDescent="0.25">
      <c r="B29" s="84" t="str">
        <f>B26</f>
        <v>Consol</v>
      </c>
      <c r="C29" s="222" t="str">
        <f>C26</f>
        <v>31/12/19</v>
      </c>
      <c r="D29" t="s">
        <v>833</v>
      </c>
      <c r="E29">
        <f>BCTC_HN_2019!A196</f>
        <v>262001</v>
      </c>
      <c r="F29" t="str">
        <f>VLOOKUP(E29,BCTC_HN_2019!$A$8:$F$391,5,0)</f>
        <v>Deferred tax assets</v>
      </c>
      <c r="G29" s="81">
        <f>-SUM(G24,G27)*20%</f>
        <v>399999999.99999964</v>
      </c>
    </row>
    <row r="30" spans="2:9" x14ac:dyDescent="0.25">
      <c r="B30" s="84" t="str">
        <f>B29</f>
        <v>Consol</v>
      </c>
      <c r="C30" s="222" t="str">
        <f>C29</f>
        <v>31/12/19</v>
      </c>
      <c r="D30" t="str">
        <f>D29</f>
        <v>Ghi nhận ảnh hưởng của thuế TNDN hoãn lại</v>
      </c>
      <c r="E30">
        <f>BCTC_HN_2019!A383</f>
        <v>821200</v>
      </c>
      <c r="F30" t="str">
        <f>VLOOKUP(E30,BCTC_HN_2019!$A$8:$F$391,5,0)</f>
        <v>Income tax expense/(benefit) – deferred</v>
      </c>
      <c r="G30" s="81">
        <f>-G29</f>
        <v>-399999999.99999964</v>
      </c>
    </row>
    <row r="32" spans="2:9" s="225" customFormat="1" x14ac:dyDescent="0.25">
      <c r="B32" s="223" t="str">
        <f>B29</f>
        <v>Consol</v>
      </c>
      <c r="C32" s="224" t="str">
        <f>C29</f>
        <v>31/12/19</v>
      </c>
      <c r="D32" s="225" t="s">
        <v>838</v>
      </c>
      <c r="E32" s="225">
        <f>E17</f>
        <v>841100</v>
      </c>
      <c r="F32" t="str">
        <f>VLOOKUP(E32,BCTC_HN_2019!$A$8:$F$391,5,0)</f>
        <v>Non-controlling interest</v>
      </c>
      <c r="G32" s="226">
        <f>I32*H32</f>
        <v>-499999999.99999952</v>
      </c>
      <c r="H32" s="227">
        <v>0.25</v>
      </c>
      <c r="I32" s="228">
        <f>SUM(G24,G27)</f>
        <v>-1999999999.9999981</v>
      </c>
    </row>
    <row r="33" spans="2:7" s="225" customFormat="1" x14ac:dyDescent="0.25">
      <c r="B33" s="223" t="str">
        <f>B32</f>
        <v>Consol</v>
      </c>
      <c r="C33" s="224" t="str">
        <f>C32</f>
        <v>31/12/19</v>
      </c>
      <c r="D33" s="225" t="str">
        <f>D32</f>
        <v>Ghi nhận ảnh hưởng đến NCI</v>
      </c>
      <c r="E33" s="225">
        <f>E18</f>
        <v>429001</v>
      </c>
      <c r="F33" t="str">
        <f>VLOOKUP(E33,BCTC_HN_2019!$A$8:$F$391,5,0)</f>
        <v>Non-controlling interest current year - PL</v>
      </c>
      <c r="G33" s="226">
        <f>-G32</f>
        <v>499999999.99999952</v>
      </c>
    </row>
    <row r="35" spans="2:7" x14ac:dyDescent="0.25">
      <c r="B35" s="84" t="str">
        <f>B29</f>
        <v>Consol</v>
      </c>
      <c r="C35" s="222" t="str">
        <f>C29</f>
        <v>31/12/19</v>
      </c>
      <c r="D35" t="s">
        <v>832</v>
      </c>
      <c r="E35">
        <f>Reconcile_Interco!B7</f>
        <v>515100</v>
      </c>
      <c r="F35" t="str">
        <f>VLOOKUP(E35,BCTC_HN_2019!$A$8:$F$391,5,0)</f>
        <v>Interest income from deposits and loans</v>
      </c>
      <c r="G35" s="81">
        <f>-Reconcile_Interco!C7</f>
        <v>3600000000</v>
      </c>
    </row>
    <row r="36" spans="2:7" x14ac:dyDescent="0.25">
      <c r="B36" s="84" t="str">
        <f>B35</f>
        <v>Consol</v>
      </c>
      <c r="C36" s="222" t="str">
        <f>C35</f>
        <v>31/12/19</v>
      </c>
      <c r="D36" t="str">
        <f>D35</f>
        <v>Loại trừ giao dịch nội bộ</v>
      </c>
      <c r="E36">
        <f>Reconcile_Interco!B8</f>
        <v>635100</v>
      </c>
      <c r="F36" t="str">
        <f>VLOOKUP(E36,BCTC_HN_2019!$A$8:$F$391,5,0)</f>
        <v>Interest expense</v>
      </c>
      <c r="G36" s="81">
        <f>-G35</f>
        <v>-3600000000</v>
      </c>
    </row>
    <row r="38" spans="2:7" x14ac:dyDescent="0.25">
      <c r="B38" s="84" t="str">
        <f>B35</f>
        <v>Consol</v>
      </c>
      <c r="C38" s="222" t="str">
        <f>C35</f>
        <v>31/12/19</v>
      </c>
      <c r="D38" t="s">
        <v>834</v>
      </c>
      <c r="E38">
        <f>Reconcile_Interco!B17</f>
        <v>311001</v>
      </c>
      <c r="F38" t="str">
        <f>VLOOKUP(E38,BCTC_HN_2019!$A$8:$F$391,5,0)</f>
        <v>Accounts payable to suppliers</v>
      </c>
      <c r="G38" s="81">
        <f>-Reconcile_Interco!C17</f>
        <v>11999999999.999998</v>
      </c>
    </row>
    <row r="39" spans="2:7" x14ac:dyDescent="0.25">
      <c r="B39" s="84" t="str">
        <f>B38</f>
        <v>Consol</v>
      </c>
      <c r="C39" s="222" t="str">
        <f>C38</f>
        <v>31/12/19</v>
      </c>
      <c r="D39" t="str">
        <f>D38</f>
        <v>Loại trừ số dư nội bộ</v>
      </c>
      <c r="E39">
        <f>Reconcile_Interco!B18</f>
        <v>131001</v>
      </c>
      <c r="F39" t="str">
        <f>VLOOKUP(E39,BCTC_HN_2019!$A$8:$F$391,5,0)</f>
        <v>Accounts receivable from customers</v>
      </c>
      <c r="G39" s="81">
        <f>-G38</f>
        <v>-11999999999.999998</v>
      </c>
    </row>
    <row r="41" spans="2:7" x14ac:dyDescent="0.25">
      <c r="B41" s="84" t="str">
        <f>B38</f>
        <v>Consol</v>
      </c>
      <c r="C41" s="222" t="str">
        <f>C38</f>
        <v>31/12/19</v>
      </c>
      <c r="D41" t="s">
        <v>834</v>
      </c>
      <c r="E41">
        <f>Reconcile_Interco!B20</f>
        <v>135001</v>
      </c>
      <c r="F41" t="str">
        <f>VLOOKUP(E41,BCTC_HN_2019!$A$8:$F$391,5,0)</f>
        <v>Loans receivable</v>
      </c>
      <c r="G41" s="81">
        <f>-Reconcile_Interco!C20</f>
        <v>-30000000000</v>
      </c>
    </row>
    <row r="42" spans="2:7" x14ac:dyDescent="0.25">
      <c r="B42" s="84" t="str">
        <f>B41</f>
        <v>Consol</v>
      </c>
      <c r="C42" s="222" t="str">
        <f>C41</f>
        <v>31/12/19</v>
      </c>
      <c r="D42" t="str">
        <f>D41</f>
        <v>Loại trừ số dư nội bộ</v>
      </c>
      <c r="E42">
        <f>Reconcile_Interco!B21</f>
        <v>320001</v>
      </c>
      <c r="F42" t="str">
        <f>VLOOKUP(E42,BCTC_HN_2019!$A$8:$F$391,5,0)</f>
        <v>Borrowing loans</v>
      </c>
      <c r="G42" s="81">
        <f>-G41</f>
        <v>30000000000</v>
      </c>
    </row>
    <row r="44" spans="2:7" x14ac:dyDescent="0.25">
      <c r="B44" s="84" t="str">
        <f>B41</f>
        <v>Consol</v>
      </c>
      <c r="C44" s="222" t="str">
        <f>C41</f>
        <v>31/12/19</v>
      </c>
      <c r="D44" t="s">
        <v>834</v>
      </c>
      <c r="E44">
        <f>Reconcile_Interco!B23</f>
        <v>136002</v>
      </c>
      <c r="F44" t="str">
        <f>VLOOKUP(E44,BCTC_HN_2019!$A$8:$F$391,5,0)</f>
        <v>Other short-term receivables</v>
      </c>
      <c r="G44" s="81">
        <f>-Reconcile_Interco!C23</f>
        <v>-3600000000</v>
      </c>
    </row>
    <row r="45" spans="2:7" x14ac:dyDescent="0.25">
      <c r="B45" s="84" t="str">
        <f>B44</f>
        <v>Consol</v>
      </c>
      <c r="C45" s="222" t="str">
        <f>C44</f>
        <v>31/12/19</v>
      </c>
      <c r="D45" t="str">
        <f>D44</f>
        <v>Loại trừ số dư nội bộ</v>
      </c>
      <c r="E45">
        <f>Reconcile_Interco!B24</f>
        <v>315001</v>
      </c>
      <c r="F45" t="str">
        <f>VLOOKUP(E45,BCTC_HN_2019!$A$8:$F$391,5,0)</f>
        <v>Accrued expenses ST</v>
      </c>
      <c r="G45" s="81">
        <f>-G44</f>
        <v>3600000000</v>
      </c>
    </row>
    <row r="47" spans="2:7" x14ac:dyDescent="0.25">
      <c r="B47" s="84" t="str">
        <f>B35</f>
        <v>Consol</v>
      </c>
      <c r="C47" s="222" t="str">
        <f>C35</f>
        <v>31/12/19</v>
      </c>
      <c r="D47" t="s">
        <v>835</v>
      </c>
      <c r="E47">
        <f>Reconcile_Interco!B10</f>
        <v>515500</v>
      </c>
      <c r="F47" t="str">
        <f>VLOOKUP(E47,BCTC_HN_2019!$A$8:$F$391,5,0)</f>
        <v xml:space="preserve">Dividends </v>
      </c>
      <c r="G47" s="81">
        <f>-Reconcile_Interco!C10</f>
        <v>7500000000</v>
      </c>
    </row>
    <row r="48" spans="2:7" x14ac:dyDescent="0.25">
      <c r="B48" s="84" t="str">
        <f t="shared" ref="B48:D49" si="0">B47</f>
        <v>Consol</v>
      </c>
      <c r="C48" s="222" t="str">
        <f t="shared" si="0"/>
        <v>31/12/19</v>
      </c>
      <c r="D48" t="str">
        <f t="shared" si="0"/>
        <v>Loại trừ cổ tức nội bộ</v>
      </c>
      <c r="E48">
        <f>Reconcile_Interco!B11</f>
        <v>421004</v>
      </c>
      <c r="F48" t="str">
        <f>VLOOKUP(E48,BCTC_HN_2019!$A$8:$F$391,5,0)</f>
        <v>Dividend paid</v>
      </c>
      <c r="G48" s="81">
        <f>-Reconcile_Interco!D11</f>
        <v>-10000000000</v>
      </c>
    </row>
    <row r="49" spans="2:9" x14ac:dyDescent="0.25">
      <c r="B49" s="84" t="str">
        <f t="shared" si="0"/>
        <v>Consol</v>
      </c>
      <c r="C49" s="222" t="str">
        <f t="shared" si="0"/>
        <v>31/12/19</v>
      </c>
      <c r="D49" t="str">
        <f t="shared" si="0"/>
        <v>Loại trừ cổ tức nội bộ</v>
      </c>
      <c r="E49">
        <f>BCTC_HN_2019!A308</f>
        <v>429002</v>
      </c>
      <c r="F49" t="str">
        <f>VLOOKUP(E49,BCTC_HN_2019!$A$8:$F$391,5,0)</f>
        <v>Non-controlling interests - Dividend paid</v>
      </c>
      <c r="G49" s="81">
        <f>-G47-G48</f>
        <v>2500000000</v>
      </c>
    </row>
    <row r="51" spans="2:9" x14ac:dyDescent="0.25">
      <c r="B51" s="244" t="str">
        <f>B48</f>
        <v>Consol</v>
      </c>
      <c r="C51" s="245" t="str">
        <f>C48</f>
        <v>31/12/19</v>
      </c>
      <c r="D51" s="246" t="s">
        <v>839</v>
      </c>
      <c r="E51" s="246">
        <f>BCTC_HN_2019!A355</f>
        <v>841200</v>
      </c>
      <c r="F51" s="246" t="str">
        <f>VLOOKUP(E51,BCTC_HN_2019!$A$8:$F$391,5,0)</f>
        <v>Share of profit/(loss) in associates and jointly controlled entities</v>
      </c>
      <c r="G51" s="247">
        <f>H51*I51</f>
        <v>-368000000</v>
      </c>
      <c r="H51">
        <f>BCTC_E!V384</f>
        <v>-920000000</v>
      </c>
      <c r="I51" s="83">
        <v>0.4</v>
      </c>
    </row>
    <row r="52" spans="2:9" x14ac:dyDescent="0.25">
      <c r="B52" s="244" t="str">
        <f>B51</f>
        <v>Consol</v>
      </c>
      <c r="C52" s="245" t="str">
        <f>C51</f>
        <v>31/12/19</v>
      </c>
      <c r="D52" s="246" t="str">
        <f>D51</f>
        <v>Chia sẻ kết quả kinh doanh từ công ty liên kết</v>
      </c>
      <c r="E52" s="246">
        <f>BCTC_HN_2019!A187</f>
        <v>252001</v>
      </c>
      <c r="F52" s="246" t="str">
        <f>VLOOKUP(E52,BCTC_HN_2019!$A$8:$F$391,5,0)</f>
        <v>Investments in associates, joint-ventures</v>
      </c>
      <c r="G52" s="247">
        <f>-G51</f>
        <v>368000000</v>
      </c>
    </row>
    <row r="53" spans="2:9" x14ac:dyDescent="0.25">
      <c r="B53" s="244"/>
      <c r="C53" s="245"/>
      <c r="D53" s="246"/>
      <c r="E53" s="246"/>
      <c r="F53" s="246"/>
      <c r="G53" s="247"/>
    </row>
    <row r="54" spans="2:9" x14ac:dyDescent="0.25">
      <c r="B54" s="244" t="str">
        <f>B42</f>
        <v>Consol</v>
      </c>
      <c r="C54" s="245" t="str">
        <f>C42</f>
        <v>31/12/19</v>
      </c>
      <c r="D54" s="246" t="s">
        <v>840</v>
      </c>
      <c r="E54" s="246">
        <f>E47</f>
        <v>515500</v>
      </c>
      <c r="F54" s="246" t="str">
        <f>VLOOKUP(E54,BCTC_HN_2019!$A$8:$F$391,5,0)</f>
        <v xml:space="preserve">Dividends </v>
      </c>
      <c r="G54" s="247">
        <f>-GD_M_2019!G69</f>
        <v>200000000</v>
      </c>
    </row>
    <row r="55" spans="2:9" x14ac:dyDescent="0.25">
      <c r="B55" s="244" t="str">
        <f>B54</f>
        <v>Consol</v>
      </c>
      <c r="C55" s="244" t="str">
        <f t="shared" ref="C55:D55" si="1">C54</f>
        <v>31/12/19</v>
      </c>
      <c r="D55" s="244" t="str">
        <f t="shared" si="1"/>
        <v>Loại trừ cổ tức từ công ty liên kết</v>
      </c>
      <c r="E55" s="246">
        <f>E52</f>
        <v>252001</v>
      </c>
      <c r="F55" s="246" t="str">
        <f>VLOOKUP(E55,BCTC_HN_2019!$A$8:$F$391,5,0)</f>
        <v>Investments in associates, joint-ventures</v>
      </c>
      <c r="G55" s="247">
        <f>-G54</f>
        <v>-200000000</v>
      </c>
    </row>
  </sheetData>
  <autoFilter ref="B4:G87"/>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O4:P5"/>
  <sheetViews>
    <sheetView showGridLines="0" topLeftCell="B1" zoomScale="130" zoomScaleNormal="130" workbookViewId="0">
      <selection activeCell="I18" sqref="I18"/>
    </sheetView>
  </sheetViews>
  <sheetFormatPr defaultRowHeight="15" x14ac:dyDescent="0.25"/>
  <sheetData>
    <row r="4" spans="15:16" x14ac:dyDescent="0.25">
      <c r="O4" s="83"/>
      <c r="P4" s="83"/>
    </row>
    <row r="5" spans="15:16" x14ac:dyDescent="0.25">
      <c r="O5" s="83"/>
      <c r="P5" s="83"/>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24"/>
  <sheetViews>
    <sheetView topLeftCell="A10" zoomScale="160" zoomScaleNormal="160" workbookViewId="0">
      <selection activeCell="E24" sqref="E24"/>
    </sheetView>
  </sheetViews>
  <sheetFormatPr defaultRowHeight="15" x14ac:dyDescent="0.25"/>
  <cols>
    <col min="1" max="1" width="19.5703125" bestFit="1" customWidth="1"/>
    <col min="2" max="2" width="9.85546875" style="84" bestFit="1" customWidth="1"/>
    <col min="3" max="3" width="18.5703125" style="81" bestFit="1" customWidth="1"/>
    <col min="4" max="4" width="19.140625" style="81" bestFit="1" customWidth="1"/>
    <col min="5" max="5" width="15.140625" bestFit="1" customWidth="1"/>
  </cols>
  <sheetData>
    <row r="1" spans="1:5" x14ac:dyDescent="0.25">
      <c r="A1" s="1" t="s">
        <v>821</v>
      </c>
    </row>
    <row r="3" spans="1:5" x14ac:dyDescent="0.25">
      <c r="A3" s="212"/>
      <c r="B3" s="213" t="s">
        <v>593</v>
      </c>
      <c r="C3" s="214" t="s">
        <v>816</v>
      </c>
      <c r="D3" s="214" t="s">
        <v>817</v>
      </c>
      <c r="E3" s="215" t="s">
        <v>819</v>
      </c>
    </row>
    <row r="4" spans="1:5" x14ac:dyDescent="0.25">
      <c r="A4" s="212" t="s">
        <v>815</v>
      </c>
      <c r="B4" s="216">
        <f>GD_A_2019!E45</f>
        <v>511100</v>
      </c>
      <c r="C4" s="217"/>
      <c r="D4" s="217">
        <f>GD_A_2019!G45</f>
        <v>-11999999999.999998</v>
      </c>
      <c r="E4" s="218">
        <f>SUM(C4:D5)</f>
        <v>0</v>
      </c>
    </row>
    <row r="5" spans="1:5" x14ac:dyDescent="0.25">
      <c r="A5" s="212" t="s">
        <v>815</v>
      </c>
      <c r="B5" s="216">
        <f>GD_M_2019!E47</f>
        <v>141013</v>
      </c>
      <c r="C5" s="217">
        <f>GD_M_2019!G47</f>
        <v>11999999999.999998</v>
      </c>
      <c r="D5" s="217"/>
      <c r="E5" s="212"/>
    </row>
    <row r="6" spans="1:5" x14ac:dyDescent="0.25">
      <c r="A6" s="212"/>
      <c r="B6" s="216"/>
      <c r="C6" s="217"/>
      <c r="D6" s="217"/>
      <c r="E6" s="212"/>
    </row>
    <row r="7" spans="1:5" x14ac:dyDescent="0.25">
      <c r="A7" s="212" t="s">
        <v>818</v>
      </c>
      <c r="B7" s="216">
        <f>GD_M_2019!E54</f>
        <v>515100</v>
      </c>
      <c r="C7" s="217">
        <f>GD_M_2019!G54</f>
        <v>-3600000000</v>
      </c>
      <c r="D7" s="217"/>
      <c r="E7" s="218">
        <f>SUM(C7:D8)</f>
        <v>0</v>
      </c>
    </row>
    <row r="8" spans="1:5" x14ac:dyDescent="0.25">
      <c r="A8" s="212" t="s">
        <v>818</v>
      </c>
      <c r="B8" s="216">
        <f>GD_A_2019!E53</f>
        <v>635100</v>
      </c>
      <c r="C8" s="217"/>
      <c r="D8" s="217">
        <f>GD_A_2019!G53</f>
        <v>3600000000</v>
      </c>
      <c r="E8" s="212"/>
    </row>
    <row r="10" spans="1:5" x14ac:dyDescent="0.25">
      <c r="A10" s="212" t="s">
        <v>826</v>
      </c>
      <c r="B10" s="216">
        <f>GD_M_2019!E63</f>
        <v>515500</v>
      </c>
      <c r="C10" s="217">
        <f>GD_M_2019!G63</f>
        <v>-7500000000</v>
      </c>
      <c r="D10" s="217"/>
      <c r="E10" s="218">
        <f>SUM(C10:D11)</f>
        <v>2500000000</v>
      </c>
    </row>
    <row r="11" spans="1:5" x14ac:dyDescent="0.25">
      <c r="A11" s="212" t="str">
        <f>A10</f>
        <v>A chia cổ tức cho M</v>
      </c>
      <c r="B11" s="216">
        <f>GD_A_2019!E56</f>
        <v>421004</v>
      </c>
      <c r="C11" s="217"/>
      <c r="D11" s="217">
        <f>GD_A_2019!G56</f>
        <v>10000000000</v>
      </c>
      <c r="E11" s="212"/>
    </row>
    <row r="14" spans="1:5" x14ac:dyDescent="0.25">
      <c r="A14" s="1" t="s">
        <v>820</v>
      </c>
    </row>
    <row r="16" spans="1:5" x14ac:dyDescent="0.25">
      <c r="A16" s="212"/>
      <c r="B16" s="213" t="s">
        <v>593</v>
      </c>
      <c r="C16" s="214" t="s">
        <v>816</v>
      </c>
      <c r="D16" s="214" t="s">
        <v>817</v>
      </c>
      <c r="E16" s="215" t="s">
        <v>819</v>
      </c>
    </row>
    <row r="17" spans="1:5" x14ac:dyDescent="0.25">
      <c r="A17" s="212" t="s">
        <v>815</v>
      </c>
      <c r="B17" s="216">
        <f>GD_M_2019!E48</f>
        <v>311001</v>
      </c>
      <c r="C17" s="217">
        <f>GD_M_2019!G48</f>
        <v>-11999999999.999998</v>
      </c>
      <c r="D17" s="217"/>
      <c r="E17" s="218">
        <f>SUM(C17:D18)</f>
        <v>0</v>
      </c>
    </row>
    <row r="18" spans="1:5" x14ac:dyDescent="0.25">
      <c r="A18" s="212" t="s">
        <v>815</v>
      </c>
      <c r="B18" s="216">
        <f>GD_A_2019!E44</f>
        <v>131001</v>
      </c>
      <c r="C18" s="217"/>
      <c r="D18" s="217">
        <f>GD_A_2019!G44</f>
        <v>11999999999.999998</v>
      </c>
      <c r="E18" s="212"/>
    </row>
    <row r="19" spans="1:5" x14ac:dyDescent="0.25">
      <c r="A19" s="212"/>
      <c r="B19" s="216"/>
      <c r="C19" s="217"/>
      <c r="D19" s="217"/>
      <c r="E19" s="212"/>
    </row>
    <row r="20" spans="1:5" x14ac:dyDescent="0.25">
      <c r="A20" s="212" t="s">
        <v>799</v>
      </c>
      <c r="B20" s="216">
        <f>GD_M_2019!E50</f>
        <v>135001</v>
      </c>
      <c r="C20" s="217">
        <f>GD_M_2019!G50</f>
        <v>30000000000</v>
      </c>
      <c r="D20" s="217"/>
      <c r="E20" s="218">
        <f>SUM(C20:D21)</f>
        <v>0</v>
      </c>
    </row>
    <row r="21" spans="1:5" x14ac:dyDescent="0.25">
      <c r="A21" s="212" t="str">
        <f>A20</f>
        <v>M cho A vay</v>
      </c>
      <c r="B21" s="216">
        <f>GD_A_2019!E51</f>
        <v>320001</v>
      </c>
      <c r="C21" s="217"/>
      <c r="D21" s="217">
        <f>GD_A_2019!G51</f>
        <v>-30000000000</v>
      </c>
      <c r="E21" s="212"/>
    </row>
    <row r="22" spans="1:5" x14ac:dyDescent="0.25">
      <c r="A22" s="212"/>
      <c r="B22" s="216"/>
      <c r="C22" s="217"/>
      <c r="D22" s="217"/>
      <c r="E22" s="212"/>
    </row>
    <row r="23" spans="1:5" x14ac:dyDescent="0.25">
      <c r="A23" s="212" t="s">
        <v>818</v>
      </c>
      <c r="B23" s="216">
        <f>GD_M_2019!E53</f>
        <v>136002</v>
      </c>
      <c r="C23" s="217">
        <f>GD_M_2019!G53</f>
        <v>3600000000</v>
      </c>
      <c r="D23" s="217"/>
      <c r="E23" s="218">
        <f>SUM(C23:D24)</f>
        <v>0</v>
      </c>
    </row>
    <row r="24" spans="1:5" x14ac:dyDescent="0.25">
      <c r="A24" s="212" t="s">
        <v>818</v>
      </c>
      <c r="B24" s="216">
        <f>GD_A_2019!E54</f>
        <v>315001</v>
      </c>
      <c r="C24" s="217"/>
      <c r="D24" s="217">
        <f>GD_A_2019!G54</f>
        <v>-3600000000</v>
      </c>
      <c r="E24" s="212"/>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D392"/>
  <sheetViews>
    <sheetView zoomScale="75" zoomScaleNormal="75" workbookViewId="0">
      <pane xSplit="7" ySplit="6" topLeftCell="V9" activePane="bottomRight" state="frozen"/>
      <selection activeCell="D34" sqref="D34"/>
      <selection pane="topRight" activeCell="D34" sqref="D34"/>
      <selection pane="bottomLeft" activeCell="D34" sqref="D34"/>
      <selection pane="bottomRight" activeCell="D34" sqref="D34"/>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25.140625" style="63" customWidth="1"/>
    <col min="7" max="7" width="3" style="75" customWidth="1"/>
    <col min="8" max="8" width="10.42578125" style="3" bestFit="1" customWidth="1"/>
    <col min="9" max="9" width="19" style="3" bestFit="1" customWidth="1"/>
    <col min="10" max="10" width="18.28515625" style="3" bestFit="1" customWidth="1"/>
    <col min="11" max="11" width="1.28515625" style="64" customWidth="1"/>
    <col min="12" max="12" width="10.42578125" style="3" customWidth="1"/>
    <col min="13" max="13" width="23" style="3" customWidth="1"/>
    <col min="14" max="14" width="18.28515625" style="3" customWidth="1"/>
    <col min="15" max="15" width="1.28515625" style="64" customWidth="1"/>
    <col min="16" max="16" width="18.28515625" style="3" customWidth="1"/>
    <col min="17" max="17" width="24.140625" style="3" bestFit="1" customWidth="1"/>
    <col min="18" max="18" width="18.28515625" style="3" bestFit="1" customWidth="1"/>
    <col min="19" max="19" width="1.28515625" style="64" customWidth="1"/>
    <col min="20" max="20" width="18.28515625" style="3" customWidth="1"/>
    <col min="21" max="21" width="24.140625" style="3" bestFit="1" customWidth="1"/>
    <col min="22" max="22" width="19.42578125" style="3" bestFit="1" customWidth="1"/>
    <col min="23" max="23" width="1.28515625" style="64" customWidth="1"/>
    <col min="24" max="24" width="18.28515625" style="3" customWidth="1"/>
    <col min="25" max="25" width="24.140625" style="3" bestFit="1" customWidth="1"/>
    <col min="26" max="26" width="19.42578125" style="3" bestFit="1" customWidth="1"/>
    <col min="27" max="27" width="1.28515625" style="64" customWidth="1"/>
    <col min="28" max="28" width="18.28515625" style="3" customWidth="1"/>
    <col min="29" max="29" width="24.140625" style="3" bestFit="1" customWidth="1"/>
    <col min="30" max="30" width="19.42578125" style="3" bestFit="1" customWidth="1"/>
    <col min="31" max="16384" width="9.28515625" style="64"/>
  </cols>
  <sheetData>
    <row r="1" spans="1:30" s="4" customFormat="1" x14ac:dyDescent="0.25">
      <c r="A1" s="25" t="s">
        <v>595</v>
      </c>
      <c r="B1" s="25"/>
      <c r="C1" s="26"/>
      <c r="D1" s="27"/>
      <c r="E1" s="27"/>
      <c r="F1" s="27"/>
      <c r="G1" s="72"/>
      <c r="H1" s="28"/>
      <c r="I1" s="28"/>
      <c r="J1" s="28"/>
      <c r="L1" s="28"/>
      <c r="M1" s="28"/>
      <c r="N1" s="28"/>
      <c r="P1" s="28"/>
      <c r="Q1" s="28"/>
      <c r="R1" s="28"/>
      <c r="T1" s="28"/>
      <c r="U1" s="28"/>
      <c r="V1" s="28"/>
      <c r="X1" s="28"/>
      <c r="Y1" s="28"/>
      <c r="Z1" s="28"/>
      <c r="AB1" s="28"/>
      <c r="AC1" s="28"/>
      <c r="AD1" s="28"/>
    </row>
    <row r="2" spans="1:30" s="4" customFormat="1" x14ac:dyDescent="0.25">
      <c r="A2" s="1" t="s">
        <v>578</v>
      </c>
      <c r="B2" s="1"/>
      <c r="C2" s="1"/>
      <c r="D2" s="2"/>
      <c r="E2" s="2"/>
      <c r="F2" s="2"/>
      <c r="G2" s="69"/>
      <c r="H2" s="3"/>
      <c r="I2" s="3"/>
      <c r="J2" s="3"/>
      <c r="L2" s="3"/>
      <c r="M2" s="3"/>
      <c r="N2" s="3"/>
      <c r="P2" s="3"/>
      <c r="Q2" s="3"/>
      <c r="R2" s="3"/>
      <c r="T2" s="3"/>
      <c r="U2" s="3"/>
      <c r="V2" s="3"/>
      <c r="X2" s="3"/>
      <c r="Y2" s="3"/>
      <c r="Z2" s="3"/>
      <c r="AB2" s="3"/>
      <c r="AC2" s="3"/>
      <c r="AD2" s="3"/>
    </row>
    <row r="3" spans="1:30" s="4" customFormat="1" x14ac:dyDescent="0.25">
      <c r="A3" s="2"/>
      <c r="B3" s="2"/>
      <c r="C3" s="2"/>
      <c r="D3" s="2"/>
      <c r="E3" s="2"/>
      <c r="F3" s="2"/>
      <c r="G3" s="69"/>
      <c r="H3" s="5" t="str">
        <f>H391</f>
        <v>Balanced</v>
      </c>
      <c r="I3" s="5" t="str">
        <f>I391</f>
        <v>Balanced</v>
      </c>
      <c r="J3" s="5" t="str">
        <f>J391</f>
        <v>Balanced</v>
      </c>
      <c r="L3" s="5" t="str">
        <f>L391</f>
        <v>Balanced</v>
      </c>
      <c r="M3" s="5" t="str">
        <f>M391</f>
        <v>Balanced</v>
      </c>
      <c r="N3" s="5" t="str">
        <f>N391</f>
        <v>Balanced</v>
      </c>
      <c r="P3" s="5" t="str">
        <f>P391</f>
        <v>Balanced</v>
      </c>
      <c r="Q3" s="5" t="str">
        <f>Q391</f>
        <v>Balanced</v>
      </c>
      <c r="R3" s="5" t="str">
        <f>R391</f>
        <v>Balanced</v>
      </c>
      <c r="T3" s="5" t="str">
        <f>T391</f>
        <v>Balanced</v>
      </c>
      <c r="U3" s="5" t="str">
        <f>U391</f>
        <v>Balanced</v>
      </c>
      <c r="V3" s="5" t="str">
        <f>V391</f>
        <v>Balanced</v>
      </c>
      <c r="X3" s="5" t="str">
        <f>X391</f>
        <v>Balanced</v>
      </c>
      <c r="Y3" s="5" t="str">
        <f>Y391</f>
        <v>Balanced</v>
      </c>
      <c r="Z3" s="5" t="str">
        <f>Z391</f>
        <v>Balanced</v>
      </c>
      <c r="AB3" s="5" t="str">
        <f>AB391</f>
        <v>Balanced</v>
      </c>
      <c r="AC3" s="5">
        <f>AC391</f>
        <v>1.9073486328125E-6</v>
      </c>
      <c r="AD3" s="5" t="str">
        <f>AD391</f>
        <v>Balanced</v>
      </c>
    </row>
    <row r="4" spans="1:30" s="7" customFormat="1" x14ac:dyDescent="0.25">
      <c r="A4" s="6"/>
      <c r="B4" s="6"/>
      <c r="C4" s="6"/>
      <c r="D4" s="6"/>
      <c r="E4" s="6"/>
      <c r="F4" s="6"/>
      <c r="G4" s="70"/>
      <c r="H4" s="67" t="s">
        <v>613</v>
      </c>
      <c r="I4" s="67" t="str">
        <f>H4</f>
        <v>CTY A</v>
      </c>
      <c r="J4" s="67" t="str">
        <f>I4</f>
        <v>CTY A</v>
      </c>
      <c r="L4" s="67" t="s">
        <v>613</v>
      </c>
      <c r="M4" s="67" t="str">
        <f>L4</f>
        <v>CTY A</v>
      </c>
      <c r="N4" s="67" t="str">
        <f>M4</f>
        <v>CTY A</v>
      </c>
      <c r="P4" s="67" t="str">
        <f>N4</f>
        <v>CTY A</v>
      </c>
      <c r="Q4" s="67" t="str">
        <f>N4</f>
        <v>CTY A</v>
      </c>
      <c r="R4" s="67" t="str">
        <f>Q4</f>
        <v>CTY A</v>
      </c>
      <c r="T4" s="67" t="str">
        <f>R4</f>
        <v>CTY A</v>
      </c>
      <c r="U4" s="67" t="str">
        <f>R4</f>
        <v>CTY A</v>
      </c>
      <c r="V4" s="67" t="str">
        <f>U4</f>
        <v>CTY A</v>
      </c>
      <c r="X4" s="67" t="str">
        <f>R4</f>
        <v>CTY A</v>
      </c>
      <c r="Y4" s="67" t="str">
        <f>R4</f>
        <v>CTY A</v>
      </c>
      <c r="Z4" s="67" t="str">
        <f>Y4</f>
        <v>CTY A</v>
      </c>
      <c r="AB4" s="67" t="str">
        <f>V4</f>
        <v>CTY A</v>
      </c>
      <c r="AC4" s="67" t="str">
        <f>V4</f>
        <v>CTY A</v>
      </c>
      <c r="AD4" s="67" t="str">
        <f>AC4</f>
        <v>CTY A</v>
      </c>
    </row>
    <row r="5" spans="1:30" s="87" customFormat="1" ht="30.75" thickBot="1" x14ac:dyDescent="0.3">
      <c r="A5" s="8" t="s">
        <v>576</v>
      </c>
      <c r="B5" s="8" t="s">
        <v>575</v>
      </c>
      <c r="C5" s="8" t="s">
        <v>574</v>
      </c>
      <c r="D5" s="8" t="s">
        <v>573</v>
      </c>
      <c r="E5" s="8" t="s">
        <v>572</v>
      </c>
      <c r="F5" s="8" t="s">
        <v>571</v>
      </c>
      <c r="G5" s="86"/>
      <c r="H5" s="85" t="s">
        <v>616</v>
      </c>
      <c r="I5" s="66" t="s">
        <v>610</v>
      </c>
      <c r="J5" s="66" t="s">
        <v>611</v>
      </c>
      <c r="L5" s="66" t="str">
        <f>H5</f>
        <v>1/1/18</v>
      </c>
      <c r="M5" s="66" t="s">
        <v>617</v>
      </c>
      <c r="N5" s="66" t="s">
        <v>615</v>
      </c>
      <c r="P5" s="85" t="s">
        <v>632</v>
      </c>
      <c r="Q5" s="66" t="s">
        <v>631</v>
      </c>
      <c r="R5" s="85" t="s">
        <v>611</v>
      </c>
      <c r="T5" s="85" t="s">
        <v>794</v>
      </c>
      <c r="U5" s="66" t="s">
        <v>793</v>
      </c>
      <c r="V5" s="85" t="s">
        <v>795</v>
      </c>
      <c r="X5" s="85" t="s">
        <v>842</v>
      </c>
      <c r="Y5" s="66" t="s">
        <v>855</v>
      </c>
      <c r="Z5" s="85" t="s">
        <v>856</v>
      </c>
      <c r="AB5" s="85" t="s">
        <v>842</v>
      </c>
      <c r="AC5" s="66" t="s">
        <v>843</v>
      </c>
      <c r="AD5" s="85" t="s">
        <v>844</v>
      </c>
    </row>
    <row r="6" spans="1:30" s="4" customFormat="1" x14ac:dyDescent="0.25">
      <c r="A6" s="2"/>
      <c r="B6" s="2"/>
      <c r="C6" s="2"/>
      <c r="D6" s="2"/>
      <c r="E6" s="2"/>
      <c r="F6" s="2"/>
      <c r="G6" s="69" t="s">
        <v>570</v>
      </c>
      <c r="H6" s="3"/>
      <c r="I6" s="3"/>
      <c r="J6" s="3"/>
      <c r="L6" s="3"/>
      <c r="M6" s="3"/>
      <c r="N6" s="3"/>
      <c r="P6" s="3"/>
      <c r="Q6" s="3"/>
      <c r="R6" s="3"/>
      <c r="T6" s="3"/>
      <c r="U6" s="3"/>
      <c r="V6" s="3"/>
      <c r="X6" s="3"/>
      <c r="Y6" s="3"/>
      <c r="Z6" s="3"/>
      <c r="AB6" s="3"/>
      <c r="AC6" s="3"/>
      <c r="AD6" s="3"/>
    </row>
    <row r="7" spans="1:30" s="4" customFormat="1" x14ac:dyDescent="0.25">
      <c r="A7" s="2"/>
      <c r="B7" s="2"/>
      <c r="C7" s="2"/>
      <c r="D7" s="1"/>
      <c r="E7" s="1" t="s">
        <v>569</v>
      </c>
      <c r="F7" s="1" t="s">
        <v>568</v>
      </c>
      <c r="G7" s="72"/>
      <c r="H7" s="3"/>
      <c r="I7" s="3"/>
      <c r="J7" s="3"/>
      <c r="L7" s="3"/>
      <c r="M7" s="3"/>
      <c r="N7" s="3"/>
      <c r="P7" s="3"/>
      <c r="Q7" s="3"/>
      <c r="R7" s="3"/>
      <c r="T7" s="3"/>
      <c r="U7" s="3"/>
      <c r="V7" s="3"/>
      <c r="X7" s="3"/>
      <c r="Y7" s="3"/>
      <c r="Z7" s="3"/>
      <c r="AB7" s="3"/>
      <c r="AC7" s="3"/>
      <c r="AD7" s="3"/>
    </row>
    <row r="8" spans="1:30" s="4" customFormat="1" x14ac:dyDescent="0.25">
      <c r="A8" s="2"/>
      <c r="B8" s="2"/>
      <c r="C8" s="2"/>
      <c r="D8" s="2"/>
      <c r="E8" s="2"/>
      <c r="F8" s="2"/>
      <c r="G8" s="69"/>
      <c r="H8" s="3"/>
      <c r="I8" s="3"/>
      <c r="J8" s="3"/>
      <c r="L8" s="3"/>
      <c r="M8" s="3"/>
      <c r="N8" s="3"/>
      <c r="P8" s="3"/>
      <c r="Q8" s="3"/>
      <c r="R8" s="3"/>
      <c r="T8" s="3"/>
      <c r="U8" s="3"/>
      <c r="V8" s="3"/>
      <c r="X8" s="3"/>
      <c r="Y8" s="3"/>
      <c r="Z8" s="3"/>
      <c r="AB8" s="3"/>
      <c r="AC8" s="3"/>
      <c r="AD8" s="3"/>
    </row>
    <row r="9" spans="1:30" s="4" customFormat="1" x14ac:dyDescent="0.25">
      <c r="A9" s="2">
        <v>111001</v>
      </c>
      <c r="B9" s="11">
        <v>2700</v>
      </c>
      <c r="C9" s="12">
        <v>1111</v>
      </c>
      <c r="D9" s="12">
        <v>111</v>
      </c>
      <c r="E9" s="12" t="s">
        <v>561</v>
      </c>
      <c r="F9" s="12" t="s">
        <v>560</v>
      </c>
      <c r="G9" s="68" t="s">
        <v>570</v>
      </c>
      <c r="H9" s="13"/>
      <c r="I9" s="13">
        <f>SUMIFS(GD_A_2018!G:G,GD_A_2018!E:E,A9)</f>
        <v>5000000000</v>
      </c>
      <c r="J9" s="13">
        <f>H9+I9</f>
        <v>5000000000</v>
      </c>
      <c r="L9" s="13"/>
      <c r="M9" s="13">
        <f>SUMIFS(GD_A_2018!I:I,GD_A_2018!E:E,A9)</f>
        <v>5000000000</v>
      </c>
      <c r="N9" s="13">
        <f>L9+M9</f>
        <v>5000000000</v>
      </c>
      <c r="P9" s="13">
        <f>N9</f>
        <v>5000000000</v>
      </c>
      <c r="Q9" s="13">
        <f>SUMIFS(GD_A_2018!K:K,GD_A_2018!E:E,A9)</f>
        <v>0</v>
      </c>
      <c r="R9" s="13">
        <f>Q9+P9</f>
        <v>5000000000</v>
      </c>
      <c r="T9" s="13">
        <f>R9</f>
        <v>5000000000</v>
      </c>
      <c r="U9" s="13">
        <f>SUMIFS(GD_A_2019!G:G,GD_A_2019!E:E,A9)</f>
        <v>0</v>
      </c>
      <c r="V9" s="13">
        <f>U9+T9</f>
        <v>5000000000</v>
      </c>
      <c r="X9" s="13">
        <f>AB9</f>
        <v>5000000000</v>
      </c>
      <c r="Y9" s="13">
        <f>SUMIFS(GD_A_2020!J:J,GD_A_2020!E:E,A9)</f>
        <v>0</v>
      </c>
      <c r="Z9" s="13">
        <f>Y9+X9</f>
        <v>5000000000</v>
      </c>
      <c r="AB9" s="13">
        <f>V9</f>
        <v>5000000000</v>
      </c>
      <c r="AC9" s="13">
        <f>SUMIFS(GD_A_2020!G:G,GD_A_2020!E:E,A9)</f>
        <v>0</v>
      </c>
      <c r="AD9" s="13">
        <f>AC9+AB9</f>
        <v>5000000000</v>
      </c>
    </row>
    <row r="10" spans="1:30" s="4" customFormat="1" x14ac:dyDescent="0.25">
      <c r="A10" s="2">
        <v>111002</v>
      </c>
      <c r="B10" s="11">
        <v>2700</v>
      </c>
      <c r="C10" s="12">
        <v>1112</v>
      </c>
      <c r="D10" s="12">
        <v>111</v>
      </c>
      <c r="E10" s="12" t="s">
        <v>559</v>
      </c>
      <c r="F10" s="12" t="s">
        <v>558</v>
      </c>
      <c r="G10" s="68" t="s">
        <v>570</v>
      </c>
      <c r="H10" s="13"/>
      <c r="I10" s="13">
        <f>SUMIFS(GD_A_2018!G:G,GD_A_2018!E:E,A10)</f>
        <v>0</v>
      </c>
      <c r="J10" s="13">
        <f>H10+I10</f>
        <v>0</v>
      </c>
      <c r="L10" s="13"/>
      <c r="M10" s="13">
        <f>SUMIFS(GD_A_2018!I:I,GD_A_2018!E:E,A10)</f>
        <v>0</v>
      </c>
      <c r="N10" s="13">
        <f>L10+M10</f>
        <v>0</v>
      </c>
      <c r="P10" s="13">
        <f t="shared" ref="P10:R11" si="0">O10+N10</f>
        <v>0</v>
      </c>
      <c r="Q10" s="13">
        <f>SUMIFS(GD_A_2018!K:K,GD_A_2018!E:E,A10)</f>
        <v>0</v>
      </c>
      <c r="R10" s="13">
        <f t="shared" si="0"/>
        <v>0</v>
      </c>
      <c r="T10" s="13">
        <f t="shared" ref="T10:T11" si="1">R10</f>
        <v>0</v>
      </c>
      <c r="U10" s="13">
        <f>SUMIFS(GD_A_2019!G:G,GD_A_2019!E:E,A10)</f>
        <v>0</v>
      </c>
      <c r="V10" s="13">
        <f t="shared" ref="V10:V11" si="2">U10+T10</f>
        <v>0</v>
      </c>
      <c r="X10" s="13">
        <f t="shared" ref="X10:X11" si="3">AB10</f>
        <v>0</v>
      </c>
      <c r="Y10" s="13">
        <f>SUMIFS(GD_A_2020!J:J,GD_A_2020!E:E,A10)</f>
        <v>0</v>
      </c>
      <c r="Z10" s="13">
        <f t="shared" ref="Z10:Z11" si="4">Y10+X10</f>
        <v>0</v>
      </c>
      <c r="AB10" s="13">
        <f t="shared" ref="AB10:AB11" si="5">V10</f>
        <v>0</v>
      </c>
      <c r="AC10" s="13">
        <f>SUMIFS(GD_A_2020!G:G,GD_A_2020!E:E,A10)</f>
        <v>0</v>
      </c>
      <c r="AD10" s="13">
        <f t="shared" ref="AD10:AD11" si="6">AC10+AB10</f>
        <v>0</v>
      </c>
    </row>
    <row r="11" spans="1:30" s="4" customFormat="1" x14ac:dyDescent="0.25">
      <c r="A11" s="2">
        <v>111003</v>
      </c>
      <c r="B11" s="11">
        <v>2700</v>
      </c>
      <c r="C11" s="12">
        <v>1113</v>
      </c>
      <c r="D11" s="12">
        <v>111</v>
      </c>
      <c r="E11" s="12" t="s">
        <v>565</v>
      </c>
      <c r="F11" s="12" t="s">
        <v>564</v>
      </c>
      <c r="G11" s="68" t="s">
        <v>570</v>
      </c>
      <c r="H11" s="13"/>
      <c r="I11" s="13">
        <f>SUMIFS(GD_A_2018!G:G,GD_A_2018!E:E,A11)</f>
        <v>0</v>
      </c>
      <c r="J11" s="13">
        <f>H11+I11</f>
        <v>0</v>
      </c>
      <c r="L11" s="13"/>
      <c r="M11" s="13">
        <f>SUMIFS(GD_A_2018!I:I,GD_A_2018!E:E,A11)</f>
        <v>0</v>
      </c>
      <c r="N11" s="13">
        <f>L11+M11</f>
        <v>0</v>
      </c>
      <c r="P11" s="13">
        <f t="shared" si="0"/>
        <v>0</v>
      </c>
      <c r="Q11" s="13">
        <f>SUMIFS(GD_A_2018!K:K,GD_A_2018!E:E,A11)</f>
        <v>0</v>
      </c>
      <c r="R11" s="13">
        <f t="shared" si="0"/>
        <v>0</v>
      </c>
      <c r="T11" s="13">
        <f t="shared" si="1"/>
        <v>0</v>
      </c>
      <c r="U11" s="13">
        <f>SUMIFS(GD_A_2019!G:G,GD_A_2019!E:E,A11)</f>
        <v>0</v>
      </c>
      <c r="V11" s="13">
        <f t="shared" si="2"/>
        <v>0</v>
      </c>
      <c r="X11" s="13">
        <f t="shared" si="3"/>
        <v>0</v>
      </c>
      <c r="Y11" s="13">
        <f>SUMIFS(GD_A_2020!J:J,GD_A_2020!E:E,A11)</f>
        <v>0</v>
      </c>
      <c r="Z11" s="13">
        <f t="shared" si="4"/>
        <v>0</v>
      </c>
      <c r="AB11" s="13">
        <f t="shared" si="5"/>
        <v>0</v>
      </c>
      <c r="AC11" s="13">
        <f>SUMIFS(GD_A_2020!G:G,GD_A_2020!E:E,A11)</f>
        <v>0</v>
      </c>
      <c r="AD11" s="13">
        <f t="shared" si="6"/>
        <v>0</v>
      </c>
    </row>
    <row r="12" spans="1:30" s="4" customFormat="1" x14ac:dyDescent="0.25">
      <c r="A12" s="14"/>
      <c r="B12" s="14"/>
      <c r="C12" s="15"/>
      <c r="D12" s="15"/>
      <c r="E12" s="15" t="s">
        <v>567</v>
      </c>
      <c r="F12" s="15" t="s">
        <v>566</v>
      </c>
      <c r="G12" s="69"/>
      <c r="H12" s="16">
        <f>SUM(H9:H11)</f>
        <v>0</v>
      </c>
      <c r="I12" s="16">
        <f>SUM(I9:I11)</f>
        <v>5000000000</v>
      </c>
      <c r="J12" s="16">
        <f>SUM(J9:J11)</f>
        <v>5000000000</v>
      </c>
      <c r="L12" s="16">
        <f>SUM(L9:L11)</f>
        <v>0</v>
      </c>
      <c r="M12" s="16">
        <f>SUM(M9:M11)</f>
        <v>5000000000</v>
      </c>
      <c r="N12" s="16">
        <f>SUM(N9:N11)</f>
        <v>5000000000</v>
      </c>
      <c r="P12" s="16">
        <f>SUM(P9:P11)</f>
        <v>5000000000</v>
      </c>
      <c r="Q12" s="16">
        <f>SUM(Q9:Q11)</f>
        <v>0</v>
      </c>
      <c r="R12" s="16">
        <f>SUM(R9:R11)</f>
        <v>5000000000</v>
      </c>
      <c r="T12" s="16">
        <f>SUM(T9:T11)</f>
        <v>5000000000</v>
      </c>
      <c r="U12" s="16">
        <f>SUM(U9:U11)</f>
        <v>0</v>
      </c>
      <c r="V12" s="16">
        <f>SUM(V9:V11)</f>
        <v>5000000000</v>
      </c>
      <c r="X12" s="16">
        <f>SUM(X9:X11)</f>
        <v>5000000000</v>
      </c>
      <c r="Y12" s="16">
        <f>SUM(Y9:Y11)</f>
        <v>0</v>
      </c>
      <c r="Z12" s="16">
        <f>SUM(Z9:Z11)</f>
        <v>5000000000</v>
      </c>
      <c r="AB12" s="16">
        <f>SUM(AB9:AB11)</f>
        <v>5000000000</v>
      </c>
      <c r="AC12" s="16">
        <f>SUM(AC9:AC11)</f>
        <v>0</v>
      </c>
      <c r="AD12" s="16">
        <f>SUM(AD9:AD11)</f>
        <v>5000000000</v>
      </c>
    </row>
    <row r="13" spans="1:30" s="4" customFormat="1" x14ac:dyDescent="0.25">
      <c r="A13" s="2">
        <v>111004</v>
      </c>
      <c r="B13" s="11">
        <v>2700</v>
      </c>
      <c r="C13" s="12">
        <v>1121</v>
      </c>
      <c r="D13" s="12">
        <v>111</v>
      </c>
      <c r="E13" s="12" t="s">
        <v>561</v>
      </c>
      <c r="F13" s="12" t="s">
        <v>560</v>
      </c>
      <c r="G13" s="68" t="s">
        <v>570</v>
      </c>
      <c r="H13" s="13"/>
      <c r="I13" s="13">
        <f>SUMIFS(GD_A_2018!G:G,GD_A_2018!E:E,A13)</f>
        <v>50925000000</v>
      </c>
      <c r="J13" s="13">
        <f>H13+I13</f>
        <v>50925000000</v>
      </c>
      <c r="L13" s="13"/>
      <c r="M13" s="13">
        <f>SUMIFS(GD_A_2018!I:I,GD_A_2018!E:E,A13)</f>
        <v>10000000000</v>
      </c>
      <c r="N13" s="13">
        <f>L13+M13</f>
        <v>10000000000</v>
      </c>
      <c r="P13" s="13">
        <f t="shared" ref="P13:R15" si="7">O13+N13</f>
        <v>10000000000</v>
      </c>
      <c r="Q13" s="13">
        <f>SUMIFS(GD_A_2018!K:K,GD_A_2018!E:E,A13)</f>
        <v>925000000</v>
      </c>
      <c r="R13" s="13">
        <f t="shared" si="7"/>
        <v>10925000000</v>
      </c>
      <c r="T13" s="13">
        <f t="shared" ref="T13:T15" si="8">R13</f>
        <v>10925000000</v>
      </c>
      <c r="U13" s="13">
        <f>SUMIFS(GD_A_2019!G:G,GD_A_2019!E:E,A13)</f>
        <v>40700000000</v>
      </c>
      <c r="V13" s="13">
        <f t="shared" ref="V13:V15" si="9">U13+T13</f>
        <v>51625000000</v>
      </c>
      <c r="X13" s="13">
        <f t="shared" ref="X13:X15" si="10">AB13</f>
        <v>51625000000</v>
      </c>
      <c r="Y13" s="13">
        <f>SUMIFS(GD_A_2020!J:J,GD_A_2020!E:E,A13)</f>
        <v>-51625000000</v>
      </c>
      <c r="Z13" s="13">
        <f t="shared" ref="Z13:Z15" si="11">Y13+X13</f>
        <v>0</v>
      </c>
      <c r="AB13" s="13">
        <f t="shared" ref="AB13:AB15" si="12">V13</f>
        <v>51625000000</v>
      </c>
      <c r="AC13" s="13">
        <f>SUMIFS(GD_A_2020!G:G,GD_A_2020!E:E,A13)</f>
        <v>-900000000</v>
      </c>
      <c r="AD13" s="13">
        <f t="shared" ref="AD13:AD15" si="13">AC13+AB13</f>
        <v>50725000000</v>
      </c>
    </row>
    <row r="14" spans="1:30" s="4" customFormat="1" x14ac:dyDescent="0.25">
      <c r="A14" s="2">
        <v>111005</v>
      </c>
      <c r="B14" s="11">
        <v>2700</v>
      </c>
      <c r="C14" s="12">
        <v>1122</v>
      </c>
      <c r="D14" s="12">
        <v>111</v>
      </c>
      <c r="E14" s="12" t="s">
        <v>559</v>
      </c>
      <c r="F14" s="12" t="s">
        <v>558</v>
      </c>
      <c r="G14" s="68" t="s">
        <v>570</v>
      </c>
      <c r="H14" s="13"/>
      <c r="I14" s="13">
        <f>SUMIFS(GD_A_2018!G:G,GD_A_2018!E:E,A14)</f>
        <v>0</v>
      </c>
      <c r="J14" s="13">
        <f>H14+I14</f>
        <v>0</v>
      </c>
      <c r="L14" s="13"/>
      <c r="M14" s="13">
        <f>SUMIFS(GD_A_2018!I:I,GD_A_2018!E:E,A14)</f>
        <v>0</v>
      </c>
      <c r="N14" s="13">
        <f>L14+M14</f>
        <v>0</v>
      </c>
      <c r="P14" s="13">
        <f t="shared" si="7"/>
        <v>0</v>
      </c>
      <c r="Q14" s="13">
        <f>SUMIFS(GD_A_2018!K:K,GD_A_2018!E:E,A14)</f>
        <v>0</v>
      </c>
      <c r="R14" s="13">
        <f t="shared" si="7"/>
        <v>0</v>
      </c>
      <c r="T14" s="13">
        <f t="shared" si="8"/>
        <v>0</v>
      </c>
      <c r="U14" s="13">
        <f>SUMIFS(GD_A_2019!G:G,GD_A_2019!E:E,A14)</f>
        <v>0</v>
      </c>
      <c r="V14" s="13">
        <f t="shared" si="9"/>
        <v>0</v>
      </c>
      <c r="X14" s="13">
        <f t="shared" si="10"/>
        <v>0</v>
      </c>
      <c r="Y14" s="13">
        <f>SUMIFS(GD_A_2020!J:J,GD_A_2020!E:E,A14)</f>
        <v>0</v>
      </c>
      <c r="Z14" s="13">
        <f t="shared" si="11"/>
        <v>0</v>
      </c>
      <c r="AB14" s="13">
        <f t="shared" si="12"/>
        <v>0</v>
      </c>
      <c r="AC14" s="13">
        <f>SUMIFS(GD_A_2020!G:G,GD_A_2020!E:E,A14)</f>
        <v>0</v>
      </c>
      <c r="AD14" s="13">
        <f t="shared" si="13"/>
        <v>0</v>
      </c>
    </row>
    <row r="15" spans="1:30" s="4" customFormat="1" x14ac:dyDescent="0.25">
      <c r="A15" s="2">
        <v>111006</v>
      </c>
      <c r="B15" s="11">
        <v>2700</v>
      </c>
      <c r="C15" s="12">
        <v>1123</v>
      </c>
      <c r="D15" s="12">
        <v>111</v>
      </c>
      <c r="E15" s="12" t="s">
        <v>565</v>
      </c>
      <c r="F15" s="12" t="s">
        <v>564</v>
      </c>
      <c r="G15" s="68" t="s">
        <v>570</v>
      </c>
      <c r="H15" s="13"/>
      <c r="I15" s="13">
        <f>SUMIFS(GD_A_2018!G:G,GD_A_2018!E:E,A15)</f>
        <v>0</v>
      </c>
      <c r="J15" s="13">
        <f>H15+I15</f>
        <v>0</v>
      </c>
      <c r="L15" s="13"/>
      <c r="M15" s="13">
        <f>SUMIFS(GD_A_2018!I:I,GD_A_2018!E:E,A15)</f>
        <v>0</v>
      </c>
      <c r="N15" s="13">
        <f>L15+M15</f>
        <v>0</v>
      </c>
      <c r="P15" s="13">
        <f t="shared" si="7"/>
        <v>0</v>
      </c>
      <c r="Q15" s="13">
        <f>SUMIFS(GD_A_2018!K:K,GD_A_2018!E:E,A15)</f>
        <v>0</v>
      </c>
      <c r="R15" s="13">
        <f t="shared" si="7"/>
        <v>0</v>
      </c>
      <c r="T15" s="13">
        <f t="shared" si="8"/>
        <v>0</v>
      </c>
      <c r="U15" s="13">
        <f>SUMIFS(GD_A_2019!G:G,GD_A_2019!E:E,A15)</f>
        <v>0</v>
      </c>
      <c r="V15" s="13">
        <f t="shared" si="9"/>
        <v>0</v>
      </c>
      <c r="X15" s="13">
        <f t="shared" si="10"/>
        <v>0</v>
      </c>
      <c r="Y15" s="13">
        <f>SUMIFS(GD_A_2020!J:J,GD_A_2020!E:E,A15)</f>
        <v>0</v>
      </c>
      <c r="Z15" s="13">
        <f t="shared" si="11"/>
        <v>0</v>
      </c>
      <c r="AB15" s="13">
        <f t="shared" si="12"/>
        <v>0</v>
      </c>
      <c r="AC15" s="13">
        <f>SUMIFS(GD_A_2020!G:G,GD_A_2020!E:E,A15)</f>
        <v>0</v>
      </c>
      <c r="AD15" s="13">
        <f t="shared" si="13"/>
        <v>0</v>
      </c>
    </row>
    <row r="16" spans="1:30" s="4" customFormat="1" x14ac:dyDescent="0.25">
      <c r="A16" s="14"/>
      <c r="B16" s="14"/>
      <c r="C16" s="15"/>
      <c r="D16" s="15"/>
      <c r="E16" s="15" t="s">
        <v>563</v>
      </c>
      <c r="F16" s="15" t="s">
        <v>562</v>
      </c>
      <c r="G16" s="69"/>
      <c r="H16" s="16">
        <f>SUM(H13:H15)</f>
        <v>0</v>
      </c>
      <c r="I16" s="16">
        <f>SUM(I13:I15)</f>
        <v>50925000000</v>
      </c>
      <c r="J16" s="16">
        <f>SUM(J13:J15)</f>
        <v>50925000000</v>
      </c>
      <c r="L16" s="16">
        <f>SUM(L13:L15)</f>
        <v>0</v>
      </c>
      <c r="M16" s="16">
        <f>SUM(M13:M15)</f>
        <v>10000000000</v>
      </c>
      <c r="N16" s="16">
        <f>SUM(N13:N15)</f>
        <v>10000000000</v>
      </c>
      <c r="P16" s="16">
        <f>SUM(P13:P15)</f>
        <v>10000000000</v>
      </c>
      <c r="Q16" s="16">
        <f>SUM(Q13:Q15)</f>
        <v>925000000</v>
      </c>
      <c r="R16" s="16">
        <f>SUM(R13:R15)</f>
        <v>10925000000</v>
      </c>
      <c r="T16" s="16">
        <f>SUM(T13:T15)</f>
        <v>10925000000</v>
      </c>
      <c r="U16" s="16">
        <f>SUM(U13:U15)</f>
        <v>40700000000</v>
      </c>
      <c r="V16" s="16">
        <f>SUM(V13:V15)</f>
        <v>51625000000</v>
      </c>
      <c r="X16" s="16">
        <f>SUM(X13:X15)</f>
        <v>51625000000</v>
      </c>
      <c r="Y16" s="16">
        <f>SUM(Y13:Y15)</f>
        <v>-51625000000</v>
      </c>
      <c r="Z16" s="16">
        <f>SUM(Z13:Z15)</f>
        <v>0</v>
      </c>
      <c r="AB16" s="16">
        <f>SUM(AB13:AB15)</f>
        <v>51625000000</v>
      </c>
      <c r="AC16" s="16">
        <f>SUM(AC13:AC15)</f>
        <v>-900000000</v>
      </c>
      <c r="AD16" s="16">
        <f>SUM(AD13:AD15)</f>
        <v>50725000000</v>
      </c>
    </row>
    <row r="17" spans="1:30" s="4" customFormat="1" x14ac:dyDescent="0.25">
      <c r="A17" s="2">
        <v>111007</v>
      </c>
      <c r="B17" s="11">
        <v>2700</v>
      </c>
      <c r="C17" s="2">
        <v>1131</v>
      </c>
      <c r="D17" s="12">
        <v>111</v>
      </c>
      <c r="E17" s="12" t="s">
        <v>561</v>
      </c>
      <c r="F17" s="12" t="s">
        <v>560</v>
      </c>
      <c r="G17" s="68" t="s">
        <v>570</v>
      </c>
      <c r="H17" s="13"/>
      <c r="I17" s="13">
        <f>SUMIFS(GD_A_2018!G:G,GD_A_2018!E:E,A17)</f>
        <v>0</v>
      </c>
      <c r="J17" s="13">
        <f>H17+I17</f>
        <v>0</v>
      </c>
      <c r="L17" s="13"/>
      <c r="M17" s="13">
        <f>SUMIFS(GD_A_2018!I:I,GD_A_2018!E:E,A17)</f>
        <v>0</v>
      </c>
      <c r="N17" s="13">
        <f>L17+M17</f>
        <v>0</v>
      </c>
      <c r="P17" s="13">
        <f t="shared" ref="P17:R18" si="14">O17+N17</f>
        <v>0</v>
      </c>
      <c r="Q17" s="13">
        <f>SUMIFS(GD_A_2018!K:K,GD_A_2018!E:E,A17)</f>
        <v>0</v>
      </c>
      <c r="R17" s="13">
        <f t="shared" si="14"/>
        <v>0</v>
      </c>
      <c r="T17" s="13">
        <f t="shared" ref="T17:T18" si="15">R17</f>
        <v>0</v>
      </c>
      <c r="U17" s="13">
        <f>SUMIFS(GD_A_2019!G:G,GD_A_2019!E:E,A17)</f>
        <v>0</v>
      </c>
      <c r="V17" s="13">
        <f t="shared" ref="V17:V18" si="16">U17+T17</f>
        <v>0</v>
      </c>
      <c r="X17" s="13">
        <f t="shared" ref="X17:X18" si="17">AB17</f>
        <v>0</v>
      </c>
      <c r="Y17" s="13">
        <f>SUMIFS(GD_A_2020!J:J,GD_A_2020!E:E,A17)</f>
        <v>0</v>
      </c>
      <c r="Z17" s="13">
        <f t="shared" ref="Z17:Z18" si="18">Y17+X17</f>
        <v>0</v>
      </c>
      <c r="AB17" s="13">
        <f t="shared" ref="AB17:AB18" si="19">V17</f>
        <v>0</v>
      </c>
      <c r="AC17" s="13">
        <f>SUMIFS(GD_A_2020!G:G,GD_A_2020!E:E,A17)</f>
        <v>0</v>
      </c>
      <c r="AD17" s="13">
        <f t="shared" ref="AD17:AD18" si="20">AC17+AB17</f>
        <v>0</v>
      </c>
    </row>
    <row r="18" spans="1:30" s="4" customFormat="1" x14ac:dyDescent="0.25">
      <c r="A18" s="2">
        <v>111008</v>
      </c>
      <c r="B18" s="11">
        <v>2700</v>
      </c>
      <c r="C18" s="2">
        <v>1132</v>
      </c>
      <c r="D18" s="12">
        <v>111</v>
      </c>
      <c r="E18" s="12" t="s">
        <v>559</v>
      </c>
      <c r="F18" s="12" t="s">
        <v>558</v>
      </c>
      <c r="G18" s="68" t="s">
        <v>570</v>
      </c>
      <c r="H18" s="13"/>
      <c r="I18" s="13">
        <f>SUMIFS(GD_A_2018!G:G,GD_A_2018!E:E,A18)</f>
        <v>0</v>
      </c>
      <c r="J18" s="13">
        <f>H18+I18</f>
        <v>0</v>
      </c>
      <c r="L18" s="13"/>
      <c r="M18" s="13">
        <f>SUMIFS(GD_A_2018!I:I,GD_A_2018!E:E,A18)</f>
        <v>0</v>
      </c>
      <c r="N18" s="13">
        <f>L18+M18</f>
        <v>0</v>
      </c>
      <c r="P18" s="13">
        <f t="shared" si="14"/>
        <v>0</v>
      </c>
      <c r="Q18" s="13">
        <f>SUMIFS(GD_A_2018!K:K,GD_A_2018!E:E,A18)</f>
        <v>0</v>
      </c>
      <c r="R18" s="13">
        <f t="shared" si="14"/>
        <v>0</v>
      </c>
      <c r="T18" s="13">
        <f t="shared" si="15"/>
        <v>0</v>
      </c>
      <c r="U18" s="13">
        <f>SUMIFS(GD_A_2019!G:G,GD_A_2019!E:E,A18)</f>
        <v>0</v>
      </c>
      <c r="V18" s="13">
        <f t="shared" si="16"/>
        <v>0</v>
      </c>
      <c r="X18" s="13">
        <f t="shared" si="17"/>
        <v>0</v>
      </c>
      <c r="Y18" s="13">
        <f>SUMIFS(GD_A_2020!J:J,GD_A_2020!E:E,A18)</f>
        <v>0</v>
      </c>
      <c r="Z18" s="13">
        <f t="shared" si="18"/>
        <v>0</v>
      </c>
      <c r="AB18" s="13">
        <f t="shared" si="19"/>
        <v>0</v>
      </c>
      <c r="AC18" s="13">
        <f>SUMIFS(GD_A_2020!G:G,GD_A_2020!E:E,A18)</f>
        <v>0</v>
      </c>
      <c r="AD18" s="13">
        <f t="shared" si="20"/>
        <v>0</v>
      </c>
    </row>
    <row r="19" spans="1:30" s="4" customFormat="1" x14ac:dyDescent="0.25">
      <c r="A19" s="14"/>
      <c r="B19" s="14"/>
      <c r="C19" s="15"/>
      <c r="D19" s="15"/>
      <c r="E19" s="15" t="s">
        <v>557</v>
      </c>
      <c r="F19" s="15" t="s">
        <v>556</v>
      </c>
      <c r="G19" s="69"/>
      <c r="H19" s="16">
        <f>SUM(H17:H18)</f>
        <v>0</v>
      </c>
      <c r="I19" s="16">
        <f>SUM(I17:I18)</f>
        <v>0</v>
      </c>
      <c r="J19" s="16">
        <f>SUM(J17:J18)</f>
        <v>0</v>
      </c>
      <c r="L19" s="16">
        <f>SUM(L17:L18)</f>
        <v>0</v>
      </c>
      <c r="M19" s="16">
        <f>SUM(M17:M18)</f>
        <v>0</v>
      </c>
      <c r="N19" s="16">
        <f>SUM(N17:N18)</f>
        <v>0</v>
      </c>
      <c r="P19" s="16">
        <f>SUM(P17:P18)</f>
        <v>0</v>
      </c>
      <c r="Q19" s="16">
        <f>SUM(Q17:Q18)</f>
        <v>0</v>
      </c>
      <c r="R19" s="16">
        <f>SUM(R17:R18)</f>
        <v>0</v>
      </c>
      <c r="T19" s="16">
        <f>SUM(T17:T18)</f>
        <v>0</v>
      </c>
      <c r="U19" s="16">
        <f>SUM(U17:U18)</f>
        <v>0</v>
      </c>
      <c r="V19" s="16">
        <f>SUM(V17:V18)</f>
        <v>0</v>
      </c>
      <c r="X19" s="16">
        <f>SUM(X17:X18)</f>
        <v>0</v>
      </c>
      <c r="Y19" s="16">
        <f>SUM(Y17:Y18)</f>
        <v>0</v>
      </c>
      <c r="Z19" s="16">
        <f>SUM(Z17:Z18)</f>
        <v>0</v>
      </c>
      <c r="AB19" s="16">
        <f>SUM(AB17:AB18)</f>
        <v>0</v>
      </c>
      <c r="AC19" s="16">
        <f>SUM(AC17:AC18)</f>
        <v>0</v>
      </c>
      <c r="AD19" s="16">
        <f>SUM(AD17:AD18)</f>
        <v>0</v>
      </c>
    </row>
    <row r="20" spans="1:30" s="4" customFormat="1" x14ac:dyDescent="0.25">
      <c r="A20" s="17"/>
      <c r="B20" s="17"/>
      <c r="C20" s="18"/>
      <c r="D20" s="18"/>
      <c r="E20" s="19" t="s">
        <v>555</v>
      </c>
      <c r="F20" s="19"/>
      <c r="G20" s="72"/>
      <c r="H20" s="20">
        <f>H12+H16+H19</f>
        <v>0</v>
      </c>
      <c r="I20" s="20">
        <f>I12+I16+I19</f>
        <v>55925000000</v>
      </c>
      <c r="J20" s="20">
        <f>J12+J16+J19</f>
        <v>55925000000</v>
      </c>
      <c r="L20" s="20">
        <f>L12+L16+L19</f>
        <v>0</v>
      </c>
      <c r="M20" s="20">
        <f>M12+M16+M19</f>
        <v>15000000000</v>
      </c>
      <c r="N20" s="20">
        <f>N12+N16+N19</f>
        <v>15000000000</v>
      </c>
      <c r="P20" s="20">
        <f>P12+P16+P19</f>
        <v>15000000000</v>
      </c>
      <c r="Q20" s="20">
        <f>Q12+Q16+Q19</f>
        <v>925000000</v>
      </c>
      <c r="R20" s="20">
        <f>R12+R16+R19</f>
        <v>15925000000</v>
      </c>
      <c r="T20" s="20">
        <f>T12+T16+T19</f>
        <v>15925000000</v>
      </c>
      <c r="U20" s="20">
        <f>U12+U16+U19</f>
        <v>40700000000</v>
      </c>
      <c r="V20" s="20">
        <f>V12+V16+V19</f>
        <v>56625000000</v>
      </c>
      <c r="X20" s="20">
        <f>X12+X16+X19</f>
        <v>56625000000</v>
      </c>
      <c r="Y20" s="20">
        <f>Y12+Y16+Y19</f>
        <v>-51625000000</v>
      </c>
      <c r="Z20" s="20">
        <f>Z12+Z16+Z19</f>
        <v>5000000000</v>
      </c>
      <c r="AB20" s="20">
        <f>AB12+AB16+AB19</f>
        <v>56625000000</v>
      </c>
      <c r="AC20" s="20">
        <f>AC12+AC16+AC19</f>
        <v>-900000000</v>
      </c>
      <c r="AD20" s="20">
        <f>AD12+AD16+AD19</f>
        <v>55725000000</v>
      </c>
    </row>
    <row r="21" spans="1:30" s="4" customFormat="1" x14ac:dyDescent="0.25">
      <c r="A21" s="21">
        <v>112001</v>
      </c>
      <c r="B21" s="11">
        <v>2700</v>
      </c>
      <c r="C21" s="22">
        <v>1281</v>
      </c>
      <c r="D21" s="12">
        <v>112</v>
      </c>
      <c r="E21" s="22" t="s">
        <v>330</v>
      </c>
      <c r="F21" s="22" t="s">
        <v>329</v>
      </c>
      <c r="G21" s="68" t="s">
        <v>570</v>
      </c>
      <c r="H21" s="13"/>
      <c r="I21" s="13">
        <f>SUMIFS(GD_A_2018!G:G,GD_A_2018!E:E,A21)</f>
        <v>0</v>
      </c>
      <c r="J21" s="13">
        <f>H21+I21</f>
        <v>0</v>
      </c>
      <c r="L21" s="13"/>
      <c r="M21" s="13">
        <f>SUMIFS(GD_A_2018!I:I,GD_A_2018!E:E,A21)</f>
        <v>0</v>
      </c>
      <c r="N21" s="13">
        <f>L21+M21</f>
        <v>0</v>
      </c>
      <c r="P21" s="13">
        <f t="shared" ref="P21:R22" si="21">O21+N21</f>
        <v>0</v>
      </c>
      <c r="Q21" s="13">
        <f>SUMIFS(GD_A_2018!K:K,GD_A_2018!E:E,A21)</f>
        <v>0</v>
      </c>
      <c r="R21" s="13">
        <f t="shared" si="21"/>
        <v>0</v>
      </c>
      <c r="T21" s="13">
        <f t="shared" ref="T21:T22" si="22">R21</f>
        <v>0</v>
      </c>
      <c r="U21" s="13">
        <f>SUMIFS(GD_A_2019!G:G,GD_A_2019!E:E,A21)</f>
        <v>0</v>
      </c>
      <c r="V21" s="13">
        <f t="shared" ref="V21:V22" si="23">U21+T21</f>
        <v>0</v>
      </c>
      <c r="X21" s="13">
        <f t="shared" ref="X21:X22" si="24">AB21</f>
        <v>0</v>
      </c>
      <c r="Y21" s="13">
        <f>SUMIFS(GD_A_2020!J:J,GD_A_2020!E:E,A21)</f>
        <v>0</v>
      </c>
      <c r="Z21" s="13">
        <f t="shared" ref="Z21:Z22" si="25">Y21+X21</f>
        <v>0</v>
      </c>
      <c r="AB21" s="13">
        <f t="shared" ref="AB21:AB22" si="26">V21</f>
        <v>0</v>
      </c>
      <c r="AC21" s="13">
        <f>SUMIFS(GD_A_2020!G:G,GD_A_2020!E:E,A21)</f>
        <v>0</v>
      </c>
      <c r="AD21" s="13">
        <f t="shared" ref="AD21:AD22" si="27">AC21+AB21</f>
        <v>0</v>
      </c>
    </row>
    <row r="22" spans="1:30" s="4" customFormat="1" x14ac:dyDescent="0.25">
      <c r="A22" s="21">
        <v>112002</v>
      </c>
      <c r="B22" s="11">
        <v>2700</v>
      </c>
      <c r="C22" s="22">
        <v>1288</v>
      </c>
      <c r="D22" s="12">
        <v>112</v>
      </c>
      <c r="E22" s="22" t="s">
        <v>326</v>
      </c>
      <c r="F22" s="22" t="s">
        <v>325</v>
      </c>
      <c r="G22" s="68" t="s">
        <v>570</v>
      </c>
      <c r="H22" s="13"/>
      <c r="I22" s="13">
        <f>SUMIFS(GD_A_2018!G:G,GD_A_2018!E:E,A22)</f>
        <v>0</v>
      </c>
      <c r="J22" s="13">
        <f>H22+I22</f>
        <v>0</v>
      </c>
      <c r="L22" s="13"/>
      <c r="M22" s="13">
        <f>SUMIFS(GD_A_2018!I:I,GD_A_2018!E:E,A22)</f>
        <v>0</v>
      </c>
      <c r="N22" s="13">
        <f>L22+M22</f>
        <v>0</v>
      </c>
      <c r="P22" s="13">
        <f t="shared" si="21"/>
        <v>0</v>
      </c>
      <c r="Q22" s="13">
        <f>SUMIFS(GD_A_2018!K:K,GD_A_2018!E:E,A22)</f>
        <v>0</v>
      </c>
      <c r="R22" s="13">
        <f t="shared" si="21"/>
        <v>0</v>
      </c>
      <c r="T22" s="13">
        <f t="shared" si="22"/>
        <v>0</v>
      </c>
      <c r="U22" s="13">
        <f>SUMIFS(GD_A_2019!G:G,GD_A_2019!E:E,A22)</f>
        <v>0</v>
      </c>
      <c r="V22" s="13">
        <f t="shared" si="23"/>
        <v>0</v>
      </c>
      <c r="X22" s="13">
        <f t="shared" si="24"/>
        <v>0</v>
      </c>
      <c r="Y22" s="13">
        <f>SUMIFS(GD_A_2020!J:J,GD_A_2020!E:E,A22)</f>
        <v>0</v>
      </c>
      <c r="Z22" s="13">
        <f t="shared" si="25"/>
        <v>0</v>
      </c>
      <c r="AB22" s="13">
        <f t="shared" si="26"/>
        <v>0</v>
      </c>
      <c r="AC22" s="13">
        <f>SUMIFS(GD_A_2020!G:G,GD_A_2020!E:E,A22)</f>
        <v>0</v>
      </c>
      <c r="AD22" s="13">
        <f t="shared" si="27"/>
        <v>0</v>
      </c>
    </row>
    <row r="23" spans="1:30" s="4" customFormat="1" x14ac:dyDescent="0.25">
      <c r="A23" s="24"/>
      <c r="B23" s="24"/>
      <c r="C23" s="19"/>
      <c r="D23" s="19"/>
      <c r="E23" s="19" t="s">
        <v>554</v>
      </c>
      <c r="F23" s="19" t="s">
        <v>553</v>
      </c>
      <c r="G23" s="72"/>
      <c r="H23" s="20">
        <f>SUM(H21:H22)</f>
        <v>0</v>
      </c>
      <c r="I23" s="20">
        <f>SUM(I21:I22)</f>
        <v>0</v>
      </c>
      <c r="J23" s="20">
        <f>SUM(J21:J22)</f>
        <v>0</v>
      </c>
      <c r="L23" s="20">
        <f>SUM(L21:L22)</f>
        <v>0</v>
      </c>
      <c r="M23" s="20">
        <f>SUM(M21:M22)</f>
        <v>0</v>
      </c>
      <c r="N23" s="20">
        <f>SUM(N21:N22)</f>
        <v>0</v>
      </c>
      <c r="P23" s="20">
        <f>SUM(P21:P22)</f>
        <v>0</v>
      </c>
      <c r="Q23" s="20">
        <f>SUM(Q21:Q22)</f>
        <v>0</v>
      </c>
      <c r="R23" s="20">
        <f>SUM(R21:R22)</f>
        <v>0</v>
      </c>
      <c r="T23" s="20">
        <f>SUM(T21:T22)</f>
        <v>0</v>
      </c>
      <c r="U23" s="20">
        <f>SUM(U21:U22)</f>
        <v>0</v>
      </c>
      <c r="V23" s="20">
        <f>SUM(V21:V22)</f>
        <v>0</v>
      </c>
      <c r="X23" s="20">
        <f>SUM(X21:X22)</f>
        <v>0</v>
      </c>
      <c r="Y23" s="20">
        <f>SUM(Y21:Y22)</f>
        <v>0</v>
      </c>
      <c r="Z23" s="20">
        <f>SUM(Z21:Z22)</f>
        <v>0</v>
      </c>
      <c r="AB23" s="20">
        <f>SUM(AB21:AB22)</f>
        <v>0</v>
      </c>
      <c r="AC23" s="20">
        <f>SUM(AC21:AC22)</f>
        <v>0</v>
      </c>
      <c r="AD23" s="20">
        <f>SUM(AD21:AD22)</f>
        <v>0</v>
      </c>
    </row>
    <row r="24" spans="1:30" s="4" customFormat="1" x14ac:dyDescent="0.25">
      <c r="A24" s="25"/>
      <c r="B24" s="25"/>
      <c r="C24" s="26"/>
      <c r="D24" s="27">
        <v>110</v>
      </c>
      <c r="E24" s="27" t="s">
        <v>552</v>
      </c>
      <c r="F24" s="27" t="s">
        <v>551</v>
      </c>
      <c r="G24" s="72"/>
      <c r="H24" s="28">
        <f>H20+H23</f>
        <v>0</v>
      </c>
      <c r="I24" s="28">
        <f>I20+I23</f>
        <v>55925000000</v>
      </c>
      <c r="J24" s="28">
        <f>J20+J23</f>
        <v>55925000000</v>
      </c>
      <c r="L24" s="28">
        <f>L20+L23</f>
        <v>0</v>
      </c>
      <c r="M24" s="28">
        <f>M20+M23</f>
        <v>15000000000</v>
      </c>
      <c r="N24" s="28">
        <f>N20+N23</f>
        <v>15000000000</v>
      </c>
      <c r="P24" s="28">
        <f>P20+P23</f>
        <v>15000000000</v>
      </c>
      <c r="Q24" s="28">
        <f>Q20+Q23</f>
        <v>925000000</v>
      </c>
      <c r="R24" s="28">
        <f>R20+R23</f>
        <v>15925000000</v>
      </c>
      <c r="T24" s="28">
        <f>T20+T23</f>
        <v>15925000000</v>
      </c>
      <c r="U24" s="28">
        <f>U20+U23</f>
        <v>40700000000</v>
      </c>
      <c r="V24" s="28">
        <f>V20+V23</f>
        <v>56625000000</v>
      </c>
      <c r="X24" s="28">
        <f>X20+X23</f>
        <v>56625000000</v>
      </c>
      <c r="Y24" s="28">
        <f>Y20+Y23</f>
        <v>-51625000000</v>
      </c>
      <c r="Z24" s="28">
        <f>Z20+Z23</f>
        <v>5000000000</v>
      </c>
      <c r="AB24" s="28">
        <f>AB20+AB23</f>
        <v>56625000000</v>
      </c>
      <c r="AC24" s="28">
        <f>AC20+AC23</f>
        <v>-900000000</v>
      </c>
      <c r="AD24" s="28">
        <f>AD20+AD23</f>
        <v>55725000000</v>
      </c>
    </row>
    <row r="25" spans="1:30" s="4" customFormat="1" x14ac:dyDescent="0.25">
      <c r="A25" s="29">
        <v>121001</v>
      </c>
      <c r="B25" s="11">
        <v>2300</v>
      </c>
      <c r="C25" s="2">
        <v>1211</v>
      </c>
      <c r="D25" s="12">
        <v>121</v>
      </c>
      <c r="E25" s="12" t="s">
        <v>550</v>
      </c>
      <c r="F25" s="12" t="s">
        <v>549</v>
      </c>
      <c r="G25" s="68" t="s">
        <v>570</v>
      </c>
      <c r="H25" s="13"/>
      <c r="I25" s="13">
        <f>SUMIFS(GD_A_2018!G:G,GD_A_2018!E:E,A25)</f>
        <v>0</v>
      </c>
      <c r="J25" s="13">
        <f>H25+I25</f>
        <v>0</v>
      </c>
      <c r="L25" s="13"/>
      <c r="M25" s="13">
        <f>SUMIFS(GD_A_2018!I:I,GD_A_2018!E:E,A25)</f>
        <v>0</v>
      </c>
      <c r="N25" s="13">
        <f>L25+M25</f>
        <v>0</v>
      </c>
      <c r="P25" s="13">
        <f t="shared" ref="P25:R27" si="28">O25+N25</f>
        <v>0</v>
      </c>
      <c r="Q25" s="13">
        <f>SUMIFS(GD_A_2018!K:K,GD_A_2018!E:E,A25)</f>
        <v>0</v>
      </c>
      <c r="R25" s="13">
        <f t="shared" si="28"/>
        <v>0</v>
      </c>
      <c r="T25" s="13">
        <f t="shared" ref="T25:T27" si="29">R25</f>
        <v>0</v>
      </c>
      <c r="U25" s="13">
        <f>SUMIFS(GD_A_2019!G:G,GD_A_2019!E:E,A25)</f>
        <v>0</v>
      </c>
      <c r="V25" s="13">
        <f t="shared" ref="V25:V27" si="30">U25+T25</f>
        <v>0</v>
      </c>
      <c r="X25" s="13">
        <f t="shared" ref="X25:X27" si="31">AB25</f>
        <v>0</v>
      </c>
      <c r="Y25" s="13">
        <f>SUMIFS(GD_A_2020!J:J,GD_A_2020!E:E,A25)</f>
        <v>0</v>
      </c>
      <c r="Z25" s="13">
        <f t="shared" ref="Z25:Z27" si="32">Y25+X25</f>
        <v>0</v>
      </c>
      <c r="AB25" s="13">
        <f t="shared" ref="AB25:AB27" si="33">V25</f>
        <v>0</v>
      </c>
      <c r="AC25" s="13">
        <f>SUMIFS(GD_A_2020!G:G,GD_A_2020!E:E,A25)</f>
        <v>0</v>
      </c>
      <c r="AD25" s="13">
        <f t="shared" ref="AD25:AD27" si="34">AC25+AB25</f>
        <v>0</v>
      </c>
    </row>
    <row r="26" spans="1:30" s="4" customFormat="1" x14ac:dyDescent="0.25">
      <c r="A26" s="29">
        <v>121002</v>
      </c>
      <c r="B26" s="11">
        <v>2300</v>
      </c>
      <c r="C26" s="2">
        <v>1212</v>
      </c>
      <c r="D26" s="12">
        <v>121</v>
      </c>
      <c r="E26" s="12" t="s">
        <v>328</v>
      </c>
      <c r="F26" s="12" t="s">
        <v>327</v>
      </c>
      <c r="G26" s="68" t="s">
        <v>570</v>
      </c>
      <c r="H26" s="13"/>
      <c r="I26" s="13">
        <f>SUMIFS(GD_A_2018!G:G,GD_A_2018!E:E,A26)</f>
        <v>0</v>
      </c>
      <c r="J26" s="13">
        <f>H26+I26</f>
        <v>0</v>
      </c>
      <c r="L26" s="13"/>
      <c r="M26" s="13">
        <f>SUMIFS(GD_A_2018!I:I,GD_A_2018!E:E,A26)</f>
        <v>0</v>
      </c>
      <c r="N26" s="13">
        <f>L26+M26</f>
        <v>0</v>
      </c>
      <c r="P26" s="13">
        <f t="shared" si="28"/>
        <v>0</v>
      </c>
      <c r="Q26" s="13">
        <f>SUMIFS(GD_A_2018!K:K,GD_A_2018!E:E,A26)</f>
        <v>0</v>
      </c>
      <c r="R26" s="13">
        <f t="shared" si="28"/>
        <v>0</v>
      </c>
      <c r="T26" s="13">
        <f t="shared" si="29"/>
        <v>0</v>
      </c>
      <c r="U26" s="13">
        <f>SUMIFS(GD_A_2019!G:G,GD_A_2019!E:E,A26)</f>
        <v>0</v>
      </c>
      <c r="V26" s="13">
        <f t="shared" si="30"/>
        <v>0</v>
      </c>
      <c r="X26" s="13">
        <f t="shared" si="31"/>
        <v>0</v>
      </c>
      <c r="Y26" s="13">
        <f>SUMIFS(GD_A_2020!J:J,GD_A_2020!E:E,A26)</f>
        <v>0</v>
      </c>
      <c r="Z26" s="13">
        <f t="shared" si="32"/>
        <v>0</v>
      </c>
      <c r="AB26" s="13">
        <f t="shared" si="33"/>
        <v>0</v>
      </c>
      <c r="AC26" s="13">
        <f>SUMIFS(GD_A_2020!G:G,GD_A_2020!E:E,A26)</f>
        <v>0</v>
      </c>
      <c r="AD26" s="13">
        <f t="shared" si="34"/>
        <v>0</v>
      </c>
    </row>
    <row r="27" spans="1:30" s="4" customFormat="1" x14ac:dyDescent="0.25">
      <c r="A27" s="29">
        <v>121003</v>
      </c>
      <c r="B27" s="11">
        <v>2300</v>
      </c>
      <c r="C27" s="2">
        <v>1218</v>
      </c>
      <c r="D27" s="12">
        <v>121</v>
      </c>
      <c r="E27" s="12" t="s">
        <v>548</v>
      </c>
      <c r="F27" s="12" t="s">
        <v>547</v>
      </c>
      <c r="G27" s="68" t="s">
        <v>570</v>
      </c>
      <c r="H27" s="13"/>
      <c r="I27" s="13">
        <f>SUMIFS(GD_A_2018!G:G,GD_A_2018!E:E,A27)</f>
        <v>0</v>
      </c>
      <c r="J27" s="13">
        <f>H27+I27</f>
        <v>0</v>
      </c>
      <c r="L27" s="13"/>
      <c r="M27" s="13">
        <f>SUMIFS(GD_A_2018!I:I,GD_A_2018!E:E,A27)</f>
        <v>0</v>
      </c>
      <c r="N27" s="13">
        <f>L27+M27</f>
        <v>0</v>
      </c>
      <c r="P27" s="13">
        <f t="shared" si="28"/>
        <v>0</v>
      </c>
      <c r="Q27" s="13">
        <f>SUMIFS(GD_A_2018!K:K,GD_A_2018!E:E,A27)</f>
        <v>0</v>
      </c>
      <c r="R27" s="13">
        <f t="shared" si="28"/>
        <v>0</v>
      </c>
      <c r="T27" s="13">
        <f t="shared" si="29"/>
        <v>0</v>
      </c>
      <c r="U27" s="13">
        <f>SUMIFS(GD_A_2019!G:G,GD_A_2019!E:E,A27)</f>
        <v>0</v>
      </c>
      <c r="V27" s="13">
        <f t="shared" si="30"/>
        <v>0</v>
      </c>
      <c r="X27" s="13">
        <f t="shared" si="31"/>
        <v>0</v>
      </c>
      <c r="Y27" s="13">
        <f>SUMIFS(GD_A_2020!J:J,GD_A_2020!E:E,A27)</f>
        <v>0</v>
      </c>
      <c r="Z27" s="13">
        <f t="shared" si="32"/>
        <v>0</v>
      </c>
      <c r="AB27" s="13">
        <f t="shared" si="33"/>
        <v>0</v>
      </c>
      <c r="AC27" s="13">
        <f>SUMIFS(GD_A_2020!G:G,GD_A_2020!E:E,A27)</f>
        <v>0</v>
      </c>
      <c r="AD27" s="13">
        <f t="shared" si="34"/>
        <v>0</v>
      </c>
    </row>
    <row r="28" spans="1:30" s="4" customFormat="1" x14ac:dyDescent="0.25">
      <c r="A28" s="14"/>
      <c r="B28" s="14"/>
      <c r="C28" s="15"/>
      <c r="D28" s="15"/>
      <c r="E28" s="15" t="s">
        <v>546</v>
      </c>
      <c r="F28" s="15" t="s">
        <v>545</v>
      </c>
      <c r="G28" s="69"/>
      <c r="H28" s="16">
        <f>SUM(H25:H27)</f>
        <v>0</v>
      </c>
      <c r="I28" s="16">
        <f>SUM(I25:I27)</f>
        <v>0</v>
      </c>
      <c r="J28" s="16">
        <f>SUM(J25:J27)</f>
        <v>0</v>
      </c>
      <c r="L28" s="16">
        <f>SUM(L25:L27)</f>
        <v>0</v>
      </c>
      <c r="M28" s="16">
        <f>SUM(M25:M27)</f>
        <v>0</v>
      </c>
      <c r="N28" s="16">
        <f>SUM(N25:N27)</f>
        <v>0</v>
      </c>
      <c r="P28" s="16">
        <f>SUM(P25:P27)</f>
        <v>0</v>
      </c>
      <c r="Q28" s="16">
        <f>SUM(Q25:Q27)</f>
        <v>0</v>
      </c>
      <c r="R28" s="16">
        <f>SUM(R25:R27)</f>
        <v>0</v>
      </c>
      <c r="T28" s="16">
        <f>SUM(T25:T27)</f>
        <v>0</v>
      </c>
      <c r="U28" s="16">
        <f>SUM(U25:U27)</f>
        <v>0</v>
      </c>
      <c r="V28" s="16">
        <f>SUM(V25:V27)</f>
        <v>0</v>
      </c>
      <c r="X28" s="16">
        <f>SUM(X25:X27)</f>
        <v>0</v>
      </c>
      <c r="Y28" s="16">
        <f>SUM(Y25:Y27)</f>
        <v>0</v>
      </c>
      <c r="Z28" s="16">
        <f>SUM(Z25:Z27)</f>
        <v>0</v>
      </c>
      <c r="AB28" s="16">
        <f>SUM(AB25:AB27)</f>
        <v>0</v>
      </c>
      <c r="AC28" s="16">
        <f>SUM(AC25:AC27)</f>
        <v>0</v>
      </c>
      <c r="AD28" s="16">
        <f>SUM(AD25:AD27)</f>
        <v>0</v>
      </c>
    </row>
    <row r="29" spans="1:30" s="4" customFormat="1" x14ac:dyDescent="0.25">
      <c r="A29" s="14">
        <v>122001</v>
      </c>
      <c r="B29" s="14"/>
      <c r="C29" s="15">
        <v>2291</v>
      </c>
      <c r="D29" s="15">
        <v>122</v>
      </c>
      <c r="E29" s="15" t="s">
        <v>544</v>
      </c>
      <c r="F29" s="15" t="s">
        <v>543</v>
      </c>
      <c r="G29" s="69" t="s">
        <v>570</v>
      </c>
      <c r="H29" s="16"/>
      <c r="I29" s="13">
        <f>SUMIFS(GD_A_2018!G:G,GD_A_2018!E:E,A29)</f>
        <v>0</v>
      </c>
      <c r="J29" s="16">
        <f>H29+I29</f>
        <v>0</v>
      </c>
      <c r="L29" s="16"/>
      <c r="M29" s="13">
        <f>SUMIFS(GD_A_2018!I:I,GD_A_2018!E:E,A29)</f>
        <v>0</v>
      </c>
      <c r="N29" s="16">
        <f>L29+M29</f>
        <v>0</v>
      </c>
      <c r="P29" s="13">
        <f t="shared" ref="P29:R32" si="35">O29+N29</f>
        <v>0</v>
      </c>
      <c r="Q29" s="13">
        <f>SUMIFS(GD_A_2018!K:K,GD_A_2018!E:E,A29)</f>
        <v>0</v>
      </c>
      <c r="R29" s="13">
        <f t="shared" si="35"/>
        <v>0</v>
      </c>
      <c r="T29" s="13">
        <f t="shared" ref="T29:T32" si="36">R29</f>
        <v>0</v>
      </c>
      <c r="U29" s="13">
        <f>SUMIFS(GD_A_2019!G:G,GD_A_2019!E:E,A29)</f>
        <v>0</v>
      </c>
      <c r="V29" s="13">
        <f t="shared" ref="V29:V32" si="37">U29+T29</f>
        <v>0</v>
      </c>
      <c r="X29" s="13">
        <f t="shared" ref="X29:X32" si="38">AB29</f>
        <v>0</v>
      </c>
      <c r="Y29" s="13">
        <f>SUMIFS(GD_A_2020!J:J,GD_A_2020!E:E,A29)</f>
        <v>0</v>
      </c>
      <c r="Z29" s="13">
        <f t="shared" ref="Z29:Z32" si="39">Y29+X29</f>
        <v>0</v>
      </c>
      <c r="AB29" s="13">
        <f t="shared" ref="AB29:AB32" si="40">V29</f>
        <v>0</v>
      </c>
      <c r="AC29" s="13">
        <f>SUMIFS(GD_A_2020!G:G,GD_A_2020!E:E,A29)</f>
        <v>0</v>
      </c>
      <c r="AD29" s="13">
        <f t="shared" ref="AD29:AD32" si="41">AC29+AB29</f>
        <v>0</v>
      </c>
    </row>
    <row r="30" spans="1:30" s="4" customFormat="1" x14ac:dyDescent="0.25">
      <c r="A30" s="29">
        <v>123001</v>
      </c>
      <c r="B30" s="11">
        <v>2300</v>
      </c>
      <c r="C30" s="30">
        <v>1281</v>
      </c>
      <c r="D30" s="12">
        <v>123</v>
      </c>
      <c r="E30" s="12" t="s">
        <v>330</v>
      </c>
      <c r="F30" s="12" t="s">
        <v>329</v>
      </c>
      <c r="G30" s="68" t="s">
        <v>570</v>
      </c>
      <c r="H30" s="13"/>
      <c r="I30" s="13">
        <f>SUMIFS(GD_A_2018!G:G,GD_A_2018!E:E,A30)</f>
        <v>0</v>
      </c>
      <c r="J30" s="13">
        <f>H30+I30</f>
        <v>0</v>
      </c>
      <c r="L30" s="13"/>
      <c r="M30" s="13">
        <f>SUMIFS(GD_A_2018!I:I,GD_A_2018!E:E,A30)</f>
        <v>0</v>
      </c>
      <c r="N30" s="13">
        <f>L30+M30</f>
        <v>0</v>
      </c>
      <c r="P30" s="13">
        <f t="shared" si="35"/>
        <v>0</v>
      </c>
      <c r="Q30" s="13">
        <f>SUMIFS(GD_A_2018!K:K,GD_A_2018!E:E,A30)</f>
        <v>0</v>
      </c>
      <c r="R30" s="13">
        <f t="shared" si="35"/>
        <v>0</v>
      </c>
      <c r="T30" s="13">
        <f t="shared" si="36"/>
        <v>0</v>
      </c>
      <c r="U30" s="13">
        <f>SUMIFS(GD_A_2019!G:G,GD_A_2019!E:E,A30)</f>
        <v>0</v>
      </c>
      <c r="V30" s="13">
        <f t="shared" si="37"/>
        <v>0</v>
      </c>
      <c r="X30" s="13">
        <f t="shared" si="38"/>
        <v>0</v>
      </c>
      <c r="Y30" s="13">
        <f>SUMIFS(GD_A_2020!J:J,GD_A_2020!E:E,A30)</f>
        <v>0</v>
      </c>
      <c r="Z30" s="13">
        <f t="shared" si="39"/>
        <v>0</v>
      </c>
      <c r="AB30" s="13">
        <f t="shared" si="40"/>
        <v>0</v>
      </c>
      <c r="AC30" s="13">
        <f>SUMIFS(GD_A_2020!G:G,GD_A_2020!E:E,A30)</f>
        <v>0</v>
      </c>
      <c r="AD30" s="13">
        <f t="shared" si="41"/>
        <v>0</v>
      </c>
    </row>
    <row r="31" spans="1:30" s="4" customFormat="1" x14ac:dyDescent="0.25">
      <c r="A31" s="29">
        <v>123002</v>
      </c>
      <c r="B31" s="11">
        <v>2300</v>
      </c>
      <c r="C31" s="12">
        <v>1282</v>
      </c>
      <c r="D31" s="12">
        <v>123</v>
      </c>
      <c r="E31" s="12" t="s">
        <v>328</v>
      </c>
      <c r="F31" s="12" t="s">
        <v>327</v>
      </c>
      <c r="G31" s="68" t="s">
        <v>570</v>
      </c>
      <c r="H31" s="13"/>
      <c r="I31" s="13">
        <f>SUMIFS(GD_A_2018!G:G,GD_A_2018!E:E,A31)</f>
        <v>0</v>
      </c>
      <c r="J31" s="13">
        <f>H31+I31</f>
        <v>0</v>
      </c>
      <c r="L31" s="13"/>
      <c r="M31" s="13">
        <f>SUMIFS(GD_A_2018!I:I,GD_A_2018!E:E,A31)</f>
        <v>0</v>
      </c>
      <c r="N31" s="13">
        <f>L31+M31</f>
        <v>0</v>
      </c>
      <c r="P31" s="13">
        <f t="shared" si="35"/>
        <v>0</v>
      </c>
      <c r="Q31" s="13">
        <f>SUMIFS(GD_A_2018!K:K,GD_A_2018!E:E,A31)</f>
        <v>0</v>
      </c>
      <c r="R31" s="13">
        <f t="shared" si="35"/>
        <v>0</v>
      </c>
      <c r="T31" s="13">
        <f t="shared" si="36"/>
        <v>0</v>
      </c>
      <c r="U31" s="13">
        <f>SUMIFS(GD_A_2019!G:G,GD_A_2019!E:E,A31)</f>
        <v>0</v>
      </c>
      <c r="V31" s="13">
        <f t="shared" si="37"/>
        <v>0</v>
      </c>
      <c r="X31" s="13">
        <f t="shared" si="38"/>
        <v>0</v>
      </c>
      <c r="Y31" s="13">
        <f>SUMIFS(GD_A_2020!J:J,GD_A_2020!E:E,A31)</f>
        <v>0</v>
      </c>
      <c r="Z31" s="13">
        <f t="shared" si="39"/>
        <v>0</v>
      </c>
      <c r="AB31" s="13">
        <f t="shared" si="40"/>
        <v>0</v>
      </c>
      <c r="AC31" s="13">
        <f>SUMIFS(GD_A_2020!G:G,GD_A_2020!E:E,A31)</f>
        <v>0</v>
      </c>
      <c r="AD31" s="13">
        <f t="shared" si="41"/>
        <v>0</v>
      </c>
    </row>
    <row r="32" spans="1:30" s="4" customFormat="1" x14ac:dyDescent="0.25">
      <c r="A32" s="21">
        <v>123003</v>
      </c>
      <c r="B32" s="65">
        <v>2300</v>
      </c>
      <c r="C32" s="34">
        <v>12882</v>
      </c>
      <c r="D32" s="22">
        <v>123</v>
      </c>
      <c r="E32" s="22" t="s">
        <v>326</v>
      </c>
      <c r="F32" s="22" t="s">
        <v>325</v>
      </c>
      <c r="G32" s="68" t="s">
        <v>570</v>
      </c>
      <c r="H32" s="23"/>
      <c r="I32" s="13">
        <f>SUMIFS(GD_A_2018!G:G,GD_A_2018!E:E,A32)</f>
        <v>0</v>
      </c>
      <c r="J32" s="23">
        <f>H32+I32</f>
        <v>0</v>
      </c>
      <c r="L32" s="23"/>
      <c r="M32" s="13">
        <f>SUMIFS(GD_A_2018!I:I,GD_A_2018!E:E,A32)</f>
        <v>0</v>
      </c>
      <c r="N32" s="23">
        <f>L32+M32</f>
        <v>0</v>
      </c>
      <c r="P32" s="13">
        <f t="shared" si="35"/>
        <v>0</v>
      </c>
      <c r="Q32" s="13">
        <f>SUMIFS(GD_A_2018!K:K,GD_A_2018!E:E,A32)</f>
        <v>0</v>
      </c>
      <c r="R32" s="13">
        <f t="shared" si="35"/>
        <v>0</v>
      </c>
      <c r="T32" s="13">
        <f t="shared" si="36"/>
        <v>0</v>
      </c>
      <c r="U32" s="13">
        <f>SUMIFS(GD_A_2019!G:G,GD_A_2019!E:E,A32)</f>
        <v>0</v>
      </c>
      <c r="V32" s="13">
        <f t="shared" si="37"/>
        <v>0</v>
      </c>
      <c r="X32" s="13">
        <f t="shared" si="38"/>
        <v>0</v>
      </c>
      <c r="Y32" s="13">
        <f>SUMIFS(GD_A_2020!J:J,GD_A_2020!E:E,A32)</f>
        <v>0</v>
      </c>
      <c r="Z32" s="13">
        <f t="shared" si="39"/>
        <v>0</v>
      </c>
      <c r="AB32" s="13">
        <f t="shared" si="40"/>
        <v>0</v>
      </c>
      <c r="AC32" s="13">
        <f>SUMIFS(GD_A_2020!G:G,GD_A_2020!E:E,A32)</f>
        <v>0</v>
      </c>
      <c r="AD32" s="13">
        <f t="shared" si="41"/>
        <v>0</v>
      </c>
    </row>
    <row r="33" spans="1:30" s="4" customFormat="1" x14ac:dyDescent="0.25">
      <c r="A33" s="14"/>
      <c r="B33" s="14"/>
      <c r="C33" s="15"/>
      <c r="D33" s="15"/>
      <c r="E33" s="15" t="s">
        <v>324</v>
      </c>
      <c r="F33" s="15" t="s">
        <v>323</v>
      </c>
      <c r="G33" s="69"/>
      <c r="H33" s="16">
        <f>SUM(H30:H32)</f>
        <v>0</v>
      </c>
      <c r="I33" s="16">
        <f>SUM(I30:I32)</f>
        <v>0</v>
      </c>
      <c r="J33" s="16">
        <f>SUM(J30:J32)</f>
        <v>0</v>
      </c>
      <c r="L33" s="16">
        <f>SUM(L30:L32)</f>
        <v>0</v>
      </c>
      <c r="M33" s="16">
        <f>SUM(M30:M32)</f>
        <v>0</v>
      </c>
      <c r="N33" s="16">
        <f>SUM(N30:N32)</f>
        <v>0</v>
      </c>
      <c r="P33" s="16">
        <f>SUM(P30:P32)</f>
        <v>0</v>
      </c>
      <c r="Q33" s="16">
        <f>SUM(Q30:Q32)</f>
        <v>0</v>
      </c>
      <c r="R33" s="16">
        <f>SUM(R30:R32)</f>
        <v>0</v>
      </c>
      <c r="T33" s="16">
        <f>SUM(T30:T32)</f>
        <v>0</v>
      </c>
      <c r="U33" s="16">
        <f>SUM(U30:U32)</f>
        <v>0</v>
      </c>
      <c r="V33" s="16">
        <f>SUM(V30:V32)</f>
        <v>0</v>
      </c>
      <c r="X33" s="16">
        <f>SUM(X30:X32)</f>
        <v>0</v>
      </c>
      <c r="Y33" s="16">
        <f>SUM(Y30:Y32)</f>
        <v>0</v>
      </c>
      <c r="Z33" s="16">
        <f>SUM(Z30:Z32)</f>
        <v>0</v>
      </c>
      <c r="AB33" s="16">
        <f>SUM(AB30:AB32)</f>
        <v>0</v>
      </c>
      <c r="AC33" s="16">
        <f>SUM(AC30:AC32)</f>
        <v>0</v>
      </c>
      <c r="AD33" s="16">
        <f>SUM(AD30:AD32)</f>
        <v>0</v>
      </c>
    </row>
    <row r="34" spans="1:30" s="4" customFormat="1" x14ac:dyDescent="0.25">
      <c r="A34" s="31"/>
      <c r="B34" s="31"/>
      <c r="C34" s="27"/>
      <c r="D34" s="27">
        <v>120</v>
      </c>
      <c r="E34" s="27" t="s">
        <v>542</v>
      </c>
      <c r="F34" s="27" t="s">
        <v>541</v>
      </c>
      <c r="G34" s="72"/>
      <c r="H34" s="28">
        <f>SUM(H28:H29,H33)</f>
        <v>0</v>
      </c>
      <c r="I34" s="28">
        <f>SUM(I28:I29,I33)</f>
        <v>0</v>
      </c>
      <c r="J34" s="28">
        <f>SUM(J28:J29,J33)</f>
        <v>0</v>
      </c>
      <c r="L34" s="28">
        <f>SUM(L28:L29,L33)</f>
        <v>0</v>
      </c>
      <c r="M34" s="28">
        <f>SUM(M28:M29,M33)</f>
        <v>0</v>
      </c>
      <c r="N34" s="28">
        <f>SUM(N28:N29,N33)</f>
        <v>0</v>
      </c>
      <c r="P34" s="28">
        <f>SUM(P28:P29,P33)</f>
        <v>0</v>
      </c>
      <c r="Q34" s="28">
        <f>SUM(Q28:Q29,Q33)</f>
        <v>0</v>
      </c>
      <c r="R34" s="28">
        <f>SUM(R28:R29,R33)</f>
        <v>0</v>
      </c>
      <c r="T34" s="28">
        <f>SUM(T28:T29,T33)</f>
        <v>0</v>
      </c>
      <c r="U34" s="28">
        <f>SUM(U28:U29,U33)</f>
        <v>0</v>
      </c>
      <c r="V34" s="28">
        <f>SUM(V28:V29,V33)</f>
        <v>0</v>
      </c>
      <c r="X34" s="28">
        <f>SUM(X28:X29,X33)</f>
        <v>0</v>
      </c>
      <c r="Y34" s="28">
        <f>SUM(Y28:Y29,Y33)</f>
        <v>0</v>
      </c>
      <c r="Z34" s="28">
        <f>SUM(Z28:Z29,Z33)</f>
        <v>0</v>
      </c>
      <c r="AB34" s="28">
        <f>SUM(AB28:AB29,AB33)</f>
        <v>0</v>
      </c>
      <c r="AC34" s="28">
        <f>SUM(AC28:AC29,AC33)</f>
        <v>0</v>
      </c>
      <c r="AD34" s="28">
        <f>SUM(AD28:AD29,AD33)</f>
        <v>0</v>
      </c>
    </row>
    <row r="35" spans="1:30" s="4" customFormat="1" x14ac:dyDescent="0.25">
      <c r="A35" s="14">
        <v>131001</v>
      </c>
      <c r="B35" s="14">
        <v>2500</v>
      </c>
      <c r="C35" s="32">
        <v>1311</v>
      </c>
      <c r="D35" s="15">
        <v>131</v>
      </c>
      <c r="E35" s="15" t="s">
        <v>540</v>
      </c>
      <c r="F35" s="15" t="s">
        <v>539</v>
      </c>
      <c r="G35" s="68" t="s">
        <v>570</v>
      </c>
      <c r="H35" s="16"/>
      <c r="I35" s="13">
        <f>SUMIFS(GD_A_2018!G:G,GD_A_2018!E:E,A35)</f>
        <v>1200000000</v>
      </c>
      <c r="J35" s="16">
        <f>H35+I35</f>
        <v>1200000000</v>
      </c>
      <c r="L35" s="16"/>
      <c r="M35" s="13">
        <f>SUMIFS(GD_A_2018!I:I,GD_A_2018!E:E,A35)</f>
        <v>9000000000</v>
      </c>
      <c r="N35" s="16">
        <f>L35+M35</f>
        <v>9000000000</v>
      </c>
      <c r="P35" s="13">
        <f t="shared" ref="P35:R39" si="42">O35+N35</f>
        <v>9000000000</v>
      </c>
      <c r="Q35" s="13">
        <f>SUMIFS(GD_A_2018!K:K,GD_A_2018!E:E,A35)</f>
        <v>-7800000000</v>
      </c>
      <c r="R35" s="13">
        <f t="shared" si="42"/>
        <v>1200000000</v>
      </c>
      <c r="T35" s="13">
        <f t="shared" ref="T35:T39" si="43">R35</f>
        <v>1200000000</v>
      </c>
      <c r="U35" s="13">
        <f>SUMIFS(GD_A_2019!G:G,GD_A_2019!E:E,A35)</f>
        <v>22800000000</v>
      </c>
      <c r="V35" s="13">
        <f t="shared" ref="V35:V39" si="44">U35+T35</f>
        <v>24000000000</v>
      </c>
      <c r="X35" s="13">
        <f t="shared" ref="X35:X39" si="45">AB35</f>
        <v>24000000000</v>
      </c>
      <c r="Y35" s="13">
        <f>SUMIFS(GD_A_2020!J:J,GD_A_2020!E:E,A35)</f>
        <v>-3899999999.9999981</v>
      </c>
      <c r="Z35" s="13">
        <f t="shared" ref="Z35:Z39" si="46">Y35+X35</f>
        <v>20100000000</v>
      </c>
      <c r="AB35" s="13">
        <f t="shared" ref="AB35:AB39" si="47">V35</f>
        <v>24000000000</v>
      </c>
      <c r="AC35" s="13">
        <f>SUMIFS(GD_A_2020!G:G,GD_A_2020!E:E,A35)</f>
        <v>-1199999999.9999981</v>
      </c>
      <c r="AD35" s="13">
        <f t="shared" ref="AD35:AD39" si="48">AC35+AB35</f>
        <v>22800000000</v>
      </c>
    </row>
    <row r="36" spans="1:30" s="4" customFormat="1" x14ac:dyDescent="0.25">
      <c r="A36" s="14">
        <v>132001</v>
      </c>
      <c r="B36" s="14">
        <v>2550</v>
      </c>
      <c r="C36" s="32">
        <v>3313</v>
      </c>
      <c r="D36" s="15">
        <v>132</v>
      </c>
      <c r="E36" s="15" t="s">
        <v>538</v>
      </c>
      <c r="F36" s="15" t="s">
        <v>537</v>
      </c>
      <c r="G36" s="68" t="s">
        <v>570</v>
      </c>
      <c r="H36" s="16"/>
      <c r="I36" s="13">
        <f>SUMIFS(GD_A_2018!G:G,GD_A_2018!E:E,A36)</f>
        <v>0</v>
      </c>
      <c r="J36" s="16">
        <f>H36+I36</f>
        <v>0</v>
      </c>
      <c r="L36" s="16"/>
      <c r="M36" s="13">
        <f>SUMIFS(GD_A_2018!I:I,GD_A_2018!E:E,A36)</f>
        <v>0</v>
      </c>
      <c r="N36" s="16">
        <f>L36+M36</f>
        <v>0</v>
      </c>
      <c r="P36" s="13">
        <f t="shared" si="42"/>
        <v>0</v>
      </c>
      <c r="Q36" s="13">
        <f>SUMIFS(GD_A_2018!K:K,GD_A_2018!E:E,A36)</f>
        <v>0</v>
      </c>
      <c r="R36" s="13">
        <f t="shared" si="42"/>
        <v>0</v>
      </c>
      <c r="T36" s="13">
        <f t="shared" si="43"/>
        <v>0</v>
      </c>
      <c r="U36" s="13">
        <f>SUMIFS(GD_A_2019!G:G,GD_A_2019!E:E,A36)</f>
        <v>0</v>
      </c>
      <c r="V36" s="13">
        <f t="shared" si="44"/>
        <v>0</v>
      </c>
      <c r="X36" s="13">
        <f t="shared" si="45"/>
        <v>0</v>
      </c>
      <c r="Y36" s="13">
        <f>SUMIFS(GD_A_2020!J:J,GD_A_2020!E:E,A36)</f>
        <v>0</v>
      </c>
      <c r="Z36" s="13">
        <f t="shared" si="46"/>
        <v>0</v>
      </c>
      <c r="AB36" s="13">
        <f t="shared" si="47"/>
        <v>0</v>
      </c>
      <c r="AC36" s="13">
        <f>SUMIFS(GD_A_2020!G:G,GD_A_2020!E:E,A36)</f>
        <v>0</v>
      </c>
      <c r="AD36" s="13">
        <f t="shared" si="48"/>
        <v>0</v>
      </c>
    </row>
    <row r="37" spans="1:30" s="4" customFormat="1" x14ac:dyDescent="0.25">
      <c r="A37" s="29">
        <v>133001</v>
      </c>
      <c r="B37" s="29">
        <v>2510</v>
      </c>
      <c r="C37" s="30">
        <v>13621</v>
      </c>
      <c r="D37" s="12">
        <v>133</v>
      </c>
      <c r="E37" s="12" t="s">
        <v>460</v>
      </c>
      <c r="F37" s="12" t="s">
        <v>459</v>
      </c>
      <c r="G37" s="68" t="s">
        <v>570</v>
      </c>
      <c r="H37" s="13"/>
      <c r="I37" s="13">
        <f>SUMIFS(GD_A_2018!G:G,GD_A_2018!E:E,A37)</f>
        <v>0</v>
      </c>
      <c r="J37" s="13">
        <f>H37+I37</f>
        <v>0</v>
      </c>
      <c r="L37" s="13"/>
      <c r="M37" s="13">
        <f>SUMIFS(GD_A_2018!I:I,GD_A_2018!E:E,A37)</f>
        <v>0</v>
      </c>
      <c r="N37" s="13">
        <f>L37+M37</f>
        <v>0</v>
      </c>
      <c r="P37" s="13">
        <f t="shared" si="42"/>
        <v>0</v>
      </c>
      <c r="Q37" s="13">
        <f>SUMIFS(GD_A_2018!K:K,GD_A_2018!E:E,A37)</f>
        <v>0</v>
      </c>
      <c r="R37" s="13">
        <f t="shared" si="42"/>
        <v>0</v>
      </c>
      <c r="T37" s="13">
        <f t="shared" si="43"/>
        <v>0</v>
      </c>
      <c r="U37" s="13">
        <f>SUMIFS(GD_A_2019!G:G,GD_A_2019!E:E,A37)</f>
        <v>0</v>
      </c>
      <c r="V37" s="13">
        <f t="shared" si="44"/>
        <v>0</v>
      </c>
      <c r="X37" s="13">
        <f t="shared" si="45"/>
        <v>0</v>
      </c>
      <c r="Y37" s="13">
        <f>SUMIFS(GD_A_2020!J:J,GD_A_2020!E:E,A37)</f>
        <v>0</v>
      </c>
      <c r="Z37" s="13">
        <f t="shared" si="46"/>
        <v>0</v>
      </c>
      <c r="AB37" s="13">
        <f t="shared" si="47"/>
        <v>0</v>
      </c>
      <c r="AC37" s="13">
        <f>SUMIFS(GD_A_2020!G:G,GD_A_2020!E:E,A37)</f>
        <v>0</v>
      </c>
      <c r="AD37" s="13">
        <f t="shared" si="48"/>
        <v>0</v>
      </c>
    </row>
    <row r="38" spans="1:30" s="4" customFormat="1" x14ac:dyDescent="0.25">
      <c r="A38" s="29">
        <v>133002</v>
      </c>
      <c r="B38" s="29">
        <v>2510</v>
      </c>
      <c r="C38" s="30">
        <v>13631</v>
      </c>
      <c r="D38" s="12">
        <v>133</v>
      </c>
      <c r="E38" s="12" t="s">
        <v>458</v>
      </c>
      <c r="F38" s="12" t="s">
        <v>457</v>
      </c>
      <c r="G38" s="68" t="s">
        <v>570</v>
      </c>
      <c r="H38" s="13"/>
      <c r="I38" s="13">
        <f>SUMIFS(GD_A_2018!G:G,GD_A_2018!E:E,A38)</f>
        <v>0</v>
      </c>
      <c r="J38" s="13">
        <f>H38+I38</f>
        <v>0</v>
      </c>
      <c r="L38" s="13"/>
      <c r="M38" s="13">
        <f>SUMIFS(GD_A_2018!I:I,GD_A_2018!E:E,A38)</f>
        <v>0</v>
      </c>
      <c r="N38" s="13">
        <f>L38+M38</f>
        <v>0</v>
      </c>
      <c r="P38" s="13">
        <f t="shared" si="42"/>
        <v>0</v>
      </c>
      <c r="Q38" s="13">
        <f>SUMIFS(GD_A_2018!K:K,GD_A_2018!E:E,A38)</f>
        <v>0</v>
      </c>
      <c r="R38" s="13">
        <f t="shared" si="42"/>
        <v>0</v>
      </c>
      <c r="T38" s="13">
        <f t="shared" si="43"/>
        <v>0</v>
      </c>
      <c r="U38" s="13">
        <f>SUMIFS(GD_A_2019!G:G,GD_A_2019!E:E,A38)</f>
        <v>0</v>
      </c>
      <c r="V38" s="13">
        <f t="shared" si="44"/>
        <v>0</v>
      </c>
      <c r="X38" s="13">
        <f t="shared" si="45"/>
        <v>0</v>
      </c>
      <c r="Y38" s="13">
        <f>SUMIFS(GD_A_2020!J:J,GD_A_2020!E:E,A38)</f>
        <v>0</v>
      </c>
      <c r="Z38" s="13">
        <f t="shared" si="46"/>
        <v>0</v>
      </c>
      <c r="AB38" s="13">
        <f t="shared" si="47"/>
        <v>0</v>
      </c>
      <c r="AC38" s="13">
        <f>SUMIFS(GD_A_2020!G:G,GD_A_2020!E:E,A38)</f>
        <v>0</v>
      </c>
      <c r="AD38" s="13">
        <f t="shared" si="48"/>
        <v>0</v>
      </c>
    </row>
    <row r="39" spans="1:30" s="4" customFormat="1" x14ac:dyDescent="0.25">
      <c r="A39" s="29">
        <v>133003</v>
      </c>
      <c r="B39" s="29">
        <v>2510</v>
      </c>
      <c r="C39" s="30">
        <v>13681</v>
      </c>
      <c r="D39" s="12">
        <v>133</v>
      </c>
      <c r="E39" s="12" t="s">
        <v>456</v>
      </c>
      <c r="F39" s="12" t="s">
        <v>455</v>
      </c>
      <c r="G39" s="68" t="s">
        <v>570</v>
      </c>
      <c r="H39" s="13"/>
      <c r="I39" s="13">
        <f>SUMIFS(GD_A_2018!G:G,GD_A_2018!E:E,A39)</f>
        <v>0</v>
      </c>
      <c r="J39" s="13">
        <f>H39+I39</f>
        <v>0</v>
      </c>
      <c r="L39" s="13"/>
      <c r="M39" s="13">
        <f>SUMIFS(GD_A_2018!I:I,GD_A_2018!E:E,A39)</f>
        <v>0</v>
      </c>
      <c r="N39" s="13">
        <f>L39+M39</f>
        <v>0</v>
      </c>
      <c r="P39" s="13">
        <f t="shared" si="42"/>
        <v>0</v>
      </c>
      <c r="Q39" s="13">
        <f>SUMIFS(GD_A_2018!K:K,GD_A_2018!E:E,A39)</f>
        <v>0</v>
      </c>
      <c r="R39" s="13">
        <f t="shared" si="42"/>
        <v>0</v>
      </c>
      <c r="T39" s="13">
        <f t="shared" si="43"/>
        <v>0</v>
      </c>
      <c r="U39" s="13">
        <f>SUMIFS(GD_A_2019!G:G,GD_A_2019!E:E,A39)</f>
        <v>0</v>
      </c>
      <c r="V39" s="13">
        <f t="shared" si="44"/>
        <v>0</v>
      </c>
      <c r="X39" s="13">
        <f t="shared" si="45"/>
        <v>0</v>
      </c>
      <c r="Y39" s="13">
        <f>SUMIFS(GD_A_2020!J:J,GD_A_2020!E:E,A39)</f>
        <v>0</v>
      </c>
      <c r="Z39" s="13">
        <f t="shared" si="46"/>
        <v>0</v>
      </c>
      <c r="AB39" s="13">
        <f t="shared" si="47"/>
        <v>0</v>
      </c>
      <c r="AC39" s="13">
        <f>SUMIFS(GD_A_2020!G:G,GD_A_2020!E:E,A39)</f>
        <v>0</v>
      </c>
      <c r="AD39" s="13">
        <f t="shared" si="48"/>
        <v>0</v>
      </c>
    </row>
    <row r="40" spans="1:30" s="4" customFormat="1" x14ac:dyDescent="0.25">
      <c r="A40" s="14"/>
      <c r="B40" s="14"/>
      <c r="C40" s="15"/>
      <c r="D40" s="15"/>
      <c r="E40" s="15" t="s">
        <v>536</v>
      </c>
      <c r="F40" s="15" t="s">
        <v>535</v>
      </c>
      <c r="G40" s="69"/>
      <c r="H40" s="16">
        <f>SUM(H37:H39)</f>
        <v>0</v>
      </c>
      <c r="I40" s="16">
        <f>SUM(I37:I39)</f>
        <v>0</v>
      </c>
      <c r="J40" s="16">
        <f>SUM(J37:J39)</f>
        <v>0</v>
      </c>
      <c r="L40" s="16">
        <f>SUM(L37:L39)</f>
        <v>0</v>
      </c>
      <c r="M40" s="16">
        <f>SUM(M37:M39)</f>
        <v>0</v>
      </c>
      <c r="N40" s="16">
        <f>SUM(N37:N39)</f>
        <v>0</v>
      </c>
      <c r="P40" s="16">
        <f>SUM(P37:P39)</f>
        <v>0</v>
      </c>
      <c r="Q40" s="16">
        <f>SUM(Q37:Q39)</f>
        <v>0</v>
      </c>
      <c r="R40" s="16">
        <f>SUM(R37:R39)</f>
        <v>0</v>
      </c>
      <c r="T40" s="16">
        <f>SUM(T37:T39)</f>
        <v>0</v>
      </c>
      <c r="U40" s="16">
        <f>SUM(U37:U39)</f>
        <v>0</v>
      </c>
      <c r="V40" s="16">
        <f>SUM(V37:V39)</f>
        <v>0</v>
      </c>
      <c r="X40" s="16">
        <f>SUM(X37:X39)</f>
        <v>0</v>
      </c>
      <c r="Y40" s="16">
        <f>SUM(Y37:Y39)</f>
        <v>0</v>
      </c>
      <c r="Z40" s="16">
        <f>SUM(Z37:Z39)</f>
        <v>0</v>
      </c>
      <c r="AB40" s="16">
        <f>SUM(AB37:AB39)</f>
        <v>0</v>
      </c>
      <c r="AC40" s="16">
        <f>SUM(AC37:AC39)</f>
        <v>0</v>
      </c>
      <c r="AD40" s="16">
        <f>SUM(AD37:AD39)</f>
        <v>0</v>
      </c>
    </row>
    <row r="41" spans="1:30" s="4" customFormat="1" x14ac:dyDescent="0.25">
      <c r="A41" s="14">
        <v>134001</v>
      </c>
      <c r="B41" s="14">
        <v>2500</v>
      </c>
      <c r="C41" s="32">
        <v>3371</v>
      </c>
      <c r="D41" s="15">
        <v>134</v>
      </c>
      <c r="E41" s="15" t="s">
        <v>534</v>
      </c>
      <c r="F41" s="15" t="s">
        <v>533</v>
      </c>
      <c r="G41" s="68" t="s">
        <v>570</v>
      </c>
      <c r="H41" s="16"/>
      <c r="I41" s="13">
        <f>SUMIFS(GD_A_2018!G:G,GD_A_2018!E:E,A41)</f>
        <v>0</v>
      </c>
      <c r="J41" s="16">
        <f t="shared" ref="J41:J48" si="49">H41+I41</f>
        <v>0</v>
      </c>
      <c r="L41" s="16"/>
      <c r="M41" s="13">
        <f>SUMIFS(GD_A_2018!I:I,GD_A_2018!E:E,A41)</f>
        <v>0</v>
      </c>
      <c r="N41" s="16">
        <f t="shared" ref="N41:N48" si="50">L41+M41</f>
        <v>0</v>
      </c>
      <c r="P41" s="13">
        <f t="shared" ref="P41:R48" si="51">O41+N41</f>
        <v>0</v>
      </c>
      <c r="Q41" s="13">
        <f>SUMIFS(GD_A_2018!K:K,GD_A_2018!E:E,A41)</f>
        <v>0</v>
      </c>
      <c r="R41" s="13">
        <f t="shared" si="51"/>
        <v>0</v>
      </c>
      <c r="T41" s="13">
        <f t="shared" ref="T41:T48" si="52">R41</f>
        <v>0</v>
      </c>
      <c r="U41" s="13">
        <f>SUMIFS(GD_A_2019!G:G,GD_A_2019!E:E,A41)</f>
        <v>0</v>
      </c>
      <c r="V41" s="13">
        <f t="shared" ref="V41:V48" si="53">U41+T41</f>
        <v>0</v>
      </c>
      <c r="X41" s="13">
        <f t="shared" ref="X41:X48" si="54">AB41</f>
        <v>0</v>
      </c>
      <c r="Y41" s="13">
        <f>SUMIFS(GD_A_2020!J:J,GD_A_2020!E:E,A41)</f>
        <v>0</v>
      </c>
      <c r="Z41" s="13">
        <f t="shared" ref="Z41:Z48" si="55">Y41+X41</f>
        <v>0</v>
      </c>
      <c r="AB41" s="13">
        <f t="shared" ref="AB41:AB48" si="56">V41</f>
        <v>0</v>
      </c>
      <c r="AC41" s="13">
        <f>SUMIFS(GD_A_2020!G:G,GD_A_2020!E:E,A41)</f>
        <v>0</v>
      </c>
      <c r="AD41" s="13">
        <f t="shared" ref="AD41:AD48" si="57">AC41+AB41</f>
        <v>0</v>
      </c>
    </row>
    <row r="42" spans="1:30" s="4" customFormat="1" x14ac:dyDescent="0.25">
      <c r="A42" s="14">
        <v>135001</v>
      </c>
      <c r="B42" s="14">
        <v>2300</v>
      </c>
      <c r="C42" s="32">
        <v>12831</v>
      </c>
      <c r="D42" s="15">
        <v>135</v>
      </c>
      <c r="E42" s="15" t="s">
        <v>532</v>
      </c>
      <c r="F42" s="15" t="s">
        <v>531</v>
      </c>
      <c r="G42" s="68" t="s">
        <v>570</v>
      </c>
      <c r="H42" s="16"/>
      <c r="I42" s="13">
        <f>SUMIFS(GD_A_2018!G:G,GD_A_2018!E:E,A42)</f>
        <v>0</v>
      </c>
      <c r="J42" s="16">
        <f t="shared" si="49"/>
        <v>0</v>
      </c>
      <c r="L42" s="16"/>
      <c r="M42" s="13">
        <f>SUMIFS(GD_A_2018!I:I,GD_A_2018!E:E,A42)</f>
        <v>0</v>
      </c>
      <c r="N42" s="16">
        <f t="shared" si="50"/>
        <v>0</v>
      </c>
      <c r="P42" s="13">
        <f t="shared" si="51"/>
        <v>0</v>
      </c>
      <c r="Q42" s="13">
        <f>SUMIFS(GD_A_2018!K:K,GD_A_2018!E:E,A42)</f>
        <v>0</v>
      </c>
      <c r="R42" s="13">
        <f t="shared" si="51"/>
        <v>0</v>
      </c>
      <c r="T42" s="13">
        <f t="shared" si="52"/>
        <v>0</v>
      </c>
      <c r="U42" s="13">
        <f>SUMIFS(GD_A_2019!G:G,GD_A_2019!E:E,A42)</f>
        <v>0</v>
      </c>
      <c r="V42" s="13">
        <f t="shared" si="53"/>
        <v>0</v>
      </c>
      <c r="X42" s="13">
        <f t="shared" si="54"/>
        <v>0</v>
      </c>
      <c r="Y42" s="13">
        <f>SUMIFS(GD_A_2020!J:J,GD_A_2020!E:E,A42)</f>
        <v>0</v>
      </c>
      <c r="Z42" s="13">
        <f t="shared" si="55"/>
        <v>0</v>
      </c>
      <c r="AB42" s="13">
        <f t="shared" si="56"/>
        <v>0</v>
      </c>
      <c r="AC42" s="13">
        <f>SUMIFS(GD_A_2020!G:G,GD_A_2020!E:E,A42)</f>
        <v>0</v>
      </c>
      <c r="AD42" s="13">
        <f t="shared" si="57"/>
        <v>0</v>
      </c>
    </row>
    <row r="43" spans="1:30" s="4" customFormat="1" x14ac:dyDescent="0.25">
      <c r="A43" s="29">
        <v>136001</v>
      </c>
      <c r="B43" s="33">
        <v>2300</v>
      </c>
      <c r="C43" s="30">
        <v>13851</v>
      </c>
      <c r="D43" s="12">
        <v>136</v>
      </c>
      <c r="E43" s="12" t="s">
        <v>228</v>
      </c>
      <c r="F43" s="12" t="s">
        <v>227</v>
      </c>
      <c r="G43" s="68" t="s">
        <v>570</v>
      </c>
      <c r="H43" s="13"/>
      <c r="I43" s="13">
        <f>SUMIFS(GD_A_2018!G:G,GD_A_2018!E:E,A43)</f>
        <v>0</v>
      </c>
      <c r="J43" s="13">
        <f t="shared" si="49"/>
        <v>0</v>
      </c>
      <c r="L43" s="13"/>
      <c r="M43" s="13">
        <f>SUMIFS(GD_A_2018!I:I,GD_A_2018!E:E,A43)</f>
        <v>0</v>
      </c>
      <c r="N43" s="13">
        <f t="shared" si="50"/>
        <v>0</v>
      </c>
      <c r="P43" s="13">
        <f t="shared" si="51"/>
        <v>0</v>
      </c>
      <c r="Q43" s="13">
        <f>SUMIFS(GD_A_2018!K:K,GD_A_2018!E:E,A43)</f>
        <v>0</v>
      </c>
      <c r="R43" s="13">
        <f t="shared" si="51"/>
        <v>0</v>
      </c>
      <c r="T43" s="13">
        <f t="shared" si="52"/>
        <v>0</v>
      </c>
      <c r="U43" s="13">
        <f>SUMIFS(GD_A_2019!G:G,GD_A_2019!E:E,A43)</f>
        <v>0</v>
      </c>
      <c r="V43" s="13">
        <f t="shared" si="53"/>
        <v>0</v>
      </c>
      <c r="X43" s="13">
        <f t="shared" si="54"/>
        <v>0</v>
      </c>
      <c r="Y43" s="13">
        <f>SUMIFS(GD_A_2020!J:J,GD_A_2020!E:E,A43)</f>
        <v>0</v>
      </c>
      <c r="Z43" s="13">
        <f t="shared" si="55"/>
        <v>0</v>
      </c>
      <c r="AB43" s="13">
        <f t="shared" si="56"/>
        <v>0</v>
      </c>
      <c r="AC43" s="13">
        <f>SUMIFS(GD_A_2020!G:G,GD_A_2020!E:E,A43)</f>
        <v>0</v>
      </c>
      <c r="AD43" s="13">
        <f t="shared" si="57"/>
        <v>0</v>
      </c>
    </row>
    <row r="44" spans="1:30" s="4" customFormat="1" x14ac:dyDescent="0.25">
      <c r="A44" s="29">
        <v>136002</v>
      </c>
      <c r="B44" s="33">
        <v>2300</v>
      </c>
      <c r="C44" s="30">
        <v>13881</v>
      </c>
      <c r="D44" s="12">
        <v>136</v>
      </c>
      <c r="E44" s="12" t="s">
        <v>530</v>
      </c>
      <c r="F44" s="12" t="s">
        <v>225</v>
      </c>
      <c r="G44" s="68" t="s">
        <v>570</v>
      </c>
      <c r="H44" s="13"/>
      <c r="I44" s="13">
        <f>SUMIFS(GD_A_2018!G:G,GD_A_2018!E:E,A44)</f>
        <v>0</v>
      </c>
      <c r="J44" s="13">
        <f t="shared" si="49"/>
        <v>0</v>
      </c>
      <c r="L44" s="13"/>
      <c r="M44" s="13">
        <f>SUMIFS(GD_A_2018!I:I,GD_A_2018!E:E,A44)</f>
        <v>0</v>
      </c>
      <c r="N44" s="13">
        <f t="shared" si="50"/>
        <v>0</v>
      </c>
      <c r="P44" s="13">
        <f t="shared" si="51"/>
        <v>0</v>
      </c>
      <c r="Q44" s="13">
        <f>SUMIFS(GD_A_2018!K:K,GD_A_2018!E:E,A44)</f>
        <v>0</v>
      </c>
      <c r="R44" s="13">
        <f t="shared" si="51"/>
        <v>0</v>
      </c>
      <c r="T44" s="13">
        <f t="shared" si="52"/>
        <v>0</v>
      </c>
      <c r="U44" s="13">
        <f>SUMIFS(GD_A_2019!G:G,GD_A_2019!E:E,A44)</f>
        <v>0</v>
      </c>
      <c r="V44" s="13">
        <f t="shared" si="53"/>
        <v>0</v>
      </c>
      <c r="X44" s="13">
        <f t="shared" si="54"/>
        <v>0</v>
      </c>
      <c r="Y44" s="13">
        <f>SUMIFS(GD_A_2020!J:J,GD_A_2020!E:E,A44)</f>
        <v>0</v>
      </c>
      <c r="Z44" s="13">
        <f t="shared" si="55"/>
        <v>0</v>
      </c>
      <c r="AB44" s="13">
        <f t="shared" si="56"/>
        <v>0</v>
      </c>
      <c r="AC44" s="13">
        <f>SUMIFS(GD_A_2020!G:G,GD_A_2020!E:E,A44)</f>
        <v>0</v>
      </c>
      <c r="AD44" s="13">
        <f t="shared" si="57"/>
        <v>0</v>
      </c>
    </row>
    <row r="45" spans="1:30" s="4" customFormat="1" x14ac:dyDescent="0.25">
      <c r="A45" s="29">
        <v>136003</v>
      </c>
      <c r="B45" s="33">
        <v>2300</v>
      </c>
      <c r="C45" s="30">
        <v>3341</v>
      </c>
      <c r="D45" s="12">
        <v>136</v>
      </c>
      <c r="E45" s="12" t="s">
        <v>280</v>
      </c>
      <c r="F45" s="12" t="s">
        <v>279</v>
      </c>
      <c r="G45" s="68" t="s">
        <v>570</v>
      </c>
      <c r="H45" s="13"/>
      <c r="I45" s="13">
        <f>SUMIFS(GD_A_2018!G:G,GD_A_2018!E:E,A45)</f>
        <v>0</v>
      </c>
      <c r="J45" s="13">
        <f t="shared" si="49"/>
        <v>0</v>
      </c>
      <c r="L45" s="13"/>
      <c r="M45" s="13">
        <f>SUMIFS(GD_A_2018!I:I,GD_A_2018!E:E,A45)</f>
        <v>0</v>
      </c>
      <c r="N45" s="13">
        <f t="shared" si="50"/>
        <v>0</v>
      </c>
      <c r="P45" s="13">
        <f t="shared" si="51"/>
        <v>0</v>
      </c>
      <c r="Q45" s="13">
        <f>SUMIFS(GD_A_2018!K:K,GD_A_2018!E:E,A45)</f>
        <v>0</v>
      </c>
      <c r="R45" s="13">
        <f t="shared" si="51"/>
        <v>0</v>
      </c>
      <c r="T45" s="13">
        <f t="shared" si="52"/>
        <v>0</v>
      </c>
      <c r="U45" s="13">
        <f>SUMIFS(GD_A_2019!G:G,GD_A_2019!E:E,A45)</f>
        <v>0</v>
      </c>
      <c r="V45" s="13">
        <f t="shared" si="53"/>
        <v>0</v>
      </c>
      <c r="X45" s="13">
        <f t="shared" si="54"/>
        <v>0</v>
      </c>
      <c r="Y45" s="13">
        <f>SUMIFS(GD_A_2020!J:J,GD_A_2020!E:E,A45)</f>
        <v>0</v>
      </c>
      <c r="Z45" s="13">
        <f t="shared" si="55"/>
        <v>0</v>
      </c>
      <c r="AB45" s="13">
        <f t="shared" si="56"/>
        <v>0</v>
      </c>
      <c r="AC45" s="13">
        <f>SUMIFS(GD_A_2020!G:G,GD_A_2020!E:E,A45)</f>
        <v>0</v>
      </c>
      <c r="AD45" s="13">
        <f t="shared" si="57"/>
        <v>0</v>
      </c>
    </row>
    <row r="46" spans="1:30" s="4" customFormat="1" x14ac:dyDescent="0.25">
      <c r="A46" s="29">
        <v>136004</v>
      </c>
      <c r="B46" s="33">
        <v>2300</v>
      </c>
      <c r="C46" s="30">
        <v>3381</v>
      </c>
      <c r="D46" s="12">
        <v>136</v>
      </c>
      <c r="E46" s="12" t="s">
        <v>450</v>
      </c>
      <c r="F46" s="12" t="s">
        <v>223</v>
      </c>
      <c r="G46" s="68" t="s">
        <v>570</v>
      </c>
      <c r="H46" s="13"/>
      <c r="I46" s="13">
        <f>SUMIFS(GD_A_2018!G:G,GD_A_2018!E:E,A46)</f>
        <v>0</v>
      </c>
      <c r="J46" s="13">
        <f t="shared" si="49"/>
        <v>0</v>
      </c>
      <c r="L46" s="13"/>
      <c r="M46" s="13">
        <f>SUMIFS(GD_A_2018!I:I,GD_A_2018!E:E,A46)</f>
        <v>0</v>
      </c>
      <c r="N46" s="13">
        <f t="shared" si="50"/>
        <v>0</v>
      </c>
      <c r="P46" s="13">
        <f t="shared" si="51"/>
        <v>0</v>
      </c>
      <c r="Q46" s="13">
        <f>SUMIFS(GD_A_2018!K:K,GD_A_2018!E:E,A46)</f>
        <v>0</v>
      </c>
      <c r="R46" s="13">
        <f t="shared" si="51"/>
        <v>0</v>
      </c>
      <c r="T46" s="13">
        <f t="shared" si="52"/>
        <v>0</v>
      </c>
      <c r="U46" s="13">
        <f>SUMIFS(GD_A_2019!G:G,GD_A_2019!E:E,A46)</f>
        <v>0</v>
      </c>
      <c r="V46" s="13">
        <f t="shared" si="53"/>
        <v>0</v>
      </c>
      <c r="X46" s="13">
        <f t="shared" si="54"/>
        <v>0</v>
      </c>
      <c r="Y46" s="13">
        <f>SUMIFS(GD_A_2020!J:J,GD_A_2020!E:E,A46)</f>
        <v>0</v>
      </c>
      <c r="Z46" s="13">
        <f t="shared" si="55"/>
        <v>0</v>
      </c>
      <c r="AB46" s="13">
        <f t="shared" si="56"/>
        <v>0</v>
      </c>
      <c r="AC46" s="13">
        <f>SUMIFS(GD_A_2020!G:G,GD_A_2020!E:E,A46)</f>
        <v>0</v>
      </c>
      <c r="AD46" s="13">
        <f t="shared" si="57"/>
        <v>0</v>
      </c>
    </row>
    <row r="47" spans="1:30" s="4" customFormat="1" x14ac:dyDescent="0.25">
      <c r="A47" s="29">
        <v>136005</v>
      </c>
      <c r="B47" s="33">
        <v>2300</v>
      </c>
      <c r="C47" s="30">
        <v>1411</v>
      </c>
      <c r="D47" s="12">
        <v>136</v>
      </c>
      <c r="E47" s="12" t="s">
        <v>449</v>
      </c>
      <c r="F47" s="12" t="s">
        <v>448</v>
      </c>
      <c r="G47" s="68" t="s">
        <v>570</v>
      </c>
      <c r="H47" s="13"/>
      <c r="I47" s="13">
        <f>SUMIFS(GD_A_2018!G:G,GD_A_2018!E:E,A47)</f>
        <v>0</v>
      </c>
      <c r="J47" s="13">
        <f t="shared" si="49"/>
        <v>0</v>
      </c>
      <c r="L47" s="13"/>
      <c r="M47" s="13">
        <f>SUMIFS(GD_A_2018!I:I,GD_A_2018!E:E,A47)</f>
        <v>0</v>
      </c>
      <c r="N47" s="13">
        <f t="shared" si="50"/>
        <v>0</v>
      </c>
      <c r="P47" s="13">
        <f t="shared" si="51"/>
        <v>0</v>
      </c>
      <c r="Q47" s="13">
        <f>SUMIFS(GD_A_2018!K:K,GD_A_2018!E:E,A47)</f>
        <v>0</v>
      </c>
      <c r="R47" s="13">
        <f t="shared" si="51"/>
        <v>0</v>
      </c>
      <c r="T47" s="13">
        <f t="shared" si="52"/>
        <v>0</v>
      </c>
      <c r="U47" s="13">
        <f>SUMIFS(GD_A_2019!G:G,GD_A_2019!E:E,A47)</f>
        <v>0</v>
      </c>
      <c r="V47" s="13">
        <f t="shared" si="53"/>
        <v>0</v>
      </c>
      <c r="X47" s="13">
        <f t="shared" si="54"/>
        <v>0</v>
      </c>
      <c r="Y47" s="13">
        <f>SUMIFS(GD_A_2020!J:J,GD_A_2020!E:E,A47)</f>
        <v>0</v>
      </c>
      <c r="Z47" s="13">
        <f t="shared" si="55"/>
        <v>0</v>
      </c>
      <c r="AB47" s="13">
        <f t="shared" si="56"/>
        <v>0</v>
      </c>
      <c r="AC47" s="13">
        <f>SUMIFS(GD_A_2020!G:G,GD_A_2020!E:E,A47)</f>
        <v>0</v>
      </c>
      <c r="AD47" s="13">
        <f t="shared" si="57"/>
        <v>0</v>
      </c>
    </row>
    <row r="48" spans="1:30" s="4" customFormat="1" x14ac:dyDescent="0.25">
      <c r="A48" s="29">
        <v>136006</v>
      </c>
      <c r="B48" s="29">
        <v>2300</v>
      </c>
      <c r="C48" s="30">
        <v>2441</v>
      </c>
      <c r="D48" s="12">
        <v>136</v>
      </c>
      <c r="E48" s="12" t="s">
        <v>447</v>
      </c>
      <c r="F48" s="12" t="s">
        <v>446</v>
      </c>
      <c r="G48" s="68" t="s">
        <v>570</v>
      </c>
      <c r="H48" s="13"/>
      <c r="I48" s="13">
        <f>SUMIFS(GD_A_2018!G:G,GD_A_2018!E:E,A48)</f>
        <v>0</v>
      </c>
      <c r="J48" s="13">
        <f t="shared" si="49"/>
        <v>0</v>
      </c>
      <c r="L48" s="13"/>
      <c r="M48" s="13">
        <f>SUMIFS(GD_A_2018!I:I,GD_A_2018!E:E,A48)</f>
        <v>0</v>
      </c>
      <c r="N48" s="13">
        <f t="shared" si="50"/>
        <v>0</v>
      </c>
      <c r="P48" s="13">
        <f t="shared" si="51"/>
        <v>0</v>
      </c>
      <c r="Q48" s="13">
        <f>SUMIFS(GD_A_2018!K:K,GD_A_2018!E:E,A48)</f>
        <v>0</v>
      </c>
      <c r="R48" s="13">
        <f t="shared" si="51"/>
        <v>0</v>
      </c>
      <c r="T48" s="13">
        <f t="shared" si="52"/>
        <v>0</v>
      </c>
      <c r="U48" s="13">
        <f>SUMIFS(GD_A_2019!G:G,GD_A_2019!E:E,A48)</f>
        <v>0</v>
      </c>
      <c r="V48" s="13">
        <f t="shared" si="53"/>
        <v>0</v>
      </c>
      <c r="X48" s="13">
        <f t="shared" si="54"/>
        <v>0</v>
      </c>
      <c r="Y48" s="13">
        <f>SUMIFS(GD_A_2020!J:J,GD_A_2020!E:E,A48)</f>
        <v>0</v>
      </c>
      <c r="Z48" s="13">
        <f t="shared" si="55"/>
        <v>0</v>
      </c>
      <c r="AB48" s="13">
        <f t="shared" si="56"/>
        <v>0</v>
      </c>
      <c r="AC48" s="13">
        <f>SUMIFS(GD_A_2020!G:G,GD_A_2020!E:E,A48)</f>
        <v>0</v>
      </c>
      <c r="AD48" s="13">
        <f t="shared" si="57"/>
        <v>0</v>
      </c>
    </row>
    <row r="49" spans="1:30" s="4" customFormat="1" x14ac:dyDescent="0.25">
      <c r="A49" s="14"/>
      <c r="B49" s="14"/>
      <c r="C49" s="15"/>
      <c r="D49" s="15"/>
      <c r="E49" s="15" t="s">
        <v>529</v>
      </c>
      <c r="F49" s="15" t="s">
        <v>528</v>
      </c>
      <c r="G49" s="69"/>
      <c r="H49" s="16">
        <f>SUM(H43:H48)</f>
        <v>0</v>
      </c>
      <c r="I49" s="16">
        <f>SUM(I43:I48)</f>
        <v>0</v>
      </c>
      <c r="J49" s="16">
        <f>SUM(J43:J48)</f>
        <v>0</v>
      </c>
      <c r="L49" s="16">
        <f>SUM(L43:L48)</f>
        <v>0</v>
      </c>
      <c r="M49" s="16">
        <f>SUM(M43:M48)</f>
        <v>0</v>
      </c>
      <c r="N49" s="16">
        <f>SUM(N43:N48)</f>
        <v>0</v>
      </c>
      <c r="P49" s="16">
        <f>SUM(P43:P48)</f>
        <v>0</v>
      </c>
      <c r="Q49" s="16">
        <f>SUM(Q43:Q48)</f>
        <v>0</v>
      </c>
      <c r="R49" s="16">
        <f>SUM(R43:R48)</f>
        <v>0</v>
      </c>
      <c r="T49" s="16">
        <f>SUM(T43:T48)</f>
        <v>0</v>
      </c>
      <c r="U49" s="16">
        <f>SUM(U43:U48)</f>
        <v>0</v>
      </c>
      <c r="V49" s="16">
        <f>SUM(V43:V48)</f>
        <v>0</v>
      </c>
      <c r="X49" s="16">
        <f>SUM(X43:X48)</f>
        <v>0</v>
      </c>
      <c r="Y49" s="16">
        <f>SUM(Y43:Y48)</f>
        <v>0</v>
      </c>
      <c r="Z49" s="16">
        <f>SUM(Z43:Z48)</f>
        <v>0</v>
      </c>
      <c r="AB49" s="16">
        <f>SUM(AB43:AB48)</f>
        <v>0</v>
      </c>
      <c r="AC49" s="16">
        <f>SUM(AC43:AC48)</f>
        <v>0</v>
      </c>
      <c r="AD49" s="16">
        <f>SUM(AD43:AD48)</f>
        <v>0</v>
      </c>
    </row>
    <row r="50" spans="1:30" s="4" customFormat="1" x14ac:dyDescent="0.25">
      <c r="A50" s="14">
        <v>137001</v>
      </c>
      <c r="B50" s="33">
        <v>2300</v>
      </c>
      <c r="C50" s="15">
        <v>22931</v>
      </c>
      <c r="D50" s="15">
        <v>137</v>
      </c>
      <c r="E50" s="15" t="s">
        <v>527</v>
      </c>
      <c r="F50" s="15" t="s">
        <v>526</v>
      </c>
      <c r="G50" s="68" t="s">
        <v>570</v>
      </c>
      <c r="H50" s="16"/>
      <c r="I50" s="13">
        <f>SUMIFS(GD_A_2018!G:G,GD_A_2018!E:E,A50)</f>
        <v>0</v>
      </c>
      <c r="J50" s="16">
        <f>H50+I50</f>
        <v>0</v>
      </c>
      <c r="L50" s="16"/>
      <c r="M50" s="13">
        <f>SUMIFS(GD_A_2018!I:I,GD_A_2018!E:E,A50)</f>
        <v>0</v>
      </c>
      <c r="N50" s="16">
        <f>L50+M50</f>
        <v>0</v>
      </c>
      <c r="P50" s="13">
        <f t="shared" ref="P50:R51" si="58">O50+N50</f>
        <v>0</v>
      </c>
      <c r="Q50" s="13">
        <f>SUMIFS(GD_A_2018!K:K,GD_A_2018!E:E,A50)</f>
        <v>0</v>
      </c>
      <c r="R50" s="13">
        <f t="shared" si="58"/>
        <v>0</v>
      </c>
      <c r="T50" s="13">
        <f t="shared" ref="T50:T51" si="59">R50</f>
        <v>0</v>
      </c>
      <c r="U50" s="13">
        <f>SUMIFS(GD_A_2019!G:G,GD_A_2019!E:E,A50)</f>
        <v>0</v>
      </c>
      <c r="V50" s="13">
        <f t="shared" ref="V50:V51" si="60">U50+T50</f>
        <v>0</v>
      </c>
      <c r="X50" s="13">
        <f t="shared" ref="X50:X51" si="61">AB50</f>
        <v>0</v>
      </c>
      <c r="Y50" s="13">
        <f>SUMIFS(GD_A_2020!J:J,GD_A_2020!E:E,A50)</f>
        <v>0</v>
      </c>
      <c r="Z50" s="13">
        <f t="shared" ref="Z50:Z51" si="62">Y50+X50</f>
        <v>0</v>
      </c>
      <c r="AB50" s="13">
        <f t="shared" ref="AB50:AB51" si="63">V50</f>
        <v>0</v>
      </c>
      <c r="AC50" s="13">
        <f>SUMIFS(GD_A_2020!G:G,GD_A_2020!E:E,A50)</f>
        <v>0</v>
      </c>
      <c r="AD50" s="13">
        <f t="shared" ref="AD50:AD51" si="64">AC50+AB50</f>
        <v>0</v>
      </c>
    </row>
    <row r="51" spans="1:30" s="4" customFormat="1" x14ac:dyDescent="0.25">
      <c r="A51" s="14">
        <v>139001</v>
      </c>
      <c r="B51" s="14">
        <v>2300</v>
      </c>
      <c r="C51" s="15">
        <v>1381</v>
      </c>
      <c r="D51" s="15">
        <v>139</v>
      </c>
      <c r="E51" s="15" t="s">
        <v>525</v>
      </c>
      <c r="F51" s="15" t="s">
        <v>524</v>
      </c>
      <c r="G51" s="68" t="s">
        <v>570</v>
      </c>
      <c r="H51" s="16"/>
      <c r="I51" s="13">
        <f>SUMIFS(GD_A_2018!G:G,GD_A_2018!E:E,A51)</f>
        <v>0</v>
      </c>
      <c r="J51" s="16">
        <f>H51+I51</f>
        <v>0</v>
      </c>
      <c r="L51" s="16"/>
      <c r="M51" s="13">
        <f>SUMIFS(GD_A_2018!I:I,GD_A_2018!E:E,A51)</f>
        <v>0</v>
      </c>
      <c r="N51" s="16">
        <f>L51+M51</f>
        <v>0</v>
      </c>
      <c r="P51" s="13">
        <f t="shared" si="58"/>
        <v>0</v>
      </c>
      <c r="Q51" s="13">
        <f>SUMIFS(GD_A_2018!K:K,GD_A_2018!E:E,A51)</f>
        <v>0</v>
      </c>
      <c r="R51" s="13">
        <f t="shared" si="58"/>
        <v>0</v>
      </c>
      <c r="T51" s="13">
        <f t="shared" si="59"/>
        <v>0</v>
      </c>
      <c r="U51" s="13">
        <f>SUMIFS(GD_A_2019!G:G,GD_A_2019!E:E,A51)</f>
        <v>0</v>
      </c>
      <c r="V51" s="13">
        <f t="shared" si="60"/>
        <v>0</v>
      </c>
      <c r="X51" s="13">
        <f t="shared" si="61"/>
        <v>0</v>
      </c>
      <c r="Y51" s="13">
        <f>SUMIFS(GD_A_2020!J:J,GD_A_2020!E:E,A51)</f>
        <v>0</v>
      </c>
      <c r="Z51" s="13">
        <f t="shared" si="62"/>
        <v>0</v>
      </c>
      <c r="AB51" s="13">
        <f t="shared" si="63"/>
        <v>0</v>
      </c>
      <c r="AC51" s="13">
        <f>SUMIFS(GD_A_2020!G:G,GD_A_2020!E:E,A51)</f>
        <v>0</v>
      </c>
      <c r="AD51" s="13">
        <f t="shared" si="64"/>
        <v>0</v>
      </c>
    </row>
    <row r="52" spans="1:30" s="4" customFormat="1" x14ac:dyDescent="0.25">
      <c r="A52" s="31"/>
      <c r="B52" s="31"/>
      <c r="C52" s="27"/>
      <c r="D52" s="27">
        <v>130</v>
      </c>
      <c r="E52" s="27" t="s">
        <v>523</v>
      </c>
      <c r="F52" s="27" t="s">
        <v>522</v>
      </c>
      <c r="G52" s="72"/>
      <c r="H52" s="28">
        <f>SUM(H35:H36,H40:H42,H49:H51)</f>
        <v>0</v>
      </c>
      <c r="I52" s="28">
        <f>SUM(I35:I36,I40:I42,I49:I51)</f>
        <v>1200000000</v>
      </c>
      <c r="J52" s="28">
        <f>SUM(J35:J36,J40:J42,J49:J51)</f>
        <v>1200000000</v>
      </c>
      <c r="L52" s="28">
        <f>SUM(L35:L36,L40:L42,L49:L51)</f>
        <v>0</v>
      </c>
      <c r="M52" s="28">
        <f>SUM(M35:M36,M40:M42,M49:M51)</f>
        <v>9000000000</v>
      </c>
      <c r="N52" s="28">
        <f>SUM(N35:N36,N40:N42,N49:N51)</f>
        <v>9000000000</v>
      </c>
      <c r="P52" s="28">
        <f>SUM(P35:P36,P40:P42,P49:P51)</f>
        <v>9000000000</v>
      </c>
      <c r="Q52" s="28">
        <f>SUM(Q35:Q36,Q40:Q42,Q49:Q51)</f>
        <v>-7800000000</v>
      </c>
      <c r="R52" s="28">
        <f>SUM(R35:R36,R40:R42,R49:R51)</f>
        <v>1200000000</v>
      </c>
      <c r="T52" s="28">
        <f>SUM(T35:T36,T40:T42,T49:T51)</f>
        <v>1200000000</v>
      </c>
      <c r="U52" s="28">
        <f>SUM(U35:U36,U40:U42,U49:U51)</f>
        <v>22800000000</v>
      </c>
      <c r="V52" s="28">
        <f>SUM(V35:V36,V40:V42,V49:V51)</f>
        <v>24000000000</v>
      </c>
      <c r="X52" s="28">
        <f>SUM(X35:X36,X40:X42,X49:X51)</f>
        <v>24000000000</v>
      </c>
      <c r="Y52" s="28">
        <f>SUM(Y35:Y36,Y40:Y42,Y49:Y51)</f>
        <v>-3899999999.9999981</v>
      </c>
      <c r="Z52" s="28">
        <f>SUM(Z35:Z36,Z40:Z42,Z49:Z51)</f>
        <v>20100000000</v>
      </c>
      <c r="AB52" s="28">
        <f>SUM(AB35:AB36,AB40:AB42,AB49:AB51)</f>
        <v>24000000000</v>
      </c>
      <c r="AC52" s="28">
        <f>SUM(AC35:AC36,AC40:AC42,AC49:AC51)</f>
        <v>-1199999999.9999981</v>
      </c>
      <c r="AD52" s="28">
        <f>SUM(AD35:AD36,AD40:AD42,AD49:AD51)</f>
        <v>22800000000</v>
      </c>
    </row>
    <row r="53" spans="1:30" s="4" customFormat="1" x14ac:dyDescent="0.25">
      <c r="A53" s="29"/>
      <c r="B53" s="29"/>
      <c r="C53" s="2"/>
      <c r="D53" s="2"/>
      <c r="E53" s="2"/>
      <c r="F53" s="2"/>
      <c r="G53" s="69"/>
      <c r="H53" s="3"/>
      <c r="I53" s="3"/>
      <c r="J53" s="3"/>
      <c r="L53" s="3"/>
      <c r="M53" s="3"/>
      <c r="N53" s="3"/>
      <c r="P53" s="3"/>
      <c r="Q53" s="3"/>
      <c r="R53" s="3"/>
      <c r="T53" s="3"/>
      <c r="U53" s="3"/>
      <c r="V53" s="3"/>
      <c r="X53" s="3"/>
      <c r="Y53" s="3"/>
      <c r="Z53" s="3"/>
      <c r="AB53" s="3"/>
      <c r="AC53" s="3"/>
      <c r="AD53" s="3"/>
    </row>
    <row r="54" spans="1:30" s="4" customFormat="1" x14ac:dyDescent="0.25">
      <c r="A54" s="14">
        <v>141001</v>
      </c>
      <c r="B54" s="14">
        <v>2100</v>
      </c>
      <c r="C54" s="15">
        <v>151</v>
      </c>
      <c r="D54" s="15">
        <v>141</v>
      </c>
      <c r="E54" s="15" t="s">
        <v>521</v>
      </c>
      <c r="F54" s="15" t="s">
        <v>520</v>
      </c>
      <c r="G54" s="68" t="s">
        <v>570</v>
      </c>
      <c r="H54" s="16"/>
      <c r="I54" s="13">
        <f>SUMIFS(GD_A_2018!G:G,GD_A_2018!E:E,A54)</f>
        <v>0</v>
      </c>
      <c r="J54" s="16">
        <f t="shared" ref="J54:J59" si="65">H54+I54</f>
        <v>0</v>
      </c>
      <c r="L54" s="16"/>
      <c r="M54" s="13">
        <f>SUMIFS(GD_A_2018!I:I,GD_A_2018!E:E,A54)</f>
        <v>0</v>
      </c>
      <c r="N54" s="16">
        <f t="shared" ref="N54:N59" si="66">L54+M54</f>
        <v>0</v>
      </c>
      <c r="P54" s="13">
        <f t="shared" ref="P54:R59" si="67">O54+N54</f>
        <v>0</v>
      </c>
      <c r="Q54" s="13">
        <f>SUMIFS(GD_A_2018!K:K,GD_A_2018!E:E,A54)</f>
        <v>0</v>
      </c>
      <c r="R54" s="13">
        <f t="shared" si="67"/>
        <v>0</v>
      </c>
      <c r="T54" s="13">
        <f t="shared" ref="T54:T59" si="68">R54</f>
        <v>0</v>
      </c>
      <c r="U54" s="13">
        <f>SUMIFS(GD_A_2019!G:G,GD_A_2019!E:E,A54)</f>
        <v>0</v>
      </c>
      <c r="V54" s="13">
        <f t="shared" ref="V54:V59" si="69">U54+T54</f>
        <v>0</v>
      </c>
      <c r="X54" s="13">
        <f t="shared" ref="X54:X59" si="70">AB54</f>
        <v>0</v>
      </c>
      <c r="Y54" s="13">
        <f>SUMIFS(GD_A_2020!J:J,GD_A_2020!E:E,A54)</f>
        <v>0</v>
      </c>
      <c r="Z54" s="13">
        <f t="shared" ref="Z54:Z59" si="71">Y54+X54</f>
        <v>0</v>
      </c>
      <c r="AB54" s="13">
        <f t="shared" ref="AB54:AB59" si="72">V54</f>
        <v>0</v>
      </c>
      <c r="AC54" s="13">
        <f>SUMIFS(GD_A_2020!G:G,GD_A_2020!E:E,A54)</f>
        <v>0</v>
      </c>
      <c r="AD54" s="13">
        <f t="shared" ref="AD54:AD59" si="73">AC54+AB54</f>
        <v>0</v>
      </c>
    </row>
    <row r="55" spans="1:30" s="4" customFormat="1" x14ac:dyDescent="0.25">
      <c r="A55" s="14">
        <v>141002</v>
      </c>
      <c r="B55" s="14">
        <v>2100</v>
      </c>
      <c r="C55" s="15">
        <v>152</v>
      </c>
      <c r="D55" s="15">
        <v>141</v>
      </c>
      <c r="E55" s="15" t="s">
        <v>519</v>
      </c>
      <c r="F55" s="15" t="s">
        <v>518</v>
      </c>
      <c r="G55" s="68" t="s">
        <v>570</v>
      </c>
      <c r="H55" s="16"/>
      <c r="I55" s="13">
        <f>SUMIFS(GD_A_2018!G:G,GD_A_2018!E:E,A55)</f>
        <v>0</v>
      </c>
      <c r="J55" s="16">
        <f t="shared" si="65"/>
        <v>0</v>
      </c>
      <c r="L55" s="16"/>
      <c r="M55" s="13">
        <f>SUMIFS(GD_A_2018!I:I,GD_A_2018!E:E,A55)</f>
        <v>0</v>
      </c>
      <c r="N55" s="16">
        <f t="shared" si="66"/>
        <v>0</v>
      </c>
      <c r="P55" s="13">
        <f t="shared" si="67"/>
        <v>0</v>
      </c>
      <c r="Q55" s="13">
        <f>SUMIFS(GD_A_2018!K:K,GD_A_2018!E:E,A55)</f>
        <v>0</v>
      </c>
      <c r="R55" s="13">
        <f t="shared" si="67"/>
        <v>0</v>
      </c>
      <c r="T55" s="13">
        <f t="shared" si="68"/>
        <v>0</v>
      </c>
      <c r="U55" s="13">
        <f>SUMIFS(GD_A_2019!G:G,GD_A_2019!E:E,A55)</f>
        <v>0</v>
      </c>
      <c r="V55" s="13">
        <f t="shared" si="69"/>
        <v>0</v>
      </c>
      <c r="X55" s="13">
        <f t="shared" si="70"/>
        <v>0</v>
      </c>
      <c r="Y55" s="13">
        <f>SUMIFS(GD_A_2020!J:J,GD_A_2020!E:E,A55)</f>
        <v>0</v>
      </c>
      <c r="Z55" s="13">
        <f t="shared" si="71"/>
        <v>0</v>
      </c>
      <c r="AB55" s="13">
        <f t="shared" si="72"/>
        <v>0</v>
      </c>
      <c r="AC55" s="13">
        <f>SUMIFS(GD_A_2020!G:G,GD_A_2020!E:E,A55)</f>
        <v>0</v>
      </c>
      <c r="AD55" s="13">
        <f t="shared" si="73"/>
        <v>0</v>
      </c>
    </row>
    <row r="56" spans="1:30" s="4" customFormat="1" x14ac:dyDescent="0.25">
      <c r="A56" s="29">
        <v>141003</v>
      </c>
      <c r="B56" s="29">
        <v>2100</v>
      </c>
      <c r="C56" s="12">
        <v>1531</v>
      </c>
      <c r="D56" s="12">
        <v>141</v>
      </c>
      <c r="E56" s="12" t="s">
        <v>511</v>
      </c>
      <c r="F56" s="12" t="s">
        <v>510</v>
      </c>
      <c r="G56" s="68" t="s">
        <v>570</v>
      </c>
      <c r="H56" s="13"/>
      <c r="I56" s="13">
        <f>SUMIFS(GD_A_2018!G:G,GD_A_2018!E:E,A56)</f>
        <v>0</v>
      </c>
      <c r="J56" s="13">
        <f t="shared" si="65"/>
        <v>0</v>
      </c>
      <c r="L56" s="13"/>
      <c r="M56" s="13">
        <f>SUMIFS(GD_A_2018!I:I,GD_A_2018!E:E,A56)</f>
        <v>0</v>
      </c>
      <c r="N56" s="13">
        <f t="shared" si="66"/>
        <v>0</v>
      </c>
      <c r="P56" s="13">
        <f t="shared" si="67"/>
        <v>0</v>
      </c>
      <c r="Q56" s="13">
        <f>SUMIFS(GD_A_2018!K:K,GD_A_2018!E:E,A56)</f>
        <v>0</v>
      </c>
      <c r="R56" s="13">
        <f t="shared" si="67"/>
        <v>0</v>
      </c>
      <c r="T56" s="13">
        <f t="shared" si="68"/>
        <v>0</v>
      </c>
      <c r="U56" s="13">
        <f>SUMIFS(GD_A_2019!G:G,GD_A_2019!E:E,A56)</f>
        <v>0</v>
      </c>
      <c r="V56" s="13">
        <f t="shared" si="69"/>
        <v>0</v>
      </c>
      <c r="X56" s="13">
        <f t="shared" si="70"/>
        <v>0</v>
      </c>
      <c r="Y56" s="13">
        <f>SUMIFS(GD_A_2020!J:J,GD_A_2020!E:E,A56)</f>
        <v>0</v>
      </c>
      <c r="Z56" s="13">
        <f t="shared" si="71"/>
        <v>0</v>
      </c>
      <c r="AB56" s="13">
        <f t="shared" si="72"/>
        <v>0</v>
      </c>
      <c r="AC56" s="13">
        <f>SUMIFS(GD_A_2020!G:G,GD_A_2020!E:E,A56)</f>
        <v>0</v>
      </c>
      <c r="AD56" s="13">
        <f t="shared" si="73"/>
        <v>0</v>
      </c>
    </row>
    <row r="57" spans="1:30" s="4" customFormat="1" x14ac:dyDescent="0.25">
      <c r="A57" s="29">
        <v>141004</v>
      </c>
      <c r="B57" s="29">
        <v>2100</v>
      </c>
      <c r="C57" s="12">
        <v>1532</v>
      </c>
      <c r="D57" s="12">
        <v>141</v>
      </c>
      <c r="E57" s="12" t="s">
        <v>517</v>
      </c>
      <c r="F57" s="12" t="s">
        <v>516</v>
      </c>
      <c r="G57" s="68" t="s">
        <v>570</v>
      </c>
      <c r="H57" s="13"/>
      <c r="I57" s="13">
        <f>SUMIFS(GD_A_2018!G:G,GD_A_2018!E:E,A57)</f>
        <v>0</v>
      </c>
      <c r="J57" s="13">
        <f t="shared" si="65"/>
        <v>0</v>
      </c>
      <c r="L57" s="13"/>
      <c r="M57" s="13">
        <f>SUMIFS(GD_A_2018!I:I,GD_A_2018!E:E,A57)</f>
        <v>0</v>
      </c>
      <c r="N57" s="13">
        <f t="shared" si="66"/>
        <v>0</v>
      </c>
      <c r="P57" s="13">
        <f t="shared" si="67"/>
        <v>0</v>
      </c>
      <c r="Q57" s="13">
        <f>SUMIFS(GD_A_2018!K:K,GD_A_2018!E:E,A57)</f>
        <v>0</v>
      </c>
      <c r="R57" s="13">
        <f t="shared" si="67"/>
        <v>0</v>
      </c>
      <c r="T57" s="13">
        <f t="shared" si="68"/>
        <v>0</v>
      </c>
      <c r="U57" s="13">
        <f>SUMIFS(GD_A_2019!G:G,GD_A_2019!E:E,A57)</f>
        <v>0</v>
      </c>
      <c r="V57" s="13">
        <f t="shared" si="69"/>
        <v>0</v>
      </c>
      <c r="X57" s="13">
        <f t="shared" si="70"/>
        <v>0</v>
      </c>
      <c r="Y57" s="13">
        <f>SUMIFS(GD_A_2020!J:J,GD_A_2020!E:E,A57)</f>
        <v>0</v>
      </c>
      <c r="Z57" s="13">
        <f t="shared" si="71"/>
        <v>0</v>
      </c>
      <c r="AB57" s="13">
        <f t="shared" si="72"/>
        <v>0</v>
      </c>
      <c r="AC57" s="13">
        <f>SUMIFS(GD_A_2020!G:G,GD_A_2020!E:E,A57)</f>
        <v>0</v>
      </c>
      <c r="AD57" s="13">
        <f t="shared" si="73"/>
        <v>0</v>
      </c>
    </row>
    <row r="58" spans="1:30" s="4" customFormat="1" x14ac:dyDescent="0.25">
      <c r="A58" s="29">
        <v>141005</v>
      </c>
      <c r="B58" s="29">
        <v>2100</v>
      </c>
      <c r="C58" s="12">
        <v>1533</v>
      </c>
      <c r="D58" s="12">
        <v>141</v>
      </c>
      <c r="E58" s="12" t="s">
        <v>515</v>
      </c>
      <c r="F58" s="12" t="s">
        <v>514</v>
      </c>
      <c r="G58" s="68" t="s">
        <v>570</v>
      </c>
      <c r="H58" s="13"/>
      <c r="I58" s="13">
        <f>SUMIFS(GD_A_2018!G:G,GD_A_2018!E:E,A58)</f>
        <v>0</v>
      </c>
      <c r="J58" s="13">
        <f t="shared" si="65"/>
        <v>0</v>
      </c>
      <c r="L58" s="13"/>
      <c r="M58" s="13">
        <f>SUMIFS(GD_A_2018!I:I,GD_A_2018!E:E,A58)</f>
        <v>0</v>
      </c>
      <c r="N58" s="13">
        <f t="shared" si="66"/>
        <v>0</v>
      </c>
      <c r="P58" s="13">
        <f t="shared" si="67"/>
        <v>0</v>
      </c>
      <c r="Q58" s="13">
        <f>SUMIFS(GD_A_2018!K:K,GD_A_2018!E:E,A58)</f>
        <v>0</v>
      </c>
      <c r="R58" s="13">
        <f t="shared" si="67"/>
        <v>0</v>
      </c>
      <c r="T58" s="13">
        <f t="shared" si="68"/>
        <v>0</v>
      </c>
      <c r="U58" s="13">
        <f>SUMIFS(GD_A_2019!G:G,GD_A_2019!E:E,A58)</f>
        <v>0</v>
      </c>
      <c r="V58" s="13">
        <f t="shared" si="69"/>
        <v>0</v>
      </c>
      <c r="X58" s="13">
        <f t="shared" si="70"/>
        <v>0</v>
      </c>
      <c r="Y58" s="13">
        <f>SUMIFS(GD_A_2020!J:J,GD_A_2020!E:E,A58)</f>
        <v>0</v>
      </c>
      <c r="Z58" s="13">
        <f t="shared" si="71"/>
        <v>0</v>
      </c>
      <c r="AB58" s="13">
        <f t="shared" si="72"/>
        <v>0</v>
      </c>
      <c r="AC58" s="13">
        <f>SUMIFS(GD_A_2020!G:G,GD_A_2020!E:E,A58)</f>
        <v>0</v>
      </c>
      <c r="AD58" s="13">
        <f t="shared" si="73"/>
        <v>0</v>
      </c>
    </row>
    <row r="59" spans="1:30" s="4" customFormat="1" x14ac:dyDescent="0.25">
      <c r="A59" s="29">
        <v>141006</v>
      </c>
      <c r="B59" s="29">
        <v>2100</v>
      </c>
      <c r="C59" s="30">
        <v>1534</v>
      </c>
      <c r="D59" s="12">
        <v>141</v>
      </c>
      <c r="E59" s="12" t="s">
        <v>513</v>
      </c>
      <c r="F59" s="12" t="s">
        <v>512</v>
      </c>
      <c r="G59" s="68" t="s">
        <v>570</v>
      </c>
      <c r="H59" s="13"/>
      <c r="I59" s="13">
        <f>SUMIFS(GD_A_2018!G:G,GD_A_2018!E:E,A59)</f>
        <v>0</v>
      </c>
      <c r="J59" s="13">
        <f t="shared" si="65"/>
        <v>0</v>
      </c>
      <c r="L59" s="13"/>
      <c r="M59" s="13">
        <f>SUMIFS(GD_A_2018!I:I,GD_A_2018!E:E,A59)</f>
        <v>0</v>
      </c>
      <c r="N59" s="13">
        <f t="shared" si="66"/>
        <v>0</v>
      </c>
      <c r="P59" s="13">
        <f t="shared" si="67"/>
        <v>0</v>
      </c>
      <c r="Q59" s="13">
        <f>SUMIFS(GD_A_2018!K:K,GD_A_2018!E:E,A59)</f>
        <v>0</v>
      </c>
      <c r="R59" s="13">
        <f t="shared" si="67"/>
        <v>0</v>
      </c>
      <c r="T59" s="13">
        <f t="shared" si="68"/>
        <v>0</v>
      </c>
      <c r="U59" s="13">
        <f>SUMIFS(GD_A_2019!G:G,GD_A_2019!E:E,A59)</f>
        <v>0</v>
      </c>
      <c r="V59" s="13">
        <f t="shared" si="69"/>
        <v>0</v>
      </c>
      <c r="X59" s="13">
        <f t="shared" si="70"/>
        <v>0</v>
      </c>
      <c r="Y59" s="13">
        <f>SUMIFS(GD_A_2020!J:J,GD_A_2020!E:E,A59)</f>
        <v>0</v>
      </c>
      <c r="Z59" s="13">
        <f t="shared" si="71"/>
        <v>0</v>
      </c>
      <c r="AB59" s="13">
        <f t="shared" si="72"/>
        <v>0</v>
      </c>
      <c r="AC59" s="13">
        <f>SUMIFS(GD_A_2020!G:G,GD_A_2020!E:E,A59)</f>
        <v>0</v>
      </c>
      <c r="AD59" s="13">
        <f t="shared" si="73"/>
        <v>0</v>
      </c>
    </row>
    <row r="60" spans="1:30" s="4" customFormat="1" x14ac:dyDescent="0.25">
      <c r="A60" s="14"/>
      <c r="B60" s="14"/>
      <c r="C60" s="15"/>
      <c r="D60" s="15"/>
      <c r="E60" s="15" t="s">
        <v>511</v>
      </c>
      <c r="F60" s="15" t="s">
        <v>510</v>
      </c>
      <c r="G60" s="69"/>
      <c r="H60" s="16">
        <f>SUM(H56:H59)</f>
        <v>0</v>
      </c>
      <c r="I60" s="16">
        <f>SUM(I56:I59)</f>
        <v>0</v>
      </c>
      <c r="J60" s="16">
        <f>SUM(J56:J59)</f>
        <v>0</v>
      </c>
      <c r="L60" s="16">
        <f>SUM(L56:L59)</f>
        <v>0</v>
      </c>
      <c r="M60" s="16">
        <f>SUM(M56:M59)</f>
        <v>0</v>
      </c>
      <c r="N60" s="16">
        <f>SUM(N56:N59)</f>
        <v>0</v>
      </c>
      <c r="P60" s="16">
        <f>SUM(P56:P59)</f>
        <v>0</v>
      </c>
      <c r="Q60" s="16">
        <f>SUM(Q56:Q59)</f>
        <v>0</v>
      </c>
      <c r="R60" s="16">
        <f>SUM(R56:R59)</f>
        <v>0</v>
      </c>
      <c r="T60" s="16">
        <f>SUM(T56:T59)</f>
        <v>0</v>
      </c>
      <c r="U60" s="16">
        <f>SUM(U56:U59)</f>
        <v>0</v>
      </c>
      <c r="V60" s="16">
        <f>SUM(V56:V59)</f>
        <v>0</v>
      </c>
      <c r="X60" s="16">
        <f>SUM(X56:X59)</f>
        <v>0</v>
      </c>
      <c r="Y60" s="16">
        <f>SUM(Y56:Y59)</f>
        <v>0</v>
      </c>
      <c r="Z60" s="16">
        <f>SUM(Z56:Z59)</f>
        <v>0</v>
      </c>
      <c r="AB60" s="16">
        <f>SUM(AB56:AB59)</f>
        <v>0</v>
      </c>
      <c r="AC60" s="16">
        <f>SUM(AC56:AC59)</f>
        <v>0</v>
      </c>
      <c r="AD60" s="16">
        <f>SUM(AD56:AD59)</f>
        <v>0</v>
      </c>
    </row>
    <row r="61" spans="1:30" s="4" customFormat="1" x14ac:dyDescent="0.25">
      <c r="A61" s="29">
        <v>141007</v>
      </c>
      <c r="B61" s="29">
        <v>2100</v>
      </c>
      <c r="C61" s="34">
        <v>1541</v>
      </c>
      <c r="D61" s="12">
        <v>141</v>
      </c>
      <c r="E61" s="22" t="s">
        <v>360</v>
      </c>
      <c r="F61" s="22" t="s">
        <v>359</v>
      </c>
      <c r="G61" s="68" t="s">
        <v>570</v>
      </c>
      <c r="H61" s="13"/>
      <c r="I61" s="13">
        <f>SUMIFS(GD_A_2018!G:G,GD_A_2018!E:E,A61)</f>
        <v>0</v>
      </c>
      <c r="J61" s="13">
        <f>H61+I61</f>
        <v>0</v>
      </c>
      <c r="L61" s="13"/>
      <c r="M61" s="13">
        <f>SUMIFS(GD_A_2018!I:I,GD_A_2018!E:E,A61)</f>
        <v>0</v>
      </c>
      <c r="N61" s="13">
        <f>L61+M61</f>
        <v>0</v>
      </c>
      <c r="P61" s="13">
        <f t="shared" ref="P61:R64" si="74">O61+N61</f>
        <v>0</v>
      </c>
      <c r="Q61" s="13">
        <f>SUMIFS(GD_A_2018!K:K,GD_A_2018!E:E,A61)</f>
        <v>0</v>
      </c>
      <c r="R61" s="13">
        <f t="shared" si="74"/>
        <v>0</v>
      </c>
      <c r="T61" s="13">
        <f t="shared" ref="T61:T64" si="75">R61</f>
        <v>0</v>
      </c>
      <c r="U61" s="13">
        <f>SUMIFS(GD_A_2019!G:G,GD_A_2019!E:E,A61)</f>
        <v>0</v>
      </c>
      <c r="V61" s="13">
        <f t="shared" ref="V61:V64" si="76">U61+T61</f>
        <v>0</v>
      </c>
      <c r="X61" s="13">
        <f t="shared" ref="X61:X64" si="77">AB61</f>
        <v>0</v>
      </c>
      <c r="Y61" s="13">
        <f>SUMIFS(GD_A_2020!J:J,GD_A_2020!E:E,A61)</f>
        <v>0</v>
      </c>
      <c r="Z61" s="13">
        <f t="shared" ref="Z61:Z64" si="78">Y61+X61</f>
        <v>0</v>
      </c>
      <c r="AB61" s="13">
        <f t="shared" ref="AB61:AB64" si="79">V61</f>
        <v>0</v>
      </c>
      <c r="AC61" s="13">
        <f>SUMIFS(GD_A_2020!G:G,GD_A_2020!E:E,A61)</f>
        <v>0</v>
      </c>
      <c r="AD61" s="13">
        <f t="shared" ref="AD61:AD64" si="80">AC61+AB61</f>
        <v>0</v>
      </c>
    </row>
    <row r="62" spans="1:30" s="4" customFormat="1" x14ac:dyDescent="0.25">
      <c r="A62" s="29">
        <v>141008</v>
      </c>
      <c r="B62" s="29">
        <v>2100</v>
      </c>
      <c r="C62" s="34">
        <v>1542</v>
      </c>
      <c r="D62" s="12">
        <v>141</v>
      </c>
      <c r="E62" s="22" t="s">
        <v>358</v>
      </c>
      <c r="F62" s="22" t="s">
        <v>357</v>
      </c>
      <c r="G62" s="68" t="s">
        <v>570</v>
      </c>
      <c r="H62" s="13"/>
      <c r="I62" s="13">
        <f>SUMIFS(GD_A_2018!G:G,GD_A_2018!E:E,A62)</f>
        <v>0</v>
      </c>
      <c r="J62" s="13">
        <f>H62+I62</f>
        <v>0</v>
      </c>
      <c r="L62" s="13"/>
      <c r="M62" s="13">
        <f>SUMIFS(GD_A_2018!I:I,GD_A_2018!E:E,A62)</f>
        <v>0</v>
      </c>
      <c r="N62" s="13">
        <f>L62+M62</f>
        <v>0</v>
      </c>
      <c r="P62" s="13">
        <f t="shared" si="74"/>
        <v>0</v>
      </c>
      <c r="Q62" s="13">
        <f>SUMIFS(GD_A_2018!K:K,GD_A_2018!E:E,A62)</f>
        <v>0</v>
      </c>
      <c r="R62" s="13">
        <f t="shared" si="74"/>
        <v>0</v>
      </c>
      <c r="T62" s="13">
        <f t="shared" si="75"/>
        <v>0</v>
      </c>
      <c r="U62" s="13">
        <f>SUMIFS(GD_A_2019!G:G,GD_A_2019!E:E,A62)</f>
        <v>0</v>
      </c>
      <c r="V62" s="13">
        <f t="shared" si="76"/>
        <v>0</v>
      </c>
      <c r="X62" s="13">
        <f t="shared" si="77"/>
        <v>0</v>
      </c>
      <c r="Y62" s="13">
        <f>SUMIFS(GD_A_2020!J:J,GD_A_2020!E:E,A62)</f>
        <v>0</v>
      </c>
      <c r="Z62" s="13">
        <f t="shared" si="78"/>
        <v>0</v>
      </c>
      <c r="AB62" s="13">
        <f t="shared" si="79"/>
        <v>0</v>
      </c>
      <c r="AC62" s="13">
        <f>SUMIFS(GD_A_2020!G:G,GD_A_2020!E:E,A62)</f>
        <v>0</v>
      </c>
      <c r="AD62" s="13">
        <f t="shared" si="80"/>
        <v>0</v>
      </c>
    </row>
    <row r="63" spans="1:30" s="4" customFormat="1" x14ac:dyDescent="0.25">
      <c r="A63" s="29">
        <v>141009</v>
      </c>
      <c r="B63" s="29">
        <v>2100</v>
      </c>
      <c r="C63" s="34">
        <v>1543</v>
      </c>
      <c r="D63" s="12">
        <v>141</v>
      </c>
      <c r="E63" s="22" t="s">
        <v>356</v>
      </c>
      <c r="F63" s="22" t="s">
        <v>355</v>
      </c>
      <c r="G63" s="68" t="s">
        <v>570</v>
      </c>
      <c r="H63" s="13"/>
      <c r="I63" s="13">
        <f>SUMIFS(GD_A_2018!G:G,GD_A_2018!E:E,A63)</f>
        <v>0</v>
      </c>
      <c r="J63" s="13">
        <f>H63+I63</f>
        <v>0</v>
      </c>
      <c r="L63" s="13"/>
      <c r="M63" s="13">
        <f>SUMIFS(GD_A_2018!I:I,GD_A_2018!E:E,A63)</f>
        <v>0</v>
      </c>
      <c r="N63" s="13">
        <f>L63+M63</f>
        <v>0</v>
      </c>
      <c r="P63" s="13">
        <f t="shared" si="74"/>
        <v>0</v>
      </c>
      <c r="Q63" s="13">
        <f>SUMIFS(GD_A_2018!K:K,GD_A_2018!E:E,A63)</f>
        <v>0</v>
      </c>
      <c r="R63" s="13">
        <f t="shared" si="74"/>
        <v>0</v>
      </c>
      <c r="T63" s="13">
        <f t="shared" si="75"/>
        <v>0</v>
      </c>
      <c r="U63" s="13">
        <f>SUMIFS(GD_A_2019!G:G,GD_A_2019!E:E,A63)</f>
        <v>0</v>
      </c>
      <c r="V63" s="13">
        <f t="shared" si="76"/>
        <v>0</v>
      </c>
      <c r="X63" s="13">
        <f t="shared" si="77"/>
        <v>0</v>
      </c>
      <c r="Y63" s="13">
        <f>SUMIFS(GD_A_2020!J:J,GD_A_2020!E:E,A63)</f>
        <v>0</v>
      </c>
      <c r="Z63" s="13">
        <f t="shared" si="78"/>
        <v>0</v>
      </c>
      <c r="AB63" s="13">
        <f t="shared" si="79"/>
        <v>0</v>
      </c>
      <c r="AC63" s="13">
        <f>SUMIFS(GD_A_2020!G:G,GD_A_2020!E:E,A63)</f>
        <v>0</v>
      </c>
      <c r="AD63" s="13">
        <f t="shared" si="80"/>
        <v>0</v>
      </c>
    </row>
    <row r="64" spans="1:30" s="4" customFormat="1" x14ac:dyDescent="0.25">
      <c r="A64" s="29">
        <v>141010</v>
      </c>
      <c r="B64" s="29">
        <v>2100</v>
      </c>
      <c r="C64" s="34">
        <v>1544</v>
      </c>
      <c r="D64" s="12">
        <v>141</v>
      </c>
      <c r="E64" s="22" t="s">
        <v>354</v>
      </c>
      <c r="F64" s="22" t="s">
        <v>353</v>
      </c>
      <c r="G64" s="68" t="s">
        <v>570</v>
      </c>
      <c r="H64" s="13"/>
      <c r="I64" s="13">
        <f>SUMIFS(GD_A_2018!G:G,GD_A_2018!E:E,A64)</f>
        <v>0</v>
      </c>
      <c r="J64" s="13">
        <f>H64+I64</f>
        <v>0</v>
      </c>
      <c r="L64" s="13"/>
      <c r="M64" s="13">
        <f>SUMIFS(GD_A_2018!I:I,GD_A_2018!E:E,A64)</f>
        <v>0</v>
      </c>
      <c r="N64" s="13">
        <f>L64+M64</f>
        <v>0</v>
      </c>
      <c r="P64" s="13">
        <f t="shared" si="74"/>
        <v>0</v>
      </c>
      <c r="Q64" s="13">
        <f>SUMIFS(GD_A_2018!K:K,GD_A_2018!E:E,A64)</f>
        <v>0</v>
      </c>
      <c r="R64" s="13">
        <f t="shared" si="74"/>
        <v>0</v>
      </c>
      <c r="T64" s="13">
        <f t="shared" si="75"/>
        <v>0</v>
      </c>
      <c r="U64" s="13">
        <f>SUMIFS(GD_A_2019!G:G,GD_A_2019!E:E,A64)</f>
        <v>0</v>
      </c>
      <c r="V64" s="13">
        <f t="shared" si="76"/>
        <v>0</v>
      </c>
      <c r="X64" s="13">
        <f t="shared" si="77"/>
        <v>0</v>
      </c>
      <c r="Y64" s="13">
        <f>SUMIFS(GD_A_2020!J:J,GD_A_2020!E:E,A64)</f>
        <v>0</v>
      </c>
      <c r="Z64" s="13">
        <f t="shared" si="78"/>
        <v>0</v>
      </c>
      <c r="AB64" s="13">
        <f t="shared" si="79"/>
        <v>0</v>
      </c>
      <c r="AC64" s="13">
        <f>SUMIFS(GD_A_2020!G:G,GD_A_2020!E:E,A64)</f>
        <v>0</v>
      </c>
      <c r="AD64" s="13">
        <f t="shared" si="80"/>
        <v>0</v>
      </c>
    </row>
    <row r="65" spans="1:30" s="4" customFormat="1" x14ac:dyDescent="0.25">
      <c r="A65" s="14"/>
      <c r="B65" s="14"/>
      <c r="C65" s="15"/>
      <c r="D65" s="15"/>
      <c r="E65" s="15" t="s">
        <v>509</v>
      </c>
      <c r="F65" s="15" t="s">
        <v>508</v>
      </c>
      <c r="G65" s="69"/>
      <c r="H65" s="16">
        <f>SUM(H61:H64)</f>
        <v>0</v>
      </c>
      <c r="I65" s="16">
        <f>SUM(I61:I64)</f>
        <v>0</v>
      </c>
      <c r="J65" s="16">
        <f>SUM(J61:J64)</f>
        <v>0</v>
      </c>
      <c r="L65" s="16">
        <f>SUM(L61:L64)</f>
        <v>0</v>
      </c>
      <c r="M65" s="16">
        <f>SUM(M61:M64)</f>
        <v>0</v>
      </c>
      <c r="N65" s="16">
        <f>SUM(N61:N64)</f>
        <v>0</v>
      </c>
      <c r="P65" s="16">
        <f>SUM(P61:P64)</f>
        <v>0</v>
      </c>
      <c r="Q65" s="16">
        <f>SUM(Q61:Q64)</f>
        <v>0</v>
      </c>
      <c r="R65" s="16">
        <f>SUM(R61:R64)</f>
        <v>0</v>
      </c>
      <c r="T65" s="16">
        <f>SUM(T61:T64)</f>
        <v>0</v>
      </c>
      <c r="U65" s="16">
        <f>SUM(U61:U64)</f>
        <v>0</v>
      </c>
      <c r="V65" s="16">
        <f>SUM(V61:V64)</f>
        <v>0</v>
      </c>
      <c r="X65" s="16">
        <f>SUM(X61:X64)</f>
        <v>0</v>
      </c>
      <c r="Y65" s="16">
        <f>SUM(Y61:Y64)</f>
        <v>0</v>
      </c>
      <c r="Z65" s="16">
        <f>SUM(Z61:Z64)</f>
        <v>0</v>
      </c>
      <c r="AB65" s="16">
        <f>SUM(AB61:AB64)</f>
        <v>0</v>
      </c>
      <c r="AC65" s="16">
        <f>SUM(AC61:AC64)</f>
        <v>0</v>
      </c>
      <c r="AD65" s="16">
        <f>SUM(AD61:AD64)</f>
        <v>0</v>
      </c>
    </row>
    <row r="66" spans="1:30" s="4" customFormat="1" x14ac:dyDescent="0.25">
      <c r="A66" s="29">
        <v>141011</v>
      </c>
      <c r="B66" s="29">
        <v>2100</v>
      </c>
      <c r="C66" s="12">
        <v>1551</v>
      </c>
      <c r="D66" s="12">
        <v>141</v>
      </c>
      <c r="E66" s="12" t="s">
        <v>507</v>
      </c>
      <c r="F66" s="12" t="s">
        <v>506</v>
      </c>
      <c r="G66" s="68" t="s">
        <v>570</v>
      </c>
      <c r="H66" s="13"/>
      <c r="I66" s="13">
        <f>SUMIFS(GD_A_2018!G:G,GD_A_2018!E:E,A66)</f>
        <v>0</v>
      </c>
      <c r="J66" s="13">
        <f>H66+I66</f>
        <v>0</v>
      </c>
      <c r="L66" s="13"/>
      <c r="M66" s="13">
        <f>SUMIFS(GD_A_2018!I:I,GD_A_2018!E:E,A66)</f>
        <v>0</v>
      </c>
      <c r="N66" s="13">
        <f>L66+M66</f>
        <v>0</v>
      </c>
      <c r="P66" s="13">
        <f t="shared" ref="P66:R67" si="81">O66+N66</f>
        <v>0</v>
      </c>
      <c r="Q66" s="13">
        <f>SUMIFS(GD_A_2018!K:K,GD_A_2018!E:E,A66)</f>
        <v>0</v>
      </c>
      <c r="R66" s="13">
        <f t="shared" si="81"/>
        <v>0</v>
      </c>
      <c r="T66" s="13">
        <f t="shared" ref="T66:T67" si="82">R66</f>
        <v>0</v>
      </c>
      <c r="U66" s="13">
        <f>SUMIFS(GD_A_2019!G:G,GD_A_2019!E:E,A66)</f>
        <v>0</v>
      </c>
      <c r="V66" s="13">
        <f t="shared" ref="V66:V67" si="83">U66+T66</f>
        <v>0</v>
      </c>
      <c r="X66" s="13">
        <f t="shared" ref="X66:X67" si="84">AB66</f>
        <v>0</v>
      </c>
      <c r="Y66" s="13">
        <f>SUMIFS(GD_A_2020!J:J,GD_A_2020!E:E,A66)</f>
        <v>0</v>
      </c>
      <c r="Z66" s="13">
        <f t="shared" ref="Z66:Z67" si="85">Y66+X66</f>
        <v>0</v>
      </c>
      <c r="AB66" s="13">
        <f t="shared" ref="AB66:AB67" si="86">V66</f>
        <v>0</v>
      </c>
      <c r="AC66" s="13">
        <f>SUMIFS(GD_A_2020!G:G,GD_A_2020!E:E,A66)</f>
        <v>0</v>
      </c>
      <c r="AD66" s="13">
        <f t="shared" ref="AD66:AD67" si="87">AC66+AB66</f>
        <v>0</v>
      </c>
    </row>
    <row r="67" spans="1:30" s="4" customFormat="1" x14ac:dyDescent="0.25">
      <c r="A67" s="29">
        <v>141012</v>
      </c>
      <c r="B67" s="29">
        <v>2100</v>
      </c>
      <c r="C67" s="12">
        <v>1557</v>
      </c>
      <c r="D67" s="12">
        <v>141</v>
      </c>
      <c r="E67" s="12" t="s">
        <v>505</v>
      </c>
      <c r="F67" s="12" t="s">
        <v>504</v>
      </c>
      <c r="G67" s="68" t="s">
        <v>570</v>
      </c>
      <c r="H67" s="13"/>
      <c r="I67" s="13">
        <f>SUMIFS(GD_A_2018!G:G,GD_A_2018!E:E,A67)</f>
        <v>0</v>
      </c>
      <c r="J67" s="13">
        <f>H67+I67</f>
        <v>0</v>
      </c>
      <c r="L67" s="13"/>
      <c r="M67" s="13">
        <f>SUMIFS(GD_A_2018!I:I,GD_A_2018!E:E,A67)</f>
        <v>0</v>
      </c>
      <c r="N67" s="13">
        <f>L67+M67</f>
        <v>0</v>
      </c>
      <c r="P67" s="13">
        <f t="shared" si="81"/>
        <v>0</v>
      </c>
      <c r="Q67" s="13">
        <f>SUMIFS(GD_A_2018!K:K,GD_A_2018!E:E,A67)</f>
        <v>0</v>
      </c>
      <c r="R67" s="13">
        <f t="shared" si="81"/>
        <v>0</v>
      </c>
      <c r="T67" s="13">
        <f t="shared" si="82"/>
        <v>0</v>
      </c>
      <c r="U67" s="13">
        <f>SUMIFS(GD_A_2019!G:G,GD_A_2019!E:E,A67)</f>
        <v>0</v>
      </c>
      <c r="V67" s="13">
        <f t="shared" si="83"/>
        <v>0</v>
      </c>
      <c r="X67" s="13">
        <f t="shared" si="84"/>
        <v>0</v>
      </c>
      <c r="Y67" s="13">
        <f>SUMIFS(GD_A_2020!J:J,GD_A_2020!E:E,A67)</f>
        <v>0</v>
      </c>
      <c r="Z67" s="13">
        <f t="shared" si="85"/>
        <v>0</v>
      </c>
      <c r="AB67" s="13">
        <f t="shared" si="86"/>
        <v>0</v>
      </c>
      <c r="AC67" s="13">
        <f>SUMIFS(GD_A_2020!G:G,GD_A_2020!E:E,A67)</f>
        <v>0</v>
      </c>
      <c r="AD67" s="13">
        <f t="shared" si="87"/>
        <v>0</v>
      </c>
    </row>
    <row r="68" spans="1:30" s="4" customFormat="1" x14ac:dyDescent="0.25">
      <c r="A68" s="14"/>
      <c r="B68" s="14"/>
      <c r="C68" s="15"/>
      <c r="D68" s="15"/>
      <c r="E68" s="15" t="s">
        <v>503</v>
      </c>
      <c r="F68" s="15" t="s">
        <v>502</v>
      </c>
      <c r="G68" s="69"/>
      <c r="H68" s="16">
        <f>SUM(H66:H67)</f>
        <v>0</v>
      </c>
      <c r="I68" s="16">
        <f>SUM(I66:I67)</f>
        <v>0</v>
      </c>
      <c r="J68" s="16">
        <f>SUM(J66:J67)</f>
        <v>0</v>
      </c>
      <c r="L68" s="16">
        <f>SUM(L66:L67)</f>
        <v>0</v>
      </c>
      <c r="M68" s="16">
        <f>SUM(M66:M67)</f>
        <v>0</v>
      </c>
      <c r="N68" s="16">
        <f>SUM(N66:N67)</f>
        <v>0</v>
      </c>
      <c r="P68" s="16">
        <f>SUM(P66:P67)</f>
        <v>0</v>
      </c>
      <c r="Q68" s="16">
        <f>SUM(Q66:Q67)</f>
        <v>0</v>
      </c>
      <c r="R68" s="16">
        <f>SUM(R66:R67)</f>
        <v>0</v>
      </c>
      <c r="T68" s="16">
        <f>SUM(T66:T67)</f>
        <v>0</v>
      </c>
      <c r="U68" s="16">
        <f>SUM(U66:U67)</f>
        <v>0</v>
      </c>
      <c r="V68" s="16">
        <f>SUM(V66:V67)</f>
        <v>0</v>
      </c>
      <c r="X68" s="16">
        <f>SUM(X66:X67)</f>
        <v>0</v>
      </c>
      <c r="Y68" s="16">
        <f>SUM(Y66:Y67)</f>
        <v>0</v>
      </c>
      <c r="Z68" s="16">
        <f>SUM(Z66:Z67)</f>
        <v>0</v>
      </c>
      <c r="AB68" s="16">
        <f>SUM(AB66:AB67)</f>
        <v>0</v>
      </c>
      <c r="AC68" s="16">
        <f>SUM(AC66:AC67)</f>
        <v>0</v>
      </c>
      <c r="AD68" s="16">
        <f>SUM(AD66:AD67)</f>
        <v>0</v>
      </c>
    </row>
    <row r="69" spans="1:30" s="4" customFormat="1" x14ac:dyDescent="0.25">
      <c r="A69" s="29">
        <v>141013</v>
      </c>
      <c r="B69" s="29">
        <v>2100</v>
      </c>
      <c r="C69" s="12">
        <v>1561</v>
      </c>
      <c r="D69" s="12">
        <v>141</v>
      </c>
      <c r="E69" s="12" t="s">
        <v>501</v>
      </c>
      <c r="F69" s="12" t="s">
        <v>500</v>
      </c>
      <c r="G69" s="68" t="s">
        <v>570</v>
      </c>
      <c r="H69" s="13"/>
      <c r="I69" s="13">
        <f>SUMIFS(GD_A_2018!G:G,GD_A_2018!E:E,A69)</f>
        <v>2500000000</v>
      </c>
      <c r="J69" s="13">
        <f>H69+I69</f>
        <v>2500000000</v>
      </c>
      <c r="L69" s="13"/>
      <c r="M69" s="13">
        <f>SUMIFS(GD_A_2018!I:I,GD_A_2018!E:E,A69)</f>
        <v>1875000000</v>
      </c>
      <c r="N69" s="13">
        <f>L69+M69</f>
        <v>1875000000</v>
      </c>
      <c r="P69" s="13">
        <f t="shared" ref="P69:R71" si="88">O69+N69</f>
        <v>1875000000</v>
      </c>
      <c r="Q69" s="13">
        <f>SUMIFS(GD_A_2018!K:K,GD_A_2018!E:E,A69)</f>
        <v>625000000</v>
      </c>
      <c r="R69" s="13">
        <f t="shared" si="88"/>
        <v>2500000000</v>
      </c>
      <c r="T69" s="13">
        <f t="shared" ref="T69:T71" si="89">R69</f>
        <v>2500000000</v>
      </c>
      <c r="U69" s="13">
        <f>SUMIFS(GD_A_2019!G:G,GD_A_2019!E:E,A69)</f>
        <v>0</v>
      </c>
      <c r="V69" s="13">
        <f t="shared" ref="V69:V71" si="90">U69+T69</f>
        <v>2500000000</v>
      </c>
      <c r="X69" s="13">
        <f t="shared" ref="X69:X71" si="91">AB69</f>
        <v>2500000000</v>
      </c>
      <c r="Y69" s="13">
        <f>SUMIFS(GD_A_2020!J:J,GD_A_2020!E:E,A69)</f>
        <v>7500000000</v>
      </c>
      <c r="Z69" s="13">
        <f t="shared" ref="Z69:Z71" si="92">Y69+X69</f>
        <v>10000000000</v>
      </c>
      <c r="AB69" s="13">
        <f t="shared" ref="AB69:AB71" si="93">V69</f>
        <v>2500000000</v>
      </c>
      <c r="AC69" s="13">
        <f>SUMIFS(GD_A_2020!G:G,GD_A_2020!E:E,A69)</f>
        <v>10000000000</v>
      </c>
      <c r="AD69" s="13">
        <f t="shared" ref="AD69:AD71" si="94">AC69+AB69</f>
        <v>12500000000</v>
      </c>
    </row>
    <row r="70" spans="1:30" s="4" customFormat="1" x14ac:dyDescent="0.25">
      <c r="A70" s="29">
        <v>141014</v>
      </c>
      <c r="B70" s="29">
        <v>2100</v>
      </c>
      <c r="C70" s="12">
        <v>1562</v>
      </c>
      <c r="D70" s="12">
        <v>141</v>
      </c>
      <c r="E70" s="12" t="s">
        <v>499</v>
      </c>
      <c r="F70" s="12" t="s">
        <v>498</v>
      </c>
      <c r="G70" s="68" t="s">
        <v>570</v>
      </c>
      <c r="H70" s="13"/>
      <c r="I70" s="13">
        <f>SUMIFS(GD_A_2018!G:G,GD_A_2018!E:E,A70)</f>
        <v>0</v>
      </c>
      <c r="J70" s="13">
        <f>H70+I70</f>
        <v>0</v>
      </c>
      <c r="L70" s="13"/>
      <c r="M70" s="13">
        <f>SUMIFS(GD_A_2018!I:I,GD_A_2018!E:E,A70)</f>
        <v>0</v>
      </c>
      <c r="N70" s="13">
        <f>L70+M70</f>
        <v>0</v>
      </c>
      <c r="P70" s="13">
        <f t="shared" si="88"/>
        <v>0</v>
      </c>
      <c r="Q70" s="13">
        <f>SUMIFS(GD_A_2018!K:K,GD_A_2018!E:E,A70)</f>
        <v>0</v>
      </c>
      <c r="R70" s="13">
        <f t="shared" si="88"/>
        <v>0</v>
      </c>
      <c r="T70" s="13">
        <f t="shared" si="89"/>
        <v>0</v>
      </c>
      <c r="U70" s="13">
        <f>SUMIFS(GD_A_2019!G:G,GD_A_2019!E:E,A70)</f>
        <v>0</v>
      </c>
      <c r="V70" s="13">
        <f t="shared" si="90"/>
        <v>0</v>
      </c>
      <c r="X70" s="13">
        <f t="shared" si="91"/>
        <v>0</v>
      </c>
      <c r="Y70" s="13">
        <f>SUMIFS(GD_A_2020!J:J,GD_A_2020!E:E,A70)</f>
        <v>0</v>
      </c>
      <c r="Z70" s="13">
        <f t="shared" si="92"/>
        <v>0</v>
      </c>
      <c r="AB70" s="13">
        <f t="shared" si="93"/>
        <v>0</v>
      </c>
      <c r="AC70" s="13">
        <f>SUMIFS(GD_A_2020!G:G,GD_A_2020!E:E,A70)</f>
        <v>0</v>
      </c>
      <c r="AD70" s="13">
        <f t="shared" si="94"/>
        <v>0</v>
      </c>
    </row>
    <row r="71" spans="1:30" s="4" customFormat="1" x14ac:dyDescent="0.25">
      <c r="A71" s="29">
        <v>141015</v>
      </c>
      <c r="B71" s="29">
        <v>2100</v>
      </c>
      <c r="C71" s="12">
        <v>1567</v>
      </c>
      <c r="D71" s="12">
        <v>141</v>
      </c>
      <c r="E71" s="12" t="s">
        <v>497</v>
      </c>
      <c r="F71" s="12" t="s">
        <v>496</v>
      </c>
      <c r="G71" s="68" t="s">
        <v>570</v>
      </c>
      <c r="H71" s="13"/>
      <c r="I71" s="13">
        <f>SUMIFS(GD_A_2018!G:G,GD_A_2018!E:E,A71)</f>
        <v>0</v>
      </c>
      <c r="J71" s="13">
        <f>H71+I71</f>
        <v>0</v>
      </c>
      <c r="L71" s="13"/>
      <c r="M71" s="13">
        <f>SUMIFS(GD_A_2018!I:I,GD_A_2018!E:E,A71)</f>
        <v>0</v>
      </c>
      <c r="N71" s="13">
        <f>L71+M71</f>
        <v>0</v>
      </c>
      <c r="P71" s="13">
        <f t="shared" si="88"/>
        <v>0</v>
      </c>
      <c r="Q71" s="13">
        <f>SUMIFS(GD_A_2018!K:K,GD_A_2018!E:E,A71)</f>
        <v>0</v>
      </c>
      <c r="R71" s="13">
        <f t="shared" si="88"/>
        <v>0</v>
      </c>
      <c r="T71" s="13">
        <f t="shared" si="89"/>
        <v>0</v>
      </c>
      <c r="U71" s="13">
        <f>SUMIFS(GD_A_2019!G:G,GD_A_2019!E:E,A71)</f>
        <v>0</v>
      </c>
      <c r="V71" s="13">
        <f t="shared" si="90"/>
        <v>0</v>
      </c>
      <c r="X71" s="13">
        <f t="shared" si="91"/>
        <v>0</v>
      </c>
      <c r="Y71" s="13">
        <f>SUMIFS(GD_A_2020!J:J,GD_A_2020!E:E,A71)</f>
        <v>0</v>
      </c>
      <c r="Z71" s="13">
        <f t="shared" si="92"/>
        <v>0</v>
      </c>
      <c r="AB71" s="13">
        <f t="shared" si="93"/>
        <v>0</v>
      </c>
      <c r="AC71" s="13">
        <f>SUMIFS(GD_A_2020!G:G,GD_A_2020!E:E,A71)</f>
        <v>0</v>
      </c>
      <c r="AD71" s="13">
        <f t="shared" si="94"/>
        <v>0</v>
      </c>
    </row>
    <row r="72" spans="1:30" s="4" customFormat="1" x14ac:dyDescent="0.25">
      <c r="A72" s="14"/>
      <c r="B72" s="14"/>
      <c r="C72" s="15"/>
      <c r="D72" s="15"/>
      <c r="E72" s="15" t="s">
        <v>495</v>
      </c>
      <c r="F72" s="15" t="s">
        <v>494</v>
      </c>
      <c r="G72" s="69"/>
      <c r="H72" s="16">
        <f>SUM(H69:H71)</f>
        <v>0</v>
      </c>
      <c r="I72" s="16">
        <f>SUM(I69:I71)</f>
        <v>2500000000</v>
      </c>
      <c r="J72" s="16">
        <f>SUM(J69:J71)</f>
        <v>2500000000</v>
      </c>
      <c r="L72" s="16">
        <f>SUM(L69:L71)</f>
        <v>0</v>
      </c>
      <c r="M72" s="16">
        <f>SUM(M69:M71)</f>
        <v>1875000000</v>
      </c>
      <c r="N72" s="16">
        <f>SUM(N69:N71)</f>
        <v>1875000000</v>
      </c>
      <c r="P72" s="16">
        <f>SUM(P69:P71)</f>
        <v>1875000000</v>
      </c>
      <c r="Q72" s="16">
        <f>SUM(Q69:Q71)</f>
        <v>625000000</v>
      </c>
      <c r="R72" s="16">
        <f>SUM(R69:R71)</f>
        <v>2500000000</v>
      </c>
      <c r="T72" s="16">
        <f>SUM(T69:T71)</f>
        <v>2500000000</v>
      </c>
      <c r="U72" s="16">
        <f>SUM(U69:U71)</f>
        <v>0</v>
      </c>
      <c r="V72" s="16">
        <f>SUM(V69:V71)</f>
        <v>2500000000</v>
      </c>
      <c r="X72" s="16">
        <f>SUM(X69:X71)</f>
        <v>2500000000</v>
      </c>
      <c r="Y72" s="16">
        <f>SUM(Y69:Y71)</f>
        <v>7500000000</v>
      </c>
      <c r="Z72" s="16">
        <f>SUM(Z69:Z71)</f>
        <v>10000000000</v>
      </c>
      <c r="AB72" s="16">
        <f>SUM(AB69:AB71)</f>
        <v>2500000000</v>
      </c>
      <c r="AC72" s="16">
        <f>SUM(AC69:AC71)</f>
        <v>10000000000</v>
      </c>
      <c r="AD72" s="16">
        <f>SUM(AD69:AD71)</f>
        <v>12500000000</v>
      </c>
    </row>
    <row r="73" spans="1:30" s="4" customFormat="1" x14ac:dyDescent="0.25">
      <c r="A73" s="14">
        <v>141016</v>
      </c>
      <c r="B73" s="14">
        <v>2100</v>
      </c>
      <c r="C73" s="15">
        <v>157</v>
      </c>
      <c r="D73" s="15">
        <v>141</v>
      </c>
      <c r="E73" s="15" t="s">
        <v>493</v>
      </c>
      <c r="F73" s="15" t="s">
        <v>492</v>
      </c>
      <c r="G73" s="68" t="s">
        <v>570</v>
      </c>
      <c r="H73" s="16"/>
      <c r="I73" s="13">
        <f>SUMIFS(GD_A_2018!G:G,GD_A_2018!E:E,A73)</f>
        <v>0</v>
      </c>
      <c r="J73" s="16">
        <f>H73+I73</f>
        <v>0</v>
      </c>
      <c r="L73" s="16"/>
      <c r="M73" s="13">
        <f>SUMIFS(GD_A_2018!I:I,GD_A_2018!E:E,A73)</f>
        <v>0</v>
      </c>
      <c r="N73" s="16">
        <f>L73+M73</f>
        <v>0</v>
      </c>
      <c r="P73" s="13">
        <f t="shared" ref="P73:R74" si="95">O73+N73</f>
        <v>0</v>
      </c>
      <c r="Q73" s="13">
        <f>SUMIFS(GD_A_2018!K:K,GD_A_2018!E:E,A73)</f>
        <v>0</v>
      </c>
      <c r="R73" s="13">
        <f t="shared" si="95"/>
        <v>0</v>
      </c>
      <c r="T73" s="13">
        <f t="shared" ref="T73:T74" si="96">R73</f>
        <v>0</v>
      </c>
      <c r="U73" s="13">
        <f>SUMIFS(GD_A_2019!G:G,GD_A_2019!E:E,A73)</f>
        <v>0</v>
      </c>
      <c r="V73" s="13">
        <f t="shared" ref="V73:V74" si="97">U73+T73</f>
        <v>0</v>
      </c>
      <c r="X73" s="13">
        <f t="shared" ref="X73:X74" si="98">AB73</f>
        <v>0</v>
      </c>
      <c r="Y73" s="13">
        <f>SUMIFS(GD_A_2020!J:J,GD_A_2020!E:E,A73)</f>
        <v>0</v>
      </c>
      <c r="Z73" s="13">
        <f t="shared" ref="Z73:Z74" si="99">Y73+X73</f>
        <v>0</v>
      </c>
      <c r="AB73" s="13">
        <f t="shared" ref="AB73:AB74" si="100">V73</f>
        <v>0</v>
      </c>
      <c r="AC73" s="13">
        <f>SUMIFS(GD_A_2020!G:G,GD_A_2020!E:E,A73)</f>
        <v>0</v>
      </c>
      <c r="AD73" s="13">
        <f t="shared" ref="AD73:AD74" si="101">AC73+AB73</f>
        <v>0</v>
      </c>
    </row>
    <row r="74" spans="1:30" s="4" customFormat="1" x14ac:dyDescent="0.25">
      <c r="A74" s="14">
        <v>141017</v>
      </c>
      <c r="B74" s="14">
        <v>2100</v>
      </c>
      <c r="C74" s="15">
        <v>158</v>
      </c>
      <c r="D74" s="15">
        <v>141</v>
      </c>
      <c r="E74" s="15" t="s">
        <v>491</v>
      </c>
      <c r="F74" s="15" t="s">
        <v>490</v>
      </c>
      <c r="G74" s="68" t="s">
        <v>570</v>
      </c>
      <c r="H74" s="16"/>
      <c r="I74" s="13">
        <f>SUMIFS(GD_A_2018!G:G,GD_A_2018!E:E,A74)</f>
        <v>0</v>
      </c>
      <c r="J74" s="16">
        <f>H74+I74</f>
        <v>0</v>
      </c>
      <c r="L74" s="16"/>
      <c r="M74" s="13">
        <f>SUMIFS(GD_A_2018!I:I,GD_A_2018!E:E,A74)</f>
        <v>0</v>
      </c>
      <c r="N74" s="16">
        <f>L74+M74</f>
        <v>0</v>
      </c>
      <c r="P74" s="13">
        <f t="shared" si="95"/>
        <v>0</v>
      </c>
      <c r="Q74" s="13">
        <f>SUMIFS(GD_A_2018!K:K,GD_A_2018!E:E,A74)</f>
        <v>0</v>
      </c>
      <c r="R74" s="13">
        <f t="shared" si="95"/>
        <v>0</v>
      </c>
      <c r="T74" s="13">
        <f t="shared" si="96"/>
        <v>0</v>
      </c>
      <c r="U74" s="13">
        <f>SUMIFS(GD_A_2019!G:G,GD_A_2019!E:E,A74)</f>
        <v>0</v>
      </c>
      <c r="V74" s="13">
        <f t="shared" si="97"/>
        <v>0</v>
      </c>
      <c r="X74" s="13">
        <f t="shared" si="98"/>
        <v>0</v>
      </c>
      <c r="Y74" s="13">
        <f>SUMIFS(GD_A_2020!J:J,GD_A_2020!E:E,A74)</f>
        <v>0</v>
      </c>
      <c r="Z74" s="13">
        <f t="shared" si="99"/>
        <v>0</v>
      </c>
      <c r="AB74" s="13">
        <f t="shared" si="100"/>
        <v>0</v>
      </c>
      <c r="AC74" s="13">
        <f>SUMIFS(GD_A_2020!G:G,GD_A_2020!E:E,A74)</f>
        <v>0</v>
      </c>
      <c r="AD74" s="13">
        <f t="shared" si="101"/>
        <v>0</v>
      </c>
    </row>
    <row r="75" spans="1:30" s="4" customFormat="1" x14ac:dyDescent="0.25">
      <c r="A75" s="24"/>
      <c r="B75" s="24"/>
      <c r="C75" s="19"/>
      <c r="D75" s="19"/>
      <c r="E75" s="19" t="s">
        <v>489</v>
      </c>
      <c r="F75" s="19" t="s">
        <v>488</v>
      </c>
      <c r="G75" s="72"/>
      <c r="H75" s="20">
        <f>SUM(H54:H55,H60,H65,H68,H72:H74)</f>
        <v>0</v>
      </c>
      <c r="I75" s="20">
        <f>SUM(I54:I55,I60,I65,I68,I72:I74)</f>
        <v>2500000000</v>
      </c>
      <c r="J75" s="20">
        <f>SUM(J54:J55,J60,J65,J68,J72:J74)</f>
        <v>2500000000</v>
      </c>
      <c r="L75" s="20">
        <f>SUM(L54:L55,L60,L65,L68,L72:L74)</f>
        <v>0</v>
      </c>
      <c r="M75" s="20">
        <f>SUM(M54:M55,M60,M65,M68,M72:M74)</f>
        <v>1875000000</v>
      </c>
      <c r="N75" s="20">
        <f>SUM(N54:N55,N60,N65,N68,N72:N74)</f>
        <v>1875000000</v>
      </c>
      <c r="P75" s="20">
        <f>SUM(P54:P55,P60,P65,P68,P72:P74)</f>
        <v>1875000000</v>
      </c>
      <c r="Q75" s="20">
        <f>SUM(Q54:Q55,Q60,Q65,Q68,Q72:Q74)</f>
        <v>625000000</v>
      </c>
      <c r="R75" s="20">
        <f>SUM(R54:R55,R60,R65,R68,R72:R74)</f>
        <v>2500000000</v>
      </c>
      <c r="T75" s="20">
        <f>SUM(T54:T55,T60,T65,T68,T72:T74)</f>
        <v>2500000000</v>
      </c>
      <c r="U75" s="20">
        <f>SUM(U54:U55,U60,U65,U68,U72:U74)</f>
        <v>0</v>
      </c>
      <c r="V75" s="20">
        <f>SUM(V54:V55,V60,V65,V68,V72:V74)</f>
        <v>2500000000</v>
      </c>
      <c r="X75" s="20">
        <f>SUM(X54:X55,X60,X65,X68,X72:X74)</f>
        <v>2500000000</v>
      </c>
      <c r="Y75" s="20">
        <f>SUM(Y54:Y55,Y60,Y65,Y68,Y72:Y74)</f>
        <v>7500000000</v>
      </c>
      <c r="Z75" s="20">
        <f>SUM(Z54:Z55,Z60,Z65,Z68,Z72:Z74)</f>
        <v>10000000000</v>
      </c>
      <c r="AB75" s="20">
        <f>SUM(AB54:AB55,AB60,AB65,AB68,AB72:AB74)</f>
        <v>2500000000</v>
      </c>
      <c r="AC75" s="20">
        <f>SUM(AC54:AC55,AC60,AC65,AC68,AC72:AC74)</f>
        <v>10000000000</v>
      </c>
      <c r="AD75" s="20">
        <f>SUM(AD54:AD55,AD60,AD65,AD68,AD72:AD74)</f>
        <v>12500000000</v>
      </c>
    </row>
    <row r="76" spans="1:30" s="4" customFormat="1" x14ac:dyDescent="0.25">
      <c r="A76" s="14">
        <v>149001</v>
      </c>
      <c r="B76" s="14">
        <v>2100</v>
      </c>
      <c r="C76" s="32">
        <v>2294</v>
      </c>
      <c r="D76" s="15">
        <v>149</v>
      </c>
      <c r="E76" s="15" t="s">
        <v>352</v>
      </c>
      <c r="F76" s="15" t="s">
        <v>351</v>
      </c>
      <c r="G76" s="68" t="s">
        <v>570</v>
      </c>
      <c r="H76" s="16"/>
      <c r="I76" s="13">
        <f>SUMIFS(GD_A_2018!G:G,GD_A_2018!E:E,A76)</f>
        <v>0</v>
      </c>
      <c r="J76" s="16">
        <f>H76+I76</f>
        <v>0</v>
      </c>
      <c r="L76" s="16"/>
      <c r="M76" s="13">
        <f>SUMIFS(GD_A_2018!I:I,GD_A_2018!E:E,A76)</f>
        <v>0</v>
      </c>
      <c r="N76" s="16">
        <f>L76+M76</f>
        <v>0</v>
      </c>
      <c r="P76" s="13">
        <f>O76+N76</f>
        <v>0</v>
      </c>
      <c r="Q76" s="13">
        <f>SUMIFS(GD_A_2018!K:K,GD_A_2018!E:E,A76)</f>
        <v>0</v>
      </c>
      <c r="R76" s="13">
        <f>Q76+P76</f>
        <v>0</v>
      </c>
      <c r="T76" s="13">
        <f>R76</f>
        <v>0</v>
      </c>
      <c r="U76" s="13">
        <f>SUMIFS(GD_A_2019!G:G,GD_A_2019!E:E,A76)</f>
        <v>0</v>
      </c>
      <c r="V76" s="13">
        <f>U76+T76</f>
        <v>0</v>
      </c>
      <c r="X76" s="13">
        <f>AB76</f>
        <v>0</v>
      </c>
      <c r="Y76" s="13">
        <f>SUMIFS(GD_A_2020!J:J,GD_A_2020!E:E,A76)</f>
        <v>0</v>
      </c>
      <c r="Z76" s="13">
        <f>Y76+X76</f>
        <v>0</v>
      </c>
      <c r="AB76" s="13">
        <f>V76</f>
        <v>0</v>
      </c>
      <c r="AC76" s="13">
        <f>SUMIFS(GD_A_2020!G:G,GD_A_2020!E:E,A76)</f>
        <v>0</v>
      </c>
      <c r="AD76" s="13">
        <f>AC76+AB76</f>
        <v>0</v>
      </c>
    </row>
    <row r="77" spans="1:30" s="4" customFormat="1" x14ac:dyDescent="0.25">
      <c r="A77" s="31"/>
      <c r="B77" s="31"/>
      <c r="C77" s="27"/>
      <c r="D77" s="27">
        <v>140</v>
      </c>
      <c r="E77" s="27" t="s">
        <v>489</v>
      </c>
      <c r="F77" s="27" t="s">
        <v>488</v>
      </c>
      <c r="G77" s="72"/>
      <c r="H77" s="28">
        <f>SUM(H75:H76)</f>
        <v>0</v>
      </c>
      <c r="I77" s="28">
        <f>SUM(I75:I76)</f>
        <v>2500000000</v>
      </c>
      <c r="J77" s="28">
        <f>SUM(J75:J76)</f>
        <v>2500000000</v>
      </c>
      <c r="L77" s="28">
        <f>SUM(L75:L76)</f>
        <v>0</v>
      </c>
      <c r="M77" s="28">
        <f>SUM(M75:M76)</f>
        <v>1875000000</v>
      </c>
      <c r="N77" s="28">
        <f>SUM(N75:N76)</f>
        <v>1875000000</v>
      </c>
      <c r="P77" s="28">
        <f>SUM(P75:P76)</f>
        <v>1875000000</v>
      </c>
      <c r="Q77" s="28">
        <f>SUM(Q75:Q76)</f>
        <v>625000000</v>
      </c>
      <c r="R77" s="28">
        <f>SUM(R75:R76)</f>
        <v>2500000000</v>
      </c>
      <c r="T77" s="28">
        <f>SUM(T75:T76)</f>
        <v>2500000000</v>
      </c>
      <c r="U77" s="28">
        <f>SUM(U75:U76)</f>
        <v>0</v>
      </c>
      <c r="V77" s="28">
        <f>SUM(V75:V76)</f>
        <v>2500000000</v>
      </c>
      <c r="X77" s="28">
        <f>SUM(X75:X76)</f>
        <v>2500000000</v>
      </c>
      <c r="Y77" s="28">
        <f>SUM(Y75:Y76)</f>
        <v>7500000000</v>
      </c>
      <c r="Z77" s="28">
        <f>SUM(Z75:Z76)</f>
        <v>10000000000</v>
      </c>
      <c r="AB77" s="28">
        <f>SUM(AB75:AB76)</f>
        <v>2500000000</v>
      </c>
      <c r="AC77" s="28">
        <f>SUM(AC75:AC76)</f>
        <v>10000000000</v>
      </c>
      <c r="AD77" s="28">
        <f>SUM(AD75:AD76)</f>
        <v>12500000000</v>
      </c>
    </row>
    <row r="78" spans="1:30" s="4" customFormat="1" x14ac:dyDescent="0.25">
      <c r="A78" s="29"/>
      <c r="B78" s="29"/>
      <c r="C78" s="2"/>
      <c r="D78" s="2"/>
      <c r="E78" s="2"/>
      <c r="F78" s="2"/>
      <c r="G78" s="69"/>
      <c r="H78" s="3"/>
      <c r="I78" s="3"/>
      <c r="J78" s="3"/>
      <c r="L78" s="3"/>
      <c r="M78" s="3"/>
      <c r="N78" s="3"/>
      <c r="P78" s="3"/>
      <c r="Q78" s="3"/>
      <c r="R78" s="3"/>
      <c r="T78" s="3"/>
      <c r="U78" s="3"/>
      <c r="V78" s="3"/>
      <c r="X78" s="3"/>
      <c r="Y78" s="3"/>
      <c r="Z78" s="3"/>
      <c r="AB78" s="3"/>
      <c r="AC78" s="3"/>
      <c r="AD78" s="3"/>
    </row>
    <row r="79" spans="1:30" s="4" customFormat="1" x14ac:dyDescent="0.25">
      <c r="A79" s="14">
        <v>151001</v>
      </c>
      <c r="B79" s="14">
        <v>2300</v>
      </c>
      <c r="C79" s="32">
        <v>2421</v>
      </c>
      <c r="D79" s="15">
        <v>151</v>
      </c>
      <c r="E79" s="15" t="s">
        <v>487</v>
      </c>
      <c r="F79" s="15" t="s">
        <v>486</v>
      </c>
      <c r="G79" s="68" t="s">
        <v>570</v>
      </c>
      <c r="H79" s="16"/>
      <c r="I79" s="13">
        <f>SUMIFS(GD_A_2018!G:G,GD_A_2018!E:E,A79)</f>
        <v>0</v>
      </c>
      <c r="J79" s="16">
        <f t="shared" ref="J79:J89" si="102">H79+I79</f>
        <v>0</v>
      </c>
      <c r="L79" s="16"/>
      <c r="M79" s="13">
        <f>SUMIFS(GD_A_2018!I:I,GD_A_2018!E:E,A79)</f>
        <v>0</v>
      </c>
      <c r="N79" s="16">
        <f t="shared" ref="N79:N89" si="103">L79+M79</f>
        <v>0</v>
      </c>
      <c r="P79" s="13">
        <f t="shared" ref="P79:R89" si="104">O79+N79</f>
        <v>0</v>
      </c>
      <c r="Q79" s="13">
        <f>SUMIFS(GD_A_2018!K:K,GD_A_2018!E:E,A79)</f>
        <v>0</v>
      </c>
      <c r="R79" s="13">
        <f t="shared" si="104"/>
        <v>0</v>
      </c>
      <c r="T79" s="13">
        <f t="shared" ref="T79:T89" si="105">R79</f>
        <v>0</v>
      </c>
      <c r="U79" s="13">
        <f>SUMIFS(GD_A_2019!G:G,GD_A_2019!E:E,A79)</f>
        <v>0</v>
      </c>
      <c r="V79" s="13">
        <f t="shared" ref="V79:V89" si="106">U79+T79</f>
        <v>0</v>
      </c>
      <c r="X79" s="13">
        <f t="shared" ref="X79:X89" si="107">AB79</f>
        <v>0</v>
      </c>
      <c r="Y79" s="13">
        <f>SUMIFS(GD_A_2020!J:J,GD_A_2020!E:E,A79)</f>
        <v>0</v>
      </c>
      <c r="Z79" s="13">
        <f t="shared" ref="Z79:Z89" si="108">Y79+X79</f>
        <v>0</v>
      </c>
      <c r="AB79" s="13">
        <f t="shared" ref="AB79:AB89" si="109">V79</f>
        <v>0</v>
      </c>
      <c r="AC79" s="13">
        <f>SUMIFS(GD_A_2020!G:G,GD_A_2020!E:E,A79)</f>
        <v>0</v>
      </c>
      <c r="AD79" s="13">
        <f t="shared" ref="AD79:AD89" si="110">AC79+AB79</f>
        <v>0</v>
      </c>
    </row>
    <row r="80" spans="1:30" s="4" customFormat="1" x14ac:dyDescent="0.25">
      <c r="A80" s="14">
        <v>152002</v>
      </c>
      <c r="B80" s="14">
        <v>2300</v>
      </c>
      <c r="C80" s="15">
        <v>133</v>
      </c>
      <c r="D80" s="15">
        <v>152</v>
      </c>
      <c r="E80" s="15" t="s">
        <v>485</v>
      </c>
      <c r="F80" s="15" t="s">
        <v>484</v>
      </c>
      <c r="G80" s="68" t="s">
        <v>570</v>
      </c>
      <c r="H80" s="16"/>
      <c r="I80" s="13">
        <f>SUMIFS(GD_A_2018!G:G,GD_A_2018!E:E,A80)</f>
        <v>0</v>
      </c>
      <c r="J80" s="16">
        <f t="shared" si="102"/>
        <v>0</v>
      </c>
      <c r="L80" s="16"/>
      <c r="M80" s="13">
        <f>SUMIFS(GD_A_2018!I:I,GD_A_2018!E:E,A80)</f>
        <v>0</v>
      </c>
      <c r="N80" s="16">
        <f t="shared" si="103"/>
        <v>0</v>
      </c>
      <c r="P80" s="13">
        <f t="shared" si="104"/>
        <v>0</v>
      </c>
      <c r="Q80" s="13">
        <f>SUMIFS(GD_A_2018!K:K,GD_A_2018!E:E,A80)</f>
        <v>0</v>
      </c>
      <c r="R80" s="13">
        <f t="shared" si="104"/>
        <v>0</v>
      </c>
      <c r="T80" s="13">
        <f t="shared" si="105"/>
        <v>0</v>
      </c>
      <c r="U80" s="13">
        <f>SUMIFS(GD_A_2019!G:G,GD_A_2019!E:E,A80)</f>
        <v>0</v>
      </c>
      <c r="V80" s="13">
        <f t="shared" si="106"/>
        <v>0</v>
      </c>
      <c r="X80" s="13">
        <f t="shared" si="107"/>
        <v>0</v>
      </c>
      <c r="Y80" s="13">
        <f>SUMIFS(GD_A_2020!J:J,GD_A_2020!E:E,A80)</f>
        <v>0</v>
      </c>
      <c r="Z80" s="13">
        <f t="shared" si="108"/>
        <v>0</v>
      </c>
      <c r="AB80" s="13">
        <f t="shared" si="109"/>
        <v>0</v>
      </c>
      <c r="AC80" s="13">
        <f>SUMIFS(GD_A_2020!G:G,GD_A_2020!E:E,A80)</f>
        <v>0</v>
      </c>
      <c r="AD80" s="13">
        <f t="shared" si="110"/>
        <v>0</v>
      </c>
    </row>
    <row r="81" spans="1:30" s="4" customFormat="1" x14ac:dyDescent="0.25">
      <c r="A81" s="29">
        <v>153001</v>
      </c>
      <c r="B81" s="29">
        <v>2300</v>
      </c>
      <c r="C81" s="35">
        <v>33311</v>
      </c>
      <c r="D81" s="12">
        <v>153</v>
      </c>
      <c r="E81" s="12" t="s">
        <v>483</v>
      </c>
      <c r="F81" s="12" t="s">
        <v>299</v>
      </c>
      <c r="G81" s="68" t="s">
        <v>570</v>
      </c>
      <c r="H81" s="13"/>
      <c r="I81" s="13">
        <f>SUMIFS(GD_A_2018!G:G,GD_A_2018!E:E,A81)</f>
        <v>0</v>
      </c>
      <c r="J81" s="13">
        <f t="shared" si="102"/>
        <v>0</v>
      </c>
      <c r="L81" s="13"/>
      <c r="M81" s="13">
        <f>SUMIFS(GD_A_2018!I:I,GD_A_2018!E:E,A81)</f>
        <v>0</v>
      </c>
      <c r="N81" s="13">
        <f t="shared" si="103"/>
        <v>0</v>
      </c>
      <c r="P81" s="13">
        <f t="shared" si="104"/>
        <v>0</v>
      </c>
      <c r="Q81" s="13">
        <f>SUMIFS(GD_A_2018!K:K,GD_A_2018!E:E,A81)</f>
        <v>0</v>
      </c>
      <c r="R81" s="13">
        <f t="shared" si="104"/>
        <v>0</v>
      </c>
      <c r="T81" s="13">
        <f t="shared" si="105"/>
        <v>0</v>
      </c>
      <c r="U81" s="13">
        <f>SUMIFS(GD_A_2019!G:G,GD_A_2019!E:E,A81)</f>
        <v>0</v>
      </c>
      <c r="V81" s="13">
        <f t="shared" si="106"/>
        <v>0</v>
      </c>
      <c r="X81" s="13">
        <f t="shared" si="107"/>
        <v>0</v>
      </c>
      <c r="Y81" s="13">
        <f>SUMIFS(GD_A_2020!J:J,GD_A_2020!E:E,A81)</f>
        <v>0</v>
      </c>
      <c r="Z81" s="13">
        <f t="shared" si="108"/>
        <v>0</v>
      </c>
      <c r="AB81" s="13">
        <f t="shared" si="109"/>
        <v>0</v>
      </c>
      <c r="AC81" s="13">
        <f>SUMIFS(GD_A_2020!G:G,GD_A_2020!E:E,A81)</f>
        <v>0</v>
      </c>
      <c r="AD81" s="13">
        <f t="shared" si="110"/>
        <v>0</v>
      </c>
    </row>
    <row r="82" spans="1:30" s="4" customFormat="1" x14ac:dyDescent="0.25">
      <c r="A82" s="29">
        <v>153002</v>
      </c>
      <c r="B82" s="29">
        <v>2300</v>
      </c>
      <c r="C82" s="35">
        <v>33312</v>
      </c>
      <c r="D82" s="12">
        <v>153</v>
      </c>
      <c r="E82" s="12" t="s">
        <v>482</v>
      </c>
      <c r="F82" s="12" t="s">
        <v>297</v>
      </c>
      <c r="G82" s="68" t="s">
        <v>570</v>
      </c>
      <c r="H82" s="13"/>
      <c r="I82" s="13">
        <f>SUMIFS(GD_A_2018!G:G,GD_A_2018!E:E,A82)</f>
        <v>0</v>
      </c>
      <c r="J82" s="13">
        <f t="shared" si="102"/>
        <v>0</v>
      </c>
      <c r="L82" s="13"/>
      <c r="M82" s="13">
        <f>SUMIFS(GD_A_2018!I:I,GD_A_2018!E:E,A82)</f>
        <v>0</v>
      </c>
      <c r="N82" s="13">
        <f t="shared" si="103"/>
        <v>0</v>
      </c>
      <c r="P82" s="13">
        <f t="shared" si="104"/>
        <v>0</v>
      </c>
      <c r="Q82" s="13">
        <f>SUMIFS(GD_A_2018!K:K,GD_A_2018!E:E,A82)</f>
        <v>0</v>
      </c>
      <c r="R82" s="13">
        <f t="shared" si="104"/>
        <v>0</v>
      </c>
      <c r="T82" s="13">
        <f t="shared" si="105"/>
        <v>0</v>
      </c>
      <c r="U82" s="13">
        <f>SUMIFS(GD_A_2019!G:G,GD_A_2019!E:E,A82)</f>
        <v>0</v>
      </c>
      <c r="V82" s="13">
        <f t="shared" si="106"/>
        <v>0</v>
      </c>
      <c r="X82" s="13">
        <f t="shared" si="107"/>
        <v>0</v>
      </c>
      <c r="Y82" s="13">
        <f>SUMIFS(GD_A_2020!J:J,GD_A_2020!E:E,A82)</f>
        <v>0</v>
      </c>
      <c r="Z82" s="13">
        <f t="shared" si="108"/>
        <v>0</v>
      </c>
      <c r="AB82" s="13">
        <f t="shared" si="109"/>
        <v>0</v>
      </c>
      <c r="AC82" s="13">
        <f>SUMIFS(GD_A_2020!G:G,GD_A_2020!E:E,A82)</f>
        <v>0</v>
      </c>
      <c r="AD82" s="13">
        <f t="shared" si="110"/>
        <v>0</v>
      </c>
    </row>
    <row r="83" spans="1:30" s="4" customFormat="1" x14ac:dyDescent="0.25">
      <c r="A83" s="29">
        <v>153003</v>
      </c>
      <c r="B83" s="29">
        <v>2300</v>
      </c>
      <c r="C83" s="35">
        <v>3332</v>
      </c>
      <c r="D83" s="12">
        <v>153</v>
      </c>
      <c r="E83" s="12" t="s">
        <v>481</v>
      </c>
      <c r="F83" s="12" t="s">
        <v>295</v>
      </c>
      <c r="G83" s="68" t="s">
        <v>570</v>
      </c>
      <c r="H83" s="13"/>
      <c r="I83" s="13">
        <f>SUMIFS(GD_A_2018!G:G,GD_A_2018!E:E,A83)</f>
        <v>0</v>
      </c>
      <c r="J83" s="13">
        <f t="shared" si="102"/>
        <v>0</v>
      </c>
      <c r="L83" s="13"/>
      <c r="M83" s="13">
        <f>SUMIFS(GD_A_2018!I:I,GD_A_2018!E:E,A83)</f>
        <v>0</v>
      </c>
      <c r="N83" s="13">
        <f t="shared" si="103"/>
        <v>0</v>
      </c>
      <c r="P83" s="13">
        <f t="shared" si="104"/>
        <v>0</v>
      </c>
      <c r="Q83" s="13">
        <f>SUMIFS(GD_A_2018!K:K,GD_A_2018!E:E,A83)</f>
        <v>0</v>
      </c>
      <c r="R83" s="13">
        <f t="shared" si="104"/>
        <v>0</v>
      </c>
      <c r="T83" s="13">
        <f t="shared" si="105"/>
        <v>0</v>
      </c>
      <c r="U83" s="13">
        <f>SUMIFS(GD_A_2019!G:G,GD_A_2019!E:E,A83)</f>
        <v>0</v>
      </c>
      <c r="V83" s="13">
        <f t="shared" si="106"/>
        <v>0</v>
      </c>
      <c r="X83" s="13">
        <f t="shared" si="107"/>
        <v>0</v>
      </c>
      <c r="Y83" s="13">
        <f>SUMIFS(GD_A_2020!J:J,GD_A_2020!E:E,A83)</f>
        <v>0</v>
      </c>
      <c r="Z83" s="13">
        <f t="shared" si="108"/>
        <v>0</v>
      </c>
      <c r="AB83" s="13">
        <f t="shared" si="109"/>
        <v>0</v>
      </c>
      <c r="AC83" s="13">
        <f>SUMIFS(GD_A_2020!G:G,GD_A_2020!E:E,A83)</f>
        <v>0</v>
      </c>
      <c r="AD83" s="13">
        <f t="shared" si="110"/>
        <v>0</v>
      </c>
    </row>
    <row r="84" spans="1:30" s="4" customFormat="1" x14ac:dyDescent="0.25">
      <c r="A84" s="29">
        <v>153004</v>
      </c>
      <c r="B84" s="29">
        <v>2300</v>
      </c>
      <c r="C84" s="35">
        <v>3333</v>
      </c>
      <c r="D84" s="12">
        <v>153</v>
      </c>
      <c r="E84" s="12" t="s">
        <v>480</v>
      </c>
      <c r="F84" s="12" t="s">
        <v>293</v>
      </c>
      <c r="G84" s="68" t="s">
        <v>570</v>
      </c>
      <c r="H84" s="13"/>
      <c r="I84" s="13">
        <f>SUMIFS(GD_A_2018!G:G,GD_A_2018!E:E,A84)</f>
        <v>0</v>
      </c>
      <c r="J84" s="13">
        <f t="shared" si="102"/>
        <v>0</v>
      </c>
      <c r="L84" s="13"/>
      <c r="M84" s="13">
        <f>SUMIFS(GD_A_2018!I:I,GD_A_2018!E:E,A84)</f>
        <v>0</v>
      </c>
      <c r="N84" s="13">
        <f t="shared" si="103"/>
        <v>0</v>
      </c>
      <c r="P84" s="13">
        <f t="shared" si="104"/>
        <v>0</v>
      </c>
      <c r="Q84" s="13">
        <f>SUMIFS(GD_A_2018!K:K,GD_A_2018!E:E,A84)</f>
        <v>0</v>
      </c>
      <c r="R84" s="13">
        <f t="shared" si="104"/>
        <v>0</v>
      </c>
      <c r="T84" s="13">
        <f t="shared" si="105"/>
        <v>0</v>
      </c>
      <c r="U84" s="13">
        <f>SUMIFS(GD_A_2019!G:G,GD_A_2019!E:E,A84)</f>
        <v>0</v>
      </c>
      <c r="V84" s="13">
        <f t="shared" si="106"/>
        <v>0</v>
      </c>
      <c r="X84" s="13">
        <f t="shared" si="107"/>
        <v>0</v>
      </c>
      <c r="Y84" s="13">
        <f>SUMIFS(GD_A_2020!J:J,GD_A_2020!E:E,A84)</f>
        <v>0</v>
      </c>
      <c r="Z84" s="13">
        <f t="shared" si="108"/>
        <v>0</v>
      </c>
      <c r="AB84" s="13">
        <f t="shared" si="109"/>
        <v>0</v>
      </c>
      <c r="AC84" s="13">
        <f>SUMIFS(GD_A_2020!G:G,GD_A_2020!E:E,A84)</f>
        <v>0</v>
      </c>
      <c r="AD84" s="13">
        <f t="shared" si="110"/>
        <v>0</v>
      </c>
    </row>
    <row r="85" spans="1:30" s="4" customFormat="1" x14ac:dyDescent="0.25">
      <c r="A85" s="29">
        <v>153005</v>
      </c>
      <c r="B85" s="29">
        <v>2300</v>
      </c>
      <c r="C85" s="35">
        <v>3334</v>
      </c>
      <c r="D85" s="12">
        <v>153</v>
      </c>
      <c r="E85" s="12" t="s">
        <v>479</v>
      </c>
      <c r="F85" s="12" t="s">
        <v>291</v>
      </c>
      <c r="G85" s="68" t="s">
        <v>570</v>
      </c>
      <c r="H85" s="13"/>
      <c r="I85" s="13">
        <f>SUMIFS(GD_A_2018!G:G,GD_A_2018!E:E,A85)</f>
        <v>0</v>
      </c>
      <c r="J85" s="13">
        <f t="shared" si="102"/>
        <v>0</v>
      </c>
      <c r="L85" s="13"/>
      <c r="M85" s="13">
        <f>SUMIFS(GD_A_2018!I:I,GD_A_2018!E:E,A85)</f>
        <v>0</v>
      </c>
      <c r="N85" s="13">
        <f t="shared" si="103"/>
        <v>0</v>
      </c>
      <c r="P85" s="13">
        <f t="shared" si="104"/>
        <v>0</v>
      </c>
      <c r="Q85" s="13">
        <f>SUMIFS(GD_A_2018!K:K,GD_A_2018!E:E,A85)</f>
        <v>0</v>
      </c>
      <c r="R85" s="13">
        <f t="shared" si="104"/>
        <v>0</v>
      </c>
      <c r="T85" s="13">
        <f t="shared" si="105"/>
        <v>0</v>
      </c>
      <c r="U85" s="13">
        <f>SUMIFS(GD_A_2019!G:G,GD_A_2019!E:E,A85)</f>
        <v>0</v>
      </c>
      <c r="V85" s="13">
        <f t="shared" si="106"/>
        <v>0</v>
      </c>
      <c r="X85" s="13">
        <f t="shared" si="107"/>
        <v>0</v>
      </c>
      <c r="Y85" s="13">
        <f>SUMIFS(GD_A_2020!J:J,GD_A_2020!E:E,A85)</f>
        <v>0</v>
      </c>
      <c r="Z85" s="13">
        <f t="shared" si="108"/>
        <v>0</v>
      </c>
      <c r="AB85" s="13">
        <f t="shared" si="109"/>
        <v>0</v>
      </c>
      <c r="AC85" s="13">
        <f>SUMIFS(GD_A_2020!G:G,GD_A_2020!E:E,A85)</f>
        <v>0</v>
      </c>
      <c r="AD85" s="13">
        <f t="shared" si="110"/>
        <v>0</v>
      </c>
    </row>
    <row r="86" spans="1:30" s="4" customFormat="1" x14ac:dyDescent="0.25">
      <c r="A86" s="29">
        <v>153006</v>
      </c>
      <c r="B86" s="29">
        <v>2300</v>
      </c>
      <c r="C86" s="35">
        <v>3335</v>
      </c>
      <c r="D86" s="12">
        <v>153</v>
      </c>
      <c r="E86" s="12" t="s">
        <v>478</v>
      </c>
      <c r="F86" s="12" t="s">
        <v>289</v>
      </c>
      <c r="G86" s="68" t="s">
        <v>570</v>
      </c>
      <c r="H86" s="13"/>
      <c r="I86" s="13">
        <f>SUMIFS(GD_A_2018!G:G,GD_A_2018!E:E,A86)</f>
        <v>0</v>
      </c>
      <c r="J86" s="13">
        <f t="shared" si="102"/>
        <v>0</v>
      </c>
      <c r="L86" s="13"/>
      <c r="M86" s="13">
        <f>SUMIFS(GD_A_2018!I:I,GD_A_2018!E:E,A86)</f>
        <v>0</v>
      </c>
      <c r="N86" s="13">
        <f t="shared" si="103"/>
        <v>0</v>
      </c>
      <c r="P86" s="13">
        <f t="shared" si="104"/>
        <v>0</v>
      </c>
      <c r="Q86" s="13">
        <f>SUMIFS(GD_A_2018!K:K,GD_A_2018!E:E,A86)</f>
        <v>0</v>
      </c>
      <c r="R86" s="13">
        <f t="shared" si="104"/>
        <v>0</v>
      </c>
      <c r="T86" s="13">
        <f t="shared" si="105"/>
        <v>0</v>
      </c>
      <c r="U86" s="13">
        <f>SUMIFS(GD_A_2019!G:G,GD_A_2019!E:E,A86)</f>
        <v>0</v>
      </c>
      <c r="V86" s="13">
        <f t="shared" si="106"/>
        <v>0</v>
      </c>
      <c r="X86" s="13">
        <f t="shared" si="107"/>
        <v>0</v>
      </c>
      <c r="Y86" s="13">
        <f>SUMIFS(GD_A_2020!J:J,GD_A_2020!E:E,A86)</f>
        <v>0</v>
      </c>
      <c r="Z86" s="13">
        <f t="shared" si="108"/>
        <v>0</v>
      </c>
      <c r="AB86" s="13">
        <f t="shared" si="109"/>
        <v>0</v>
      </c>
      <c r="AC86" s="13">
        <f>SUMIFS(GD_A_2020!G:G,GD_A_2020!E:E,A86)</f>
        <v>0</v>
      </c>
      <c r="AD86" s="13">
        <f t="shared" si="110"/>
        <v>0</v>
      </c>
    </row>
    <row r="87" spans="1:30" s="4" customFormat="1" x14ac:dyDescent="0.25">
      <c r="A87" s="29">
        <v>153007</v>
      </c>
      <c r="B87" s="29">
        <v>2300</v>
      </c>
      <c r="C87" s="35">
        <v>3336</v>
      </c>
      <c r="D87" s="12">
        <v>153</v>
      </c>
      <c r="E87" s="12" t="s">
        <v>477</v>
      </c>
      <c r="F87" s="12" t="s">
        <v>287</v>
      </c>
      <c r="G87" s="68" t="s">
        <v>570</v>
      </c>
      <c r="H87" s="13"/>
      <c r="I87" s="13">
        <f>SUMIFS(GD_A_2018!G:G,GD_A_2018!E:E,A87)</f>
        <v>0</v>
      </c>
      <c r="J87" s="13">
        <f t="shared" si="102"/>
        <v>0</v>
      </c>
      <c r="L87" s="13"/>
      <c r="M87" s="13">
        <f>SUMIFS(GD_A_2018!I:I,GD_A_2018!E:E,A87)</f>
        <v>0</v>
      </c>
      <c r="N87" s="13">
        <f t="shared" si="103"/>
        <v>0</v>
      </c>
      <c r="P87" s="13">
        <f t="shared" si="104"/>
        <v>0</v>
      </c>
      <c r="Q87" s="13">
        <f>SUMIFS(GD_A_2018!K:K,GD_A_2018!E:E,A87)</f>
        <v>0</v>
      </c>
      <c r="R87" s="13">
        <f t="shared" si="104"/>
        <v>0</v>
      </c>
      <c r="T87" s="13">
        <f t="shared" si="105"/>
        <v>0</v>
      </c>
      <c r="U87" s="13">
        <f>SUMIFS(GD_A_2019!G:G,GD_A_2019!E:E,A87)</f>
        <v>0</v>
      </c>
      <c r="V87" s="13">
        <f t="shared" si="106"/>
        <v>0</v>
      </c>
      <c r="X87" s="13">
        <f t="shared" si="107"/>
        <v>0</v>
      </c>
      <c r="Y87" s="13">
        <f>SUMIFS(GD_A_2020!J:J,GD_A_2020!E:E,A87)</f>
        <v>0</v>
      </c>
      <c r="Z87" s="13">
        <f t="shared" si="108"/>
        <v>0</v>
      </c>
      <c r="AB87" s="13">
        <f t="shared" si="109"/>
        <v>0</v>
      </c>
      <c r="AC87" s="13">
        <f>SUMIFS(GD_A_2020!G:G,GD_A_2020!E:E,A87)</f>
        <v>0</v>
      </c>
      <c r="AD87" s="13">
        <f t="shared" si="110"/>
        <v>0</v>
      </c>
    </row>
    <row r="88" spans="1:30" s="4" customFormat="1" x14ac:dyDescent="0.25">
      <c r="A88" s="29">
        <v>153008</v>
      </c>
      <c r="B88" s="29">
        <v>2300</v>
      </c>
      <c r="C88" s="35">
        <v>3337</v>
      </c>
      <c r="D88" s="12">
        <v>153</v>
      </c>
      <c r="E88" s="12" t="s">
        <v>476</v>
      </c>
      <c r="F88" s="12" t="s">
        <v>285</v>
      </c>
      <c r="G88" s="68" t="s">
        <v>570</v>
      </c>
      <c r="H88" s="13"/>
      <c r="I88" s="13">
        <f>SUMIFS(GD_A_2018!G:G,GD_A_2018!E:E,A88)</f>
        <v>0</v>
      </c>
      <c r="J88" s="13">
        <f t="shared" si="102"/>
        <v>0</v>
      </c>
      <c r="L88" s="13"/>
      <c r="M88" s="13">
        <f>SUMIFS(GD_A_2018!I:I,GD_A_2018!E:E,A88)</f>
        <v>0</v>
      </c>
      <c r="N88" s="13">
        <f t="shared" si="103"/>
        <v>0</v>
      </c>
      <c r="P88" s="13">
        <f t="shared" si="104"/>
        <v>0</v>
      </c>
      <c r="Q88" s="13">
        <f>SUMIFS(GD_A_2018!K:K,GD_A_2018!E:E,A88)</f>
        <v>0</v>
      </c>
      <c r="R88" s="13">
        <f t="shared" si="104"/>
        <v>0</v>
      </c>
      <c r="T88" s="13">
        <f t="shared" si="105"/>
        <v>0</v>
      </c>
      <c r="U88" s="13">
        <f>SUMIFS(GD_A_2019!G:G,GD_A_2019!E:E,A88)</f>
        <v>0</v>
      </c>
      <c r="V88" s="13">
        <f t="shared" si="106"/>
        <v>0</v>
      </c>
      <c r="X88" s="13">
        <f t="shared" si="107"/>
        <v>0</v>
      </c>
      <c r="Y88" s="13">
        <f>SUMIFS(GD_A_2020!J:J,GD_A_2020!E:E,A88)</f>
        <v>0</v>
      </c>
      <c r="Z88" s="13">
        <f t="shared" si="108"/>
        <v>0</v>
      </c>
      <c r="AB88" s="13">
        <f t="shared" si="109"/>
        <v>0</v>
      </c>
      <c r="AC88" s="13">
        <f>SUMIFS(GD_A_2020!G:G,GD_A_2020!E:E,A88)</f>
        <v>0</v>
      </c>
      <c r="AD88" s="13">
        <f t="shared" si="110"/>
        <v>0</v>
      </c>
    </row>
    <row r="89" spans="1:30" s="4" customFormat="1" x14ac:dyDescent="0.25">
      <c r="A89" s="29">
        <v>153009</v>
      </c>
      <c r="B89" s="29">
        <v>2300</v>
      </c>
      <c r="C89" s="35">
        <v>3338</v>
      </c>
      <c r="D89" s="12">
        <v>153</v>
      </c>
      <c r="E89" s="12" t="s">
        <v>475</v>
      </c>
      <c r="F89" s="12" t="s">
        <v>474</v>
      </c>
      <c r="G89" s="68" t="s">
        <v>570</v>
      </c>
      <c r="H89" s="13"/>
      <c r="I89" s="13">
        <f>SUMIFS(GD_A_2018!G:G,GD_A_2018!E:E,A89)</f>
        <v>0</v>
      </c>
      <c r="J89" s="13">
        <f t="shared" si="102"/>
        <v>0</v>
      </c>
      <c r="L89" s="13"/>
      <c r="M89" s="13">
        <f>SUMIFS(GD_A_2018!I:I,GD_A_2018!E:E,A89)</f>
        <v>0</v>
      </c>
      <c r="N89" s="13">
        <f t="shared" si="103"/>
        <v>0</v>
      </c>
      <c r="P89" s="13">
        <f t="shared" si="104"/>
        <v>0</v>
      </c>
      <c r="Q89" s="13">
        <f>SUMIFS(GD_A_2018!K:K,GD_A_2018!E:E,A89)</f>
        <v>0</v>
      </c>
      <c r="R89" s="13">
        <f t="shared" si="104"/>
        <v>0</v>
      </c>
      <c r="T89" s="13">
        <f t="shared" si="105"/>
        <v>0</v>
      </c>
      <c r="U89" s="13">
        <f>SUMIFS(GD_A_2019!G:G,GD_A_2019!E:E,A89)</f>
        <v>0</v>
      </c>
      <c r="V89" s="13">
        <f t="shared" si="106"/>
        <v>0</v>
      </c>
      <c r="X89" s="13">
        <f t="shared" si="107"/>
        <v>0</v>
      </c>
      <c r="Y89" s="13">
        <f>SUMIFS(GD_A_2020!J:J,GD_A_2020!E:E,A89)</f>
        <v>0</v>
      </c>
      <c r="Z89" s="13">
        <f t="shared" si="108"/>
        <v>0</v>
      </c>
      <c r="AB89" s="13">
        <f t="shared" si="109"/>
        <v>0</v>
      </c>
      <c r="AC89" s="13">
        <f>SUMIFS(GD_A_2020!G:G,GD_A_2020!E:E,A89)</f>
        <v>0</v>
      </c>
      <c r="AD89" s="13">
        <f t="shared" si="110"/>
        <v>0</v>
      </c>
    </row>
    <row r="90" spans="1:30" s="4" customFormat="1" x14ac:dyDescent="0.25">
      <c r="A90" s="14"/>
      <c r="B90" s="14"/>
      <c r="C90" s="15"/>
      <c r="D90" s="15"/>
      <c r="E90" s="15" t="s">
        <v>473</v>
      </c>
      <c r="F90" s="15" t="s">
        <v>472</v>
      </c>
      <c r="G90" s="69"/>
      <c r="H90" s="16">
        <f>SUM(H81:H89)</f>
        <v>0</v>
      </c>
      <c r="I90" s="16">
        <f>SUM(I81:I89)</f>
        <v>0</v>
      </c>
      <c r="J90" s="16">
        <f>SUM(J81:J89)</f>
        <v>0</v>
      </c>
      <c r="L90" s="16">
        <f>SUM(L81:L89)</f>
        <v>0</v>
      </c>
      <c r="M90" s="16">
        <f>SUM(M81:M89)</f>
        <v>0</v>
      </c>
      <c r="N90" s="16">
        <f>SUM(N81:N89)</f>
        <v>0</v>
      </c>
      <c r="P90" s="16">
        <f>SUM(P81:P89)</f>
        <v>0</v>
      </c>
      <c r="Q90" s="16">
        <f>SUM(Q81:Q89)</f>
        <v>0</v>
      </c>
      <c r="R90" s="16">
        <f>SUM(R81:R89)</f>
        <v>0</v>
      </c>
      <c r="T90" s="16">
        <f>SUM(T81:T89)</f>
        <v>0</v>
      </c>
      <c r="U90" s="16">
        <f>SUM(U81:U89)</f>
        <v>0</v>
      </c>
      <c r="V90" s="16">
        <f>SUM(V81:V89)</f>
        <v>0</v>
      </c>
      <c r="X90" s="16">
        <f>SUM(X81:X89)</f>
        <v>0</v>
      </c>
      <c r="Y90" s="16">
        <f>SUM(Y81:Y89)</f>
        <v>0</v>
      </c>
      <c r="Z90" s="16">
        <f>SUM(Z81:Z89)</f>
        <v>0</v>
      </c>
      <c r="AB90" s="16">
        <f>SUM(AB81:AB89)</f>
        <v>0</v>
      </c>
      <c r="AC90" s="16">
        <f>SUM(AC81:AC89)</f>
        <v>0</v>
      </c>
      <c r="AD90" s="16">
        <f>SUM(AD81:AD89)</f>
        <v>0</v>
      </c>
    </row>
    <row r="91" spans="1:30" s="4" customFormat="1" x14ac:dyDescent="0.25">
      <c r="A91" s="14">
        <v>154001</v>
      </c>
      <c r="B91" s="14">
        <v>2300</v>
      </c>
      <c r="C91" s="15">
        <v>171</v>
      </c>
      <c r="D91" s="15">
        <v>154</v>
      </c>
      <c r="E91" s="15" t="s">
        <v>471</v>
      </c>
      <c r="F91" s="15" t="s">
        <v>249</v>
      </c>
      <c r="G91" s="68" t="s">
        <v>570</v>
      </c>
      <c r="H91" s="16"/>
      <c r="I91" s="13">
        <f>SUMIFS(GD_A_2018!G:G,GD_A_2018!E:E,A91)</f>
        <v>0</v>
      </c>
      <c r="J91" s="16">
        <f>H91+I91</f>
        <v>0</v>
      </c>
      <c r="L91" s="16"/>
      <c r="M91" s="13">
        <f>SUMIFS(GD_A_2018!I:I,GD_A_2018!E:E,A91)</f>
        <v>0</v>
      </c>
      <c r="N91" s="16">
        <f>L91+M91</f>
        <v>0</v>
      </c>
      <c r="P91" s="13">
        <f t="shared" ref="P91:R92" si="111">O91+N91</f>
        <v>0</v>
      </c>
      <c r="Q91" s="13">
        <f>SUMIFS(GD_A_2018!K:K,GD_A_2018!E:E,A91)</f>
        <v>0</v>
      </c>
      <c r="R91" s="13">
        <f t="shared" si="111"/>
        <v>0</v>
      </c>
      <c r="T91" s="13">
        <f t="shared" ref="T91:T92" si="112">R91</f>
        <v>0</v>
      </c>
      <c r="U91" s="13">
        <f>SUMIFS(GD_A_2019!G:G,GD_A_2019!E:E,A91)</f>
        <v>0</v>
      </c>
      <c r="V91" s="13">
        <f t="shared" ref="V91:V92" si="113">U91+T91</f>
        <v>0</v>
      </c>
      <c r="X91" s="13">
        <f t="shared" ref="X91:X92" si="114">AB91</f>
        <v>0</v>
      </c>
      <c r="Y91" s="13">
        <f>SUMIFS(GD_A_2020!J:J,GD_A_2020!E:E,A91)</f>
        <v>0</v>
      </c>
      <c r="Z91" s="13">
        <f t="shared" ref="Z91:Z92" si="115">Y91+X91</f>
        <v>0</v>
      </c>
      <c r="AB91" s="13">
        <f t="shared" ref="AB91:AB92" si="116">V91</f>
        <v>0</v>
      </c>
      <c r="AC91" s="13">
        <f>SUMIFS(GD_A_2020!G:G,GD_A_2020!E:E,A91)</f>
        <v>0</v>
      </c>
      <c r="AD91" s="13">
        <f t="shared" ref="AD91:AD92" si="117">AC91+AB91</f>
        <v>0</v>
      </c>
    </row>
    <row r="92" spans="1:30" s="4" customFormat="1" x14ac:dyDescent="0.25">
      <c r="A92" s="14">
        <v>155001</v>
      </c>
      <c r="B92" s="14">
        <v>2300</v>
      </c>
      <c r="C92" s="32">
        <v>2288</v>
      </c>
      <c r="D92" s="15">
        <v>155</v>
      </c>
      <c r="E92" s="15" t="s">
        <v>470</v>
      </c>
      <c r="F92" s="15" t="s">
        <v>469</v>
      </c>
      <c r="G92" s="68" t="s">
        <v>570</v>
      </c>
      <c r="H92" s="16"/>
      <c r="I92" s="13">
        <f>SUMIFS(GD_A_2018!G:G,GD_A_2018!E:E,A92)</f>
        <v>0</v>
      </c>
      <c r="J92" s="16">
        <f>H92+I92</f>
        <v>0</v>
      </c>
      <c r="L92" s="16"/>
      <c r="M92" s="13">
        <f>SUMIFS(GD_A_2018!I:I,GD_A_2018!E:E,A92)</f>
        <v>0</v>
      </c>
      <c r="N92" s="16">
        <f>L92+M92</f>
        <v>0</v>
      </c>
      <c r="P92" s="13">
        <f t="shared" si="111"/>
        <v>0</v>
      </c>
      <c r="Q92" s="13">
        <f>SUMIFS(GD_A_2018!K:K,GD_A_2018!E:E,A92)</f>
        <v>0</v>
      </c>
      <c r="R92" s="13">
        <f t="shared" si="111"/>
        <v>0</v>
      </c>
      <c r="T92" s="13">
        <f t="shared" si="112"/>
        <v>0</v>
      </c>
      <c r="U92" s="13">
        <f>SUMIFS(GD_A_2019!G:G,GD_A_2019!E:E,A92)</f>
        <v>0</v>
      </c>
      <c r="V92" s="13">
        <f t="shared" si="113"/>
        <v>0</v>
      </c>
      <c r="X92" s="13">
        <f t="shared" si="114"/>
        <v>0</v>
      </c>
      <c r="Y92" s="13">
        <f>SUMIFS(GD_A_2020!J:J,GD_A_2020!E:E,A92)</f>
        <v>0</v>
      </c>
      <c r="Z92" s="13">
        <f t="shared" si="115"/>
        <v>0</v>
      </c>
      <c r="AB92" s="13">
        <f t="shared" si="116"/>
        <v>0</v>
      </c>
      <c r="AC92" s="13">
        <f>SUMIFS(GD_A_2020!G:G,GD_A_2020!E:E,A92)</f>
        <v>0</v>
      </c>
      <c r="AD92" s="13">
        <f t="shared" si="117"/>
        <v>0</v>
      </c>
    </row>
    <row r="93" spans="1:30" s="4" customFormat="1" x14ac:dyDescent="0.25">
      <c r="A93" s="31"/>
      <c r="B93" s="31"/>
      <c r="C93" s="27"/>
      <c r="D93" s="27">
        <v>150</v>
      </c>
      <c r="E93" s="27" t="s">
        <v>470</v>
      </c>
      <c r="F93" s="27" t="s">
        <v>469</v>
      </c>
      <c r="G93" s="72"/>
      <c r="H93" s="28">
        <f>SUM(H79:H80,H90:H92)</f>
        <v>0</v>
      </c>
      <c r="I93" s="28">
        <f>SUM(I79:I80,I90:I92)</f>
        <v>0</v>
      </c>
      <c r="J93" s="28">
        <f>SUM(J79:J80,J90:J92)</f>
        <v>0</v>
      </c>
      <c r="L93" s="28">
        <f>SUM(L79:L80,L90:L92)</f>
        <v>0</v>
      </c>
      <c r="M93" s="28">
        <f>SUM(M79:M80,M90:M92)</f>
        <v>0</v>
      </c>
      <c r="N93" s="28">
        <f>SUM(N79:N80,N90:N92)</f>
        <v>0</v>
      </c>
      <c r="P93" s="28">
        <f>SUM(P79:P80,P90:P92)</f>
        <v>0</v>
      </c>
      <c r="Q93" s="28">
        <f>SUM(Q79:Q80,Q90:Q92)</f>
        <v>0</v>
      </c>
      <c r="R93" s="28">
        <f>SUM(R79:R80,R90:R92)</f>
        <v>0</v>
      </c>
      <c r="T93" s="28">
        <f>SUM(T79:T80,T90:T92)</f>
        <v>0</v>
      </c>
      <c r="U93" s="28">
        <f>SUM(U79:U80,U90:U92)</f>
        <v>0</v>
      </c>
      <c r="V93" s="28">
        <f>SUM(V79:V80,V90:V92)</f>
        <v>0</v>
      </c>
      <c r="X93" s="28">
        <f>SUM(X79:X80,X90:X92)</f>
        <v>0</v>
      </c>
      <c r="Y93" s="28">
        <f>SUM(Y79:Y80,Y90:Y92)</f>
        <v>0</v>
      </c>
      <c r="Z93" s="28">
        <f>SUM(Z79:Z80,Z90:Z92)</f>
        <v>0</v>
      </c>
      <c r="AB93" s="28">
        <f>SUM(AB79:AB80,AB90:AB92)</f>
        <v>0</v>
      </c>
      <c r="AC93" s="28">
        <f>SUM(AC79:AC80,AC90:AC92)</f>
        <v>0</v>
      </c>
      <c r="AD93" s="28">
        <f>SUM(AD79:AD80,AD90:AD92)</f>
        <v>0</v>
      </c>
    </row>
    <row r="94" spans="1:30" s="4" customFormat="1" x14ac:dyDescent="0.25">
      <c r="A94" s="36"/>
      <c r="B94" s="36"/>
      <c r="C94" s="37"/>
      <c r="D94" s="37">
        <v>100</v>
      </c>
      <c r="E94" s="37" t="s">
        <v>468</v>
      </c>
      <c r="F94" s="37" t="s">
        <v>467</v>
      </c>
      <c r="G94" s="72"/>
      <c r="H94" s="38">
        <f>SUM(H24,H34,H52,H77,H93)</f>
        <v>0</v>
      </c>
      <c r="I94" s="38">
        <f>SUM(I24,I34,I52,I77,I93)</f>
        <v>59625000000</v>
      </c>
      <c r="J94" s="38">
        <f>SUM(J24,J34,J52,J77,J93)</f>
        <v>59625000000</v>
      </c>
      <c r="L94" s="38">
        <f>SUM(L24,L34,L52,L77,L93)</f>
        <v>0</v>
      </c>
      <c r="M94" s="38">
        <f>SUM(M24,M34,M52,M77,M93)</f>
        <v>25875000000</v>
      </c>
      <c r="N94" s="38">
        <f>SUM(N24,N34,N52,N77,N93)</f>
        <v>25875000000</v>
      </c>
      <c r="P94" s="38">
        <f>SUM(P24,P34,P52,P77,P93)</f>
        <v>25875000000</v>
      </c>
      <c r="Q94" s="38">
        <f>SUM(Q24,Q34,Q52,Q77,Q93)</f>
        <v>-6250000000</v>
      </c>
      <c r="R94" s="38">
        <f>SUM(R24,R34,R52,R77,R93)</f>
        <v>19625000000</v>
      </c>
      <c r="T94" s="38">
        <f>SUM(T24,T34,T52,T77,T93)</f>
        <v>19625000000</v>
      </c>
      <c r="U94" s="38">
        <f>SUM(U24,U34,U52,U77,U93)</f>
        <v>63500000000</v>
      </c>
      <c r="V94" s="38">
        <f>SUM(V24,V34,V52,V77,V93)</f>
        <v>83125000000</v>
      </c>
      <c r="X94" s="38">
        <f>SUM(X24,X34,X52,X77,X93)</f>
        <v>83125000000</v>
      </c>
      <c r="Y94" s="38">
        <f>SUM(Y24,Y34,Y52,Y77,Y93)</f>
        <v>-48025000000</v>
      </c>
      <c r="Z94" s="38">
        <f>SUM(Z24,Z34,Z52,Z77,Z93)</f>
        <v>35100000000</v>
      </c>
      <c r="AB94" s="38">
        <f>SUM(AB24,AB34,AB52,AB77,AB93)</f>
        <v>83125000000</v>
      </c>
      <c r="AC94" s="38">
        <f>SUM(AC24,AC34,AC52,AC77,AC93)</f>
        <v>7900000000.0000019</v>
      </c>
      <c r="AD94" s="38">
        <f>SUM(AD24,AD34,AD52,AD77,AD93)</f>
        <v>91025000000</v>
      </c>
    </row>
    <row r="95" spans="1:30" s="4" customFormat="1" x14ac:dyDescent="0.25">
      <c r="A95" s="29"/>
      <c r="B95" s="29"/>
      <c r="C95" s="2"/>
      <c r="D95" s="2"/>
      <c r="E95" s="2"/>
      <c r="F95" s="2"/>
      <c r="G95" s="69"/>
      <c r="H95" s="3"/>
      <c r="I95" s="3"/>
      <c r="J95" s="3"/>
      <c r="L95" s="3"/>
      <c r="M95" s="3"/>
      <c r="N95" s="3"/>
      <c r="P95" s="3"/>
      <c r="Q95" s="3"/>
      <c r="R95" s="3"/>
      <c r="T95" s="3"/>
      <c r="U95" s="3"/>
      <c r="V95" s="3"/>
      <c r="X95" s="3"/>
      <c r="Y95" s="3"/>
      <c r="Z95" s="3"/>
      <c r="AB95" s="3"/>
      <c r="AC95" s="3"/>
      <c r="AD95" s="3"/>
    </row>
    <row r="96" spans="1:30" s="4" customFormat="1" x14ac:dyDescent="0.25">
      <c r="A96" s="29"/>
      <c r="B96" s="29"/>
      <c r="C96" s="2"/>
      <c r="D96" s="2"/>
      <c r="E96" s="1" t="s">
        <v>310</v>
      </c>
      <c r="F96" s="1" t="s">
        <v>309</v>
      </c>
      <c r="G96" s="72"/>
      <c r="H96" s="3"/>
      <c r="I96" s="3"/>
      <c r="J96" s="3"/>
      <c r="L96" s="3"/>
      <c r="M96" s="3"/>
      <c r="N96" s="3"/>
      <c r="P96" s="3"/>
      <c r="Q96" s="3"/>
      <c r="R96" s="3"/>
      <c r="T96" s="3"/>
      <c r="U96" s="3"/>
      <c r="V96" s="3"/>
      <c r="X96" s="3"/>
      <c r="Y96" s="3"/>
      <c r="Z96" s="3"/>
      <c r="AB96" s="3"/>
      <c r="AC96" s="3"/>
      <c r="AD96" s="3"/>
    </row>
    <row r="97" spans="1:30" s="4" customFormat="1" x14ac:dyDescent="0.25">
      <c r="A97" s="14">
        <v>211001</v>
      </c>
      <c r="B97" s="14">
        <v>1400</v>
      </c>
      <c r="C97" s="32">
        <v>1312</v>
      </c>
      <c r="D97" s="15">
        <v>211</v>
      </c>
      <c r="E97" s="15" t="s">
        <v>466</v>
      </c>
      <c r="F97" s="15" t="s">
        <v>465</v>
      </c>
      <c r="G97" s="68" t="s">
        <v>570</v>
      </c>
      <c r="H97" s="16"/>
      <c r="I97" s="13">
        <f>SUMIFS(GD_A_2018!G:G,GD_A_2018!E:E,A97)</f>
        <v>0</v>
      </c>
      <c r="J97" s="16">
        <f t="shared" ref="J97:J102" si="118">H97+I97</f>
        <v>0</v>
      </c>
      <c r="L97" s="16"/>
      <c r="M97" s="13">
        <f>SUMIFS(GD_A_2018!I:I,GD_A_2018!E:E,A97)</f>
        <v>0</v>
      </c>
      <c r="N97" s="16">
        <f t="shared" ref="N97:N102" si="119">L97+M97</f>
        <v>0</v>
      </c>
      <c r="P97" s="13">
        <f t="shared" ref="P97:R102" si="120">O97+N97</f>
        <v>0</v>
      </c>
      <c r="Q97" s="13">
        <f>SUMIFS(GD_A_2018!K:K,GD_A_2018!E:E,A97)</f>
        <v>0</v>
      </c>
      <c r="R97" s="13">
        <f t="shared" si="120"/>
        <v>0</v>
      </c>
      <c r="T97" s="13">
        <f t="shared" ref="T97:T102" si="121">R97</f>
        <v>0</v>
      </c>
      <c r="U97" s="13">
        <f>SUMIFS(GD_A_2019!G:G,GD_A_2019!E:E,A97)</f>
        <v>0</v>
      </c>
      <c r="V97" s="13">
        <f t="shared" ref="V97:V102" si="122">U97+T97</f>
        <v>0</v>
      </c>
      <c r="X97" s="13">
        <f t="shared" ref="X97:X102" si="123">AB97</f>
        <v>0</v>
      </c>
      <c r="Y97" s="13">
        <f>SUMIFS(GD_A_2020!J:J,GD_A_2020!E:E,A97)</f>
        <v>0</v>
      </c>
      <c r="Z97" s="13">
        <f t="shared" ref="Z97:Z102" si="124">Y97+X97</f>
        <v>0</v>
      </c>
      <c r="AB97" s="13">
        <f t="shared" ref="AB97:AB102" si="125">V97</f>
        <v>0</v>
      </c>
      <c r="AC97" s="13">
        <f>SUMIFS(GD_A_2020!G:G,GD_A_2020!E:E,A97)</f>
        <v>0</v>
      </c>
      <c r="AD97" s="13">
        <f t="shared" ref="AD97:AD102" si="126">AC97+AB97</f>
        <v>0</v>
      </c>
    </row>
    <row r="98" spans="1:30" s="4" customFormat="1" x14ac:dyDescent="0.25">
      <c r="A98" s="14">
        <v>212001</v>
      </c>
      <c r="B98" s="14">
        <v>1410</v>
      </c>
      <c r="C98" s="32">
        <v>3312</v>
      </c>
      <c r="D98" s="15">
        <v>212</v>
      </c>
      <c r="E98" s="15" t="s">
        <v>464</v>
      </c>
      <c r="F98" s="15" t="s">
        <v>463</v>
      </c>
      <c r="G98" s="68" t="s">
        <v>570</v>
      </c>
      <c r="H98" s="16"/>
      <c r="I98" s="13">
        <f>SUMIFS(GD_A_2018!G:G,GD_A_2018!E:E,A98)</f>
        <v>0</v>
      </c>
      <c r="J98" s="16">
        <f t="shared" si="118"/>
        <v>0</v>
      </c>
      <c r="L98" s="16"/>
      <c r="M98" s="13">
        <f>SUMIFS(GD_A_2018!I:I,GD_A_2018!E:E,A98)</f>
        <v>0</v>
      </c>
      <c r="N98" s="16">
        <f t="shared" si="119"/>
        <v>0</v>
      </c>
      <c r="P98" s="13">
        <f t="shared" si="120"/>
        <v>0</v>
      </c>
      <c r="Q98" s="13">
        <f>SUMIFS(GD_A_2018!K:K,GD_A_2018!E:E,A98)</f>
        <v>0</v>
      </c>
      <c r="R98" s="13">
        <f t="shared" si="120"/>
        <v>0</v>
      </c>
      <c r="T98" s="13">
        <f t="shared" si="121"/>
        <v>0</v>
      </c>
      <c r="U98" s="13">
        <f>SUMIFS(GD_A_2019!G:G,GD_A_2019!E:E,A98)</f>
        <v>0</v>
      </c>
      <c r="V98" s="13">
        <f t="shared" si="122"/>
        <v>0</v>
      </c>
      <c r="X98" s="13">
        <f t="shared" si="123"/>
        <v>0</v>
      </c>
      <c r="Y98" s="13">
        <f>SUMIFS(GD_A_2020!J:J,GD_A_2020!E:E,A98)</f>
        <v>0</v>
      </c>
      <c r="Z98" s="13">
        <f t="shared" si="124"/>
        <v>0</v>
      </c>
      <c r="AB98" s="13">
        <f t="shared" si="125"/>
        <v>0</v>
      </c>
      <c r="AC98" s="13">
        <f>SUMIFS(GD_A_2020!G:G,GD_A_2020!E:E,A98)</f>
        <v>0</v>
      </c>
      <c r="AD98" s="13">
        <f t="shared" si="126"/>
        <v>0</v>
      </c>
    </row>
    <row r="99" spans="1:30" s="4" customFormat="1" x14ac:dyDescent="0.25">
      <c r="A99" s="14">
        <v>213001</v>
      </c>
      <c r="B99" s="14">
        <v>1420</v>
      </c>
      <c r="C99" s="15">
        <v>1361</v>
      </c>
      <c r="D99" s="15">
        <v>213</v>
      </c>
      <c r="E99" s="15" t="s">
        <v>462</v>
      </c>
      <c r="F99" s="15" t="s">
        <v>461</v>
      </c>
      <c r="G99" s="68" t="s">
        <v>570</v>
      </c>
      <c r="H99" s="16"/>
      <c r="I99" s="13">
        <f>SUMIFS(GD_A_2018!G:G,GD_A_2018!E:E,A99)</f>
        <v>0</v>
      </c>
      <c r="J99" s="16">
        <f t="shared" si="118"/>
        <v>0</v>
      </c>
      <c r="L99" s="16"/>
      <c r="M99" s="13">
        <f>SUMIFS(GD_A_2018!I:I,GD_A_2018!E:E,A99)</f>
        <v>0</v>
      </c>
      <c r="N99" s="16">
        <f t="shared" si="119"/>
        <v>0</v>
      </c>
      <c r="P99" s="13">
        <f t="shared" si="120"/>
        <v>0</v>
      </c>
      <c r="Q99" s="13">
        <f>SUMIFS(GD_A_2018!K:K,GD_A_2018!E:E,A99)</f>
        <v>0</v>
      </c>
      <c r="R99" s="13">
        <f t="shared" si="120"/>
        <v>0</v>
      </c>
      <c r="T99" s="13">
        <f t="shared" si="121"/>
        <v>0</v>
      </c>
      <c r="U99" s="13">
        <f>SUMIFS(GD_A_2019!G:G,GD_A_2019!E:E,A99)</f>
        <v>0</v>
      </c>
      <c r="V99" s="13">
        <f t="shared" si="122"/>
        <v>0</v>
      </c>
      <c r="X99" s="13">
        <f t="shared" si="123"/>
        <v>0</v>
      </c>
      <c r="Y99" s="13">
        <f>SUMIFS(GD_A_2020!J:J,GD_A_2020!E:E,A99)</f>
        <v>0</v>
      </c>
      <c r="Z99" s="13">
        <f t="shared" si="124"/>
        <v>0</v>
      </c>
      <c r="AB99" s="13">
        <f t="shared" si="125"/>
        <v>0</v>
      </c>
      <c r="AC99" s="13">
        <f>SUMIFS(GD_A_2020!G:G,GD_A_2020!E:E,A99)</f>
        <v>0</v>
      </c>
      <c r="AD99" s="13">
        <f t="shared" si="126"/>
        <v>0</v>
      </c>
    </row>
    <row r="100" spans="1:30" s="4" customFormat="1" x14ac:dyDescent="0.25">
      <c r="A100" s="29">
        <v>214001</v>
      </c>
      <c r="B100" s="29">
        <v>1420</v>
      </c>
      <c r="C100" s="39">
        <v>13622</v>
      </c>
      <c r="D100" s="2">
        <v>214</v>
      </c>
      <c r="E100" s="12" t="s">
        <v>460</v>
      </c>
      <c r="F100" s="12" t="s">
        <v>459</v>
      </c>
      <c r="G100" s="68" t="s">
        <v>570</v>
      </c>
      <c r="H100" s="13"/>
      <c r="I100" s="13">
        <f>SUMIFS(GD_A_2018!G:G,GD_A_2018!E:E,A100)</f>
        <v>0</v>
      </c>
      <c r="J100" s="13">
        <f t="shared" si="118"/>
        <v>0</v>
      </c>
      <c r="L100" s="13"/>
      <c r="M100" s="13">
        <f>SUMIFS(GD_A_2018!I:I,GD_A_2018!E:E,A100)</f>
        <v>0</v>
      </c>
      <c r="N100" s="13">
        <f t="shared" si="119"/>
        <v>0</v>
      </c>
      <c r="P100" s="13">
        <f t="shared" si="120"/>
        <v>0</v>
      </c>
      <c r="Q100" s="13">
        <f>SUMIFS(GD_A_2018!K:K,GD_A_2018!E:E,A100)</f>
        <v>0</v>
      </c>
      <c r="R100" s="13">
        <f t="shared" si="120"/>
        <v>0</v>
      </c>
      <c r="T100" s="13">
        <f t="shared" si="121"/>
        <v>0</v>
      </c>
      <c r="U100" s="13">
        <f>SUMIFS(GD_A_2019!G:G,GD_A_2019!E:E,A100)</f>
        <v>0</v>
      </c>
      <c r="V100" s="13">
        <f t="shared" si="122"/>
        <v>0</v>
      </c>
      <c r="X100" s="13">
        <f t="shared" si="123"/>
        <v>0</v>
      </c>
      <c r="Y100" s="13">
        <f>SUMIFS(GD_A_2020!J:J,GD_A_2020!E:E,A100)</f>
        <v>0</v>
      </c>
      <c r="Z100" s="13">
        <f t="shared" si="124"/>
        <v>0</v>
      </c>
      <c r="AB100" s="13">
        <f t="shared" si="125"/>
        <v>0</v>
      </c>
      <c r="AC100" s="13">
        <f>SUMIFS(GD_A_2020!G:G,GD_A_2020!E:E,A100)</f>
        <v>0</v>
      </c>
      <c r="AD100" s="13">
        <f t="shared" si="126"/>
        <v>0</v>
      </c>
    </row>
    <row r="101" spans="1:30" s="4" customFormat="1" x14ac:dyDescent="0.25">
      <c r="A101" s="29">
        <v>214002</v>
      </c>
      <c r="B101" s="29">
        <v>1420</v>
      </c>
      <c r="C101" s="39">
        <v>13632</v>
      </c>
      <c r="D101" s="2">
        <v>214</v>
      </c>
      <c r="E101" s="12" t="s">
        <v>458</v>
      </c>
      <c r="F101" s="12" t="s">
        <v>457</v>
      </c>
      <c r="G101" s="68" t="s">
        <v>570</v>
      </c>
      <c r="H101" s="13"/>
      <c r="I101" s="13">
        <f>SUMIFS(GD_A_2018!G:G,GD_A_2018!E:E,A101)</f>
        <v>0</v>
      </c>
      <c r="J101" s="13">
        <f t="shared" si="118"/>
        <v>0</v>
      </c>
      <c r="L101" s="13"/>
      <c r="M101" s="13">
        <f>SUMIFS(GD_A_2018!I:I,GD_A_2018!E:E,A101)</f>
        <v>0</v>
      </c>
      <c r="N101" s="13">
        <f t="shared" si="119"/>
        <v>0</v>
      </c>
      <c r="P101" s="13">
        <f t="shared" si="120"/>
        <v>0</v>
      </c>
      <c r="Q101" s="13">
        <f>SUMIFS(GD_A_2018!K:K,GD_A_2018!E:E,A101)</f>
        <v>0</v>
      </c>
      <c r="R101" s="13">
        <f t="shared" si="120"/>
        <v>0</v>
      </c>
      <c r="T101" s="13">
        <f t="shared" si="121"/>
        <v>0</v>
      </c>
      <c r="U101" s="13">
        <f>SUMIFS(GD_A_2019!G:G,GD_A_2019!E:E,A101)</f>
        <v>0</v>
      </c>
      <c r="V101" s="13">
        <f t="shared" si="122"/>
        <v>0</v>
      </c>
      <c r="X101" s="13">
        <f t="shared" si="123"/>
        <v>0</v>
      </c>
      <c r="Y101" s="13">
        <f>SUMIFS(GD_A_2020!J:J,GD_A_2020!E:E,A101)</f>
        <v>0</v>
      </c>
      <c r="Z101" s="13">
        <f t="shared" si="124"/>
        <v>0</v>
      </c>
      <c r="AB101" s="13">
        <f t="shared" si="125"/>
        <v>0</v>
      </c>
      <c r="AC101" s="13">
        <f>SUMIFS(GD_A_2020!G:G,GD_A_2020!E:E,A101)</f>
        <v>0</v>
      </c>
      <c r="AD101" s="13">
        <f t="shared" si="126"/>
        <v>0</v>
      </c>
    </row>
    <row r="102" spans="1:30" s="4" customFormat="1" x14ac:dyDescent="0.25">
      <c r="A102" s="29">
        <v>214003</v>
      </c>
      <c r="B102" s="29">
        <v>1420</v>
      </c>
      <c r="C102" s="39">
        <v>13682</v>
      </c>
      <c r="D102" s="2">
        <v>214</v>
      </c>
      <c r="E102" s="12" t="s">
        <v>456</v>
      </c>
      <c r="F102" s="12" t="s">
        <v>455</v>
      </c>
      <c r="G102" s="68" t="s">
        <v>570</v>
      </c>
      <c r="H102" s="13"/>
      <c r="I102" s="13">
        <f>SUMIFS(GD_A_2018!G:G,GD_A_2018!E:E,A102)</f>
        <v>0</v>
      </c>
      <c r="J102" s="13">
        <f t="shared" si="118"/>
        <v>0</v>
      </c>
      <c r="L102" s="13"/>
      <c r="M102" s="13">
        <f>SUMIFS(GD_A_2018!I:I,GD_A_2018!E:E,A102)</f>
        <v>0</v>
      </c>
      <c r="N102" s="13">
        <f t="shared" si="119"/>
        <v>0</v>
      </c>
      <c r="P102" s="13">
        <f t="shared" si="120"/>
        <v>0</v>
      </c>
      <c r="Q102" s="13">
        <f>SUMIFS(GD_A_2018!K:K,GD_A_2018!E:E,A102)</f>
        <v>0</v>
      </c>
      <c r="R102" s="13">
        <f t="shared" si="120"/>
        <v>0</v>
      </c>
      <c r="T102" s="13">
        <f t="shared" si="121"/>
        <v>0</v>
      </c>
      <c r="U102" s="13">
        <f>SUMIFS(GD_A_2019!G:G,GD_A_2019!E:E,A102)</f>
        <v>0</v>
      </c>
      <c r="V102" s="13">
        <f t="shared" si="122"/>
        <v>0</v>
      </c>
      <c r="X102" s="13">
        <f t="shared" si="123"/>
        <v>0</v>
      </c>
      <c r="Y102" s="13">
        <f>SUMIFS(GD_A_2020!J:J,GD_A_2020!E:E,A102)</f>
        <v>0</v>
      </c>
      <c r="Z102" s="13">
        <f t="shared" si="124"/>
        <v>0</v>
      </c>
      <c r="AB102" s="13">
        <f t="shared" si="125"/>
        <v>0</v>
      </c>
      <c r="AC102" s="13">
        <f>SUMIFS(GD_A_2020!G:G,GD_A_2020!E:E,A102)</f>
        <v>0</v>
      </c>
      <c r="AD102" s="13">
        <f t="shared" si="126"/>
        <v>0</v>
      </c>
    </row>
    <row r="103" spans="1:30" s="4" customFormat="1" x14ac:dyDescent="0.25">
      <c r="A103" s="14"/>
      <c r="B103" s="14"/>
      <c r="C103" s="15"/>
      <c r="D103" s="15"/>
      <c r="E103" s="15" t="s">
        <v>454</v>
      </c>
      <c r="F103" s="15" t="s">
        <v>453</v>
      </c>
      <c r="G103" s="69"/>
      <c r="H103" s="16">
        <f>SUM(H100:H102)</f>
        <v>0</v>
      </c>
      <c r="I103" s="16">
        <f>SUM(I100:I102)</f>
        <v>0</v>
      </c>
      <c r="J103" s="16">
        <f>SUM(J100:J102)</f>
        <v>0</v>
      </c>
      <c r="L103" s="16">
        <f>SUM(L100:L102)</f>
        <v>0</v>
      </c>
      <c r="M103" s="16">
        <f>SUM(M100:M102)</f>
        <v>0</v>
      </c>
      <c r="N103" s="16">
        <f>SUM(N100:N102)</f>
        <v>0</v>
      </c>
      <c r="P103" s="16">
        <f>SUM(P100:P102)</f>
        <v>0</v>
      </c>
      <c r="Q103" s="16">
        <f>SUM(Q100:Q102)</f>
        <v>0</v>
      </c>
      <c r="R103" s="16">
        <f>SUM(R100:R102)</f>
        <v>0</v>
      </c>
      <c r="T103" s="16">
        <f>SUM(T100:T102)</f>
        <v>0</v>
      </c>
      <c r="U103" s="16">
        <f>SUM(U100:U102)</f>
        <v>0</v>
      </c>
      <c r="V103" s="16">
        <f>SUM(V100:V102)</f>
        <v>0</v>
      </c>
      <c r="X103" s="16">
        <f>SUM(X100:X102)</f>
        <v>0</v>
      </c>
      <c r="Y103" s="16">
        <f>SUM(Y100:Y102)</f>
        <v>0</v>
      </c>
      <c r="Z103" s="16">
        <f>SUM(Z100:Z102)</f>
        <v>0</v>
      </c>
      <c r="AB103" s="16">
        <f>SUM(AB100:AB102)</f>
        <v>0</v>
      </c>
      <c r="AC103" s="16">
        <f>SUM(AC100:AC102)</f>
        <v>0</v>
      </c>
      <c r="AD103" s="16">
        <f>SUM(AD100:AD102)</f>
        <v>0</v>
      </c>
    </row>
    <row r="104" spans="1:30" s="4" customFormat="1" x14ac:dyDescent="0.25">
      <c r="A104" s="14">
        <v>215001</v>
      </c>
      <c r="B104" s="14">
        <v>1900</v>
      </c>
      <c r="C104" s="32">
        <v>12832</v>
      </c>
      <c r="D104" s="15">
        <v>215</v>
      </c>
      <c r="E104" s="15" t="s">
        <v>452</v>
      </c>
      <c r="F104" s="15" t="s">
        <v>451</v>
      </c>
      <c r="G104" s="68" t="s">
        <v>570</v>
      </c>
      <c r="H104" s="16"/>
      <c r="I104" s="13">
        <f>SUMIFS(GD_A_2018!G:G,GD_A_2018!E:E,A104)</f>
        <v>0</v>
      </c>
      <c r="J104" s="16">
        <f t="shared" ref="J104:J110" si="127">H104+I104</f>
        <v>0</v>
      </c>
      <c r="L104" s="16"/>
      <c r="M104" s="13">
        <f>SUMIFS(GD_A_2018!I:I,GD_A_2018!E:E,A104)</f>
        <v>0</v>
      </c>
      <c r="N104" s="16">
        <f t="shared" ref="N104:N110" si="128">L104+M104</f>
        <v>0</v>
      </c>
      <c r="P104" s="13">
        <f t="shared" ref="P104:R110" si="129">O104+N104</f>
        <v>0</v>
      </c>
      <c r="Q104" s="13">
        <f>SUMIFS(GD_A_2018!K:K,GD_A_2018!E:E,A104)</f>
        <v>0</v>
      </c>
      <c r="R104" s="13">
        <f t="shared" si="129"/>
        <v>0</v>
      </c>
      <c r="T104" s="13">
        <f t="shared" ref="T104:T110" si="130">R104</f>
        <v>0</v>
      </c>
      <c r="U104" s="13">
        <f>SUMIFS(GD_A_2019!G:G,GD_A_2019!E:E,A104)</f>
        <v>0</v>
      </c>
      <c r="V104" s="13">
        <f t="shared" ref="V104:V110" si="131">U104+T104</f>
        <v>0</v>
      </c>
      <c r="X104" s="13">
        <f t="shared" ref="X104:X110" si="132">AB104</f>
        <v>0</v>
      </c>
      <c r="Y104" s="13">
        <f>SUMIFS(GD_A_2020!J:J,GD_A_2020!E:E,A104)</f>
        <v>0</v>
      </c>
      <c r="Z104" s="13">
        <f t="shared" ref="Z104:Z110" si="133">Y104+X104</f>
        <v>0</v>
      </c>
      <c r="AB104" s="13">
        <f t="shared" ref="AB104:AB110" si="134">V104</f>
        <v>0</v>
      </c>
      <c r="AC104" s="13">
        <f>SUMIFS(GD_A_2020!G:G,GD_A_2020!E:E,A104)</f>
        <v>0</v>
      </c>
      <c r="AD104" s="13">
        <f t="shared" ref="AD104:AD110" si="135">AC104+AB104</f>
        <v>0</v>
      </c>
    </row>
    <row r="105" spans="1:30" s="4" customFormat="1" x14ac:dyDescent="0.25">
      <c r="A105" s="29">
        <v>216001</v>
      </c>
      <c r="B105" s="29">
        <v>1900</v>
      </c>
      <c r="C105" s="30">
        <v>13852</v>
      </c>
      <c r="D105" s="12">
        <v>216</v>
      </c>
      <c r="E105" s="12" t="s">
        <v>228</v>
      </c>
      <c r="F105" s="12" t="s">
        <v>227</v>
      </c>
      <c r="G105" s="68" t="s">
        <v>570</v>
      </c>
      <c r="H105" s="13"/>
      <c r="I105" s="13">
        <f>SUMIFS(GD_A_2018!G:G,GD_A_2018!E:E,A105)</f>
        <v>0</v>
      </c>
      <c r="J105" s="13">
        <f t="shared" si="127"/>
        <v>0</v>
      </c>
      <c r="L105" s="13"/>
      <c r="M105" s="13">
        <f>SUMIFS(GD_A_2018!I:I,GD_A_2018!E:E,A105)</f>
        <v>0</v>
      </c>
      <c r="N105" s="13">
        <f t="shared" si="128"/>
        <v>0</v>
      </c>
      <c r="P105" s="13">
        <f t="shared" si="129"/>
        <v>0</v>
      </c>
      <c r="Q105" s="13">
        <f>SUMIFS(GD_A_2018!K:K,GD_A_2018!E:E,A105)</f>
        <v>0</v>
      </c>
      <c r="R105" s="13">
        <f t="shared" si="129"/>
        <v>0</v>
      </c>
      <c r="T105" s="13">
        <f t="shared" si="130"/>
        <v>0</v>
      </c>
      <c r="U105" s="13">
        <f>SUMIFS(GD_A_2019!G:G,GD_A_2019!E:E,A105)</f>
        <v>0</v>
      </c>
      <c r="V105" s="13">
        <f t="shared" si="131"/>
        <v>0</v>
      </c>
      <c r="X105" s="13">
        <f t="shared" si="132"/>
        <v>0</v>
      </c>
      <c r="Y105" s="13">
        <f>SUMIFS(GD_A_2020!J:J,GD_A_2020!E:E,A105)</f>
        <v>0</v>
      </c>
      <c r="Z105" s="13">
        <f t="shared" si="133"/>
        <v>0</v>
      </c>
      <c r="AB105" s="13">
        <f t="shared" si="134"/>
        <v>0</v>
      </c>
      <c r="AC105" s="13">
        <f>SUMIFS(GD_A_2020!G:G,GD_A_2020!E:E,A105)</f>
        <v>0</v>
      </c>
      <c r="AD105" s="13">
        <f t="shared" si="135"/>
        <v>0</v>
      </c>
    </row>
    <row r="106" spans="1:30" s="4" customFormat="1" x14ac:dyDescent="0.25">
      <c r="A106" s="29">
        <v>216002</v>
      </c>
      <c r="B106" s="29">
        <v>1900</v>
      </c>
      <c r="C106" s="30">
        <v>13882</v>
      </c>
      <c r="D106" s="12">
        <v>216</v>
      </c>
      <c r="E106" s="12" t="s">
        <v>445</v>
      </c>
      <c r="F106" s="12" t="s">
        <v>225</v>
      </c>
      <c r="G106" s="68" t="s">
        <v>570</v>
      </c>
      <c r="H106" s="13"/>
      <c r="I106" s="13">
        <f>SUMIFS(GD_A_2018!G:G,GD_A_2018!E:E,A106)</f>
        <v>0</v>
      </c>
      <c r="J106" s="13">
        <f t="shared" si="127"/>
        <v>0</v>
      </c>
      <c r="L106" s="13"/>
      <c r="M106" s="13">
        <f>SUMIFS(GD_A_2018!I:I,GD_A_2018!E:E,A106)</f>
        <v>0</v>
      </c>
      <c r="N106" s="13">
        <f t="shared" si="128"/>
        <v>0</v>
      </c>
      <c r="P106" s="13">
        <f t="shared" si="129"/>
        <v>0</v>
      </c>
      <c r="Q106" s="13">
        <f>SUMIFS(GD_A_2018!K:K,GD_A_2018!E:E,A106)</f>
        <v>0</v>
      </c>
      <c r="R106" s="13">
        <f t="shared" si="129"/>
        <v>0</v>
      </c>
      <c r="T106" s="13">
        <f t="shared" si="130"/>
        <v>0</v>
      </c>
      <c r="U106" s="13">
        <f>SUMIFS(GD_A_2019!G:G,GD_A_2019!E:E,A106)</f>
        <v>0</v>
      </c>
      <c r="V106" s="13">
        <f t="shared" si="131"/>
        <v>0</v>
      </c>
      <c r="X106" s="13">
        <f t="shared" si="132"/>
        <v>0</v>
      </c>
      <c r="Y106" s="13">
        <f>SUMIFS(GD_A_2020!J:J,GD_A_2020!E:E,A106)</f>
        <v>0</v>
      </c>
      <c r="Z106" s="13">
        <f t="shared" si="133"/>
        <v>0</v>
      </c>
      <c r="AB106" s="13">
        <f t="shared" si="134"/>
        <v>0</v>
      </c>
      <c r="AC106" s="13">
        <f>SUMIFS(GD_A_2020!G:G,GD_A_2020!E:E,A106)</f>
        <v>0</v>
      </c>
      <c r="AD106" s="13">
        <f t="shared" si="135"/>
        <v>0</v>
      </c>
    </row>
    <row r="107" spans="1:30" s="4" customFormat="1" x14ac:dyDescent="0.25">
      <c r="A107" s="29">
        <v>216003</v>
      </c>
      <c r="B107" s="29">
        <v>1900</v>
      </c>
      <c r="C107" s="30">
        <v>3342</v>
      </c>
      <c r="D107" s="12">
        <v>216</v>
      </c>
      <c r="E107" s="12" t="s">
        <v>280</v>
      </c>
      <c r="F107" s="12" t="s">
        <v>279</v>
      </c>
      <c r="G107" s="68" t="s">
        <v>570</v>
      </c>
      <c r="H107" s="13"/>
      <c r="I107" s="13">
        <f>SUMIFS(GD_A_2018!G:G,GD_A_2018!E:E,A107)</f>
        <v>0</v>
      </c>
      <c r="J107" s="13">
        <f t="shared" si="127"/>
        <v>0</v>
      </c>
      <c r="L107" s="13"/>
      <c r="M107" s="13">
        <f>SUMIFS(GD_A_2018!I:I,GD_A_2018!E:E,A107)</f>
        <v>0</v>
      </c>
      <c r="N107" s="13">
        <f t="shared" si="128"/>
        <v>0</v>
      </c>
      <c r="P107" s="13">
        <f t="shared" si="129"/>
        <v>0</v>
      </c>
      <c r="Q107" s="13">
        <f>SUMIFS(GD_A_2018!K:K,GD_A_2018!E:E,A107)</f>
        <v>0</v>
      </c>
      <c r="R107" s="13">
        <f t="shared" si="129"/>
        <v>0</v>
      </c>
      <c r="T107" s="13">
        <f t="shared" si="130"/>
        <v>0</v>
      </c>
      <c r="U107" s="13">
        <f>SUMIFS(GD_A_2019!G:G,GD_A_2019!E:E,A107)</f>
        <v>0</v>
      </c>
      <c r="V107" s="13">
        <f t="shared" si="131"/>
        <v>0</v>
      </c>
      <c r="X107" s="13">
        <f t="shared" si="132"/>
        <v>0</v>
      </c>
      <c r="Y107" s="13">
        <f>SUMIFS(GD_A_2020!J:J,GD_A_2020!E:E,A107)</f>
        <v>0</v>
      </c>
      <c r="Z107" s="13">
        <f t="shared" si="133"/>
        <v>0</v>
      </c>
      <c r="AB107" s="13">
        <f t="shared" si="134"/>
        <v>0</v>
      </c>
      <c r="AC107" s="13">
        <f>SUMIFS(GD_A_2020!G:G,GD_A_2020!E:E,A107)</f>
        <v>0</v>
      </c>
      <c r="AD107" s="13">
        <f t="shared" si="135"/>
        <v>0</v>
      </c>
    </row>
    <row r="108" spans="1:30" s="4" customFormat="1" x14ac:dyDescent="0.25">
      <c r="A108" s="29">
        <v>216004</v>
      </c>
      <c r="B108" s="29">
        <v>1900</v>
      </c>
      <c r="C108" s="30">
        <v>3382</v>
      </c>
      <c r="D108" s="12">
        <v>216</v>
      </c>
      <c r="E108" s="12" t="s">
        <v>450</v>
      </c>
      <c r="F108" s="12" t="s">
        <v>223</v>
      </c>
      <c r="G108" s="68" t="s">
        <v>570</v>
      </c>
      <c r="H108" s="13"/>
      <c r="I108" s="13">
        <f>SUMIFS(GD_A_2018!G:G,GD_A_2018!E:E,A108)</f>
        <v>0</v>
      </c>
      <c r="J108" s="13">
        <f t="shared" si="127"/>
        <v>0</v>
      </c>
      <c r="L108" s="13"/>
      <c r="M108" s="13">
        <f>SUMIFS(GD_A_2018!I:I,GD_A_2018!E:E,A108)</f>
        <v>0</v>
      </c>
      <c r="N108" s="13">
        <f t="shared" si="128"/>
        <v>0</v>
      </c>
      <c r="P108" s="13">
        <f t="shared" si="129"/>
        <v>0</v>
      </c>
      <c r="Q108" s="13">
        <f>SUMIFS(GD_A_2018!K:K,GD_A_2018!E:E,A108)</f>
        <v>0</v>
      </c>
      <c r="R108" s="13">
        <f t="shared" si="129"/>
        <v>0</v>
      </c>
      <c r="T108" s="13">
        <f t="shared" si="130"/>
        <v>0</v>
      </c>
      <c r="U108" s="13">
        <f>SUMIFS(GD_A_2019!G:G,GD_A_2019!E:E,A108)</f>
        <v>0</v>
      </c>
      <c r="V108" s="13">
        <f t="shared" si="131"/>
        <v>0</v>
      </c>
      <c r="X108" s="13">
        <f t="shared" si="132"/>
        <v>0</v>
      </c>
      <c r="Y108" s="13">
        <f>SUMIFS(GD_A_2020!J:J,GD_A_2020!E:E,A108)</f>
        <v>0</v>
      </c>
      <c r="Z108" s="13">
        <f t="shared" si="133"/>
        <v>0</v>
      </c>
      <c r="AB108" s="13">
        <f t="shared" si="134"/>
        <v>0</v>
      </c>
      <c r="AC108" s="13">
        <f>SUMIFS(GD_A_2020!G:G,GD_A_2020!E:E,A108)</f>
        <v>0</v>
      </c>
      <c r="AD108" s="13">
        <f t="shared" si="135"/>
        <v>0</v>
      </c>
    </row>
    <row r="109" spans="1:30" s="4" customFormat="1" x14ac:dyDescent="0.25">
      <c r="A109" s="29">
        <v>216005</v>
      </c>
      <c r="B109" s="29">
        <v>1900</v>
      </c>
      <c r="C109" s="30">
        <v>1412</v>
      </c>
      <c r="D109" s="12">
        <v>216</v>
      </c>
      <c r="E109" s="12" t="s">
        <v>449</v>
      </c>
      <c r="F109" s="12" t="s">
        <v>448</v>
      </c>
      <c r="G109" s="68" t="s">
        <v>570</v>
      </c>
      <c r="H109" s="13"/>
      <c r="I109" s="13">
        <f>SUMIFS(GD_A_2018!G:G,GD_A_2018!E:E,A109)</f>
        <v>0</v>
      </c>
      <c r="J109" s="13">
        <f t="shared" si="127"/>
        <v>0</v>
      </c>
      <c r="L109" s="13"/>
      <c r="M109" s="13">
        <f>SUMIFS(GD_A_2018!I:I,GD_A_2018!E:E,A109)</f>
        <v>0</v>
      </c>
      <c r="N109" s="13">
        <f t="shared" si="128"/>
        <v>0</v>
      </c>
      <c r="P109" s="13">
        <f t="shared" si="129"/>
        <v>0</v>
      </c>
      <c r="Q109" s="13">
        <f>SUMIFS(GD_A_2018!K:K,GD_A_2018!E:E,A109)</f>
        <v>0</v>
      </c>
      <c r="R109" s="13">
        <f t="shared" si="129"/>
        <v>0</v>
      </c>
      <c r="T109" s="13">
        <f t="shared" si="130"/>
        <v>0</v>
      </c>
      <c r="U109" s="13">
        <f>SUMIFS(GD_A_2019!G:G,GD_A_2019!E:E,A109)</f>
        <v>0</v>
      </c>
      <c r="V109" s="13">
        <f t="shared" si="131"/>
        <v>0</v>
      </c>
      <c r="X109" s="13">
        <f t="shared" si="132"/>
        <v>0</v>
      </c>
      <c r="Y109" s="13">
        <f>SUMIFS(GD_A_2020!J:J,GD_A_2020!E:E,A109)</f>
        <v>0</v>
      </c>
      <c r="Z109" s="13">
        <f t="shared" si="133"/>
        <v>0</v>
      </c>
      <c r="AB109" s="13">
        <f t="shared" si="134"/>
        <v>0</v>
      </c>
      <c r="AC109" s="13">
        <f>SUMIFS(GD_A_2020!G:G,GD_A_2020!E:E,A109)</f>
        <v>0</v>
      </c>
      <c r="AD109" s="13">
        <f t="shared" si="135"/>
        <v>0</v>
      </c>
    </row>
    <row r="110" spans="1:30" s="4" customFormat="1" x14ac:dyDescent="0.25">
      <c r="A110" s="29">
        <v>216006</v>
      </c>
      <c r="B110" s="29">
        <v>1900</v>
      </c>
      <c r="C110" s="30">
        <v>2442</v>
      </c>
      <c r="D110" s="12">
        <v>216</v>
      </c>
      <c r="E110" s="12" t="s">
        <v>447</v>
      </c>
      <c r="F110" s="12" t="s">
        <v>446</v>
      </c>
      <c r="G110" s="68" t="s">
        <v>570</v>
      </c>
      <c r="H110" s="13"/>
      <c r="I110" s="13">
        <f>SUMIFS(GD_A_2018!G:G,GD_A_2018!E:E,A110)</f>
        <v>0</v>
      </c>
      <c r="J110" s="13">
        <f t="shared" si="127"/>
        <v>0</v>
      </c>
      <c r="L110" s="13"/>
      <c r="M110" s="13">
        <f>SUMIFS(GD_A_2018!I:I,GD_A_2018!E:E,A110)</f>
        <v>0</v>
      </c>
      <c r="N110" s="13">
        <f t="shared" si="128"/>
        <v>0</v>
      </c>
      <c r="P110" s="13">
        <f t="shared" si="129"/>
        <v>0</v>
      </c>
      <c r="Q110" s="13">
        <f>SUMIFS(GD_A_2018!K:K,GD_A_2018!E:E,A110)</f>
        <v>0</v>
      </c>
      <c r="R110" s="13">
        <f t="shared" si="129"/>
        <v>0</v>
      </c>
      <c r="T110" s="13">
        <f t="shared" si="130"/>
        <v>0</v>
      </c>
      <c r="U110" s="13">
        <f>SUMIFS(GD_A_2019!G:G,GD_A_2019!E:E,A110)</f>
        <v>0</v>
      </c>
      <c r="V110" s="13">
        <f t="shared" si="131"/>
        <v>0</v>
      </c>
      <c r="X110" s="13">
        <f t="shared" si="132"/>
        <v>0</v>
      </c>
      <c r="Y110" s="13">
        <f>SUMIFS(GD_A_2020!J:J,GD_A_2020!E:E,A110)</f>
        <v>0</v>
      </c>
      <c r="Z110" s="13">
        <f t="shared" si="133"/>
        <v>0</v>
      </c>
      <c r="AB110" s="13">
        <f t="shared" si="134"/>
        <v>0</v>
      </c>
      <c r="AC110" s="13">
        <f>SUMIFS(GD_A_2020!G:G,GD_A_2020!E:E,A110)</f>
        <v>0</v>
      </c>
      <c r="AD110" s="13">
        <f t="shared" si="135"/>
        <v>0</v>
      </c>
    </row>
    <row r="111" spans="1:30" s="4" customFormat="1" x14ac:dyDescent="0.25">
      <c r="A111" s="14"/>
      <c r="B111" s="14"/>
      <c r="C111" s="15"/>
      <c r="D111" s="15"/>
      <c r="E111" s="15" t="s">
        <v>445</v>
      </c>
      <c r="F111" s="15" t="s">
        <v>444</v>
      </c>
      <c r="G111" s="69"/>
      <c r="H111" s="16">
        <f>SUM(H105:H110)</f>
        <v>0</v>
      </c>
      <c r="I111" s="16">
        <f>SUM(I105:I110)</f>
        <v>0</v>
      </c>
      <c r="J111" s="16">
        <f>SUM(J105:J110)</f>
        <v>0</v>
      </c>
      <c r="L111" s="16">
        <f>SUM(L105:L110)</f>
        <v>0</v>
      </c>
      <c r="M111" s="16">
        <f>SUM(M105:M110)</f>
        <v>0</v>
      </c>
      <c r="N111" s="16">
        <f>SUM(N105:N110)</f>
        <v>0</v>
      </c>
      <c r="P111" s="16">
        <f>SUM(P105:P110)</f>
        <v>0</v>
      </c>
      <c r="Q111" s="16">
        <f>SUM(Q105:Q110)</f>
        <v>0</v>
      </c>
      <c r="R111" s="16">
        <f>SUM(R105:R110)</f>
        <v>0</v>
      </c>
      <c r="T111" s="16">
        <f>SUM(T105:T110)</f>
        <v>0</v>
      </c>
      <c r="U111" s="16">
        <f>SUM(U105:U110)</f>
        <v>0</v>
      </c>
      <c r="V111" s="16">
        <f>SUM(V105:V110)</f>
        <v>0</v>
      </c>
      <c r="X111" s="16">
        <f>SUM(X105:X110)</f>
        <v>0</v>
      </c>
      <c r="Y111" s="16">
        <f>SUM(Y105:Y110)</f>
        <v>0</v>
      </c>
      <c r="Z111" s="16">
        <f>SUM(Z105:Z110)</f>
        <v>0</v>
      </c>
      <c r="AB111" s="16">
        <f>SUM(AB105:AB110)</f>
        <v>0</v>
      </c>
      <c r="AC111" s="16">
        <f>SUM(AC105:AC110)</f>
        <v>0</v>
      </c>
      <c r="AD111" s="16">
        <f>SUM(AD105:AD110)</f>
        <v>0</v>
      </c>
    </row>
    <row r="112" spans="1:30" s="4" customFormat="1" x14ac:dyDescent="0.25">
      <c r="A112" s="14">
        <v>219001</v>
      </c>
      <c r="B112" s="14">
        <v>1400</v>
      </c>
      <c r="C112" s="15">
        <v>22932</v>
      </c>
      <c r="D112" s="15">
        <v>219</v>
      </c>
      <c r="E112" s="15" t="s">
        <v>443</v>
      </c>
      <c r="F112" s="15" t="s">
        <v>442</v>
      </c>
      <c r="G112" s="68" t="s">
        <v>570</v>
      </c>
      <c r="H112" s="16"/>
      <c r="I112" s="13">
        <f>SUMIFS(GD_A_2018!G:G,GD_A_2018!E:E,A112)</f>
        <v>0</v>
      </c>
      <c r="J112" s="16">
        <f>H112+I112</f>
        <v>0</v>
      </c>
      <c r="L112" s="16"/>
      <c r="M112" s="13">
        <f>SUMIFS(GD_A_2018!I:I,GD_A_2018!E:E,A112)</f>
        <v>0</v>
      </c>
      <c r="N112" s="16">
        <f>L112+M112</f>
        <v>0</v>
      </c>
      <c r="P112" s="13">
        <f>O112+N112</f>
        <v>0</v>
      </c>
      <c r="Q112" s="13">
        <f>SUMIFS(GD_A_2018!K:K,GD_A_2018!E:E,A112)</f>
        <v>0</v>
      </c>
      <c r="R112" s="13">
        <f>Q112+P112</f>
        <v>0</v>
      </c>
      <c r="T112" s="13">
        <f>R112</f>
        <v>0</v>
      </c>
      <c r="U112" s="13">
        <f>SUMIFS(GD_A_2019!G:G,GD_A_2019!E:E,A112)</f>
        <v>0</v>
      </c>
      <c r="V112" s="13">
        <f>U112+T112</f>
        <v>0</v>
      </c>
      <c r="X112" s="13">
        <f>AB112</f>
        <v>0</v>
      </c>
      <c r="Y112" s="13">
        <f>SUMIFS(GD_A_2020!J:J,GD_A_2020!E:E,A112)</f>
        <v>0</v>
      </c>
      <c r="Z112" s="13">
        <f>Y112+X112</f>
        <v>0</v>
      </c>
      <c r="AB112" s="13">
        <f>V112</f>
        <v>0</v>
      </c>
      <c r="AC112" s="13">
        <f>SUMIFS(GD_A_2020!G:G,GD_A_2020!E:E,A112)</f>
        <v>0</v>
      </c>
      <c r="AD112" s="13">
        <f>AC112+AB112</f>
        <v>0</v>
      </c>
    </row>
    <row r="113" spans="1:30"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L113" s="28">
        <f>SUM(L97:L99,L103:L104,L111:L112)</f>
        <v>0</v>
      </c>
      <c r="M113" s="28">
        <f>SUM(M97:M99,M103:M104,M111:M112)</f>
        <v>0</v>
      </c>
      <c r="N113" s="28">
        <f>SUM(N97:N99,N103:N104,N111:N112)</f>
        <v>0</v>
      </c>
      <c r="P113" s="28">
        <f>SUM(P97:P99,P103:P104,P111:P112)</f>
        <v>0</v>
      </c>
      <c r="Q113" s="28">
        <f>SUM(Q97:Q99,Q103:Q104,Q111:Q112)</f>
        <v>0</v>
      </c>
      <c r="R113" s="28">
        <f>SUM(R97:R99,R103:R104,R111:R112)</f>
        <v>0</v>
      </c>
      <c r="T113" s="28">
        <f>SUM(T97:T99,T103:T104,T111:T112)</f>
        <v>0</v>
      </c>
      <c r="U113" s="28">
        <f>SUM(U97:U99,U103:U104,U111:U112)</f>
        <v>0</v>
      </c>
      <c r="V113" s="28">
        <f>SUM(V97:V99,V103:V104,V111:V112)</f>
        <v>0</v>
      </c>
      <c r="X113" s="28">
        <f>SUM(X97:X99,X103:X104,X111:X112)</f>
        <v>0</v>
      </c>
      <c r="Y113" s="28">
        <f>SUM(Y97:Y99,Y103:Y104,Y111:Y112)</f>
        <v>0</v>
      </c>
      <c r="Z113" s="28">
        <f>SUM(Z97:Z99,Z103:Z104,Z111:Z112)</f>
        <v>0</v>
      </c>
      <c r="AB113" s="28">
        <f>SUM(AB97:AB99,AB103:AB104,AB111:AB112)</f>
        <v>0</v>
      </c>
      <c r="AC113" s="28">
        <f>SUM(AC97:AC99,AC103:AC104,AC111:AC112)</f>
        <v>0</v>
      </c>
      <c r="AD113" s="28">
        <f>SUM(AD97:AD99,AD103:AD104,AD111:AD112)</f>
        <v>0</v>
      </c>
    </row>
    <row r="114" spans="1:30" s="4" customFormat="1" x14ac:dyDescent="0.25">
      <c r="A114" s="29">
        <v>222001</v>
      </c>
      <c r="B114" s="29">
        <v>1100</v>
      </c>
      <c r="C114" s="12">
        <v>2111</v>
      </c>
      <c r="D114" s="12">
        <v>222</v>
      </c>
      <c r="E114" s="12" t="s">
        <v>433</v>
      </c>
      <c r="F114" s="12" t="s">
        <v>432</v>
      </c>
      <c r="G114" s="68" t="s">
        <v>570</v>
      </c>
      <c r="H114" s="13"/>
      <c r="I114" s="13">
        <f>SUMIFS(GD_A_2018!G:G,GD_A_2018!E:E,A114)</f>
        <v>0</v>
      </c>
      <c r="J114" s="13">
        <f t="shared" ref="J114:J119" si="136">H114+I114</f>
        <v>0</v>
      </c>
      <c r="L114" s="13"/>
      <c r="M114" s="13">
        <f>SUMIFS(GD_A_2018!I:I,GD_A_2018!E:E,A114)</f>
        <v>0</v>
      </c>
      <c r="N114" s="13">
        <f t="shared" ref="N114:N119" si="137">L114+M114</f>
        <v>0</v>
      </c>
      <c r="P114" s="13">
        <f t="shared" ref="P114:R119" si="138">O114+N114</f>
        <v>0</v>
      </c>
      <c r="Q114" s="13">
        <f>SUMIFS(GD_A_2018!K:K,GD_A_2018!E:E,A114)</f>
        <v>0</v>
      </c>
      <c r="R114" s="13">
        <f t="shared" si="138"/>
        <v>0</v>
      </c>
      <c r="T114" s="13">
        <f t="shared" ref="T114:T119" si="139">R114</f>
        <v>0</v>
      </c>
      <c r="U114" s="13">
        <f>SUMIFS(GD_A_2019!G:G,GD_A_2019!E:E,A114)</f>
        <v>0</v>
      </c>
      <c r="V114" s="13">
        <f t="shared" ref="V114:V119" si="140">U114+T114</f>
        <v>0</v>
      </c>
      <c r="X114" s="13">
        <f t="shared" ref="X114:X119" si="141">AB114</f>
        <v>0</v>
      </c>
      <c r="Y114" s="13">
        <f>SUMIFS(GD_A_2020!J:J,GD_A_2020!E:E,A114)</f>
        <v>0</v>
      </c>
      <c r="Z114" s="13">
        <f t="shared" ref="Z114:Z119" si="142">Y114+X114</f>
        <v>0</v>
      </c>
      <c r="AB114" s="13">
        <f t="shared" ref="AB114:AB119" si="143">V114</f>
        <v>0</v>
      </c>
      <c r="AC114" s="13">
        <f>SUMIFS(GD_A_2020!G:G,GD_A_2020!E:E,A114)</f>
        <v>0</v>
      </c>
      <c r="AD114" s="13">
        <f t="shared" ref="AD114:AD119" si="144">AC114+AB114</f>
        <v>0</v>
      </c>
    </row>
    <row r="115" spans="1:30" s="4" customFormat="1" x14ac:dyDescent="0.25">
      <c r="A115" s="29">
        <v>222002</v>
      </c>
      <c r="B115" s="29">
        <v>1100</v>
      </c>
      <c r="C115" s="12">
        <v>2112</v>
      </c>
      <c r="D115" s="12">
        <v>222</v>
      </c>
      <c r="E115" s="12" t="s">
        <v>431</v>
      </c>
      <c r="F115" s="12" t="s">
        <v>430</v>
      </c>
      <c r="G115" s="68" t="s">
        <v>570</v>
      </c>
      <c r="H115" s="13"/>
      <c r="I115" s="13">
        <f>SUMIFS(GD_A_2018!G:G,GD_A_2018!E:E,A115)</f>
        <v>1000000000</v>
      </c>
      <c r="J115" s="13">
        <f t="shared" si="136"/>
        <v>1000000000</v>
      </c>
      <c r="L115" s="13"/>
      <c r="M115" s="13">
        <f>SUMIFS(GD_A_2018!I:I,GD_A_2018!E:E,A115)</f>
        <v>1000000000</v>
      </c>
      <c r="N115" s="13">
        <f t="shared" si="137"/>
        <v>1000000000</v>
      </c>
      <c r="P115" s="13">
        <f t="shared" si="138"/>
        <v>1000000000</v>
      </c>
      <c r="Q115" s="13">
        <f>SUMIFS(GD_A_2018!K:K,GD_A_2018!E:E,A115)</f>
        <v>0</v>
      </c>
      <c r="R115" s="13">
        <f t="shared" si="138"/>
        <v>1000000000</v>
      </c>
      <c r="T115" s="13">
        <f t="shared" si="139"/>
        <v>1000000000</v>
      </c>
      <c r="U115" s="13">
        <f>SUMIFS(GD_A_2019!G:G,GD_A_2019!E:E,A115)</f>
        <v>0</v>
      </c>
      <c r="V115" s="13">
        <f t="shared" si="140"/>
        <v>1000000000</v>
      </c>
      <c r="X115" s="13">
        <f t="shared" si="141"/>
        <v>1000000000</v>
      </c>
      <c r="Y115" s="13">
        <f>SUMIFS(GD_A_2020!J:J,GD_A_2020!E:E,A115)</f>
        <v>0</v>
      </c>
      <c r="Z115" s="13">
        <f t="shared" si="142"/>
        <v>1000000000</v>
      </c>
      <c r="AB115" s="13">
        <f t="shared" si="143"/>
        <v>1000000000</v>
      </c>
      <c r="AC115" s="13">
        <f>SUMIFS(GD_A_2020!G:G,GD_A_2020!E:E,A115)</f>
        <v>0</v>
      </c>
      <c r="AD115" s="13">
        <f t="shared" si="144"/>
        <v>1000000000</v>
      </c>
    </row>
    <row r="116" spans="1:30" s="4" customFormat="1" x14ac:dyDescent="0.25">
      <c r="A116" s="29">
        <v>222003</v>
      </c>
      <c r="B116" s="29">
        <v>1100</v>
      </c>
      <c r="C116" s="12">
        <v>2113</v>
      </c>
      <c r="D116" s="12">
        <v>222</v>
      </c>
      <c r="E116" s="12" t="s">
        <v>429</v>
      </c>
      <c r="F116" s="12" t="s">
        <v>428</v>
      </c>
      <c r="G116" s="68" t="s">
        <v>570</v>
      </c>
      <c r="H116" s="13"/>
      <c r="I116" s="13">
        <f>SUMIFS(GD_A_2018!G:G,GD_A_2018!E:E,A116)</f>
        <v>0</v>
      </c>
      <c r="J116" s="13">
        <f t="shared" si="136"/>
        <v>0</v>
      </c>
      <c r="L116" s="13"/>
      <c r="M116" s="13">
        <f>SUMIFS(GD_A_2018!I:I,GD_A_2018!E:E,A116)</f>
        <v>0</v>
      </c>
      <c r="N116" s="13">
        <f t="shared" si="137"/>
        <v>0</v>
      </c>
      <c r="P116" s="13">
        <f t="shared" si="138"/>
        <v>0</v>
      </c>
      <c r="Q116" s="13">
        <f>SUMIFS(GD_A_2018!K:K,GD_A_2018!E:E,A116)</f>
        <v>0</v>
      </c>
      <c r="R116" s="13">
        <f t="shared" si="138"/>
        <v>0</v>
      </c>
      <c r="T116" s="13">
        <f t="shared" si="139"/>
        <v>0</v>
      </c>
      <c r="U116" s="13">
        <f>SUMIFS(GD_A_2019!G:G,GD_A_2019!E:E,A116)</f>
        <v>0</v>
      </c>
      <c r="V116" s="13">
        <f t="shared" si="140"/>
        <v>0</v>
      </c>
      <c r="X116" s="13">
        <f t="shared" si="141"/>
        <v>0</v>
      </c>
      <c r="Y116" s="13">
        <f>SUMIFS(GD_A_2020!J:J,GD_A_2020!E:E,A116)</f>
        <v>0</v>
      </c>
      <c r="Z116" s="13">
        <f t="shared" si="142"/>
        <v>0</v>
      </c>
      <c r="AB116" s="13">
        <f t="shared" si="143"/>
        <v>0</v>
      </c>
      <c r="AC116" s="13">
        <f>SUMIFS(GD_A_2020!G:G,GD_A_2020!E:E,A116)</f>
        <v>0</v>
      </c>
      <c r="AD116" s="13">
        <f t="shared" si="144"/>
        <v>0</v>
      </c>
    </row>
    <row r="117" spans="1:30" s="4" customFormat="1" x14ac:dyDescent="0.25">
      <c r="A117" s="29">
        <v>222004</v>
      </c>
      <c r="B117" s="29">
        <v>1100</v>
      </c>
      <c r="C117" s="12">
        <v>2114</v>
      </c>
      <c r="D117" s="12">
        <v>222</v>
      </c>
      <c r="E117" s="12" t="s">
        <v>427</v>
      </c>
      <c r="F117" s="12" t="s">
        <v>426</v>
      </c>
      <c r="G117" s="68" t="s">
        <v>570</v>
      </c>
      <c r="H117" s="13"/>
      <c r="I117" s="13">
        <f>SUMIFS(GD_A_2018!G:G,GD_A_2018!E:E,A117)</f>
        <v>0</v>
      </c>
      <c r="J117" s="13">
        <f t="shared" si="136"/>
        <v>0</v>
      </c>
      <c r="L117" s="13"/>
      <c r="M117" s="13">
        <f>SUMIFS(GD_A_2018!I:I,GD_A_2018!E:E,A117)</f>
        <v>0</v>
      </c>
      <c r="N117" s="13">
        <f t="shared" si="137"/>
        <v>0</v>
      </c>
      <c r="P117" s="13">
        <f t="shared" si="138"/>
        <v>0</v>
      </c>
      <c r="Q117" s="13">
        <f>SUMIFS(GD_A_2018!K:K,GD_A_2018!E:E,A117)</f>
        <v>0</v>
      </c>
      <c r="R117" s="13">
        <f t="shared" si="138"/>
        <v>0</v>
      </c>
      <c r="T117" s="13">
        <f t="shared" si="139"/>
        <v>0</v>
      </c>
      <c r="U117" s="13">
        <f>SUMIFS(GD_A_2019!G:G,GD_A_2019!E:E,A117)</f>
        <v>0</v>
      </c>
      <c r="V117" s="13">
        <f t="shared" si="140"/>
        <v>0</v>
      </c>
      <c r="X117" s="13">
        <f t="shared" si="141"/>
        <v>0</v>
      </c>
      <c r="Y117" s="13">
        <f>SUMIFS(GD_A_2020!J:J,GD_A_2020!E:E,A117)</f>
        <v>0</v>
      </c>
      <c r="Z117" s="13">
        <f t="shared" si="142"/>
        <v>0</v>
      </c>
      <c r="AB117" s="13">
        <f t="shared" si="143"/>
        <v>0</v>
      </c>
      <c r="AC117" s="13">
        <f>SUMIFS(GD_A_2020!G:G,GD_A_2020!E:E,A117)</f>
        <v>0</v>
      </c>
      <c r="AD117" s="13">
        <f t="shared" si="144"/>
        <v>0</v>
      </c>
    </row>
    <row r="118" spans="1:30" s="4" customFormat="1" x14ac:dyDescent="0.25">
      <c r="A118" s="29">
        <v>222005</v>
      </c>
      <c r="B118" s="29">
        <v>1100</v>
      </c>
      <c r="C118" s="12">
        <v>2115</v>
      </c>
      <c r="D118" s="12">
        <v>222</v>
      </c>
      <c r="E118" s="12" t="s">
        <v>439</v>
      </c>
      <c r="F118" s="12" t="s">
        <v>438</v>
      </c>
      <c r="G118" s="68" t="s">
        <v>570</v>
      </c>
      <c r="H118" s="13"/>
      <c r="I118" s="13">
        <f>SUMIFS(GD_A_2018!G:G,GD_A_2018!E:E,A118)</f>
        <v>0</v>
      </c>
      <c r="J118" s="13">
        <f t="shared" si="136"/>
        <v>0</v>
      </c>
      <c r="L118" s="13"/>
      <c r="M118" s="13">
        <f>SUMIFS(GD_A_2018!I:I,GD_A_2018!E:E,A118)</f>
        <v>0</v>
      </c>
      <c r="N118" s="13">
        <f t="shared" si="137"/>
        <v>0</v>
      </c>
      <c r="P118" s="13">
        <f t="shared" si="138"/>
        <v>0</v>
      </c>
      <c r="Q118" s="13">
        <f>SUMIFS(GD_A_2018!K:K,GD_A_2018!E:E,A118)</f>
        <v>0</v>
      </c>
      <c r="R118" s="13">
        <f t="shared" si="138"/>
        <v>0</v>
      </c>
      <c r="T118" s="13">
        <f t="shared" si="139"/>
        <v>0</v>
      </c>
      <c r="U118" s="13">
        <f>SUMIFS(GD_A_2019!G:G,GD_A_2019!E:E,A118)</f>
        <v>0</v>
      </c>
      <c r="V118" s="13">
        <f t="shared" si="140"/>
        <v>0</v>
      </c>
      <c r="X118" s="13">
        <f t="shared" si="141"/>
        <v>0</v>
      </c>
      <c r="Y118" s="13">
        <f>SUMIFS(GD_A_2020!J:J,GD_A_2020!E:E,A118)</f>
        <v>0</v>
      </c>
      <c r="Z118" s="13">
        <f t="shared" si="142"/>
        <v>0</v>
      </c>
      <c r="AB118" s="13">
        <f t="shared" si="143"/>
        <v>0</v>
      </c>
      <c r="AC118" s="13">
        <f>SUMIFS(GD_A_2020!G:G,GD_A_2020!E:E,A118)</f>
        <v>0</v>
      </c>
      <c r="AD118" s="13">
        <f t="shared" si="144"/>
        <v>0</v>
      </c>
    </row>
    <row r="119" spans="1:30" s="4" customFormat="1" x14ac:dyDescent="0.25">
      <c r="A119" s="29">
        <v>222006</v>
      </c>
      <c r="B119" s="29">
        <v>1100</v>
      </c>
      <c r="C119" s="12">
        <v>2118</v>
      </c>
      <c r="D119" s="12">
        <v>222</v>
      </c>
      <c r="E119" s="12" t="s">
        <v>425</v>
      </c>
      <c r="F119" s="12" t="s">
        <v>424</v>
      </c>
      <c r="G119" s="68" t="s">
        <v>570</v>
      </c>
      <c r="H119" s="13"/>
      <c r="I119" s="13">
        <f>SUMIFS(GD_A_2018!G:G,GD_A_2018!E:E,A119)</f>
        <v>0</v>
      </c>
      <c r="J119" s="13">
        <f t="shared" si="136"/>
        <v>0</v>
      </c>
      <c r="L119" s="13"/>
      <c r="M119" s="13">
        <f>SUMIFS(GD_A_2018!I:I,GD_A_2018!E:E,A119)</f>
        <v>0</v>
      </c>
      <c r="N119" s="13">
        <f t="shared" si="137"/>
        <v>0</v>
      </c>
      <c r="P119" s="13">
        <f t="shared" si="138"/>
        <v>0</v>
      </c>
      <c r="Q119" s="13">
        <f>SUMIFS(GD_A_2018!K:K,GD_A_2018!E:E,A119)</f>
        <v>0</v>
      </c>
      <c r="R119" s="13">
        <f t="shared" si="138"/>
        <v>0</v>
      </c>
      <c r="T119" s="13">
        <f t="shared" si="139"/>
        <v>0</v>
      </c>
      <c r="U119" s="13">
        <f>SUMIFS(GD_A_2019!G:G,GD_A_2019!E:E,A119)</f>
        <v>0</v>
      </c>
      <c r="V119" s="13">
        <f t="shared" si="140"/>
        <v>0</v>
      </c>
      <c r="X119" s="13">
        <f t="shared" si="141"/>
        <v>0</v>
      </c>
      <c r="Y119" s="13">
        <f>SUMIFS(GD_A_2020!J:J,GD_A_2020!E:E,A119)</f>
        <v>0</v>
      </c>
      <c r="Z119" s="13">
        <f t="shared" si="142"/>
        <v>0</v>
      </c>
      <c r="AB119" s="13">
        <f t="shared" si="143"/>
        <v>0</v>
      </c>
      <c r="AC119" s="13">
        <f>SUMIFS(GD_A_2020!G:G,GD_A_2020!E:E,A119)</f>
        <v>0</v>
      </c>
      <c r="AD119" s="13">
        <f t="shared" si="144"/>
        <v>0</v>
      </c>
    </row>
    <row r="120" spans="1:30" s="4" customFormat="1" x14ac:dyDescent="0.25">
      <c r="A120" s="14"/>
      <c r="B120" s="14"/>
      <c r="C120" s="15"/>
      <c r="D120" s="15"/>
      <c r="E120" s="15" t="s">
        <v>364</v>
      </c>
      <c r="F120" s="15" t="s">
        <v>363</v>
      </c>
      <c r="G120" s="69"/>
      <c r="H120" s="16">
        <f>SUM(H114:H119)</f>
        <v>0</v>
      </c>
      <c r="I120" s="16">
        <f>SUM(I114:I119)</f>
        <v>1000000000</v>
      </c>
      <c r="J120" s="16">
        <f>SUM(J114:J119)</f>
        <v>1000000000</v>
      </c>
      <c r="L120" s="16">
        <f>SUM(L114:L119)</f>
        <v>0</v>
      </c>
      <c r="M120" s="16">
        <f>SUM(M114:M119)</f>
        <v>1000000000</v>
      </c>
      <c r="N120" s="16">
        <f>SUM(N114:N119)</f>
        <v>1000000000</v>
      </c>
      <c r="P120" s="16">
        <f>SUM(P114:P119)</f>
        <v>1000000000</v>
      </c>
      <c r="Q120" s="16">
        <f>SUM(Q114:Q119)</f>
        <v>0</v>
      </c>
      <c r="R120" s="16">
        <f>SUM(R114:R119)</f>
        <v>1000000000</v>
      </c>
      <c r="T120" s="16">
        <f>SUM(T114:T119)</f>
        <v>1000000000</v>
      </c>
      <c r="U120" s="16">
        <f>SUM(U114:U119)</f>
        <v>0</v>
      </c>
      <c r="V120" s="16">
        <f>SUM(V114:V119)</f>
        <v>1000000000</v>
      </c>
      <c r="X120" s="16">
        <f>SUM(X114:X119)</f>
        <v>1000000000</v>
      </c>
      <c r="Y120" s="16">
        <f>SUM(Y114:Y119)</f>
        <v>0</v>
      </c>
      <c r="Z120" s="16">
        <f>SUM(Z114:Z119)</f>
        <v>1000000000</v>
      </c>
      <c r="AB120" s="16">
        <f>SUM(AB114:AB119)</f>
        <v>1000000000</v>
      </c>
      <c r="AC120" s="16">
        <f>SUM(AC114:AC119)</f>
        <v>0</v>
      </c>
      <c r="AD120" s="16">
        <f>SUM(AD114:AD119)</f>
        <v>1000000000</v>
      </c>
    </row>
    <row r="121" spans="1:30" s="4" customFormat="1" x14ac:dyDescent="0.25">
      <c r="A121" s="29">
        <v>223001</v>
      </c>
      <c r="B121" s="29">
        <v>1100</v>
      </c>
      <c r="C121" s="12">
        <v>21411</v>
      </c>
      <c r="D121" s="12">
        <v>223</v>
      </c>
      <c r="E121" s="12" t="s">
        <v>423</v>
      </c>
      <c r="F121" s="12" t="s">
        <v>422</v>
      </c>
      <c r="G121" s="68" t="s">
        <v>570</v>
      </c>
      <c r="H121" s="13"/>
      <c r="I121" s="13">
        <f>SUMIFS(GD_A_2018!G:G,GD_A_2018!E:E,A121)</f>
        <v>0</v>
      </c>
      <c r="J121" s="13">
        <f t="shared" ref="J121:J126" si="145">H121+I121</f>
        <v>0</v>
      </c>
      <c r="L121" s="13"/>
      <c r="M121" s="13">
        <f>SUMIFS(GD_A_2018!I:I,GD_A_2018!E:E,A121)</f>
        <v>0</v>
      </c>
      <c r="N121" s="13">
        <f t="shared" ref="N121:N126" si="146">L121+M121</f>
        <v>0</v>
      </c>
      <c r="P121" s="13">
        <f t="shared" ref="P121:R126" si="147">O121+N121</f>
        <v>0</v>
      </c>
      <c r="Q121" s="13">
        <f>SUMIFS(GD_A_2018!K:K,GD_A_2018!E:E,A121)</f>
        <v>0</v>
      </c>
      <c r="R121" s="13">
        <f t="shared" si="147"/>
        <v>0</v>
      </c>
      <c r="T121" s="13">
        <f t="shared" ref="T121:T126" si="148">R121</f>
        <v>0</v>
      </c>
      <c r="U121" s="13">
        <f>SUMIFS(GD_A_2019!G:G,GD_A_2019!E:E,A121)</f>
        <v>0</v>
      </c>
      <c r="V121" s="13">
        <f t="shared" ref="V121:V126" si="149">U121+T121</f>
        <v>0</v>
      </c>
      <c r="X121" s="13">
        <f t="shared" ref="X121:X126" si="150">AB121</f>
        <v>0</v>
      </c>
      <c r="Y121" s="13">
        <f>SUMIFS(GD_A_2020!J:J,GD_A_2020!E:E,A121)</f>
        <v>0</v>
      </c>
      <c r="Z121" s="13">
        <f t="shared" ref="Z121:Z126" si="151">Y121+X121</f>
        <v>0</v>
      </c>
      <c r="AB121" s="13">
        <f t="shared" ref="AB121:AB126" si="152">V121</f>
        <v>0</v>
      </c>
      <c r="AC121" s="13">
        <f>SUMIFS(GD_A_2020!G:G,GD_A_2020!E:E,A121)</f>
        <v>0</v>
      </c>
      <c r="AD121" s="13">
        <f t="shared" ref="AD121:AD126" si="153">AC121+AB121</f>
        <v>0</v>
      </c>
    </row>
    <row r="122" spans="1:30" s="4" customFormat="1" x14ac:dyDescent="0.25">
      <c r="A122" s="29">
        <v>223002</v>
      </c>
      <c r="B122" s="29">
        <v>1100</v>
      </c>
      <c r="C122" s="12">
        <v>21412</v>
      </c>
      <c r="D122" s="12">
        <v>223</v>
      </c>
      <c r="E122" s="12" t="s">
        <v>421</v>
      </c>
      <c r="F122" s="12" t="s">
        <v>420</v>
      </c>
      <c r="G122" s="68" t="s">
        <v>570</v>
      </c>
      <c r="H122" s="13"/>
      <c r="I122" s="13">
        <f>SUMIFS(GD_A_2018!G:G,GD_A_2018!E:E,A122)</f>
        <v>-100000000</v>
      </c>
      <c r="J122" s="13">
        <f t="shared" si="145"/>
        <v>-100000000</v>
      </c>
      <c r="L122" s="13"/>
      <c r="M122" s="13">
        <f>SUMIFS(GD_A_2018!I:I,GD_A_2018!E:E,A122)</f>
        <v>-75000000</v>
      </c>
      <c r="N122" s="13">
        <f t="shared" si="146"/>
        <v>-75000000</v>
      </c>
      <c r="P122" s="13">
        <f t="shared" si="147"/>
        <v>-75000000</v>
      </c>
      <c r="Q122" s="13">
        <f>SUMIFS(GD_A_2018!K:K,GD_A_2018!E:E,A122)</f>
        <v>-25000000</v>
      </c>
      <c r="R122" s="13">
        <f t="shared" si="147"/>
        <v>-100000000</v>
      </c>
      <c r="T122" s="13">
        <f t="shared" si="148"/>
        <v>-100000000</v>
      </c>
      <c r="U122" s="13">
        <f>SUMIFS(GD_A_2019!G:G,GD_A_2019!E:E,A122)</f>
        <v>-100000000</v>
      </c>
      <c r="V122" s="13">
        <f t="shared" si="149"/>
        <v>-200000000</v>
      </c>
      <c r="X122" s="13">
        <f t="shared" si="150"/>
        <v>-200000000</v>
      </c>
      <c r="Y122" s="13">
        <f>SUMIFS(GD_A_2020!J:J,GD_A_2020!E:E,A122)</f>
        <v>-75000000</v>
      </c>
      <c r="Z122" s="13">
        <f t="shared" si="151"/>
        <v>-275000000</v>
      </c>
      <c r="AB122" s="13">
        <f t="shared" si="152"/>
        <v>-200000000</v>
      </c>
      <c r="AC122" s="13">
        <f>SUMIFS(GD_A_2020!G:G,GD_A_2020!E:E,A122)</f>
        <v>-100000000</v>
      </c>
      <c r="AD122" s="13">
        <f t="shared" si="153"/>
        <v>-300000000</v>
      </c>
    </row>
    <row r="123" spans="1:30" s="4" customFormat="1" x14ac:dyDescent="0.25">
      <c r="A123" s="29">
        <v>223003</v>
      </c>
      <c r="B123" s="29">
        <v>1100</v>
      </c>
      <c r="C123" s="12">
        <v>21413</v>
      </c>
      <c r="D123" s="12">
        <v>223</v>
      </c>
      <c r="E123" s="12" t="s">
        <v>419</v>
      </c>
      <c r="F123" s="12" t="s">
        <v>418</v>
      </c>
      <c r="G123" s="68" t="s">
        <v>570</v>
      </c>
      <c r="H123" s="13"/>
      <c r="I123" s="13">
        <f>SUMIFS(GD_A_2018!G:G,GD_A_2018!E:E,A123)</f>
        <v>0</v>
      </c>
      <c r="J123" s="13">
        <f t="shared" si="145"/>
        <v>0</v>
      </c>
      <c r="L123" s="13"/>
      <c r="M123" s="13">
        <f>SUMIFS(GD_A_2018!I:I,GD_A_2018!E:E,A123)</f>
        <v>0</v>
      </c>
      <c r="N123" s="13">
        <f t="shared" si="146"/>
        <v>0</v>
      </c>
      <c r="P123" s="13">
        <f t="shared" si="147"/>
        <v>0</v>
      </c>
      <c r="Q123" s="13">
        <f>SUMIFS(GD_A_2018!K:K,GD_A_2018!E:E,A123)</f>
        <v>0</v>
      </c>
      <c r="R123" s="13">
        <f t="shared" si="147"/>
        <v>0</v>
      </c>
      <c r="T123" s="13">
        <f t="shared" si="148"/>
        <v>0</v>
      </c>
      <c r="U123" s="13">
        <f>SUMIFS(GD_A_2019!G:G,GD_A_2019!E:E,A123)</f>
        <v>0</v>
      </c>
      <c r="V123" s="13">
        <f t="shared" si="149"/>
        <v>0</v>
      </c>
      <c r="X123" s="13">
        <f t="shared" si="150"/>
        <v>0</v>
      </c>
      <c r="Y123" s="13">
        <f>SUMIFS(GD_A_2020!J:J,GD_A_2020!E:E,A123)</f>
        <v>0</v>
      </c>
      <c r="Z123" s="13">
        <f t="shared" si="151"/>
        <v>0</v>
      </c>
      <c r="AB123" s="13">
        <f t="shared" si="152"/>
        <v>0</v>
      </c>
      <c r="AC123" s="13">
        <f>SUMIFS(GD_A_2020!G:G,GD_A_2020!E:E,A123)</f>
        <v>0</v>
      </c>
      <c r="AD123" s="13">
        <f t="shared" si="153"/>
        <v>0</v>
      </c>
    </row>
    <row r="124" spans="1:30" s="4" customFormat="1" x14ac:dyDescent="0.25">
      <c r="A124" s="29">
        <v>223004</v>
      </c>
      <c r="B124" s="29">
        <v>1100</v>
      </c>
      <c r="C124" s="12">
        <v>21414</v>
      </c>
      <c r="D124" s="12">
        <v>223</v>
      </c>
      <c r="E124" s="12" t="s">
        <v>417</v>
      </c>
      <c r="F124" s="12" t="s">
        <v>416</v>
      </c>
      <c r="G124" s="68" t="s">
        <v>570</v>
      </c>
      <c r="H124" s="13"/>
      <c r="I124" s="13">
        <f>SUMIFS(GD_A_2018!G:G,GD_A_2018!E:E,A124)</f>
        <v>0</v>
      </c>
      <c r="J124" s="13">
        <f t="shared" si="145"/>
        <v>0</v>
      </c>
      <c r="L124" s="13"/>
      <c r="M124" s="13">
        <f>SUMIFS(GD_A_2018!I:I,GD_A_2018!E:E,A124)</f>
        <v>0</v>
      </c>
      <c r="N124" s="13">
        <f t="shared" si="146"/>
        <v>0</v>
      </c>
      <c r="P124" s="13">
        <f t="shared" si="147"/>
        <v>0</v>
      </c>
      <c r="Q124" s="13">
        <f>SUMIFS(GD_A_2018!K:K,GD_A_2018!E:E,A124)</f>
        <v>0</v>
      </c>
      <c r="R124" s="13">
        <f t="shared" si="147"/>
        <v>0</v>
      </c>
      <c r="T124" s="13">
        <f t="shared" si="148"/>
        <v>0</v>
      </c>
      <c r="U124" s="13">
        <f>SUMIFS(GD_A_2019!G:G,GD_A_2019!E:E,A124)</f>
        <v>0</v>
      </c>
      <c r="V124" s="13">
        <f t="shared" si="149"/>
        <v>0</v>
      </c>
      <c r="X124" s="13">
        <f t="shared" si="150"/>
        <v>0</v>
      </c>
      <c r="Y124" s="13">
        <f>SUMIFS(GD_A_2020!J:J,GD_A_2020!E:E,A124)</f>
        <v>0</v>
      </c>
      <c r="Z124" s="13">
        <f t="shared" si="151"/>
        <v>0</v>
      </c>
      <c r="AB124" s="13">
        <f t="shared" si="152"/>
        <v>0</v>
      </c>
      <c r="AC124" s="13">
        <f>SUMIFS(GD_A_2020!G:G,GD_A_2020!E:E,A124)</f>
        <v>0</v>
      </c>
      <c r="AD124" s="13">
        <f t="shared" si="153"/>
        <v>0</v>
      </c>
    </row>
    <row r="125" spans="1:30" s="4" customFormat="1" x14ac:dyDescent="0.25">
      <c r="A125" s="29">
        <v>223005</v>
      </c>
      <c r="B125" s="29">
        <v>1100</v>
      </c>
      <c r="C125" s="12">
        <v>21415</v>
      </c>
      <c r="D125" s="12">
        <v>223</v>
      </c>
      <c r="E125" s="12" t="s">
        <v>437</v>
      </c>
      <c r="F125" s="12" t="s">
        <v>436</v>
      </c>
      <c r="G125" s="68" t="s">
        <v>570</v>
      </c>
      <c r="H125" s="13"/>
      <c r="I125" s="13">
        <f>SUMIFS(GD_A_2018!G:G,GD_A_2018!E:E,A125)</f>
        <v>0</v>
      </c>
      <c r="J125" s="13">
        <f t="shared" si="145"/>
        <v>0</v>
      </c>
      <c r="L125" s="13"/>
      <c r="M125" s="13">
        <f>SUMIFS(GD_A_2018!I:I,GD_A_2018!E:E,A125)</f>
        <v>0</v>
      </c>
      <c r="N125" s="13">
        <f t="shared" si="146"/>
        <v>0</v>
      </c>
      <c r="P125" s="13">
        <f t="shared" si="147"/>
        <v>0</v>
      </c>
      <c r="Q125" s="13">
        <f>SUMIFS(GD_A_2018!K:K,GD_A_2018!E:E,A125)</f>
        <v>0</v>
      </c>
      <c r="R125" s="13">
        <f t="shared" si="147"/>
        <v>0</v>
      </c>
      <c r="T125" s="13">
        <f t="shared" si="148"/>
        <v>0</v>
      </c>
      <c r="U125" s="13">
        <f>SUMIFS(GD_A_2019!G:G,GD_A_2019!E:E,A125)</f>
        <v>0</v>
      </c>
      <c r="V125" s="13">
        <f t="shared" si="149"/>
        <v>0</v>
      </c>
      <c r="X125" s="13">
        <f t="shared" si="150"/>
        <v>0</v>
      </c>
      <c r="Y125" s="13">
        <f>SUMIFS(GD_A_2020!J:J,GD_A_2020!E:E,A125)</f>
        <v>0</v>
      </c>
      <c r="Z125" s="13">
        <f t="shared" si="151"/>
        <v>0</v>
      </c>
      <c r="AB125" s="13">
        <f t="shared" si="152"/>
        <v>0</v>
      </c>
      <c r="AC125" s="13">
        <f>SUMIFS(GD_A_2020!G:G,GD_A_2020!E:E,A125)</f>
        <v>0</v>
      </c>
      <c r="AD125" s="13">
        <f t="shared" si="153"/>
        <v>0</v>
      </c>
    </row>
    <row r="126" spans="1:30" s="4" customFormat="1" x14ac:dyDescent="0.25">
      <c r="A126" s="29">
        <v>223006</v>
      </c>
      <c r="B126" s="29">
        <v>1100</v>
      </c>
      <c r="C126" s="12">
        <v>21418</v>
      </c>
      <c r="D126" s="12">
        <v>223</v>
      </c>
      <c r="E126" s="12" t="s">
        <v>415</v>
      </c>
      <c r="F126" s="12" t="s">
        <v>414</v>
      </c>
      <c r="G126" s="68" t="s">
        <v>570</v>
      </c>
      <c r="H126" s="13"/>
      <c r="I126" s="13">
        <f>SUMIFS(GD_A_2018!G:G,GD_A_2018!E:E,A126)</f>
        <v>0</v>
      </c>
      <c r="J126" s="13">
        <f t="shared" si="145"/>
        <v>0</v>
      </c>
      <c r="L126" s="13"/>
      <c r="M126" s="13">
        <f>SUMIFS(GD_A_2018!I:I,GD_A_2018!E:E,A126)</f>
        <v>0</v>
      </c>
      <c r="N126" s="13">
        <f t="shared" si="146"/>
        <v>0</v>
      </c>
      <c r="P126" s="13">
        <f t="shared" si="147"/>
        <v>0</v>
      </c>
      <c r="Q126" s="13">
        <f>SUMIFS(GD_A_2018!K:K,GD_A_2018!E:E,A126)</f>
        <v>0</v>
      </c>
      <c r="R126" s="13">
        <f t="shared" si="147"/>
        <v>0</v>
      </c>
      <c r="T126" s="13">
        <f t="shared" si="148"/>
        <v>0</v>
      </c>
      <c r="U126" s="13">
        <f>SUMIFS(GD_A_2019!G:G,GD_A_2019!E:E,A126)</f>
        <v>0</v>
      </c>
      <c r="V126" s="13">
        <f t="shared" si="149"/>
        <v>0</v>
      </c>
      <c r="X126" s="13">
        <f t="shared" si="150"/>
        <v>0</v>
      </c>
      <c r="Y126" s="13">
        <f>SUMIFS(GD_A_2020!J:J,GD_A_2020!E:E,A126)</f>
        <v>0</v>
      </c>
      <c r="Z126" s="13">
        <f t="shared" si="151"/>
        <v>0</v>
      </c>
      <c r="AB126" s="13">
        <f t="shared" si="152"/>
        <v>0</v>
      </c>
      <c r="AC126" s="13">
        <f>SUMIFS(GD_A_2020!G:G,GD_A_2020!E:E,A126)</f>
        <v>0</v>
      </c>
      <c r="AD126" s="13">
        <f t="shared" si="153"/>
        <v>0</v>
      </c>
    </row>
    <row r="127" spans="1:30" s="4" customFormat="1" x14ac:dyDescent="0.25">
      <c r="A127" s="14"/>
      <c r="B127" s="14"/>
      <c r="C127" s="15"/>
      <c r="D127" s="15"/>
      <c r="E127" s="15" t="s">
        <v>376</v>
      </c>
      <c r="F127" s="15" t="s">
        <v>375</v>
      </c>
      <c r="G127" s="69"/>
      <c r="H127" s="16">
        <f>SUM(H121:H126)</f>
        <v>0</v>
      </c>
      <c r="I127" s="16">
        <f>SUM(I121:I126)</f>
        <v>-100000000</v>
      </c>
      <c r="J127" s="16">
        <f>SUM(J121:J126)</f>
        <v>-100000000</v>
      </c>
      <c r="L127" s="16">
        <f>SUM(L121:L126)</f>
        <v>0</v>
      </c>
      <c r="M127" s="16">
        <f>SUM(M121:M126)</f>
        <v>-75000000</v>
      </c>
      <c r="N127" s="16">
        <f>SUM(N121:N126)</f>
        <v>-75000000</v>
      </c>
      <c r="P127" s="16">
        <f>SUM(P121:P126)</f>
        <v>-75000000</v>
      </c>
      <c r="Q127" s="16">
        <f>SUM(Q121:Q126)</f>
        <v>-25000000</v>
      </c>
      <c r="R127" s="16">
        <f>SUM(R121:R126)</f>
        <v>-100000000</v>
      </c>
      <c r="T127" s="16">
        <f>SUM(T121:T126)</f>
        <v>-100000000</v>
      </c>
      <c r="U127" s="16">
        <f>SUM(U121:U126)</f>
        <v>-100000000</v>
      </c>
      <c r="V127" s="16">
        <f>SUM(V121:V126)</f>
        <v>-200000000</v>
      </c>
      <c r="X127" s="16">
        <f>SUM(X121:X126)</f>
        <v>-200000000</v>
      </c>
      <c r="Y127" s="16">
        <f>SUM(Y121:Y126)</f>
        <v>-75000000</v>
      </c>
      <c r="Z127" s="16">
        <f>SUM(Z121:Z126)</f>
        <v>-275000000</v>
      </c>
      <c r="AB127" s="16">
        <f>SUM(AB121:AB126)</f>
        <v>-200000000</v>
      </c>
      <c r="AC127" s="16">
        <f>SUM(AC121:AC126)</f>
        <v>-100000000</v>
      </c>
      <c r="AD127" s="16">
        <f>SUM(AD121:AD126)</f>
        <v>-300000000</v>
      </c>
    </row>
    <row r="128" spans="1:30" s="4" customFormat="1" x14ac:dyDescent="0.25">
      <c r="A128" s="31"/>
      <c r="B128" s="31"/>
      <c r="C128" s="27"/>
      <c r="D128" s="27">
        <v>221</v>
      </c>
      <c r="E128" s="27" t="s">
        <v>435</v>
      </c>
      <c r="F128" s="27" t="s">
        <v>434</v>
      </c>
      <c r="G128" s="72"/>
      <c r="H128" s="28">
        <f>SUM(H120,H127)</f>
        <v>0</v>
      </c>
      <c r="I128" s="28">
        <f>SUM(I120,I127)</f>
        <v>900000000</v>
      </c>
      <c r="J128" s="28">
        <f>SUM(J120,J127)</f>
        <v>900000000</v>
      </c>
      <c r="L128" s="28">
        <f>SUM(L120,L127)</f>
        <v>0</v>
      </c>
      <c r="M128" s="28">
        <f>SUM(M120,M127)</f>
        <v>925000000</v>
      </c>
      <c r="N128" s="28">
        <f>SUM(N120,N127)</f>
        <v>925000000</v>
      </c>
      <c r="P128" s="28">
        <f>SUM(P120,P127)</f>
        <v>925000000</v>
      </c>
      <c r="Q128" s="28">
        <f>SUM(Q120,Q127)</f>
        <v>-25000000</v>
      </c>
      <c r="R128" s="28">
        <f>SUM(R120,R127)</f>
        <v>900000000</v>
      </c>
      <c r="T128" s="28">
        <f>SUM(T120,T127)</f>
        <v>900000000</v>
      </c>
      <c r="U128" s="28">
        <f>SUM(U120,U127)</f>
        <v>-100000000</v>
      </c>
      <c r="V128" s="28">
        <f>SUM(V120,V127)</f>
        <v>800000000</v>
      </c>
      <c r="X128" s="28">
        <f>SUM(X120,X127)</f>
        <v>800000000</v>
      </c>
      <c r="Y128" s="28">
        <f>SUM(Y120,Y127)</f>
        <v>-75000000</v>
      </c>
      <c r="Z128" s="28">
        <f>SUM(Z120,Z127)</f>
        <v>725000000</v>
      </c>
      <c r="AB128" s="28">
        <f>SUM(AB120,AB127)</f>
        <v>800000000</v>
      </c>
      <c r="AC128" s="28">
        <f>SUM(AC120,AC127)</f>
        <v>-100000000</v>
      </c>
      <c r="AD128" s="28">
        <f>SUM(AD120,AD127)</f>
        <v>700000000</v>
      </c>
    </row>
    <row r="129" spans="1:30" s="4" customFormat="1" x14ac:dyDescent="0.25">
      <c r="A129" s="21">
        <v>225001</v>
      </c>
      <c r="B129" s="21">
        <v>1100</v>
      </c>
      <c r="C129" s="22">
        <v>2121</v>
      </c>
      <c r="D129" s="12">
        <v>225</v>
      </c>
      <c r="E129" s="22" t="s">
        <v>433</v>
      </c>
      <c r="F129" s="22" t="s">
        <v>432</v>
      </c>
      <c r="G129" s="68" t="s">
        <v>570</v>
      </c>
      <c r="H129" s="13"/>
      <c r="I129" s="13">
        <f>SUMIFS(GD_A_2018!G:G,GD_A_2018!E:E,A129)</f>
        <v>0</v>
      </c>
      <c r="J129" s="13">
        <f>H129+I129</f>
        <v>0</v>
      </c>
      <c r="L129" s="13"/>
      <c r="M129" s="13">
        <f>SUMIFS(GD_A_2018!I:I,GD_A_2018!E:E,A129)</f>
        <v>0</v>
      </c>
      <c r="N129" s="13">
        <f>L129+M129</f>
        <v>0</v>
      </c>
      <c r="P129" s="13">
        <f t="shared" ref="P129:R133" si="154">O129+N129</f>
        <v>0</v>
      </c>
      <c r="Q129" s="13">
        <f>SUMIFS(GD_A_2018!K:K,GD_A_2018!E:E,A129)</f>
        <v>0</v>
      </c>
      <c r="R129" s="13">
        <f t="shared" si="154"/>
        <v>0</v>
      </c>
      <c r="T129" s="13">
        <f t="shared" ref="T129:T133" si="155">R129</f>
        <v>0</v>
      </c>
      <c r="U129" s="13">
        <f>SUMIFS(GD_A_2019!G:G,GD_A_2019!E:E,A129)</f>
        <v>0</v>
      </c>
      <c r="V129" s="13">
        <f t="shared" ref="V129:V133" si="156">U129+T129</f>
        <v>0</v>
      </c>
      <c r="X129" s="13">
        <f t="shared" ref="X129:X133" si="157">AB129</f>
        <v>0</v>
      </c>
      <c r="Y129" s="13">
        <f>SUMIFS(GD_A_2020!J:J,GD_A_2020!E:E,A129)</f>
        <v>0</v>
      </c>
      <c r="Z129" s="13">
        <f t="shared" ref="Z129:Z133" si="158">Y129+X129</f>
        <v>0</v>
      </c>
      <c r="AB129" s="13">
        <f t="shared" ref="AB129:AB133" si="159">V129</f>
        <v>0</v>
      </c>
      <c r="AC129" s="13">
        <f>SUMIFS(GD_A_2020!G:G,GD_A_2020!E:E,A129)</f>
        <v>0</v>
      </c>
      <c r="AD129" s="13">
        <f t="shared" ref="AD129:AD133" si="160">AC129+AB129</f>
        <v>0</v>
      </c>
    </row>
    <row r="130" spans="1:30" s="4" customFormat="1" x14ac:dyDescent="0.25">
      <c r="A130" s="21">
        <v>225002</v>
      </c>
      <c r="B130" s="21">
        <v>1100</v>
      </c>
      <c r="C130" s="22">
        <v>2122</v>
      </c>
      <c r="D130" s="12">
        <v>225</v>
      </c>
      <c r="E130" s="22" t="s">
        <v>431</v>
      </c>
      <c r="F130" s="22" t="s">
        <v>430</v>
      </c>
      <c r="G130" s="68" t="s">
        <v>570</v>
      </c>
      <c r="H130" s="13"/>
      <c r="I130" s="13">
        <f>SUMIFS(GD_A_2018!G:G,GD_A_2018!E:E,A130)</f>
        <v>0</v>
      </c>
      <c r="J130" s="13">
        <f>H130+I130</f>
        <v>0</v>
      </c>
      <c r="L130" s="13"/>
      <c r="M130" s="13">
        <f>SUMIFS(GD_A_2018!I:I,GD_A_2018!E:E,A130)</f>
        <v>0</v>
      </c>
      <c r="N130" s="13">
        <f>L130+M130</f>
        <v>0</v>
      </c>
      <c r="P130" s="13">
        <f t="shared" si="154"/>
        <v>0</v>
      </c>
      <c r="Q130" s="13">
        <f>SUMIFS(GD_A_2018!K:K,GD_A_2018!E:E,A130)</f>
        <v>0</v>
      </c>
      <c r="R130" s="13">
        <f t="shared" si="154"/>
        <v>0</v>
      </c>
      <c r="T130" s="13">
        <f t="shared" si="155"/>
        <v>0</v>
      </c>
      <c r="U130" s="13">
        <f>SUMIFS(GD_A_2019!G:G,GD_A_2019!E:E,A130)</f>
        <v>0</v>
      </c>
      <c r="V130" s="13">
        <f t="shared" si="156"/>
        <v>0</v>
      </c>
      <c r="X130" s="13">
        <f t="shared" si="157"/>
        <v>0</v>
      </c>
      <c r="Y130" s="13">
        <f>SUMIFS(GD_A_2020!J:J,GD_A_2020!E:E,A130)</f>
        <v>0</v>
      </c>
      <c r="Z130" s="13">
        <f t="shared" si="158"/>
        <v>0</v>
      </c>
      <c r="AB130" s="13">
        <f t="shared" si="159"/>
        <v>0</v>
      </c>
      <c r="AC130" s="13">
        <f>SUMIFS(GD_A_2020!G:G,GD_A_2020!E:E,A130)</f>
        <v>0</v>
      </c>
      <c r="AD130" s="13">
        <f t="shared" si="160"/>
        <v>0</v>
      </c>
    </row>
    <row r="131" spans="1:30" s="4" customFormat="1" x14ac:dyDescent="0.25">
      <c r="A131" s="21">
        <v>225003</v>
      </c>
      <c r="B131" s="21">
        <v>1100</v>
      </c>
      <c r="C131" s="22">
        <v>2123</v>
      </c>
      <c r="D131" s="12">
        <v>225</v>
      </c>
      <c r="E131" s="22" t="s">
        <v>429</v>
      </c>
      <c r="F131" s="22" t="s">
        <v>428</v>
      </c>
      <c r="G131" s="68" t="s">
        <v>570</v>
      </c>
      <c r="H131" s="13"/>
      <c r="I131" s="13">
        <f>SUMIFS(GD_A_2018!G:G,GD_A_2018!E:E,A131)</f>
        <v>0</v>
      </c>
      <c r="J131" s="13">
        <f>H131+I131</f>
        <v>0</v>
      </c>
      <c r="L131" s="13"/>
      <c r="M131" s="13">
        <f>SUMIFS(GD_A_2018!I:I,GD_A_2018!E:E,A131)</f>
        <v>0</v>
      </c>
      <c r="N131" s="13">
        <f>L131+M131</f>
        <v>0</v>
      </c>
      <c r="P131" s="13">
        <f t="shared" si="154"/>
        <v>0</v>
      </c>
      <c r="Q131" s="13">
        <f>SUMIFS(GD_A_2018!K:K,GD_A_2018!E:E,A131)</f>
        <v>0</v>
      </c>
      <c r="R131" s="13">
        <f t="shared" si="154"/>
        <v>0</v>
      </c>
      <c r="T131" s="13">
        <f t="shared" si="155"/>
        <v>0</v>
      </c>
      <c r="U131" s="13">
        <f>SUMIFS(GD_A_2019!G:G,GD_A_2019!E:E,A131)</f>
        <v>0</v>
      </c>
      <c r="V131" s="13">
        <f t="shared" si="156"/>
        <v>0</v>
      </c>
      <c r="X131" s="13">
        <f t="shared" si="157"/>
        <v>0</v>
      </c>
      <c r="Y131" s="13">
        <f>SUMIFS(GD_A_2020!J:J,GD_A_2020!E:E,A131)</f>
        <v>0</v>
      </c>
      <c r="Z131" s="13">
        <f t="shared" si="158"/>
        <v>0</v>
      </c>
      <c r="AB131" s="13">
        <f t="shared" si="159"/>
        <v>0</v>
      </c>
      <c r="AC131" s="13">
        <f>SUMIFS(GD_A_2020!G:G,GD_A_2020!E:E,A131)</f>
        <v>0</v>
      </c>
      <c r="AD131" s="13">
        <f t="shared" si="160"/>
        <v>0</v>
      </c>
    </row>
    <row r="132" spans="1:30" s="4" customFormat="1" x14ac:dyDescent="0.25">
      <c r="A132" s="21">
        <v>225004</v>
      </c>
      <c r="B132" s="21">
        <v>1100</v>
      </c>
      <c r="C132" s="22">
        <v>2124</v>
      </c>
      <c r="D132" s="12">
        <v>225</v>
      </c>
      <c r="E132" s="22" t="s">
        <v>427</v>
      </c>
      <c r="F132" s="22" t="s">
        <v>426</v>
      </c>
      <c r="G132" s="68" t="s">
        <v>570</v>
      </c>
      <c r="H132" s="13"/>
      <c r="I132" s="13">
        <f>SUMIFS(GD_A_2018!G:G,GD_A_2018!E:E,A132)</f>
        <v>0</v>
      </c>
      <c r="J132" s="13">
        <f>H132+I132</f>
        <v>0</v>
      </c>
      <c r="L132" s="13"/>
      <c r="M132" s="13">
        <f>SUMIFS(GD_A_2018!I:I,GD_A_2018!E:E,A132)</f>
        <v>0</v>
      </c>
      <c r="N132" s="13">
        <f>L132+M132</f>
        <v>0</v>
      </c>
      <c r="P132" s="13">
        <f t="shared" si="154"/>
        <v>0</v>
      </c>
      <c r="Q132" s="13">
        <f>SUMIFS(GD_A_2018!K:K,GD_A_2018!E:E,A132)</f>
        <v>0</v>
      </c>
      <c r="R132" s="13">
        <f t="shared" si="154"/>
        <v>0</v>
      </c>
      <c r="T132" s="13">
        <f t="shared" si="155"/>
        <v>0</v>
      </c>
      <c r="U132" s="13">
        <f>SUMIFS(GD_A_2019!G:G,GD_A_2019!E:E,A132)</f>
        <v>0</v>
      </c>
      <c r="V132" s="13">
        <f t="shared" si="156"/>
        <v>0</v>
      </c>
      <c r="X132" s="13">
        <f t="shared" si="157"/>
        <v>0</v>
      </c>
      <c r="Y132" s="13">
        <f>SUMIFS(GD_A_2020!J:J,GD_A_2020!E:E,A132)</f>
        <v>0</v>
      </c>
      <c r="Z132" s="13">
        <f t="shared" si="158"/>
        <v>0</v>
      </c>
      <c r="AB132" s="13">
        <f t="shared" si="159"/>
        <v>0</v>
      </c>
      <c r="AC132" s="13">
        <f>SUMIFS(GD_A_2020!G:G,GD_A_2020!E:E,A132)</f>
        <v>0</v>
      </c>
      <c r="AD132" s="13">
        <f t="shared" si="160"/>
        <v>0</v>
      </c>
    </row>
    <row r="133" spans="1:30" s="4" customFormat="1" x14ac:dyDescent="0.25">
      <c r="A133" s="21">
        <v>225005</v>
      </c>
      <c r="B133" s="21">
        <v>2000</v>
      </c>
      <c r="C133" s="22">
        <v>2125</v>
      </c>
      <c r="D133" s="12">
        <v>225</v>
      </c>
      <c r="E133" s="22" t="s">
        <v>425</v>
      </c>
      <c r="F133" s="22" t="s">
        <v>424</v>
      </c>
      <c r="G133" s="68" t="s">
        <v>570</v>
      </c>
      <c r="H133" s="13"/>
      <c r="I133" s="13">
        <f>SUMIFS(GD_A_2018!G:G,GD_A_2018!E:E,A133)</f>
        <v>0</v>
      </c>
      <c r="J133" s="13">
        <f>H133+I133</f>
        <v>0</v>
      </c>
      <c r="L133" s="13"/>
      <c r="M133" s="13">
        <f>SUMIFS(GD_A_2018!I:I,GD_A_2018!E:E,A133)</f>
        <v>0</v>
      </c>
      <c r="N133" s="13">
        <f>L133+M133</f>
        <v>0</v>
      </c>
      <c r="P133" s="13">
        <f t="shared" si="154"/>
        <v>0</v>
      </c>
      <c r="Q133" s="13">
        <f>SUMIFS(GD_A_2018!K:K,GD_A_2018!E:E,A133)</f>
        <v>0</v>
      </c>
      <c r="R133" s="13">
        <f t="shared" si="154"/>
        <v>0</v>
      </c>
      <c r="T133" s="13">
        <f t="shared" si="155"/>
        <v>0</v>
      </c>
      <c r="U133" s="13">
        <f>SUMIFS(GD_A_2019!G:G,GD_A_2019!E:E,A133)</f>
        <v>0</v>
      </c>
      <c r="V133" s="13">
        <f t="shared" si="156"/>
        <v>0</v>
      </c>
      <c r="X133" s="13">
        <f t="shared" si="157"/>
        <v>0</v>
      </c>
      <c r="Y133" s="13">
        <f>SUMIFS(GD_A_2020!J:J,GD_A_2020!E:E,A133)</f>
        <v>0</v>
      </c>
      <c r="Z133" s="13">
        <f t="shared" si="158"/>
        <v>0</v>
      </c>
      <c r="AB133" s="13">
        <f t="shared" si="159"/>
        <v>0</v>
      </c>
      <c r="AC133" s="13">
        <f>SUMIFS(GD_A_2020!G:G,GD_A_2020!E:E,A133)</f>
        <v>0</v>
      </c>
      <c r="AD133" s="13">
        <f t="shared" si="160"/>
        <v>0</v>
      </c>
    </row>
    <row r="134" spans="1:30" s="4" customFormat="1" x14ac:dyDescent="0.25">
      <c r="A134" s="14"/>
      <c r="B134" s="14"/>
      <c r="C134" s="15"/>
      <c r="D134" s="15"/>
      <c r="E134" s="15" t="s">
        <v>364</v>
      </c>
      <c r="F134" s="15" t="s">
        <v>363</v>
      </c>
      <c r="G134" s="69"/>
      <c r="H134" s="16">
        <f>SUM(H129:H133)</f>
        <v>0</v>
      </c>
      <c r="I134" s="16">
        <f>SUM(I129:I133)</f>
        <v>0</v>
      </c>
      <c r="J134" s="16">
        <f>SUM(J129:J133)</f>
        <v>0</v>
      </c>
      <c r="L134" s="16">
        <f>SUM(L129:L133)</f>
        <v>0</v>
      </c>
      <c r="M134" s="16">
        <f>SUM(M129:M133)</f>
        <v>0</v>
      </c>
      <c r="N134" s="16">
        <f>SUM(N129:N133)</f>
        <v>0</v>
      </c>
      <c r="P134" s="16">
        <f>SUM(P129:P133)</f>
        <v>0</v>
      </c>
      <c r="Q134" s="16">
        <f>SUM(Q129:Q133)</f>
        <v>0</v>
      </c>
      <c r="R134" s="16">
        <f>SUM(R129:R133)</f>
        <v>0</v>
      </c>
      <c r="T134" s="16">
        <f>SUM(T129:T133)</f>
        <v>0</v>
      </c>
      <c r="U134" s="16">
        <f>SUM(U129:U133)</f>
        <v>0</v>
      </c>
      <c r="V134" s="16">
        <f>SUM(V129:V133)</f>
        <v>0</v>
      </c>
      <c r="X134" s="16">
        <f>SUM(X129:X133)</f>
        <v>0</v>
      </c>
      <c r="Y134" s="16">
        <f>SUM(Y129:Y133)</f>
        <v>0</v>
      </c>
      <c r="Z134" s="16">
        <f>SUM(Z129:Z133)</f>
        <v>0</v>
      </c>
      <c r="AB134" s="16">
        <f>SUM(AB129:AB133)</f>
        <v>0</v>
      </c>
      <c r="AC134" s="16">
        <f>SUM(AC129:AC133)</f>
        <v>0</v>
      </c>
      <c r="AD134" s="16">
        <f>SUM(AD129:AD133)</f>
        <v>0</v>
      </c>
    </row>
    <row r="135" spans="1:30" s="4" customFormat="1" x14ac:dyDescent="0.25">
      <c r="A135" s="29">
        <v>226001</v>
      </c>
      <c r="B135" s="29">
        <v>1100</v>
      </c>
      <c r="C135" s="12">
        <v>21421</v>
      </c>
      <c r="D135" s="12">
        <v>226</v>
      </c>
      <c r="E135" s="12" t="s">
        <v>423</v>
      </c>
      <c r="F135" s="12" t="s">
        <v>422</v>
      </c>
      <c r="G135" s="68" t="s">
        <v>570</v>
      </c>
      <c r="H135" s="13"/>
      <c r="I135" s="13">
        <f>SUMIFS(GD_A_2018!G:G,GD_A_2018!E:E,A135)</f>
        <v>0</v>
      </c>
      <c r="J135" s="13">
        <f>H135+I135</f>
        <v>0</v>
      </c>
      <c r="L135" s="13"/>
      <c r="M135" s="13">
        <f>SUMIFS(GD_A_2018!I:I,GD_A_2018!E:E,A135)</f>
        <v>0</v>
      </c>
      <c r="N135" s="13">
        <f>L135+M135</f>
        <v>0</v>
      </c>
      <c r="P135" s="13">
        <f t="shared" ref="P135:R139" si="161">O135+N135</f>
        <v>0</v>
      </c>
      <c r="Q135" s="13">
        <f>SUMIFS(GD_A_2018!K:K,GD_A_2018!E:E,A135)</f>
        <v>0</v>
      </c>
      <c r="R135" s="13">
        <f t="shared" si="161"/>
        <v>0</v>
      </c>
      <c r="T135" s="13">
        <f t="shared" ref="T135:T139" si="162">R135</f>
        <v>0</v>
      </c>
      <c r="U135" s="13">
        <f>SUMIFS(GD_A_2019!G:G,GD_A_2019!E:E,A135)</f>
        <v>0</v>
      </c>
      <c r="V135" s="13">
        <f t="shared" ref="V135:V139" si="163">U135+T135</f>
        <v>0</v>
      </c>
      <c r="X135" s="13">
        <f t="shared" ref="X135:X139" si="164">AB135</f>
        <v>0</v>
      </c>
      <c r="Y135" s="13">
        <f>SUMIFS(GD_A_2020!J:J,GD_A_2020!E:E,A135)</f>
        <v>0</v>
      </c>
      <c r="Z135" s="13">
        <f t="shared" ref="Z135:Z139" si="165">Y135+X135</f>
        <v>0</v>
      </c>
      <c r="AB135" s="13">
        <f t="shared" ref="AB135:AB139" si="166">V135</f>
        <v>0</v>
      </c>
      <c r="AC135" s="13">
        <f>SUMIFS(GD_A_2020!G:G,GD_A_2020!E:E,A135)</f>
        <v>0</v>
      </c>
      <c r="AD135" s="13">
        <f t="shared" ref="AD135:AD139" si="167">AC135+AB135</f>
        <v>0</v>
      </c>
    </row>
    <row r="136" spans="1:30" s="4" customFormat="1" x14ac:dyDescent="0.25">
      <c r="A136" s="29">
        <v>226002</v>
      </c>
      <c r="B136" s="29">
        <v>1100</v>
      </c>
      <c r="C136" s="12">
        <v>21422</v>
      </c>
      <c r="D136" s="12">
        <v>226</v>
      </c>
      <c r="E136" s="12" t="s">
        <v>421</v>
      </c>
      <c r="F136" s="12" t="s">
        <v>420</v>
      </c>
      <c r="G136" s="68" t="s">
        <v>570</v>
      </c>
      <c r="H136" s="13"/>
      <c r="I136" s="13">
        <f>SUMIFS(GD_A_2018!G:G,GD_A_2018!E:E,A136)</f>
        <v>0</v>
      </c>
      <c r="J136" s="13">
        <f>H136+I136</f>
        <v>0</v>
      </c>
      <c r="L136" s="13"/>
      <c r="M136" s="13">
        <f>SUMIFS(GD_A_2018!I:I,GD_A_2018!E:E,A136)</f>
        <v>0</v>
      </c>
      <c r="N136" s="13">
        <f>L136+M136</f>
        <v>0</v>
      </c>
      <c r="P136" s="13">
        <f t="shared" si="161"/>
        <v>0</v>
      </c>
      <c r="Q136" s="13">
        <f>SUMIFS(GD_A_2018!K:K,GD_A_2018!E:E,A136)</f>
        <v>0</v>
      </c>
      <c r="R136" s="13">
        <f t="shared" si="161"/>
        <v>0</v>
      </c>
      <c r="T136" s="13">
        <f t="shared" si="162"/>
        <v>0</v>
      </c>
      <c r="U136" s="13">
        <f>SUMIFS(GD_A_2019!G:G,GD_A_2019!E:E,A136)</f>
        <v>0</v>
      </c>
      <c r="V136" s="13">
        <f t="shared" si="163"/>
        <v>0</v>
      </c>
      <c r="X136" s="13">
        <f t="shared" si="164"/>
        <v>0</v>
      </c>
      <c r="Y136" s="13">
        <f>SUMIFS(GD_A_2020!J:J,GD_A_2020!E:E,A136)</f>
        <v>0</v>
      </c>
      <c r="Z136" s="13">
        <f t="shared" si="165"/>
        <v>0</v>
      </c>
      <c r="AB136" s="13">
        <f t="shared" si="166"/>
        <v>0</v>
      </c>
      <c r="AC136" s="13">
        <f>SUMIFS(GD_A_2020!G:G,GD_A_2020!E:E,A136)</f>
        <v>0</v>
      </c>
      <c r="AD136" s="13">
        <f t="shared" si="167"/>
        <v>0</v>
      </c>
    </row>
    <row r="137" spans="1:30" s="4" customFormat="1" x14ac:dyDescent="0.25">
      <c r="A137" s="29">
        <v>226003</v>
      </c>
      <c r="B137" s="29">
        <v>1100</v>
      </c>
      <c r="C137" s="12">
        <v>21423</v>
      </c>
      <c r="D137" s="12">
        <v>226</v>
      </c>
      <c r="E137" s="12" t="s">
        <v>419</v>
      </c>
      <c r="F137" s="12" t="s">
        <v>418</v>
      </c>
      <c r="G137" s="68" t="s">
        <v>570</v>
      </c>
      <c r="H137" s="13"/>
      <c r="I137" s="13">
        <f>SUMIFS(GD_A_2018!G:G,GD_A_2018!E:E,A137)</f>
        <v>0</v>
      </c>
      <c r="J137" s="13">
        <f>H137+I137</f>
        <v>0</v>
      </c>
      <c r="L137" s="13"/>
      <c r="M137" s="13">
        <f>SUMIFS(GD_A_2018!I:I,GD_A_2018!E:E,A137)</f>
        <v>0</v>
      </c>
      <c r="N137" s="13">
        <f>L137+M137</f>
        <v>0</v>
      </c>
      <c r="P137" s="13">
        <f t="shared" si="161"/>
        <v>0</v>
      </c>
      <c r="Q137" s="13">
        <f>SUMIFS(GD_A_2018!K:K,GD_A_2018!E:E,A137)</f>
        <v>0</v>
      </c>
      <c r="R137" s="13">
        <f t="shared" si="161"/>
        <v>0</v>
      </c>
      <c r="T137" s="13">
        <f t="shared" si="162"/>
        <v>0</v>
      </c>
      <c r="U137" s="13">
        <f>SUMIFS(GD_A_2019!G:G,GD_A_2019!E:E,A137)</f>
        <v>0</v>
      </c>
      <c r="V137" s="13">
        <f t="shared" si="163"/>
        <v>0</v>
      </c>
      <c r="X137" s="13">
        <f t="shared" si="164"/>
        <v>0</v>
      </c>
      <c r="Y137" s="13">
        <f>SUMIFS(GD_A_2020!J:J,GD_A_2020!E:E,A137)</f>
        <v>0</v>
      </c>
      <c r="Z137" s="13">
        <f t="shared" si="165"/>
        <v>0</v>
      </c>
      <c r="AB137" s="13">
        <f t="shared" si="166"/>
        <v>0</v>
      </c>
      <c r="AC137" s="13">
        <f>SUMIFS(GD_A_2020!G:G,GD_A_2020!E:E,A137)</f>
        <v>0</v>
      </c>
      <c r="AD137" s="13">
        <f t="shared" si="167"/>
        <v>0</v>
      </c>
    </row>
    <row r="138" spans="1:30" s="4" customFormat="1" x14ac:dyDescent="0.25">
      <c r="A138" s="29">
        <v>226004</v>
      </c>
      <c r="B138" s="29">
        <v>1100</v>
      </c>
      <c r="C138" s="12">
        <v>21124</v>
      </c>
      <c r="D138" s="12">
        <v>226</v>
      </c>
      <c r="E138" s="12" t="s">
        <v>417</v>
      </c>
      <c r="F138" s="12" t="s">
        <v>416</v>
      </c>
      <c r="G138" s="68" t="s">
        <v>570</v>
      </c>
      <c r="H138" s="13"/>
      <c r="I138" s="13">
        <f>SUMIFS(GD_A_2018!G:G,GD_A_2018!E:E,A138)</f>
        <v>0</v>
      </c>
      <c r="J138" s="13">
        <f>H138+I138</f>
        <v>0</v>
      </c>
      <c r="L138" s="13"/>
      <c r="M138" s="13">
        <f>SUMIFS(GD_A_2018!I:I,GD_A_2018!E:E,A138)</f>
        <v>0</v>
      </c>
      <c r="N138" s="13">
        <f>L138+M138</f>
        <v>0</v>
      </c>
      <c r="P138" s="13">
        <f t="shared" si="161"/>
        <v>0</v>
      </c>
      <c r="Q138" s="13">
        <f>SUMIFS(GD_A_2018!K:K,GD_A_2018!E:E,A138)</f>
        <v>0</v>
      </c>
      <c r="R138" s="13">
        <f t="shared" si="161"/>
        <v>0</v>
      </c>
      <c r="T138" s="13">
        <f t="shared" si="162"/>
        <v>0</v>
      </c>
      <c r="U138" s="13">
        <f>SUMIFS(GD_A_2019!G:G,GD_A_2019!E:E,A138)</f>
        <v>0</v>
      </c>
      <c r="V138" s="13">
        <f t="shared" si="163"/>
        <v>0</v>
      </c>
      <c r="X138" s="13">
        <f t="shared" si="164"/>
        <v>0</v>
      </c>
      <c r="Y138" s="13">
        <f>SUMIFS(GD_A_2020!J:J,GD_A_2020!E:E,A138)</f>
        <v>0</v>
      </c>
      <c r="Z138" s="13">
        <f t="shared" si="165"/>
        <v>0</v>
      </c>
      <c r="AB138" s="13">
        <f t="shared" si="166"/>
        <v>0</v>
      </c>
      <c r="AC138" s="13">
        <f>SUMIFS(GD_A_2020!G:G,GD_A_2020!E:E,A138)</f>
        <v>0</v>
      </c>
      <c r="AD138" s="13">
        <f t="shared" si="167"/>
        <v>0</v>
      </c>
    </row>
    <row r="139" spans="1:30" s="4" customFormat="1" x14ac:dyDescent="0.25">
      <c r="A139" s="29">
        <v>226005</v>
      </c>
      <c r="B139" s="29">
        <v>2000</v>
      </c>
      <c r="C139" s="12">
        <v>21125</v>
      </c>
      <c r="D139" s="12">
        <v>226</v>
      </c>
      <c r="E139" s="12" t="s">
        <v>415</v>
      </c>
      <c r="F139" s="12" t="s">
        <v>414</v>
      </c>
      <c r="G139" s="68" t="s">
        <v>570</v>
      </c>
      <c r="H139" s="13"/>
      <c r="I139" s="13">
        <f>SUMIFS(GD_A_2018!G:G,GD_A_2018!E:E,A139)</f>
        <v>0</v>
      </c>
      <c r="J139" s="13">
        <f>H139+I139</f>
        <v>0</v>
      </c>
      <c r="L139" s="13"/>
      <c r="M139" s="13">
        <f>SUMIFS(GD_A_2018!I:I,GD_A_2018!E:E,A139)</f>
        <v>0</v>
      </c>
      <c r="N139" s="13">
        <f>L139+M139</f>
        <v>0</v>
      </c>
      <c r="P139" s="13">
        <f t="shared" si="161"/>
        <v>0</v>
      </c>
      <c r="Q139" s="13">
        <f>SUMIFS(GD_A_2018!K:K,GD_A_2018!E:E,A139)</f>
        <v>0</v>
      </c>
      <c r="R139" s="13">
        <f t="shared" si="161"/>
        <v>0</v>
      </c>
      <c r="T139" s="13">
        <f t="shared" si="162"/>
        <v>0</v>
      </c>
      <c r="U139" s="13">
        <f>SUMIFS(GD_A_2019!G:G,GD_A_2019!E:E,A139)</f>
        <v>0</v>
      </c>
      <c r="V139" s="13">
        <f t="shared" si="163"/>
        <v>0</v>
      </c>
      <c r="X139" s="13">
        <f t="shared" si="164"/>
        <v>0</v>
      </c>
      <c r="Y139" s="13">
        <f>SUMIFS(GD_A_2020!J:J,GD_A_2020!E:E,A139)</f>
        <v>0</v>
      </c>
      <c r="Z139" s="13">
        <f t="shared" si="165"/>
        <v>0</v>
      </c>
      <c r="AB139" s="13">
        <f t="shared" si="166"/>
        <v>0</v>
      </c>
      <c r="AC139" s="13">
        <f>SUMIFS(GD_A_2020!G:G,GD_A_2020!E:E,A139)</f>
        <v>0</v>
      </c>
      <c r="AD139" s="13">
        <f t="shared" si="167"/>
        <v>0</v>
      </c>
    </row>
    <row r="140" spans="1:30" s="4" customFormat="1" x14ac:dyDescent="0.25">
      <c r="A140" s="14"/>
      <c r="B140" s="14"/>
      <c r="C140" s="15"/>
      <c r="D140" s="15"/>
      <c r="E140" s="15" t="s">
        <v>376</v>
      </c>
      <c r="F140" s="15" t="s">
        <v>375</v>
      </c>
      <c r="G140" s="69"/>
      <c r="H140" s="16">
        <f>SUM(H135:H139)</f>
        <v>0</v>
      </c>
      <c r="I140" s="16">
        <f>SUM(I135:I139)</f>
        <v>0</v>
      </c>
      <c r="J140" s="16">
        <f>SUM(J135:J139)</f>
        <v>0</v>
      </c>
      <c r="L140" s="16">
        <f>SUM(L135:L139)</f>
        <v>0</v>
      </c>
      <c r="M140" s="16">
        <f>SUM(M135:M139)</f>
        <v>0</v>
      </c>
      <c r="N140" s="16">
        <f>SUM(N135:N139)</f>
        <v>0</v>
      </c>
      <c r="P140" s="16">
        <f>SUM(P135:P139)</f>
        <v>0</v>
      </c>
      <c r="Q140" s="16">
        <f>SUM(Q135:Q139)</f>
        <v>0</v>
      </c>
      <c r="R140" s="16">
        <f>SUM(R135:R139)</f>
        <v>0</v>
      </c>
      <c r="T140" s="16">
        <f>SUM(T135:T139)</f>
        <v>0</v>
      </c>
      <c r="U140" s="16">
        <f>SUM(U135:U139)</f>
        <v>0</v>
      </c>
      <c r="V140" s="16">
        <f>SUM(V135:V139)</f>
        <v>0</v>
      </c>
      <c r="X140" s="16">
        <f>SUM(X135:X139)</f>
        <v>0</v>
      </c>
      <c r="Y140" s="16">
        <f>SUM(Y135:Y139)</f>
        <v>0</v>
      </c>
      <c r="Z140" s="16">
        <f>SUM(Z135:Z139)</f>
        <v>0</v>
      </c>
      <c r="AB140" s="16">
        <f>SUM(AB135:AB139)</f>
        <v>0</v>
      </c>
      <c r="AC140" s="16">
        <f>SUM(AC135:AC139)</f>
        <v>0</v>
      </c>
      <c r="AD140" s="16">
        <f>SUM(AD135:AD139)</f>
        <v>0</v>
      </c>
    </row>
    <row r="141" spans="1:30" s="4" customFormat="1" x14ac:dyDescent="0.25">
      <c r="A141" s="31"/>
      <c r="B141" s="31"/>
      <c r="C141" s="27"/>
      <c r="D141" s="27">
        <v>224</v>
      </c>
      <c r="E141" s="27" t="s">
        <v>413</v>
      </c>
      <c r="F141" s="27" t="s">
        <v>412</v>
      </c>
      <c r="G141" s="72"/>
      <c r="H141" s="28">
        <f>SUM(H134,H140)</f>
        <v>0</v>
      </c>
      <c r="I141" s="28">
        <f>SUM(I134,I140)</f>
        <v>0</v>
      </c>
      <c r="J141" s="28">
        <f>SUM(J134,J140)</f>
        <v>0</v>
      </c>
      <c r="L141" s="28">
        <f>SUM(L134,L140)</f>
        <v>0</v>
      </c>
      <c r="M141" s="28">
        <f>SUM(M134,M140)</f>
        <v>0</v>
      </c>
      <c r="N141" s="28">
        <f>SUM(N134,N140)</f>
        <v>0</v>
      </c>
      <c r="P141" s="28">
        <f>SUM(P134,P140)</f>
        <v>0</v>
      </c>
      <c r="Q141" s="28">
        <f>SUM(Q134,Q140)</f>
        <v>0</v>
      </c>
      <c r="R141" s="28">
        <f>SUM(R134,R140)</f>
        <v>0</v>
      </c>
      <c r="T141" s="28">
        <f>SUM(T134,T140)</f>
        <v>0</v>
      </c>
      <c r="U141" s="28">
        <f>SUM(U134,U140)</f>
        <v>0</v>
      </c>
      <c r="V141" s="28">
        <f>SUM(V134,V140)</f>
        <v>0</v>
      </c>
      <c r="X141" s="28">
        <f>SUM(X134,X140)</f>
        <v>0</v>
      </c>
      <c r="Y141" s="28">
        <f>SUM(Y134,Y140)</f>
        <v>0</v>
      </c>
      <c r="Z141" s="28">
        <f>SUM(Z134,Z140)</f>
        <v>0</v>
      </c>
      <c r="AB141" s="28">
        <f>SUM(AB134,AB140)</f>
        <v>0</v>
      </c>
      <c r="AC141" s="28">
        <f>SUM(AC134,AC140)</f>
        <v>0</v>
      </c>
      <c r="AD141" s="28">
        <f>SUM(AD134,AD140)</f>
        <v>0</v>
      </c>
    </row>
    <row r="142" spans="1:30" s="4" customFormat="1" x14ac:dyDescent="0.25">
      <c r="A142" s="29">
        <v>228001</v>
      </c>
      <c r="B142" s="29">
        <v>1200</v>
      </c>
      <c r="C142" s="12">
        <v>2131</v>
      </c>
      <c r="D142" s="12">
        <v>228</v>
      </c>
      <c r="E142" s="12" t="s">
        <v>372</v>
      </c>
      <c r="F142" s="12" t="s">
        <v>371</v>
      </c>
      <c r="G142" s="68" t="s">
        <v>570</v>
      </c>
      <c r="H142" s="13"/>
      <c r="I142" s="13">
        <f>SUMIFS(GD_A_2018!G:G,GD_A_2018!E:E,A142)</f>
        <v>0</v>
      </c>
      <c r="J142" s="13">
        <f t="shared" ref="J142:J148" si="168">H142+I142</f>
        <v>0</v>
      </c>
      <c r="L142" s="13"/>
      <c r="M142" s="13">
        <f>SUMIFS(GD_A_2018!I:I,GD_A_2018!E:E,A142)</f>
        <v>0</v>
      </c>
      <c r="N142" s="13">
        <f t="shared" ref="N142:N148" si="169">L142+M142</f>
        <v>0</v>
      </c>
      <c r="P142" s="13">
        <f t="shared" ref="P142:R148" si="170">O142+N142</f>
        <v>0</v>
      </c>
      <c r="Q142" s="13">
        <f>SUMIFS(GD_A_2018!K:K,GD_A_2018!E:E,A142)</f>
        <v>0</v>
      </c>
      <c r="R142" s="13">
        <f t="shared" si="170"/>
        <v>0</v>
      </c>
      <c r="T142" s="13">
        <f t="shared" ref="T142:T148" si="171">R142</f>
        <v>0</v>
      </c>
      <c r="U142" s="13">
        <f>SUMIFS(GD_A_2019!G:G,GD_A_2019!E:E,A142)</f>
        <v>0</v>
      </c>
      <c r="V142" s="13">
        <f t="shared" ref="V142:V148" si="172">U142+T142</f>
        <v>0</v>
      </c>
      <c r="X142" s="13">
        <f t="shared" ref="X142:X148" si="173">AB142</f>
        <v>0</v>
      </c>
      <c r="Y142" s="13">
        <f>SUMIFS(GD_A_2020!J:J,GD_A_2020!E:E,A142)</f>
        <v>0</v>
      </c>
      <c r="Z142" s="13">
        <f t="shared" ref="Z142:Z148" si="174">Y142+X142</f>
        <v>0</v>
      </c>
      <c r="AB142" s="13">
        <f t="shared" ref="AB142:AB148" si="175">V142</f>
        <v>0</v>
      </c>
      <c r="AC142" s="13">
        <f>SUMIFS(GD_A_2020!G:G,GD_A_2020!E:E,A142)</f>
        <v>0</v>
      </c>
      <c r="AD142" s="13">
        <f t="shared" ref="AD142:AD148" si="176">AC142+AB142</f>
        <v>0</v>
      </c>
    </row>
    <row r="143" spans="1:30" s="4" customFormat="1" x14ac:dyDescent="0.25">
      <c r="A143" s="29">
        <v>228002</v>
      </c>
      <c r="B143" s="29">
        <v>1200</v>
      </c>
      <c r="C143" s="12">
        <v>2132</v>
      </c>
      <c r="D143" s="12">
        <v>228</v>
      </c>
      <c r="E143" s="12" t="s">
        <v>411</v>
      </c>
      <c r="F143" s="12" t="s">
        <v>410</v>
      </c>
      <c r="G143" s="68" t="s">
        <v>570</v>
      </c>
      <c r="H143" s="13"/>
      <c r="I143" s="13">
        <f>SUMIFS(GD_A_2018!G:G,GD_A_2018!E:E,A143)</f>
        <v>0</v>
      </c>
      <c r="J143" s="13">
        <f t="shared" si="168"/>
        <v>0</v>
      </c>
      <c r="L143" s="13"/>
      <c r="M143" s="13">
        <f>SUMIFS(GD_A_2018!I:I,GD_A_2018!E:E,A143)</f>
        <v>0</v>
      </c>
      <c r="N143" s="13">
        <f t="shared" si="169"/>
        <v>0</v>
      </c>
      <c r="P143" s="13">
        <f t="shared" si="170"/>
        <v>0</v>
      </c>
      <c r="Q143" s="13">
        <f>SUMIFS(GD_A_2018!K:K,GD_A_2018!E:E,A143)</f>
        <v>0</v>
      </c>
      <c r="R143" s="13">
        <f t="shared" si="170"/>
        <v>0</v>
      </c>
      <c r="T143" s="13">
        <f t="shared" si="171"/>
        <v>0</v>
      </c>
      <c r="U143" s="13">
        <f>SUMIFS(GD_A_2019!G:G,GD_A_2019!E:E,A143)</f>
        <v>0</v>
      </c>
      <c r="V143" s="13">
        <f t="shared" si="172"/>
        <v>0</v>
      </c>
      <c r="X143" s="13">
        <f t="shared" si="173"/>
        <v>0</v>
      </c>
      <c r="Y143" s="13">
        <f>SUMIFS(GD_A_2020!J:J,GD_A_2020!E:E,A143)</f>
        <v>0</v>
      </c>
      <c r="Z143" s="13">
        <f t="shared" si="174"/>
        <v>0</v>
      </c>
      <c r="AB143" s="13">
        <f t="shared" si="175"/>
        <v>0</v>
      </c>
      <c r="AC143" s="13">
        <f>SUMIFS(GD_A_2020!G:G,GD_A_2020!E:E,A143)</f>
        <v>0</v>
      </c>
      <c r="AD143" s="13">
        <f t="shared" si="176"/>
        <v>0</v>
      </c>
    </row>
    <row r="144" spans="1:30" s="4" customFormat="1" x14ac:dyDescent="0.25">
      <c r="A144" s="29">
        <v>228003</v>
      </c>
      <c r="B144" s="29">
        <v>1200</v>
      </c>
      <c r="C144" s="12">
        <v>2133</v>
      </c>
      <c r="D144" s="12">
        <v>228</v>
      </c>
      <c r="E144" s="12" t="s">
        <v>409</v>
      </c>
      <c r="F144" s="12" t="s">
        <v>408</v>
      </c>
      <c r="G144" s="68" t="s">
        <v>570</v>
      </c>
      <c r="H144" s="13"/>
      <c r="I144" s="13">
        <f>SUMIFS(GD_A_2018!G:G,GD_A_2018!E:E,A144)</f>
        <v>0</v>
      </c>
      <c r="J144" s="13">
        <f t="shared" si="168"/>
        <v>0</v>
      </c>
      <c r="L144" s="13"/>
      <c r="M144" s="13">
        <f>SUMIFS(GD_A_2018!I:I,GD_A_2018!E:E,A144)</f>
        <v>0</v>
      </c>
      <c r="N144" s="13">
        <f t="shared" si="169"/>
        <v>0</v>
      </c>
      <c r="P144" s="13">
        <f t="shared" si="170"/>
        <v>0</v>
      </c>
      <c r="Q144" s="13">
        <f>SUMIFS(GD_A_2018!K:K,GD_A_2018!E:E,A144)</f>
        <v>0</v>
      </c>
      <c r="R144" s="13">
        <f t="shared" si="170"/>
        <v>0</v>
      </c>
      <c r="T144" s="13">
        <f t="shared" si="171"/>
        <v>0</v>
      </c>
      <c r="U144" s="13">
        <f>SUMIFS(GD_A_2019!G:G,GD_A_2019!E:E,A144)</f>
        <v>0</v>
      </c>
      <c r="V144" s="13">
        <f t="shared" si="172"/>
        <v>0</v>
      </c>
      <c r="X144" s="13">
        <f t="shared" si="173"/>
        <v>0</v>
      </c>
      <c r="Y144" s="13">
        <f>SUMIFS(GD_A_2020!J:J,GD_A_2020!E:E,A144)</f>
        <v>0</v>
      </c>
      <c r="Z144" s="13">
        <f t="shared" si="174"/>
        <v>0</v>
      </c>
      <c r="AB144" s="13">
        <f t="shared" si="175"/>
        <v>0</v>
      </c>
      <c r="AC144" s="13">
        <f>SUMIFS(GD_A_2020!G:G,GD_A_2020!E:E,A144)</f>
        <v>0</v>
      </c>
      <c r="AD144" s="13">
        <f t="shared" si="176"/>
        <v>0</v>
      </c>
    </row>
    <row r="145" spans="1:30" s="4" customFormat="1" x14ac:dyDescent="0.25">
      <c r="A145" s="29">
        <v>228004</v>
      </c>
      <c r="B145" s="29">
        <v>1200</v>
      </c>
      <c r="C145" s="12">
        <v>2134</v>
      </c>
      <c r="D145" s="12">
        <v>228</v>
      </c>
      <c r="E145" s="12" t="s">
        <v>407</v>
      </c>
      <c r="F145" s="12" t="s">
        <v>406</v>
      </c>
      <c r="G145" s="68" t="s">
        <v>570</v>
      </c>
      <c r="H145" s="13"/>
      <c r="I145" s="13">
        <f>SUMIFS(GD_A_2018!G:G,GD_A_2018!E:E,A145)</f>
        <v>0</v>
      </c>
      <c r="J145" s="13">
        <f t="shared" si="168"/>
        <v>0</v>
      </c>
      <c r="L145" s="13"/>
      <c r="M145" s="13">
        <f>SUMIFS(GD_A_2018!I:I,GD_A_2018!E:E,A145)</f>
        <v>0</v>
      </c>
      <c r="N145" s="13">
        <f t="shared" si="169"/>
        <v>0</v>
      </c>
      <c r="P145" s="13">
        <f t="shared" si="170"/>
        <v>0</v>
      </c>
      <c r="Q145" s="13">
        <f>SUMIFS(GD_A_2018!K:K,GD_A_2018!E:E,A145)</f>
        <v>0</v>
      </c>
      <c r="R145" s="13">
        <f t="shared" si="170"/>
        <v>0</v>
      </c>
      <c r="T145" s="13">
        <f t="shared" si="171"/>
        <v>0</v>
      </c>
      <c r="U145" s="13">
        <f>SUMIFS(GD_A_2019!G:G,GD_A_2019!E:E,A145)</f>
        <v>0</v>
      </c>
      <c r="V145" s="13">
        <f t="shared" si="172"/>
        <v>0</v>
      </c>
      <c r="X145" s="13">
        <f t="shared" si="173"/>
        <v>0</v>
      </c>
      <c r="Y145" s="13">
        <f>SUMIFS(GD_A_2020!J:J,GD_A_2020!E:E,A145)</f>
        <v>0</v>
      </c>
      <c r="Z145" s="13">
        <f t="shared" si="174"/>
        <v>0</v>
      </c>
      <c r="AB145" s="13">
        <f t="shared" si="175"/>
        <v>0</v>
      </c>
      <c r="AC145" s="13">
        <f>SUMIFS(GD_A_2020!G:G,GD_A_2020!E:E,A145)</f>
        <v>0</v>
      </c>
      <c r="AD145" s="13">
        <f t="shared" si="176"/>
        <v>0</v>
      </c>
    </row>
    <row r="146" spans="1:30" s="4" customFormat="1" x14ac:dyDescent="0.25">
      <c r="A146" s="29">
        <v>228005</v>
      </c>
      <c r="B146" s="29">
        <v>1200</v>
      </c>
      <c r="C146" s="12">
        <v>2135</v>
      </c>
      <c r="D146" s="12">
        <v>228</v>
      </c>
      <c r="E146" s="12" t="s">
        <v>405</v>
      </c>
      <c r="F146" s="12" t="s">
        <v>404</v>
      </c>
      <c r="G146" s="68" t="s">
        <v>570</v>
      </c>
      <c r="H146" s="13"/>
      <c r="I146" s="13">
        <f>SUMIFS(GD_A_2018!G:G,GD_A_2018!E:E,A146)</f>
        <v>0</v>
      </c>
      <c r="J146" s="13">
        <f t="shared" si="168"/>
        <v>0</v>
      </c>
      <c r="L146" s="13"/>
      <c r="M146" s="13">
        <f>SUMIFS(GD_A_2018!I:I,GD_A_2018!E:E,A146)</f>
        <v>0</v>
      </c>
      <c r="N146" s="13">
        <f t="shared" si="169"/>
        <v>0</v>
      </c>
      <c r="P146" s="13">
        <f t="shared" si="170"/>
        <v>0</v>
      </c>
      <c r="Q146" s="13">
        <f>SUMIFS(GD_A_2018!K:K,GD_A_2018!E:E,A146)</f>
        <v>0</v>
      </c>
      <c r="R146" s="13">
        <f t="shared" si="170"/>
        <v>0</v>
      </c>
      <c r="T146" s="13">
        <f t="shared" si="171"/>
        <v>0</v>
      </c>
      <c r="U146" s="13">
        <f>SUMIFS(GD_A_2019!G:G,GD_A_2019!E:E,A146)</f>
        <v>0</v>
      </c>
      <c r="V146" s="13">
        <f t="shared" si="172"/>
        <v>0</v>
      </c>
      <c r="X146" s="13">
        <f t="shared" si="173"/>
        <v>0</v>
      </c>
      <c r="Y146" s="13">
        <f>SUMIFS(GD_A_2020!J:J,GD_A_2020!E:E,A146)</f>
        <v>0</v>
      </c>
      <c r="Z146" s="13">
        <f t="shared" si="174"/>
        <v>0</v>
      </c>
      <c r="AB146" s="13">
        <f t="shared" si="175"/>
        <v>0</v>
      </c>
      <c r="AC146" s="13">
        <f>SUMIFS(GD_A_2020!G:G,GD_A_2020!E:E,A146)</f>
        <v>0</v>
      </c>
      <c r="AD146" s="13">
        <f t="shared" si="176"/>
        <v>0</v>
      </c>
    </row>
    <row r="147" spans="1:30" s="4" customFormat="1" x14ac:dyDescent="0.25">
      <c r="A147" s="29">
        <v>228006</v>
      </c>
      <c r="B147" s="29">
        <v>1200</v>
      </c>
      <c r="C147" s="12">
        <v>2136</v>
      </c>
      <c r="D147" s="12">
        <v>228</v>
      </c>
      <c r="E147" s="12" t="s">
        <v>403</v>
      </c>
      <c r="F147" s="12" t="s">
        <v>402</v>
      </c>
      <c r="G147" s="68" t="s">
        <v>570</v>
      </c>
      <c r="H147" s="13"/>
      <c r="I147" s="13">
        <f>SUMIFS(GD_A_2018!G:G,GD_A_2018!E:E,A147)</f>
        <v>0</v>
      </c>
      <c r="J147" s="13">
        <f t="shared" si="168"/>
        <v>0</v>
      </c>
      <c r="L147" s="13"/>
      <c r="M147" s="13">
        <f>SUMIFS(GD_A_2018!I:I,GD_A_2018!E:E,A147)</f>
        <v>0</v>
      </c>
      <c r="N147" s="13">
        <f t="shared" si="169"/>
        <v>0</v>
      </c>
      <c r="P147" s="13">
        <f t="shared" si="170"/>
        <v>0</v>
      </c>
      <c r="Q147" s="13">
        <f>SUMIFS(GD_A_2018!K:K,GD_A_2018!E:E,A147)</f>
        <v>0</v>
      </c>
      <c r="R147" s="13">
        <f t="shared" si="170"/>
        <v>0</v>
      </c>
      <c r="T147" s="13">
        <f t="shared" si="171"/>
        <v>0</v>
      </c>
      <c r="U147" s="13">
        <f>SUMIFS(GD_A_2019!G:G,GD_A_2019!E:E,A147)</f>
        <v>0</v>
      </c>
      <c r="V147" s="13">
        <f t="shared" si="172"/>
        <v>0</v>
      </c>
      <c r="X147" s="13">
        <f t="shared" si="173"/>
        <v>0</v>
      </c>
      <c r="Y147" s="13">
        <f>SUMIFS(GD_A_2020!J:J,GD_A_2020!E:E,A147)</f>
        <v>0</v>
      </c>
      <c r="Z147" s="13">
        <f t="shared" si="174"/>
        <v>0</v>
      </c>
      <c r="AB147" s="13">
        <f t="shared" si="175"/>
        <v>0</v>
      </c>
      <c r="AC147" s="13">
        <f>SUMIFS(GD_A_2020!G:G,GD_A_2020!E:E,A147)</f>
        <v>0</v>
      </c>
      <c r="AD147" s="13">
        <f t="shared" si="176"/>
        <v>0</v>
      </c>
    </row>
    <row r="148" spans="1:30" s="4" customFormat="1" x14ac:dyDescent="0.25">
      <c r="A148" s="29">
        <v>228007</v>
      </c>
      <c r="B148" s="29">
        <v>1200</v>
      </c>
      <c r="C148" s="12">
        <v>2138</v>
      </c>
      <c r="D148" s="12">
        <v>228</v>
      </c>
      <c r="E148" s="12" t="s">
        <v>401</v>
      </c>
      <c r="F148" s="12" t="s">
        <v>400</v>
      </c>
      <c r="G148" s="68" t="s">
        <v>570</v>
      </c>
      <c r="H148" s="13"/>
      <c r="I148" s="13">
        <f>SUMIFS(GD_A_2018!G:G,GD_A_2018!E:E,A148)</f>
        <v>0</v>
      </c>
      <c r="J148" s="13">
        <f t="shared" si="168"/>
        <v>0</v>
      </c>
      <c r="L148" s="13"/>
      <c r="M148" s="13">
        <f>SUMIFS(GD_A_2018!I:I,GD_A_2018!E:E,A148)</f>
        <v>0</v>
      </c>
      <c r="N148" s="13">
        <f t="shared" si="169"/>
        <v>0</v>
      </c>
      <c r="P148" s="13">
        <f t="shared" si="170"/>
        <v>0</v>
      </c>
      <c r="Q148" s="13">
        <f>SUMIFS(GD_A_2018!K:K,GD_A_2018!E:E,A148)</f>
        <v>0</v>
      </c>
      <c r="R148" s="13">
        <f t="shared" si="170"/>
        <v>0</v>
      </c>
      <c r="T148" s="13">
        <f t="shared" si="171"/>
        <v>0</v>
      </c>
      <c r="U148" s="13">
        <f>SUMIFS(GD_A_2019!G:G,GD_A_2019!E:E,A148)</f>
        <v>0</v>
      </c>
      <c r="V148" s="13">
        <f t="shared" si="172"/>
        <v>0</v>
      </c>
      <c r="X148" s="13">
        <f t="shared" si="173"/>
        <v>0</v>
      </c>
      <c r="Y148" s="13">
        <f>SUMIFS(GD_A_2020!J:J,GD_A_2020!E:E,A148)</f>
        <v>0</v>
      </c>
      <c r="Z148" s="13">
        <f t="shared" si="174"/>
        <v>0</v>
      </c>
      <c r="AB148" s="13">
        <f t="shared" si="175"/>
        <v>0</v>
      </c>
      <c r="AC148" s="13">
        <f>SUMIFS(GD_A_2020!G:G,GD_A_2020!E:E,A148)</f>
        <v>0</v>
      </c>
      <c r="AD148" s="13">
        <f t="shared" si="176"/>
        <v>0</v>
      </c>
    </row>
    <row r="149" spans="1:30" s="4" customFormat="1" x14ac:dyDescent="0.25">
      <c r="A149" s="14"/>
      <c r="B149" s="14"/>
      <c r="C149" s="15"/>
      <c r="D149" s="15"/>
      <c r="E149" s="15" t="s">
        <v>364</v>
      </c>
      <c r="F149" s="15" t="s">
        <v>363</v>
      </c>
      <c r="G149" s="69"/>
      <c r="H149" s="16">
        <f>SUM(H142:H148)</f>
        <v>0</v>
      </c>
      <c r="I149" s="16">
        <f>SUM(I142:I148)</f>
        <v>0</v>
      </c>
      <c r="J149" s="16">
        <f>SUM(J142:J148)</f>
        <v>0</v>
      </c>
      <c r="L149" s="16">
        <f>SUM(L142:L148)</f>
        <v>0</v>
      </c>
      <c r="M149" s="16">
        <f>SUM(M142:M148)</f>
        <v>0</v>
      </c>
      <c r="N149" s="16">
        <f>SUM(N142:N148)</f>
        <v>0</v>
      </c>
      <c r="P149" s="16">
        <f>SUM(P142:P148)</f>
        <v>0</v>
      </c>
      <c r="Q149" s="16">
        <f>SUM(Q142:Q148)</f>
        <v>0</v>
      </c>
      <c r="R149" s="16">
        <f>SUM(R142:R148)</f>
        <v>0</v>
      </c>
      <c r="T149" s="16">
        <f>SUM(T142:T148)</f>
        <v>0</v>
      </c>
      <c r="U149" s="16">
        <f>SUM(U142:U148)</f>
        <v>0</v>
      </c>
      <c r="V149" s="16">
        <f>SUM(V142:V148)</f>
        <v>0</v>
      </c>
      <c r="X149" s="16">
        <f>SUM(X142:X148)</f>
        <v>0</v>
      </c>
      <c r="Y149" s="16">
        <f>SUM(Y142:Y148)</f>
        <v>0</v>
      </c>
      <c r="Z149" s="16">
        <f>SUM(Z142:Z148)</f>
        <v>0</v>
      </c>
      <c r="AB149" s="16">
        <f>SUM(AB142:AB148)</f>
        <v>0</v>
      </c>
      <c r="AC149" s="16">
        <f>SUM(AC142:AC148)</f>
        <v>0</v>
      </c>
      <c r="AD149" s="16">
        <f>SUM(AD142:AD148)</f>
        <v>0</v>
      </c>
    </row>
    <row r="150" spans="1:30" s="4" customFormat="1" x14ac:dyDescent="0.25">
      <c r="A150" s="29">
        <v>229001</v>
      </c>
      <c r="B150" s="29">
        <v>1200</v>
      </c>
      <c r="C150" s="12">
        <v>21431</v>
      </c>
      <c r="D150" s="12">
        <v>229</v>
      </c>
      <c r="E150" s="12" t="s">
        <v>382</v>
      </c>
      <c r="F150" s="12" t="s">
        <v>381</v>
      </c>
      <c r="G150" s="68" t="s">
        <v>570</v>
      </c>
      <c r="H150" s="13"/>
      <c r="I150" s="13">
        <f>SUMIFS(GD_A_2018!G:G,GD_A_2018!E:E,A150)</f>
        <v>0</v>
      </c>
      <c r="J150" s="13">
        <f t="shared" ref="J150:J156" si="177">H150+I150</f>
        <v>0</v>
      </c>
      <c r="L150" s="13"/>
      <c r="M150" s="13">
        <f>SUMIFS(GD_A_2018!I:I,GD_A_2018!E:E,A150)</f>
        <v>0</v>
      </c>
      <c r="N150" s="13">
        <f t="shared" ref="N150:N156" si="178">L150+M150</f>
        <v>0</v>
      </c>
      <c r="P150" s="13">
        <f t="shared" ref="P150:R156" si="179">O150+N150</f>
        <v>0</v>
      </c>
      <c r="Q150" s="13">
        <f>SUMIFS(GD_A_2018!K:K,GD_A_2018!E:E,A150)</f>
        <v>0</v>
      </c>
      <c r="R150" s="13">
        <f t="shared" si="179"/>
        <v>0</v>
      </c>
      <c r="T150" s="13">
        <f t="shared" ref="T150:T156" si="180">R150</f>
        <v>0</v>
      </c>
      <c r="U150" s="13">
        <f>SUMIFS(GD_A_2019!G:G,GD_A_2019!E:E,A150)</f>
        <v>0</v>
      </c>
      <c r="V150" s="13">
        <f t="shared" ref="V150:V156" si="181">U150+T150</f>
        <v>0</v>
      </c>
      <c r="X150" s="13">
        <f t="shared" ref="X150:X156" si="182">AB150</f>
        <v>0</v>
      </c>
      <c r="Y150" s="13">
        <f>SUMIFS(GD_A_2020!J:J,GD_A_2020!E:E,A150)</f>
        <v>0</v>
      </c>
      <c r="Z150" s="13">
        <f t="shared" ref="Z150:Z156" si="183">Y150+X150</f>
        <v>0</v>
      </c>
      <c r="AB150" s="13">
        <f t="shared" ref="AB150:AB156" si="184">V150</f>
        <v>0</v>
      </c>
      <c r="AC150" s="13">
        <f>SUMIFS(GD_A_2020!G:G,GD_A_2020!E:E,A150)</f>
        <v>0</v>
      </c>
      <c r="AD150" s="13">
        <f t="shared" ref="AD150:AD156" si="185">AC150+AB150</f>
        <v>0</v>
      </c>
    </row>
    <row r="151" spans="1:30" s="4" customFormat="1" x14ac:dyDescent="0.25">
      <c r="A151" s="29">
        <v>229002</v>
      </c>
      <c r="B151" s="29">
        <v>1200</v>
      </c>
      <c r="C151" s="12">
        <v>21432</v>
      </c>
      <c r="D151" s="12">
        <v>229</v>
      </c>
      <c r="E151" s="12" t="s">
        <v>399</v>
      </c>
      <c r="F151" s="12" t="s">
        <v>398</v>
      </c>
      <c r="G151" s="68" t="s">
        <v>570</v>
      </c>
      <c r="H151" s="13"/>
      <c r="I151" s="13">
        <f>SUMIFS(GD_A_2018!G:G,GD_A_2018!E:E,A151)</f>
        <v>0</v>
      </c>
      <c r="J151" s="13">
        <f t="shared" si="177"/>
        <v>0</v>
      </c>
      <c r="L151" s="13"/>
      <c r="M151" s="13">
        <f>SUMIFS(GD_A_2018!I:I,GD_A_2018!E:E,A151)</f>
        <v>0</v>
      </c>
      <c r="N151" s="13">
        <f t="shared" si="178"/>
        <v>0</v>
      </c>
      <c r="P151" s="13">
        <f t="shared" si="179"/>
        <v>0</v>
      </c>
      <c r="Q151" s="13">
        <f>SUMIFS(GD_A_2018!K:K,GD_A_2018!E:E,A151)</f>
        <v>0</v>
      </c>
      <c r="R151" s="13">
        <f t="shared" si="179"/>
        <v>0</v>
      </c>
      <c r="T151" s="13">
        <f t="shared" si="180"/>
        <v>0</v>
      </c>
      <c r="U151" s="13">
        <f>SUMIFS(GD_A_2019!G:G,GD_A_2019!E:E,A151)</f>
        <v>0</v>
      </c>
      <c r="V151" s="13">
        <f t="shared" si="181"/>
        <v>0</v>
      </c>
      <c r="X151" s="13">
        <f t="shared" si="182"/>
        <v>0</v>
      </c>
      <c r="Y151" s="13">
        <f>SUMIFS(GD_A_2020!J:J,GD_A_2020!E:E,A151)</f>
        <v>0</v>
      </c>
      <c r="Z151" s="13">
        <f t="shared" si="183"/>
        <v>0</v>
      </c>
      <c r="AB151" s="13">
        <f t="shared" si="184"/>
        <v>0</v>
      </c>
      <c r="AC151" s="13">
        <f>SUMIFS(GD_A_2020!G:G,GD_A_2020!E:E,A151)</f>
        <v>0</v>
      </c>
      <c r="AD151" s="13">
        <f t="shared" si="185"/>
        <v>0</v>
      </c>
    </row>
    <row r="152" spans="1:30" s="4" customFormat="1" x14ac:dyDescent="0.25">
      <c r="A152" s="29">
        <v>229003</v>
      </c>
      <c r="B152" s="29">
        <v>1200</v>
      </c>
      <c r="C152" s="12">
        <v>21433</v>
      </c>
      <c r="D152" s="12">
        <v>229</v>
      </c>
      <c r="E152" s="12" t="s">
        <v>397</v>
      </c>
      <c r="F152" s="12" t="s">
        <v>396</v>
      </c>
      <c r="G152" s="68" t="s">
        <v>570</v>
      </c>
      <c r="H152" s="13"/>
      <c r="I152" s="13">
        <f>SUMIFS(GD_A_2018!G:G,GD_A_2018!E:E,A152)</f>
        <v>0</v>
      </c>
      <c r="J152" s="13">
        <f t="shared" si="177"/>
        <v>0</v>
      </c>
      <c r="L152" s="13"/>
      <c r="M152" s="13">
        <f>SUMIFS(GD_A_2018!I:I,GD_A_2018!E:E,A152)</f>
        <v>0</v>
      </c>
      <c r="N152" s="13">
        <f t="shared" si="178"/>
        <v>0</v>
      </c>
      <c r="P152" s="13">
        <f t="shared" si="179"/>
        <v>0</v>
      </c>
      <c r="Q152" s="13">
        <f>SUMIFS(GD_A_2018!K:K,GD_A_2018!E:E,A152)</f>
        <v>0</v>
      </c>
      <c r="R152" s="13">
        <f t="shared" si="179"/>
        <v>0</v>
      </c>
      <c r="T152" s="13">
        <f t="shared" si="180"/>
        <v>0</v>
      </c>
      <c r="U152" s="13">
        <f>SUMIFS(GD_A_2019!G:G,GD_A_2019!E:E,A152)</f>
        <v>0</v>
      </c>
      <c r="V152" s="13">
        <f t="shared" si="181"/>
        <v>0</v>
      </c>
      <c r="X152" s="13">
        <f t="shared" si="182"/>
        <v>0</v>
      </c>
      <c r="Y152" s="13">
        <f>SUMIFS(GD_A_2020!J:J,GD_A_2020!E:E,A152)</f>
        <v>0</v>
      </c>
      <c r="Z152" s="13">
        <f t="shared" si="183"/>
        <v>0</v>
      </c>
      <c r="AB152" s="13">
        <f t="shared" si="184"/>
        <v>0</v>
      </c>
      <c r="AC152" s="13">
        <f>SUMIFS(GD_A_2020!G:G,GD_A_2020!E:E,A152)</f>
        <v>0</v>
      </c>
      <c r="AD152" s="13">
        <f t="shared" si="185"/>
        <v>0</v>
      </c>
    </row>
    <row r="153" spans="1:30" s="4" customFormat="1" x14ac:dyDescent="0.25">
      <c r="A153" s="29">
        <v>229004</v>
      </c>
      <c r="B153" s="29">
        <v>1200</v>
      </c>
      <c r="C153" s="12">
        <v>21434</v>
      </c>
      <c r="D153" s="12">
        <v>229</v>
      </c>
      <c r="E153" s="12" t="s">
        <v>395</v>
      </c>
      <c r="F153" s="12" t="s">
        <v>394</v>
      </c>
      <c r="G153" s="68" t="s">
        <v>570</v>
      </c>
      <c r="H153" s="13"/>
      <c r="I153" s="13">
        <f>SUMIFS(GD_A_2018!G:G,GD_A_2018!E:E,A153)</f>
        <v>0</v>
      </c>
      <c r="J153" s="13">
        <f t="shared" si="177"/>
        <v>0</v>
      </c>
      <c r="L153" s="13"/>
      <c r="M153" s="13">
        <f>SUMIFS(GD_A_2018!I:I,GD_A_2018!E:E,A153)</f>
        <v>0</v>
      </c>
      <c r="N153" s="13">
        <f t="shared" si="178"/>
        <v>0</v>
      </c>
      <c r="P153" s="13">
        <f t="shared" si="179"/>
        <v>0</v>
      </c>
      <c r="Q153" s="13">
        <f>SUMIFS(GD_A_2018!K:K,GD_A_2018!E:E,A153)</f>
        <v>0</v>
      </c>
      <c r="R153" s="13">
        <f t="shared" si="179"/>
        <v>0</v>
      </c>
      <c r="T153" s="13">
        <f t="shared" si="180"/>
        <v>0</v>
      </c>
      <c r="U153" s="13">
        <f>SUMIFS(GD_A_2019!G:G,GD_A_2019!E:E,A153)</f>
        <v>0</v>
      </c>
      <c r="V153" s="13">
        <f t="shared" si="181"/>
        <v>0</v>
      </c>
      <c r="X153" s="13">
        <f t="shared" si="182"/>
        <v>0</v>
      </c>
      <c r="Y153" s="13">
        <f>SUMIFS(GD_A_2020!J:J,GD_A_2020!E:E,A153)</f>
        <v>0</v>
      </c>
      <c r="Z153" s="13">
        <f t="shared" si="183"/>
        <v>0</v>
      </c>
      <c r="AB153" s="13">
        <f t="shared" si="184"/>
        <v>0</v>
      </c>
      <c r="AC153" s="13">
        <f>SUMIFS(GD_A_2020!G:G,GD_A_2020!E:E,A153)</f>
        <v>0</v>
      </c>
      <c r="AD153" s="13">
        <f t="shared" si="185"/>
        <v>0</v>
      </c>
    </row>
    <row r="154" spans="1:30" s="4" customFormat="1" x14ac:dyDescent="0.25">
      <c r="A154" s="29">
        <v>229005</v>
      </c>
      <c r="B154" s="29">
        <v>1200</v>
      </c>
      <c r="C154" s="12">
        <v>21435</v>
      </c>
      <c r="D154" s="12">
        <v>229</v>
      </c>
      <c r="E154" s="12" t="s">
        <v>393</v>
      </c>
      <c r="F154" s="12" t="s">
        <v>392</v>
      </c>
      <c r="G154" s="68" t="s">
        <v>570</v>
      </c>
      <c r="H154" s="13"/>
      <c r="I154" s="13">
        <f>SUMIFS(GD_A_2018!G:G,GD_A_2018!E:E,A154)</f>
        <v>0</v>
      </c>
      <c r="J154" s="13">
        <f t="shared" si="177"/>
        <v>0</v>
      </c>
      <c r="L154" s="13"/>
      <c r="M154" s="13">
        <f>SUMIFS(GD_A_2018!I:I,GD_A_2018!E:E,A154)</f>
        <v>0</v>
      </c>
      <c r="N154" s="13">
        <f t="shared" si="178"/>
        <v>0</v>
      </c>
      <c r="P154" s="13">
        <f t="shared" si="179"/>
        <v>0</v>
      </c>
      <c r="Q154" s="13">
        <f>SUMIFS(GD_A_2018!K:K,GD_A_2018!E:E,A154)</f>
        <v>0</v>
      </c>
      <c r="R154" s="13">
        <f t="shared" si="179"/>
        <v>0</v>
      </c>
      <c r="T154" s="13">
        <f t="shared" si="180"/>
        <v>0</v>
      </c>
      <c r="U154" s="13">
        <f>SUMIFS(GD_A_2019!G:G,GD_A_2019!E:E,A154)</f>
        <v>0</v>
      </c>
      <c r="V154" s="13">
        <f t="shared" si="181"/>
        <v>0</v>
      </c>
      <c r="X154" s="13">
        <f t="shared" si="182"/>
        <v>0</v>
      </c>
      <c r="Y154" s="13">
        <f>SUMIFS(GD_A_2020!J:J,GD_A_2020!E:E,A154)</f>
        <v>0</v>
      </c>
      <c r="Z154" s="13">
        <f t="shared" si="183"/>
        <v>0</v>
      </c>
      <c r="AB154" s="13">
        <f t="shared" si="184"/>
        <v>0</v>
      </c>
      <c r="AC154" s="13">
        <f>SUMIFS(GD_A_2020!G:G,GD_A_2020!E:E,A154)</f>
        <v>0</v>
      </c>
      <c r="AD154" s="13">
        <f t="shared" si="185"/>
        <v>0</v>
      </c>
    </row>
    <row r="155" spans="1:30" s="4" customFormat="1" x14ac:dyDescent="0.25">
      <c r="A155" s="29">
        <v>229006</v>
      </c>
      <c r="B155" s="29">
        <v>1200</v>
      </c>
      <c r="C155" s="12">
        <v>21436</v>
      </c>
      <c r="D155" s="12">
        <v>229</v>
      </c>
      <c r="E155" s="12" t="s">
        <v>391</v>
      </c>
      <c r="F155" s="12" t="s">
        <v>390</v>
      </c>
      <c r="G155" s="68" t="s">
        <v>570</v>
      </c>
      <c r="H155" s="13"/>
      <c r="I155" s="13">
        <f>SUMIFS(GD_A_2018!G:G,GD_A_2018!E:E,A155)</f>
        <v>0</v>
      </c>
      <c r="J155" s="13">
        <f t="shared" si="177"/>
        <v>0</v>
      </c>
      <c r="L155" s="13"/>
      <c r="M155" s="13">
        <f>SUMIFS(GD_A_2018!I:I,GD_A_2018!E:E,A155)</f>
        <v>0</v>
      </c>
      <c r="N155" s="13">
        <f t="shared" si="178"/>
        <v>0</v>
      </c>
      <c r="P155" s="13">
        <f t="shared" si="179"/>
        <v>0</v>
      </c>
      <c r="Q155" s="13">
        <f>SUMIFS(GD_A_2018!K:K,GD_A_2018!E:E,A155)</f>
        <v>0</v>
      </c>
      <c r="R155" s="13">
        <f t="shared" si="179"/>
        <v>0</v>
      </c>
      <c r="T155" s="13">
        <f t="shared" si="180"/>
        <v>0</v>
      </c>
      <c r="U155" s="13">
        <f>SUMIFS(GD_A_2019!G:G,GD_A_2019!E:E,A155)</f>
        <v>0</v>
      </c>
      <c r="V155" s="13">
        <f t="shared" si="181"/>
        <v>0</v>
      </c>
      <c r="X155" s="13">
        <f t="shared" si="182"/>
        <v>0</v>
      </c>
      <c r="Y155" s="13">
        <f>SUMIFS(GD_A_2020!J:J,GD_A_2020!E:E,A155)</f>
        <v>0</v>
      </c>
      <c r="Z155" s="13">
        <f t="shared" si="183"/>
        <v>0</v>
      </c>
      <c r="AB155" s="13">
        <f t="shared" si="184"/>
        <v>0</v>
      </c>
      <c r="AC155" s="13">
        <f>SUMIFS(GD_A_2020!G:G,GD_A_2020!E:E,A155)</f>
        <v>0</v>
      </c>
      <c r="AD155" s="13">
        <f t="shared" si="185"/>
        <v>0</v>
      </c>
    </row>
    <row r="156" spans="1:30" s="4" customFormat="1" x14ac:dyDescent="0.25">
      <c r="A156" s="29">
        <v>229007</v>
      </c>
      <c r="B156" s="29">
        <v>1200</v>
      </c>
      <c r="C156" s="12">
        <v>21438</v>
      </c>
      <c r="D156" s="12">
        <v>229</v>
      </c>
      <c r="E156" s="12" t="s">
        <v>389</v>
      </c>
      <c r="F156" s="12" t="s">
        <v>388</v>
      </c>
      <c r="G156" s="68" t="s">
        <v>570</v>
      </c>
      <c r="H156" s="13"/>
      <c r="I156" s="13">
        <f>SUMIFS(GD_A_2018!G:G,GD_A_2018!E:E,A156)</f>
        <v>0</v>
      </c>
      <c r="J156" s="13">
        <f t="shared" si="177"/>
        <v>0</v>
      </c>
      <c r="L156" s="13"/>
      <c r="M156" s="13">
        <f>SUMIFS(GD_A_2018!I:I,GD_A_2018!E:E,A156)</f>
        <v>0</v>
      </c>
      <c r="N156" s="13">
        <f t="shared" si="178"/>
        <v>0</v>
      </c>
      <c r="P156" s="13">
        <f t="shared" si="179"/>
        <v>0</v>
      </c>
      <c r="Q156" s="13">
        <f>SUMIFS(GD_A_2018!K:K,GD_A_2018!E:E,A156)</f>
        <v>0</v>
      </c>
      <c r="R156" s="13">
        <f t="shared" si="179"/>
        <v>0</v>
      </c>
      <c r="T156" s="13">
        <f t="shared" si="180"/>
        <v>0</v>
      </c>
      <c r="U156" s="13">
        <f>SUMIFS(GD_A_2019!G:G,GD_A_2019!E:E,A156)</f>
        <v>0</v>
      </c>
      <c r="V156" s="13">
        <f t="shared" si="181"/>
        <v>0</v>
      </c>
      <c r="X156" s="13">
        <f t="shared" si="182"/>
        <v>0</v>
      </c>
      <c r="Y156" s="13">
        <f>SUMIFS(GD_A_2020!J:J,GD_A_2020!E:E,A156)</f>
        <v>0</v>
      </c>
      <c r="Z156" s="13">
        <f t="shared" si="183"/>
        <v>0</v>
      </c>
      <c r="AB156" s="13">
        <f t="shared" si="184"/>
        <v>0</v>
      </c>
      <c r="AC156" s="13">
        <f>SUMIFS(GD_A_2020!G:G,GD_A_2020!E:E,A156)</f>
        <v>0</v>
      </c>
      <c r="AD156" s="13">
        <f t="shared" si="185"/>
        <v>0</v>
      </c>
    </row>
    <row r="157" spans="1:30" s="4" customFormat="1" x14ac:dyDescent="0.25">
      <c r="A157" s="14"/>
      <c r="B157" s="14"/>
      <c r="C157" s="15"/>
      <c r="D157" s="15"/>
      <c r="E157" s="15" t="s">
        <v>387</v>
      </c>
      <c r="F157" s="15" t="s">
        <v>375</v>
      </c>
      <c r="G157" s="69"/>
      <c r="H157" s="16">
        <f>SUM(H150:H156)</f>
        <v>0</v>
      </c>
      <c r="I157" s="16">
        <f>SUM(I150:I156)</f>
        <v>0</v>
      </c>
      <c r="J157" s="16">
        <f>SUM(J150:J156)</f>
        <v>0</v>
      </c>
      <c r="L157" s="16">
        <f>SUM(L150:L156)</f>
        <v>0</v>
      </c>
      <c r="M157" s="16">
        <f>SUM(M150:M156)</f>
        <v>0</v>
      </c>
      <c r="N157" s="16">
        <f>SUM(N150:N156)</f>
        <v>0</v>
      </c>
      <c r="P157" s="16">
        <f>SUM(P150:P156)</f>
        <v>0</v>
      </c>
      <c r="Q157" s="16">
        <f>SUM(Q150:Q156)</f>
        <v>0</v>
      </c>
      <c r="R157" s="16">
        <f>SUM(R150:R156)</f>
        <v>0</v>
      </c>
      <c r="T157" s="16">
        <f>SUM(T150:T156)</f>
        <v>0</v>
      </c>
      <c r="U157" s="16">
        <f>SUM(U150:U156)</f>
        <v>0</v>
      </c>
      <c r="V157" s="16">
        <f>SUM(V150:V156)</f>
        <v>0</v>
      </c>
      <c r="X157" s="16">
        <f>SUM(X150:X156)</f>
        <v>0</v>
      </c>
      <c r="Y157" s="16">
        <f>SUM(Y150:Y156)</f>
        <v>0</v>
      </c>
      <c r="Z157" s="16">
        <f>SUM(Z150:Z156)</f>
        <v>0</v>
      </c>
      <c r="AB157" s="16">
        <f>SUM(AB150:AB156)</f>
        <v>0</v>
      </c>
      <c r="AC157" s="16">
        <f>SUM(AC150:AC156)</f>
        <v>0</v>
      </c>
      <c r="AD157" s="16">
        <f>SUM(AD150:AD156)</f>
        <v>0</v>
      </c>
    </row>
    <row r="158" spans="1:30" s="4" customFormat="1" x14ac:dyDescent="0.25">
      <c r="A158" s="31"/>
      <c r="B158" s="31"/>
      <c r="C158" s="27"/>
      <c r="D158" s="27">
        <v>227</v>
      </c>
      <c r="E158" s="27" t="s">
        <v>386</v>
      </c>
      <c r="F158" s="27" t="s">
        <v>385</v>
      </c>
      <c r="G158" s="72"/>
      <c r="H158" s="28">
        <f>SUM(H149,H157)</f>
        <v>0</v>
      </c>
      <c r="I158" s="28">
        <f>SUM(I149,I157)</f>
        <v>0</v>
      </c>
      <c r="J158" s="28">
        <f>SUM(J149,J157)</f>
        <v>0</v>
      </c>
      <c r="L158" s="28">
        <f>SUM(L149,L157)</f>
        <v>0</v>
      </c>
      <c r="M158" s="28">
        <f>SUM(M149,M157)</f>
        <v>0</v>
      </c>
      <c r="N158" s="28">
        <f>SUM(N149,N157)</f>
        <v>0</v>
      </c>
      <c r="P158" s="28">
        <f>SUM(P149,P157)</f>
        <v>0</v>
      </c>
      <c r="Q158" s="28">
        <f>SUM(Q149,Q157)</f>
        <v>0</v>
      </c>
      <c r="R158" s="28">
        <f>SUM(R149,R157)</f>
        <v>0</v>
      </c>
      <c r="T158" s="28">
        <f>SUM(T149,T157)</f>
        <v>0</v>
      </c>
      <c r="U158" s="28">
        <f>SUM(U149,U157)</f>
        <v>0</v>
      </c>
      <c r="V158" s="28">
        <f>SUM(V149,V157)</f>
        <v>0</v>
      </c>
      <c r="X158" s="28">
        <f>SUM(X149,X157)</f>
        <v>0</v>
      </c>
      <c r="Y158" s="28">
        <f>SUM(Y149,Y157)</f>
        <v>0</v>
      </c>
      <c r="Z158" s="28">
        <f>SUM(Z149,Z157)</f>
        <v>0</v>
      </c>
      <c r="AB158" s="28">
        <f>SUM(AB149,AB157)</f>
        <v>0</v>
      </c>
      <c r="AC158" s="28">
        <f>SUM(AC149,AC157)</f>
        <v>0</v>
      </c>
      <c r="AD158" s="28">
        <f>SUM(AD149,AD157)</f>
        <v>0</v>
      </c>
    </row>
    <row r="159" spans="1:30" s="4" customFormat="1" x14ac:dyDescent="0.25">
      <c r="A159" s="40"/>
      <c r="B159" s="40"/>
      <c r="C159" s="41"/>
      <c r="D159" s="41">
        <v>220</v>
      </c>
      <c r="E159" s="41" t="s">
        <v>384</v>
      </c>
      <c r="F159" s="41" t="s">
        <v>383</v>
      </c>
      <c r="G159" s="72"/>
      <c r="H159" s="42">
        <f>SUM(H128,H141,H158)</f>
        <v>0</v>
      </c>
      <c r="I159" s="42">
        <f>SUM(I128,I141,I158)</f>
        <v>900000000</v>
      </c>
      <c r="J159" s="42">
        <f>SUM(J128,J141,J158)</f>
        <v>900000000</v>
      </c>
      <c r="L159" s="42">
        <f>SUM(L128,L141,L158)</f>
        <v>0</v>
      </c>
      <c r="M159" s="42">
        <f>SUM(M128,M141,M158)</f>
        <v>925000000</v>
      </c>
      <c r="N159" s="42">
        <f>SUM(N128,N141,N158)</f>
        <v>925000000</v>
      </c>
      <c r="P159" s="42">
        <f>SUM(P128,P141,P158)</f>
        <v>925000000</v>
      </c>
      <c r="Q159" s="42">
        <f>SUM(Q128,Q141,Q158)</f>
        <v>-25000000</v>
      </c>
      <c r="R159" s="42">
        <f>SUM(R128,R141,R158)</f>
        <v>900000000</v>
      </c>
      <c r="T159" s="42">
        <f>SUM(T128,T141,T158)</f>
        <v>900000000</v>
      </c>
      <c r="U159" s="42">
        <f>SUM(U128,U141,U158)</f>
        <v>-100000000</v>
      </c>
      <c r="V159" s="42">
        <f>SUM(V128,V141,V158)</f>
        <v>800000000</v>
      </c>
      <c r="X159" s="42">
        <f>SUM(X128,X141,X158)</f>
        <v>800000000</v>
      </c>
      <c r="Y159" s="42">
        <f>SUM(Y128,Y141,Y158)</f>
        <v>-75000000</v>
      </c>
      <c r="Z159" s="42">
        <f>SUM(Z128,Z141,Z158)</f>
        <v>725000000</v>
      </c>
      <c r="AB159" s="42">
        <f>SUM(AB128,AB141,AB158)</f>
        <v>800000000</v>
      </c>
      <c r="AC159" s="42">
        <f>SUM(AC128,AC141,AC158)</f>
        <v>-100000000</v>
      </c>
      <c r="AD159" s="42">
        <f>SUM(AD128,AD141,AD158)</f>
        <v>700000000</v>
      </c>
    </row>
    <row r="160" spans="1:30" s="4" customFormat="1" x14ac:dyDescent="0.25">
      <c r="A160" s="29">
        <v>231001</v>
      </c>
      <c r="B160" s="29">
        <v>1500</v>
      </c>
      <c r="C160" s="12">
        <v>217</v>
      </c>
      <c r="D160" s="12">
        <v>231</v>
      </c>
      <c r="E160" s="12" t="s">
        <v>372</v>
      </c>
      <c r="F160" s="12" t="s">
        <v>371</v>
      </c>
      <c r="G160" s="68" t="s">
        <v>570</v>
      </c>
      <c r="H160" s="13"/>
      <c r="I160" s="13">
        <f>SUMIFS(GD_A_2018!G:G,GD_A_2018!E:E,A160)</f>
        <v>0</v>
      </c>
      <c r="J160" s="13">
        <f>H160+I160</f>
        <v>0</v>
      </c>
      <c r="L160" s="13"/>
      <c r="M160" s="13">
        <f>SUMIFS(GD_A_2018!I:I,GD_A_2018!E:E,A160)</f>
        <v>0</v>
      </c>
      <c r="N160" s="13">
        <f>L160+M160</f>
        <v>0</v>
      </c>
      <c r="P160" s="13">
        <f t="shared" ref="P160:R162" si="186">O160+N160</f>
        <v>0</v>
      </c>
      <c r="Q160" s="13">
        <f>SUMIFS(GD_A_2018!K:K,GD_A_2018!E:E,A160)</f>
        <v>0</v>
      </c>
      <c r="R160" s="13">
        <f t="shared" si="186"/>
        <v>0</v>
      </c>
      <c r="T160" s="13">
        <f t="shared" ref="T160:T162" si="187">R160</f>
        <v>0</v>
      </c>
      <c r="U160" s="13">
        <f>SUMIFS(GD_A_2019!G:G,GD_A_2019!E:E,A160)</f>
        <v>0</v>
      </c>
      <c r="V160" s="13">
        <f t="shared" ref="V160:V162" si="188">U160+T160</f>
        <v>0</v>
      </c>
      <c r="X160" s="13">
        <f t="shared" ref="X160:X162" si="189">AB160</f>
        <v>0</v>
      </c>
      <c r="Y160" s="13">
        <f>SUMIFS(GD_A_2020!J:J,GD_A_2020!E:E,A160)</f>
        <v>0</v>
      </c>
      <c r="Z160" s="13">
        <f t="shared" ref="Z160:Z162" si="190">Y160+X160</f>
        <v>0</v>
      </c>
      <c r="AB160" s="13">
        <f t="shared" ref="AB160:AB162" si="191">V160</f>
        <v>0</v>
      </c>
      <c r="AC160" s="13">
        <f>SUMIFS(GD_A_2020!G:G,GD_A_2020!E:E,A160)</f>
        <v>0</v>
      </c>
      <c r="AD160" s="13">
        <f t="shared" ref="AD160:AD162" si="192">AC160+AB160</f>
        <v>0</v>
      </c>
    </row>
    <row r="161" spans="1:30" s="4" customFormat="1" x14ac:dyDescent="0.25">
      <c r="A161" s="29">
        <v>231002</v>
      </c>
      <c r="B161" s="29">
        <v>1500</v>
      </c>
      <c r="C161" s="12">
        <v>217</v>
      </c>
      <c r="D161" s="12">
        <v>231</v>
      </c>
      <c r="E161" s="12" t="s">
        <v>370</v>
      </c>
      <c r="F161" s="12" t="s">
        <v>369</v>
      </c>
      <c r="G161" s="68" t="s">
        <v>570</v>
      </c>
      <c r="H161" s="13"/>
      <c r="I161" s="13">
        <f>SUMIFS(GD_A_2018!G:G,GD_A_2018!E:E,A161)</f>
        <v>0</v>
      </c>
      <c r="J161" s="13">
        <f>H161+I161</f>
        <v>0</v>
      </c>
      <c r="L161" s="13"/>
      <c r="M161" s="13">
        <f>SUMIFS(GD_A_2018!I:I,GD_A_2018!E:E,A161)</f>
        <v>0</v>
      </c>
      <c r="N161" s="13">
        <f>L161+M161</f>
        <v>0</v>
      </c>
      <c r="P161" s="13">
        <f t="shared" si="186"/>
        <v>0</v>
      </c>
      <c r="Q161" s="13">
        <f>SUMIFS(GD_A_2018!K:K,GD_A_2018!E:E,A161)</f>
        <v>0</v>
      </c>
      <c r="R161" s="13">
        <f t="shared" si="186"/>
        <v>0</v>
      </c>
      <c r="T161" s="13">
        <f t="shared" si="187"/>
        <v>0</v>
      </c>
      <c r="U161" s="13">
        <f>SUMIFS(GD_A_2019!G:G,GD_A_2019!E:E,A161)</f>
        <v>0</v>
      </c>
      <c r="V161" s="13">
        <f t="shared" si="188"/>
        <v>0</v>
      </c>
      <c r="X161" s="13">
        <f t="shared" si="189"/>
        <v>0</v>
      </c>
      <c r="Y161" s="13">
        <f>SUMIFS(GD_A_2020!J:J,GD_A_2020!E:E,A161)</f>
        <v>0</v>
      </c>
      <c r="Z161" s="13">
        <f t="shared" si="190"/>
        <v>0</v>
      </c>
      <c r="AB161" s="13">
        <f t="shared" si="191"/>
        <v>0</v>
      </c>
      <c r="AC161" s="13">
        <f>SUMIFS(GD_A_2020!G:G,GD_A_2020!E:E,A161)</f>
        <v>0</v>
      </c>
      <c r="AD161" s="13">
        <f t="shared" si="192"/>
        <v>0</v>
      </c>
    </row>
    <row r="162" spans="1:30" s="4" customFormat="1" x14ac:dyDescent="0.25">
      <c r="A162" s="29">
        <v>231003</v>
      </c>
      <c r="B162" s="29">
        <v>1500</v>
      </c>
      <c r="C162" s="12">
        <v>217</v>
      </c>
      <c r="D162" s="12">
        <v>231</v>
      </c>
      <c r="E162" s="12" t="s">
        <v>368</v>
      </c>
      <c r="F162" s="12" t="s">
        <v>367</v>
      </c>
      <c r="G162" s="68" t="s">
        <v>570</v>
      </c>
      <c r="H162" s="13"/>
      <c r="I162" s="13">
        <f>SUMIFS(GD_A_2018!G:G,GD_A_2018!E:E,A162)</f>
        <v>0</v>
      </c>
      <c r="J162" s="13">
        <f>H162+I162</f>
        <v>0</v>
      </c>
      <c r="L162" s="13"/>
      <c r="M162" s="13">
        <f>SUMIFS(GD_A_2018!I:I,GD_A_2018!E:E,A162)</f>
        <v>0</v>
      </c>
      <c r="N162" s="13">
        <f>L162+M162</f>
        <v>0</v>
      </c>
      <c r="P162" s="13">
        <f t="shared" si="186"/>
        <v>0</v>
      </c>
      <c r="Q162" s="13">
        <f>SUMIFS(GD_A_2018!K:K,GD_A_2018!E:E,A162)</f>
        <v>0</v>
      </c>
      <c r="R162" s="13">
        <f t="shared" si="186"/>
        <v>0</v>
      </c>
      <c r="T162" s="13">
        <f t="shared" si="187"/>
        <v>0</v>
      </c>
      <c r="U162" s="13">
        <f>SUMIFS(GD_A_2019!G:G,GD_A_2019!E:E,A162)</f>
        <v>0</v>
      </c>
      <c r="V162" s="13">
        <f t="shared" si="188"/>
        <v>0</v>
      </c>
      <c r="X162" s="13">
        <f t="shared" si="189"/>
        <v>0</v>
      </c>
      <c r="Y162" s="13">
        <f>SUMIFS(GD_A_2020!J:J,GD_A_2020!E:E,A162)</f>
        <v>0</v>
      </c>
      <c r="Z162" s="13">
        <f t="shared" si="190"/>
        <v>0</v>
      </c>
      <c r="AB162" s="13">
        <f t="shared" si="191"/>
        <v>0</v>
      </c>
      <c r="AC162" s="13">
        <f>SUMIFS(GD_A_2020!G:G,GD_A_2020!E:E,A162)</f>
        <v>0</v>
      </c>
      <c r="AD162" s="13">
        <f t="shared" si="192"/>
        <v>0</v>
      </c>
    </row>
    <row r="163" spans="1:30" s="4" customFormat="1" x14ac:dyDescent="0.25">
      <c r="A163" s="14"/>
      <c r="B163" s="14"/>
      <c r="C163" s="15"/>
      <c r="D163" s="15"/>
      <c r="E163" s="15" t="s">
        <v>364</v>
      </c>
      <c r="F163" s="15" t="s">
        <v>363</v>
      </c>
      <c r="G163" s="69"/>
      <c r="H163" s="16">
        <f>SUM(H160:H162)</f>
        <v>0</v>
      </c>
      <c r="I163" s="16">
        <f>SUM(I160:I162)</f>
        <v>0</v>
      </c>
      <c r="J163" s="16">
        <f>SUM(J160:J162)</f>
        <v>0</v>
      </c>
      <c r="L163" s="16">
        <f>SUM(L160:L162)</f>
        <v>0</v>
      </c>
      <c r="M163" s="16">
        <f>SUM(M160:M162)</f>
        <v>0</v>
      </c>
      <c r="N163" s="16">
        <f>SUM(N160:N162)</f>
        <v>0</v>
      </c>
      <c r="P163" s="16">
        <f>SUM(P160:P162)</f>
        <v>0</v>
      </c>
      <c r="Q163" s="16">
        <f>SUM(Q160:Q162)</f>
        <v>0</v>
      </c>
      <c r="R163" s="16">
        <f>SUM(R160:R162)</f>
        <v>0</v>
      </c>
      <c r="T163" s="16">
        <f>SUM(T160:T162)</f>
        <v>0</v>
      </c>
      <c r="U163" s="16">
        <f>SUM(U160:U162)</f>
        <v>0</v>
      </c>
      <c r="V163" s="16">
        <f>SUM(V160:V162)</f>
        <v>0</v>
      </c>
      <c r="X163" s="16">
        <f>SUM(X160:X162)</f>
        <v>0</v>
      </c>
      <c r="Y163" s="16">
        <f>SUM(Y160:Y162)</f>
        <v>0</v>
      </c>
      <c r="Z163" s="16">
        <f>SUM(Z160:Z162)</f>
        <v>0</v>
      </c>
      <c r="AB163" s="16">
        <f>SUM(AB160:AB162)</f>
        <v>0</v>
      </c>
      <c r="AC163" s="16">
        <f>SUM(AC160:AC162)</f>
        <v>0</v>
      </c>
      <c r="AD163" s="16">
        <f>SUM(AD160:AD162)</f>
        <v>0</v>
      </c>
    </row>
    <row r="164" spans="1:30" s="4" customFormat="1" x14ac:dyDescent="0.25">
      <c r="A164" s="29">
        <v>232001</v>
      </c>
      <c r="B164" s="29">
        <v>1500</v>
      </c>
      <c r="C164" s="12">
        <v>2147</v>
      </c>
      <c r="D164" s="12">
        <v>232</v>
      </c>
      <c r="E164" s="12" t="s">
        <v>382</v>
      </c>
      <c r="F164" s="12" t="s">
        <v>381</v>
      </c>
      <c r="G164" s="68" t="s">
        <v>570</v>
      </c>
      <c r="H164" s="13"/>
      <c r="I164" s="13">
        <f>SUMIFS(GD_A_2018!G:G,GD_A_2018!E:E,A164)</f>
        <v>0</v>
      </c>
      <c r="J164" s="13">
        <f>H164+I164</f>
        <v>0</v>
      </c>
      <c r="L164" s="13"/>
      <c r="M164" s="13">
        <f>SUMIFS(GD_A_2018!I:I,GD_A_2018!E:E,A164)</f>
        <v>0</v>
      </c>
      <c r="N164" s="13">
        <f>L164+M164</f>
        <v>0</v>
      </c>
      <c r="P164" s="13">
        <f t="shared" ref="P164:R166" si="193">O164+N164</f>
        <v>0</v>
      </c>
      <c r="Q164" s="13">
        <f>SUMIFS(GD_A_2018!K:K,GD_A_2018!E:E,A164)</f>
        <v>0</v>
      </c>
      <c r="R164" s="13">
        <f t="shared" si="193"/>
        <v>0</v>
      </c>
      <c r="T164" s="13">
        <f t="shared" ref="T164:T166" si="194">R164</f>
        <v>0</v>
      </c>
      <c r="U164" s="13">
        <f>SUMIFS(GD_A_2019!G:G,GD_A_2019!E:E,A164)</f>
        <v>0</v>
      </c>
      <c r="V164" s="13">
        <f t="shared" ref="V164:V166" si="195">U164+T164</f>
        <v>0</v>
      </c>
      <c r="X164" s="13">
        <f t="shared" ref="X164:X166" si="196">AB164</f>
        <v>0</v>
      </c>
      <c r="Y164" s="13">
        <f>SUMIFS(GD_A_2020!J:J,GD_A_2020!E:E,A164)</f>
        <v>0</v>
      </c>
      <c r="Z164" s="13">
        <f t="shared" ref="Z164:Z166" si="197">Y164+X164</f>
        <v>0</v>
      </c>
      <c r="AB164" s="13">
        <f t="shared" ref="AB164:AB166" si="198">V164</f>
        <v>0</v>
      </c>
      <c r="AC164" s="13">
        <f>SUMIFS(GD_A_2020!G:G,GD_A_2020!E:E,A164)</f>
        <v>0</v>
      </c>
      <c r="AD164" s="13">
        <f t="shared" ref="AD164:AD166" si="199">AC164+AB164</f>
        <v>0</v>
      </c>
    </row>
    <row r="165" spans="1:30" s="4" customFormat="1" x14ac:dyDescent="0.25">
      <c r="A165" s="29">
        <v>232002</v>
      </c>
      <c r="B165" s="29">
        <v>1500</v>
      </c>
      <c r="C165" s="12">
        <v>2147</v>
      </c>
      <c r="D165" s="12">
        <v>232</v>
      </c>
      <c r="E165" s="12" t="s">
        <v>380</v>
      </c>
      <c r="F165" s="12" t="s">
        <v>379</v>
      </c>
      <c r="G165" s="68" t="s">
        <v>570</v>
      </c>
      <c r="H165" s="13"/>
      <c r="I165" s="13">
        <f>SUMIFS(GD_A_2018!G:G,GD_A_2018!E:E,A165)</f>
        <v>0</v>
      </c>
      <c r="J165" s="13">
        <f>H165+I165</f>
        <v>0</v>
      </c>
      <c r="L165" s="13"/>
      <c r="M165" s="13">
        <f>SUMIFS(GD_A_2018!I:I,GD_A_2018!E:E,A165)</f>
        <v>0</v>
      </c>
      <c r="N165" s="13">
        <f>L165+M165</f>
        <v>0</v>
      </c>
      <c r="P165" s="13">
        <f t="shared" si="193"/>
        <v>0</v>
      </c>
      <c r="Q165" s="13">
        <f>SUMIFS(GD_A_2018!K:K,GD_A_2018!E:E,A165)</f>
        <v>0</v>
      </c>
      <c r="R165" s="13">
        <f t="shared" si="193"/>
        <v>0</v>
      </c>
      <c r="T165" s="13">
        <f t="shared" si="194"/>
        <v>0</v>
      </c>
      <c r="U165" s="13">
        <f>SUMIFS(GD_A_2019!G:G,GD_A_2019!E:E,A165)</f>
        <v>0</v>
      </c>
      <c r="V165" s="13">
        <f t="shared" si="195"/>
        <v>0</v>
      </c>
      <c r="X165" s="13">
        <f t="shared" si="196"/>
        <v>0</v>
      </c>
      <c r="Y165" s="13">
        <f>SUMIFS(GD_A_2020!J:J,GD_A_2020!E:E,A165)</f>
        <v>0</v>
      </c>
      <c r="Z165" s="13">
        <f t="shared" si="197"/>
        <v>0</v>
      </c>
      <c r="AB165" s="13">
        <f t="shared" si="198"/>
        <v>0</v>
      </c>
      <c r="AC165" s="13">
        <f>SUMIFS(GD_A_2020!G:G,GD_A_2020!E:E,A165)</f>
        <v>0</v>
      </c>
      <c r="AD165" s="13">
        <f t="shared" si="199"/>
        <v>0</v>
      </c>
    </row>
    <row r="166" spans="1:30" s="4" customFormat="1" x14ac:dyDescent="0.25">
      <c r="A166" s="29">
        <v>232003</v>
      </c>
      <c r="B166" s="29">
        <v>1500</v>
      </c>
      <c r="C166" s="12">
        <v>2147</v>
      </c>
      <c r="D166" s="12">
        <v>232</v>
      </c>
      <c r="E166" s="12" t="s">
        <v>378</v>
      </c>
      <c r="F166" s="12" t="s">
        <v>377</v>
      </c>
      <c r="G166" s="68" t="s">
        <v>570</v>
      </c>
      <c r="H166" s="13"/>
      <c r="I166" s="13">
        <f>SUMIFS(GD_A_2018!G:G,GD_A_2018!E:E,A166)</f>
        <v>0</v>
      </c>
      <c r="J166" s="13">
        <f>H166+I166</f>
        <v>0</v>
      </c>
      <c r="L166" s="13"/>
      <c r="M166" s="13">
        <f>SUMIFS(GD_A_2018!I:I,GD_A_2018!E:E,A166)</f>
        <v>0</v>
      </c>
      <c r="N166" s="13">
        <f>L166+M166</f>
        <v>0</v>
      </c>
      <c r="P166" s="13">
        <f t="shared" si="193"/>
        <v>0</v>
      </c>
      <c r="Q166" s="13">
        <f>SUMIFS(GD_A_2018!K:K,GD_A_2018!E:E,A166)</f>
        <v>0</v>
      </c>
      <c r="R166" s="13">
        <f t="shared" si="193"/>
        <v>0</v>
      </c>
      <c r="T166" s="13">
        <f t="shared" si="194"/>
        <v>0</v>
      </c>
      <c r="U166" s="13">
        <f>SUMIFS(GD_A_2019!G:G,GD_A_2019!E:E,A166)</f>
        <v>0</v>
      </c>
      <c r="V166" s="13">
        <f t="shared" si="195"/>
        <v>0</v>
      </c>
      <c r="X166" s="13">
        <f t="shared" si="196"/>
        <v>0</v>
      </c>
      <c r="Y166" s="13">
        <f>SUMIFS(GD_A_2020!J:J,GD_A_2020!E:E,A166)</f>
        <v>0</v>
      </c>
      <c r="Z166" s="13">
        <f t="shared" si="197"/>
        <v>0</v>
      </c>
      <c r="AB166" s="13">
        <f t="shared" si="198"/>
        <v>0</v>
      </c>
      <c r="AC166" s="13">
        <f>SUMIFS(GD_A_2020!G:G,GD_A_2020!E:E,A166)</f>
        <v>0</v>
      </c>
      <c r="AD166" s="13">
        <f t="shared" si="199"/>
        <v>0</v>
      </c>
    </row>
    <row r="167" spans="1:30" s="4" customFormat="1" x14ac:dyDescent="0.25">
      <c r="A167" s="14"/>
      <c r="B167" s="14"/>
      <c r="C167" s="15"/>
      <c r="D167" s="15"/>
      <c r="E167" s="15" t="s">
        <v>376</v>
      </c>
      <c r="F167" s="15" t="s">
        <v>375</v>
      </c>
      <c r="G167" s="69"/>
      <c r="H167" s="16">
        <f>SUM(H164:H166)</f>
        <v>0</v>
      </c>
      <c r="I167" s="16">
        <f>SUM(I164:I166)</f>
        <v>0</v>
      </c>
      <c r="J167" s="16">
        <f>SUM(J164:J166)</f>
        <v>0</v>
      </c>
      <c r="L167" s="16">
        <f>SUM(L164:L166)</f>
        <v>0</v>
      </c>
      <c r="M167" s="16">
        <f>SUM(M164:M166)</f>
        <v>0</v>
      </c>
      <c r="N167" s="16">
        <f>SUM(N164:N166)</f>
        <v>0</v>
      </c>
      <c r="P167" s="16">
        <f>SUM(P164:P166)</f>
        <v>0</v>
      </c>
      <c r="Q167" s="16">
        <f>SUM(Q164:Q166)</f>
        <v>0</v>
      </c>
      <c r="R167" s="16">
        <f>SUM(R164:R166)</f>
        <v>0</v>
      </c>
      <c r="T167" s="16">
        <f>SUM(T164:T166)</f>
        <v>0</v>
      </c>
      <c r="U167" s="16">
        <f>SUM(U164:U166)</f>
        <v>0</v>
      </c>
      <c r="V167" s="16">
        <f>SUM(V164:V166)</f>
        <v>0</v>
      </c>
      <c r="X167" s="16">
        <f>SUM(X164:X166)</f>
        <v>0</v>
      </c>
      <c r="Y167" s="16">
        <f>SUM(Y164:Y166)</f>
        <v>0</v>
      </c>
      <c r="Z167" s="16">
        <f>SUM(Z164:Z166)</f>
        <v>0</v>
      </c>
      <c r="AB167" s="16">
        <f>SUM(AB164:AB166)</f>
        <v>0</v>
      </c>
      <c r="AC167" s="16">
        <f>SUM(AC164:AC166)</f>
        <v>0</v>
      </c>
      <c r="AD167" s="16">
        <f>SUM(AD164:AD166)</f>
        <v>0</v>
      </c>
    </row>
    <row r="168" spans="1:30" s="4" customFormat="1" x14ac:dyDescent="0.25">
      <c r="A168" s="24"/>
      <c r="B168" s="24"/>
      <c r="C168" s="19"/>
      <c r="D168" s="19"/>
      <c r="E168" s="19" t="s">
        <v>374</v>
      </c>
      <c r="F168" s="19" t="s">
        <v>373</v>
      </c>
      <c r="G168" s="72"/>
      <c r="H168" s="20">
        <f>H163+H167</f>
        <v>0</v>
      </c>
      <c r="I168" s="20">
        <f>I163+I167</f>
        <v>0</v>
      </c>
      <c r="J168" s="20">
        <f>J163+J167</f>
        <v>0</v>
      </c>
      <c r="L168" s="20">
        <f>L163+L167</f>
        <v>0</v>
      </c>
      <c r="M168" s="20">
        <f>M163+M167</f>
        <v>0</v>
      </c>
      <c r="N168" s="20">
        <f>N163+N167</f>
        <v>0</v>
      </c>
      <c r="P168" s="20">
        <f>P163+P167</f>
        <v>0</v>
      </c>
      <c r="Q168" s="20">
        <f>Q163+Q167</f>
        <v>0</v>
      </c>
      <c r="R168" s="20">
        <f>R163+R167</f>
        <v>0</v>
      </c>
      <c r="T168" s="20">
        <f>T163+T167</f>
        <v>0</v>
      </c>
      <c r="U168" s="20">
        <f>U163+U167</f>
        <v>0</v>
      </c>
      <c r="V168" s="20">
        <f>V163+V167</f>
        <v>0</v>
      </c>
      <c r="X168" s="20">
        <f>X163+X167</f>
        <v>0</v>
      </c>
      <c r="Y168" s="20">
        <f>Y163+Y167</f>
        <v>0</v>
      </c>
      <c r="Z168" s="20">
        <f>Z163+Z167</f>
        <v>0</v>
      </c>
      <c r="AB168" s="20">
        <f>AB163+AB167</f>
        <v>0</v>
      </c>
      <c r="AC168" s="20">
        <f>AC163+AC167</f>
        <v>0</v>
      </c>
      <c r="AD168" s="20">
        <f>AD163+AD167</f>
        <v>0</v>
      </c>
    </row>
    <row r="169" spans="1:30" s="4" customFormat="1" x14ac:dyDescent="0.25">
      <c r="A169" s="29">
        <v>231004</v>
      </c>
      <c r="B169" s="29">
        <v>1500</v>
      </c>
      <c r="C169" s="12">
        <v>217</v>
      </c>
      <c r="D169" s="12">
        <v>231</v>
      </c>
      <c r="E169" s="12" t="s">
        <v>372</v>
      </c>
      <c r="F169" s="12" t="s">
        <v>371</v>
      </c>
      <c r="G169" s="68" t="s">
        <v>570</v>
      </c>
      <c r="H169" s="13"/>
      <c r="I169" s="13">
        <f>SUMIFS(GD_A_2018!G:G,GD_A_2018!E:E,A169)</f>
        <v>0</v>
      </c>
      <c r="J169" s="13">
        <f>H169+I169</f>
        <v>0</v>
      </c>
      <c r="L169" s="13"/>
      <c r="M169" s="13">
        <f>SUMIFS(GD_A_2018!I:I,GD_A_2018!E:E,A169)</f>
        <v>0</v>
      </c>
      <c r="N169" s="13">
        <f>L169+M169</f>
        <v>0</v>
      </c>
      <c r="P169" s="13">
        <f t="shared" ref="P169:R171" si="200">O169+N169</f>
        <v>0</v>
      </c>
      <c r="Q169" s="13">
        <f>SUMIFS(GD_A_2018!K:K,GD_A_2018!E:E,A169)</f>
        <v>0</v>
      </c>
      <c r="R169" s="13">
        <f t="shared" si="200"/>
        <v>0</v>
      </c>
      <c r="T169" s="13">
        <f t="shared" ref="T169:T171" si="201">R169</f>
        <v>0</v>
      </c>
      <c r="U169" s="13">
        <f>SUMIFS(GD_A_2019!G:G,GD_A_2019!E:E,A169)</f>
        <v>0</v>
      </c>
      <c r="V169" s="13">
        <f t="shared" ref="V169:V171" si="202">U169+T169</f>
        <v>0</v>
      </c>
      <c r="X169" s="13">
        <f t="shared" ref="X169:X171" si="203">AB169</f>
        <v>0</v>
      </c>
      <c r="Y169" s="13">
        <f>SUMIFS(GD_A_2020!J:J,GD_A_2020!E:E,A169)</f>
        <v>0</v>
      </c>
      <c r="Z169" s="13">
        <f t="shared" ref="Z169:Z171" si="204">Y169+X169</f>
        <v>0</v>
      </c>
      <c r="AB169" s="13">
        <f t="shared" ref="AB169:AB171" si="205">V169</f>
        <v>0</v>
      </c>
      <c r="AC169" s="13">
        <f>SUMIFS(GD_A_2020!G:G,GD_A_2020!E:E,A169)</f>
        <v>0</v>
      </c>
      <c r="AD169" s="13">
        <f t="shared" ref="AD169:AD171" si="206">AC169+AB169</f>
        <v>0</v>
      </c>
    </row>
    <row r="170" spans="1:30" s="4" customFormat="1" x14ac:dyDescent="0.25">
      <c r="A170" s="29">
        <v>231005</v>
      </c>
      <c r="B170" s="29">
        <v>1500</v>
      </c>
      <c r="C170" s="12">
        <v>217</v>
      </c>
      <c r="D170" s="12">
        <v>231</v>
      </c>
      <c r="E170" s="12" t="s">
        <v>370</v>
      </c>
      <c r="F170" s="12" t="s">
        <v>369</v>
      </c>
      <c r="G170" s="68" t="s">
        <v>570</v>
      </c>
      <c r="H170" s="13"/>
      <c r="I170" s="13">
        <f>SUMIFS(GD_A_2018!G:G,GD_A_2018!E:E,A170)</f>
        <v>0</v>
      </c>
      <c r="J170" s="13">
        <f>H170+I170</f>
        <v>0</v>
      </c>
      <c r="L170" s="13"/>
      <c r="M170" s="13">
        <f>SUMIFS(GD_A_2018!I:I,GD_A_2018!E:E,A170)</f>
        <v>0</v>
      </c>
      <c r="N170" s="13">
        <f>L170+M170</f>
        <v>0</v>
      </c>
      <c r="P170" s="13">
        <f t="shared" si="200"/>
        <v>0</v>
      </c>
      <c r="Q170" s="13">
        <f>SUMIFS(GD_A_2018!K:K,GD_A_2018!E:E,A170)</f>
        <v>0</v>
      </c>
      <c r="R170" s="13">
        <f t="shared" si="200"/>
        <v>0</v>
      </c>
      <c r="T170" s="13">
        <f t="shared" si="201"/>
        <v>0</v>
      </c>
      <c r="U170" s="13">
        <f>SUMIFS(GD_A_2019!G:G,GD_A_2019!E:E,A170)</f>
        <v>0</v>
      </c>
      <c r="V170" s="13">
        <f t="shared" si="202"/>
        <v>0</v>
      </c>
      <c r="X170" s="13">
        <f t="shared" si="203"/>
        <v>0</v>
      </c>
      <c r="Y170" s="13">
        <f>SUMIFS(GD_A_2020!J:J,GD_A_2020!E:E,A170)</f>
        <v>0</v>
      </c>
      <c r="Z170" s="13">
        <f t="shared" si="204"/>
        <v>0</v>
      </c>
      <c r="AB170" s="13">
        <f t="shared" si="205"/>
        <v>0</v>
      </c>
      <c r="AC170" s="13">
        <f>SUMIFS(GD_A_2020!G:G,GD_A_2020!E:E,A170)</f>
        <v>0</v>
      </c>
      <c r="AD170" s="13">
        <f t="shared" si="206"/>
        <v>0</v>
      </c>
    </row>
    <row r="171" spans="1:30" s="4" customFormat="1" x14ac:dyDescent="0.25">
      <c r="A171" s="29">
        <v>231006</v>
      </c>
      <c r="B171" s="29">
        <v>1500</v>
      </c>
      <c r="C171" s="12">
        <v>217</v>
      </c>
      <c r="D171" s="12">
        <v>231</v>
      </c>
      <c r="E171" s="12" t="s">
        <v>368</v>
      </c>
      <c r="F171" s="12" t="s">
        <v>367</v>
      </c>
      <c r="G171" s="68" t="s">
        <v>570</v>
      </c>
      <c r="H171" s="13"/>
      <c r="I171" s="13">
        <f>SUMIFS(GD_A_2018!G:G,GD_A_2018!E:E,A171)</f>
        <v>0</v>
      </c>
      <c r="J171" s="13">
        <f>H171+I171</f>
        <v>0</v>
      </c>
      <c r="L171" s="13"/>
      <c r="M171" s="13">
        <f>SUMIFS(GD_A_2018!I:I,GD_A_2018!E:E,A171)</f>
        <v>0</v>
      </c>
      <c r="N171" s="13">
        <f>L171+M171</f>
        <v>0</v>
      </c>
      <c r="P171" s="13">
        <f t="shared" si="200"/>
        <v>0</v>
      </c>
      <c r="Q171" s="13">
        <f>SUMIFS(GD_A_2018!K:K,GD_A_2018!E:E,A171)</f>
        <v>0</v>
      </c>
      <c r="R171" s="13">
        <f t="shared" si="200"/>
        <v>0</v>
      </c>
      <c r="T171" s="13">
        <f t="shared" si="201"/>
        <v>0</v>
      </c>
      <c r="U171" s="13">
        <f>SUMIFS(GD_A_2019!G:G,GD_A_2019!E:E,A171)</f>
        <v>0</v>
      </c>
      <c r="V171" s="13">
        <f t="shared" si="202"/>
        <v>0</v>
      </c>
      <c r="X171" s="13">
        <f t="shared" si="203"/>
        <v>0</v>
      </c>
      <c r="Y171" s="13">
        <f>SUMIFS(GD_A_2020!J:J,GD_A_2020!E:E,A171)</f>
        <v>0</v>
      </c>
      <c r="Z171" s="13">
        <f t="shared" si="204"/>
        <v>0</v>
      </c>
      <c r="AB171" s="13">
        <f t="shared" si="205"/>
        <v>0</v>
      </c>
      <c r="AC171" s="13">
        <f>SUMIFS(GD_A_2020!G:G,GD_A_2020!E:E,A171)</f>
        <v>0</v>
      </c>
      <c r="AD171" s="13">
        <f t="shared" si="206"/>
        <v>0</v>
      </c>
    </row>
    <row r="172" spans="1:30" s="4" customFormat="1" x14ac:dyDescent="0.25">
      <c r="A172" s="24"/>
      <c r="B172" s="24"/>
      <c r="C172" s="19"/>
      <c r="D172" s="19"/>
      <c r="E172" s="19" t="s">
        <v>366</v>
      </c>
      <c r="F172" s="19" t="s">
        <v>365</v>
      </c>
      <c r="G172" s="72"/>
      <c r="H172" s="20">
        <f>SUM(H169:H171)</f>
        <v>0</v>
      </c>
      <c r="I172" s="20">
        <f>SUM(I169:I171)</f>
        <v>0</v>
      </c>
      <c r="J172" s="20">
        <f>SUM(J169:J171)</f>
        <v>0</v>
      </c>
      <c r="L172" s="20">
        <f>SUM(L169:L171)</f>
        <v>0</v>
      </c>
      <c r="M172" s="20">
        <f>SUM(M169:M171)</f>
        <v>0</v>
      </c>
      <c r="N172" s="20">
        <f>SUM(N169:N171)</f>
        <v>0</v>
      </c>
      <c r="P172" s="20">
        <f>SUM(P169:P171)</f>
        <v>0</v>
      </c>
      <c r="Q172" s="20">
        <f>SUM(Q169:Q171)</f>
        <v>0</v>
      </c>
      <c r="R172" s="20">
        <f>SUM(R169:R171)</f>
        <v>0</v>
      </c>
      <c r="T172" s="20">
        <f>SUM(T169:T171)</f>
        <v>0</v>
      </c>
      <c r="U172" s="20">
        <f>SUM(U169:U171)</f>
        <v>0</v>
      </c>
      <c r="V172" s="20">
        <f>SUM(V169:V171)</f>
        <v>0</v>
      </c>
      <c r="X172" s="20">
        <f>SUM(X169:X171)</f>
        <v>0</v>
      </c>
      <c r="Y172" s="20">
        <f>SUM(Y169:Y171)</f>
        <v>0</v>
      </c>
      <c r="Z172" s="20">
        <f>SUM(Z169:Z171)</f>
        <v>0</v>
      </c>
      <c r="AB172" s="20">
        <f>SUM(AB169:AB171)</f>
        <v>0</v>
      </c>
      <c r="AC172" s="20">
        <f>SUM(AC169:AC171)</f>
        <v>0</v>
      </c>
      <c r="AD172" s="20">
        <f>SUM(AD169:AD171)</f>
        <v>0</v>
      </c>
    </row>
    <row r="173" spans="1:30" s="4" customFormat="1" x14ac:dyDescent="0.25">
      <c r="A173" s="31"/>
      <c r="B173" s="31"/>
      <c r="C173" s="27"/>
      <c r="D173" s="27">
        <v>230</v>
      </c>
      <c r="E173" s="27" t="s">
        <v>362</v>
      </c>
      <c r="F173" s="27" t="s">
        <v>361</v>
      </c>
      <c r="G173" s="72"/>
      <c r="H173" s="28">
        <f>H168+H172</f>
        <v>0</v>
      </c>
      <c r="I173" s="28">
        <f>I168+I172</f>
        <v>0</v>
      </c>
      <c r="J173" s="28">
        <f>J168+J172</f>
        <v>0</v>
      </c>
      <c r="L173" s="28">
        <f>L168+L172</f>
        <v>0</v>
      </c>
      <c r="M173" s="28">
        <f>M168+M172</f>
        <v>0</v>
      </c>
      <c r="N173" s="28">
        <f>N168+N172</f>
        <v>0</v>
      </c>
      <c r="P173" s="28">
        <f>P168+P172</f>
        <v>0</v>
      </c>
      <c r="Q173" s="28">
        <f>Q168+Q172</f>
        <v>0</v>
      </c>
      <c r="R173" s="28">
        <f>R168+R172</f>
        <v>0</v>
      </c>
      <c r="T173" s="28">
        <f>T168+T172</f>
        <v>0</v>
      </c>
      <c r="U173" s="28">
        <f>U168+U172</f>
        <v>0</v>
      </c>
      <c r="V173" s="28">
        <f>V168+V172</f>
        <v>0</v>
      </c>
      <c r="X173" s="28">
        <f>X168+X172</f>
        <v>0</v>
      </c>
      <c r="Y173" s="28">
        <f>Y168+Y172</f>
        <v>0</v>
      </c>
      <c r="Z173" s="28">
        <f>Z168+Z172</f>
        <v>0</v>
      </c>
      <c r="AB173" s="28">
        <f>AB168+AB172</f>
        <v>0</v>
      </c>
      <c r="AC173" s="28">
        <f>AC168+AC172</f>
        <v>0</v>
      </c>
      <c r="AD173" s="28">
        <f>AD168+AD172</f>
        <v>0</v>
      </c>
    </row>
    <row r="174" spans="1:30" s="4" customFormat="1" x14ac:dyDescent="0.25">
      <c r="A174" s="29">
        <v>241001</v>
      </c>
      <c r="B174" s="11">
        <v>1150</v>
      </c>
      <c r="C174" s="34">
        <v>1541</v>
      </c>
      <c r="D174" s="12">
        <v>241</v>
      </c>
      <c r="E174" s="22" t="s">
        <v>360</v>
      </c>
      <c r="F174" s="22" t="s">
        <v>359</v>
      </c>
      <c r="G174" s="68" t="s">
        <v>570</v>
      </c>
      <c r="H174" s="13"/>
      <c r="I174" s="13">
        <f>SUMIFS(GD_A_2018!G:G,GD_A_2018!E:E,A174)</f>
        <v>0</v>
      </c>
      <c r="J174" s="13">
        <f>H174+I174</f>
        <v>0</v>
      </c>
      <c r="L174" s="13"/>
      <c r="M174" s="13">
        <f>SUMIFS(GD_A_2018!I:I,GD_A_2018!E:E,A174)</f>
        <v>0</v>
      </c>
      <c r="N174" s="13">
        <f>L174+M174</f>
        <v>0</v>
      </c>
      <c r="P174" s="13">
        <f t="shared" ref="P174:R178" si="207">O174+N174</f>
        <v>0</v>
      </c>
      <c r="Q174" s="13">
        <f>SUMIFS(GD_A_2018!K:K,GD_A_2018!E:E,A174)</f>
        <v>0</v>
      </c>
      <c r="R174" s="13">
        <f t="shared" si="207"/>
        <v>0</v>
      </c>
      <c r="T174" s="13">
        <f t="shared" ref="T174:T178" si="208">R174</f>
        <v>0</v>
      </c>
      <c r="U174" s="13">
        <f>SUMIFS(GD_A_2019!G:G,GD_A_2019!E:E,A174)</f>
        <v>0</v>
      </c>
      <c r="V174" s="13">
        <f t="shared" ref="V174:V178" si="209">U174+T174</f>
        <v>0</v>
      </c>
      <c r="X174" s="13">
        <f t="shared" ref="X174:X178" si="210">AB174</f>
        <v>0</v>
      </c>
      <c r="Y174" s="13">
        <f>SUMIFS(GD_A_2020!J:J,GD_A_2020!E:E,A174)</f>
        <v>0</v>
      </c>
      <c r="Z174" s="13">
        <f t="shared" ref="Z174:Z178" si="211">Y174+X174</f>
        <v>0</v>
      </c>
      <c r="AB174" s="13">
        <f t="shared" ref="AB174:AB178" si="212">V174</f>
        <v>0</v>
      </c>
      <c r="AC174" s="13">
        <f>SUMIFS(GD_A_2020!G:G,GD_A_2020!E:E,A174)</f>
        <v>0</v>
      </c>
      <c r="AD174" s="13">
        <f t="shared" ref="AD174:AD178" si="213">AC174+AB174</f>
        <v>0</v>
      </c>
    </row>
    <row r="175" spans="1:30" s="4" customFormat="1" x14ac:dyDescent="0.25">
      <c r="A175" s="29">
        <v>241002</v>
      </c>
      <c r="B175" s="29">
        <v>1901</v>
      </c>
      <c r="C175" s="34">
        <v>1542</v>
      </c>
      <c r="D175" s="12">
        <v>241</v>
      </c>
      <c r="E175" s="22" t="s">
        <v>358</v>
      </c>
      <c r="F175" s="22" t="s">
        <v>357</v>
      </c>
      <c r="G175" s="68" t="s">
        <v>570</v>
      </c>
      <c r="H175" s="13"/>
      <c r="I175" s="13">
        <f>SUMIFS(GD_A_2018!G:G,GD_A_2018!E:E,A175)</f>
        <v>0</v>
      </c>
      <c r="J175" s="13">
        <f>H175+I175</f>
        <v>0</v>
      </c>
      <c r="L175" s="13"/>
      <c r="M175" s="13">
        <f>SUMIFS(GD_A_2018!I:I,GD_A_2018!E:E,A175)</f>
        <v>0</v>
      </c>
      <c r="N175" s="13">
        <f>L175+M175</f>
        <v>0</v>
      </c>
      <c r="P175" s="13">
        <f t="shared" si="207"/>
        <v>0</v>
      </c>
      <c r="Q175" s="13">
        <f>SUMIFS(GD_A_2018!K:K,GD_A_2018!E:E,A175)</f>
        <v>0</v>
      </c>
      <c r="R175" s="13">
        <f t="shared" si="207"/>
        <v>0</v>
      </c>
      <c r="T175" s="13">
        <f t="shared" si="208"/>
        <v>0</v>
      </c>
      <c r="U175" s="13">
        <f>SUMIFS(GD_A_2019!G:G,GD_A_2019!E:E,A175)</f>
        <v>0</v>
      </c>
      <c r="V175" s="13">
        <f t="shared" si="209"/>
        <v>0</v>
      </c>
      <c r="X175" s="13">
        <f t="shared" si="210"/>
        <v>0</v>
      </c>
      <c r="Y175" s="13">
        <f>SUMIFS(GD_A_2020!J:J,GD_A_2020!E:E,A175)</f>
        <v>0</v>
      </c>
      <c r="Z175" s="13">
        <f t="shared" si="211"/>
        <v>0</v>
      </c>
      <c r="AB175" s="13">
        <f t="shared" si="212"/>
        <v>0</v>
      </c>
      <c r="AC175" s="13">
        <f>SUMIFS(GD_A_2020!G:G,GD_A_2020!E:E,A175)</f>
        <v>0</v>
      </c>
      <c r="AD175" s="13">
        <f t="shared" si="213"/>
        <v>0</v>
      </c>
    </row>
    <row r="176" spans="1:30" s="4" customFormat="1" x14ac:dyDescent="0.25">
      <c r="A176" s="29">
        <v>241003</v>
      </c>
      <c r="B176" s="29">
        <v>1901</v>
      </c>
      <c r="C176" s="34">
        <v>1543</v>
      </c>
      <c r="D176" s="12">
        <v>241</v>
      </c>
      <c r="E176" s="22" t="s">
        <v>356</v>
      </c>
      <c r="F176" s="22" t="s">
        <v>355</v>
      </c>
      <c r="G176" s="68" t="s">
        <v>570</v>
      </c>
      <c r="H176" s="13"/>
      <c r="I176" s="13">
        <f>SUMIFS(GD_A_2018!G:G,GD_A_2018!E:E,A176)</f>
        <v>0</v>
      </c>
      <c r="J176" s="13">
        <f>H176+I176</f>
        <v>0</v>
      </c>
      <c r="L176" s="13"/>
      <c r="M176" s="13">
        <f>SUMIFS(GD_A_2018!I:I,GD_A_2018!E:E,A176)</f>
        <v>0</v>
      </c>
      <c r="N176" s="13">
        <f>L176+M176</f>
        <v>0</v>
      </c>
      <c r="P176" s="13">
        <f t="shared" si="207"/>
        <v>0</v>
      </c>
      <c r="Q176" s="13">
        <f>SUMIFS(GD_A_2018!K:K,GD_A_2018!E:E,A176)</f>
        <v>0</v>
      </c>
      <c r="R176" s="13">
        <f t="shared" si="207"/>
        <v>0</v>
      </c>
      <c r="T176" s="13">
        <f t="shared" si="208"/>
        <v>0</v>
      </c>
      <c r="U176" s="13">
        <f>SUMIFS(GD_A_2019!G:G,GD_A_2019!E:E,A176)</f>
        <v>0</v>
      </c>
      <c r="V176" s="13">
        <f t="shared" si="209"/>
        <v>0</v>
      </c>
      <c r="X176" s="13">
        <f t="shared" si="210"/>
        <v>0</v>
      </c>
      <c r="Y176" s="13">
        <f>SUMIFS(GD_A_2020!J:J,GD_A_2020!E:E,A176)</f>
        <v>0</v>
      </c>
      <c r="Z176" s="13">
        <f t="shared" si="211"/>
        <v>0</v>
      </c>
      <c r="AB176" s="13">
        <f t="shared" si="212"/>
        <v>0</v>
      </c>
      <c r="AC176" s="13">
        <f>SUMIFS(GD_A_2020!G:G,GD_A_2020!E:E,A176)</f>
        <v>0</v>
      </c>
      <c r="AD176" s="13">
        <f t="shared" si="213"/>
        <v>0</v>
      </c>
    </row>
    <row r="177" spans="1:30" s="4" customFormat="1" x14ac:dyDescent="0.25">
      <c r="A177" s="29">
        <v>241004</v>
      </c>
      <c r="B177" s="29">
        <v>1901</v>
      </c>
      <c r="C177" s="34">
        <v>1544</v>
      </c>
      <c r="D177" s="12">
        <v>241</v>
      </c>
      <c r="E177" s="22" t="s">
        <v>354</v>
      </c>
      <c r="F177" s="22" t="s">
        <v>353</v>
      </c>
      <c r="G177" s="68" t="s">
        <v>570</v>
      </c>
      <c r="H177" s="13"/>
      <c r="I177" s="13">
        <f>SUMIFS(GD_A_2018!G:G,GD_A_2018!E:E,A177)</f>
        <v>0</v>
      </c>
      <c r="J177" s="13">
        <f>H177+I177</f>
        <v>0</v>
      </c>
      <c r="L177" s="13"/>
      <c r="M177" s="13">
        <f>SUMIFS(GD_A_2018!I:I,GD_A_2018!E:E,A177)</f>
        <v>0</v>
      </c>
      <c r="N177" s="13">
        <f>L177+M177</f>
        <v>0</v>
      </c>
      <c r="P177" s="13">
        <f t="shared" si="207"/>
        <v>0</v>
      </c>
      <c r="Q177" s="13">
        <f>SUMIFS(GD_A_2018!K:K,GD_A_2018!E:E,A177)</f>
        <v>0</v>
      </c>
      <c r="R177" s="13">
        <f t="shared" si="207"/>
        <v>0</v>
      </c>
      <c r="T177" s="13">
        <f t="shared" si="208"/>
        <v>0</v>
      </c>
      <c r="U177" s="13">
        <f>SUMIFS(GD_A_2019!G:G,GD_A_2019!E:E,A177)</f>
        <v>0</v>
      </c>
      <c r="V177" s="13">
        <f t="shared" si="209"/>
        <v>0</v>
      </c>
      <c r="X177" s="13">
        <f t="shared" si="210"/>
        <v>0</v>
      </c>
      <c r="Y177" s="13">
        <f>SUMIFS(GD_A_2020!J:J,GD_A_2020!E:E,A177)</f>
        <v>0</v>
      </c>
      <c r="Z177" s="13">
        <f t="shared" si="211"/>
        <v>0</v>
      </c>
      <c r="AB177" s="13">
        <f t="shared" si="212"/>
        <v>0</v>
      </c>
      <c r="AC177" s="13">
        <f>SUMIFS(GD_A_2020!G:G,GD_A_2020!E:E,A177)</f>
        <v>0</v>
      </c>
      <c r="AD177" s="13">
        <f t="shared" si="213"/>
        <v>0</v>
      </c>
    </row>
    <row r="178" spans="1:30" s="4" customFormat="1" x14ac:dyDescent="0.25">
      <c r="A178" s="29">
        <v>241005</v>
      </c>
      <c r="B178" s="29">
        <v>1901</v>
      </c>
      <c r="C178" s="30">
        <v>2294</v>
      </c>
      <c r="D178" s="12">
        <v>241</v>
      </c>
      <c r="E178" s="12" t="s">
        <v>352</v>
      </c>
      <c r="F178" s="12" t="s">
        <v>351</v>
      </c>
      <c r="G178" s="68" t="s">
        <v>570</v>
      </c>
      <c r="H178" s="13"/>
      <c r="I178" s="13">
        <f>SUMIFS(GD_A_2018!G:G,GD_A_2018!E:E,A178)</f>
        <v>0</v>
      </c>
      <c r="J178" s="13">
        <f>H178+I178</f>
        <v>0</v>
      </c>
      <c r="L178" s="13"/>
      <c r="M178" s="13">
        <f>SUMIFS(GD_A_2018!I:I,GD_A_2018!E:E,A178)</f>
        <v>0</v>
      </c>
      <c r="N178" s="13">
        <f>L178+M178</f>
        <v>0</v>
      </c>
      <c r="P178" s="13">
        <f t="shared" si="207"/>
        <v>0</v>
      </c>
      <c r="Q178" s="13">
        <f>SUMIFS(GD_A_2018!K:K,GD_A_2018!E:E,A178)</f>
        <v>0</v>
      </c>
      <c r="R178" s="13">
        <f t="shared" si="207"/>
        <v>0</v>
      </c>
      <c r="T178" s="13">
        <f t="shared" si="208"/>
        <v>0</v>
      </c>
      <c r="U178" s="13">
        <f>SUMIFS(GD_A_2019!G:G,GD_A_2019!E:E,A178)</f>
        <v>0</v>
      </c>
      <c r="V178" s="13">
        <f t="shared" si="209"/>
        <v>0</v>
      </c>
      <c r="X178" s="13">
        <f t="shared" si="210"/>
        <v>0</v>
      </c>
      <c r="Y178" s="13">
        <f>SUMIFS(GD_A_2020!J:J,GD_A_2020!E:E,A178)</f>
        <v>0</v>
      </c>
      <c r="Z178" s="13">
        <f t="shared" si="211"/>
        <v>0</v>
      </c>
      <c r="AB178" s="13">
        <f t="shared" si="212"/>
        <v>0</v>
      </c>
      <c r="AC178" s="13">
        <f>SUMIFS(GD_A_2020!G:G,GD_A_2020!E:E,A178)</f>
        <v>0</v>
      </c>
      <c r="AD178" s="13">
        <f t="shared" si="213"/>
        <v>0</v>
      </c>
    </row>
    <row r="179" spans="1:30" s="4" customFormat="1" x14ac:dyDescent="0.25">
      <c r="A179" s="15"/>
      <c r="B179" s="15"/>
      <c r="C179" s="15"/>
      <c r="D179" s="15"/>
      <c r="E179" s="15" t="s">
        <v>340</v>
      </c>
      <c r="F179" s="15" t="s">
        <v>350</v>
      </c>
      <c r="G179" s="69"/>
      <c r="H179" s="16">
        <f>SUM(H174:H178)</f>
        <v>0</v>
      </c>
      <c r="I179" s="16">
        <f>SUM(I174:I178)</f>
        <v>0</v>
      </c>
      <c r="J179" s="16">
        <f>SUM(J174:J178)</f>
        <v>0</v>
      </c>
      <c r="L179" s="16">
        <f>SUM(L174:L178)</f>
        <v>0</v>
      </c>
      <c r="M179" s="16">
        <f>SUM(M174:M178)</f>
        <v>0</v>
      </c>
      <c r="N179" s="16">
        <f>SUM(N174:N178)</f>
        <v>0</v>
      </c>
      <c r="P179" s="16">
        <f>SUM(P174:P178)</f>
        <v>0</v>
      </c>
      <c r="Q179" s="16">
        <f>SUM(Q174:Q178)</f>
        <v>0</v>
      </c>
      <c r="R179" s="16">
        <f>SUM(R174:R178)</f>
        <v>0</v>
      </c>
      <c r="T179" s="16">
        <f>SUM(T174:T178)</f>
        <v>0</v>
      </c>
      <c r="U179" s="16">
        <f>SUM(U174:U178)</f>
        <v>0</v>
      </c>
      <c r="V179" s="16">
        <f>SUM(V174:V178)</f>
        <v>0</v>
      </c>
      <c r="X179" s="16">
        <f>SUM(X174:X178)</f>
        <v>0</v>
      </c>
      <c r="Y179" s="16">
        <f>SUM(Y174:Y178)</f>
        <v>0</v>
      </c>
      <c r="Z179" s="16">
        <f>SUM(Z174:Z178)</f>
        <v>0</v>
      </c>
      <c r="AB179" s="16">
        <f>SUM(AB174:AB178)</f>
        <v>0</v>
      </c>
      <c r="AC179" s="16">
        <f>SUM(AC174:AC178)</f>
        <v>0</v>
      </c>
      <c r="AD179" s="16">
        <f>SUM(AD174:AD178)</f>
        <v>0</v>
      </c>
    </row>
    <row r="180" spans="1:30" s="4" customFormat="1" x14ac:dyDescent="0.25">
      <c r="A180" s="2">
        <v>242001</v>
      </c>
      <c r="B180" s="11">
        <v>1150</v>
      </c>
      <c r="C180" s="12">
        <v>2411</v>
      </c>
      <c r="D180" s="12">
        <v>242</v>
      </c>
      <c r="E180" s="12" t="s">
        <v>349</v>
      </c>
      <c r="F180" s="12" t="s">
        <v>348</v>
      </c>
      <c r="G180" s="68" t="s">
        <v>570</v>
      </c>
      <c r="H180" s="13"/>
      <c r="I180" s="13">
        <f>SUMIFS(GD_A_2018!G:G,GD_A_2018!E:E,A180)</f>
        <v>0</v>
      </c>
      <c r="J180" s="13">
        <f>H180+I180</f>
        <v>0</v>
      </c>
      <c r="L180" s="13"/>
      <c r="M180" s="13">
        <f>SUMIFS(GD_A_2018!I:I,GD_A_2018!E:E,A180)</f>
        <v>0</v>
      </c>
      <c r="N180" s="13">
        <f>L180+M180</f>
        <v>0</v>
      </c>
      <c r="P180" s="13">
        <f t="shared" ref="P180:R183" si="214">O180+N180</f>
        <v>0</v>
      </c>
      <c r="Q180" s="13">
        <f>SUMIFS(GD_A_2018!K:K,GD_A_2018!E:E,A180)</f>
        <v>0</v>
      </c>
      <c r="R180" s="13">
        <f t="shared" si="214"/>
        <v>0</v>
      </c>
      <c r="T180" s="13">
        <f t="shared" ref="T180:T183" si="215">R180</f>
        <v>0</v>
      </c>
      <c r="U180" s="13">
        <f>SUMIFS(GD_A_2019!G:G,GD_A_2019!E:E,A180)</f>
        <v>0</v>
      </c>
      <c r="V180" s="13">
        <f t="shared" ref="V180:V183" si="216">U180+T180</f>
        <v>0</v>
      </c>
      <c r="X180" s="13">
        <f t="shared" ref="X180:X183" si="217">AB180</f>
        <v>0</v>
      </c>
      <c r="Y180" s="13">
        <f>SUMIFS(GD_A_2020!J:J,GD_A_2020!E:E,A180)</f>
        <v>0</v>
      </c>
      <c r="Z180" s="13">
        <f t="shared" ref="Z180:Z183" si="218">Y180+X180</f>
        <v>0</v>
      </c>
      <c r="AB180" s="13">
        <f t="shared" ref="AB180:AB183" si="219">V180</f>
        <v>0</v>
      </c>
      <c r="AC180" s="13">
        <f>SUMIFS(GD_A_2020!G:G,GD_A_2020!E:E,A180)</f>
        <v>0</v>
      </c>
      <c r="AD180" s="13">
        <f t="shared" ref="AD180:AD183" si="220">AC180+AB180</f>
        <v>0</v>
      </c>
    </row>
    <row r="181" spans="1:30" s="4" customFormat="1" x14ac:dyDescent="0.25">
      <c r="A181" s="2">
        <v>242002</v>
      </c>
      <c r="B181" s="11">
        <v>1150</v>
      </c>
      <c r="C181" s="12">
        <v>2412</v>
      </c>
      <c r="D181" s="12">
        <v>242</v>
      </c>
      <c r="E181" s="12" t="s">
        <v>347</v>
      </c>
      <c r="F181" s="12" t="s">
        <v>345</v>
      </c>
      <c r="G181" s="68" t="s">
        <v>570</v>
      </c>
      <c r="H181" s="13"/>
      <c r="I181" s="13">
        <f>SUMIFS(GD_A_2018!G:G,GD_A_2018!E:E,A181)</f>
        <v>0</v>
      </c>
      <c r="J181" s="13">
        <f>H181+I181</f>
        <v>0</v>
      </c>
      <c r="L181" s="13"/>
      <c r="M181" s="13">
        <f>SUMIFS(GD_A_2018!I:I,GD_A_2018!E:E,A181)</f>
        <v>0</v>
      </c>
      <c r="N181" s="13">
        <f>L181+M181</f>
        <v>0</v>
      </c>
      <c r="P181" s="13">
        <f t="shared" si="214"/>
        <v>0</v>
      </c>
      <c r="Q181" s="13">
        <f>SUMIFS(GD_A_2018!K:K,GD_A_2018!E:E,A181)</f>
        <v>0</v>
      </c>
      <c r="R181" s="13">
        <f t="shared" si="214"/>
        <v>0</v>
      </c>
      <c r="T181" s="13">
        <f t="shared" si="215"/>
        <v>0</v>
      </c>
      <c r="U181" s="13">
        <f>SUMIFS(GD_A_2019!G:G,GD_A_2019!E:E,A181)</f>
        <v>0</v>
      </c>
      <c r="V181" s="13">
        <f t="shared" si="216"/>
        <v>0</v>
      </c>
      <c r="X181" s="13">
        <f t="shared" si="217"/>
        <v>0</v>
      </c>
      <c r="Y181" s="13">
        <f>SUMIFS(GD_A_2020!J:J,GD_A_2020!E:E,A181)</f>
        <v>0</v>
      </c>
      <c r="Z181" s="13">
        <f t="shared" si="218"/>
        <v>0</v>
      </c>
      <c r="AB181" s="13">
        <f t="shared" si="219"/>
        <v>0</v>
      </c>
      <c r="AC181" s="13">
        <f>SUMIFS(GD_A_2020!G:G,GD_A_2020!E:E,A181)</f>
        <v>0</v>
      </c>
      <c r="AD181" s="13">
        <f t="shared" si="220"/>
        <v>0</v>
      </c>
    </row>
    <row r="182" spans="1:30" s="4" customFormat="1" x14ac:dyDescent="0.25">
      <c r="A182" s="2">
        <v>242004</v>
      </c>
      <c r="B182" s="11">
        <v>1150</v>
      </c>
      <c r="C182" s="12">
        <v>2412</v>
      </c>
      <c r="D182" s="12">
        <v>242</v>
      </c>
      <c r="E182" s="12" t="s">
        <v>346</v>
      </c>
      <c r="F182" s="12" t="s">
        <v>345</v>
      </c>
      <c r="G182" s="68" t="s">
        <v>570</v>
      </c>
      <c r="H182" s="13"/>
      <c r="I182" s="13">
        <f>SUMIFS(GD_A_2018!G:G,GD_A_2018!E:E,A182)</f>
        <v>0</v>
      </c>
      <c r="J182" s="13">
        <f>H182+I182</f>
        <v>0</v>
      </c>
      <c r="L182" s="13"/>
      <c r="M182" s="13">
        <f>SUMIFS(GD_A_2018!I:I,GD_A_2018!E:E,A182)</f>
        <v>0</v>
      </c>
      <c r="N182" s="13">
        <f>L182+M182</f>
        <v>0</v>
      </c>
      <c r="P182" s="13">
        <f t="shared" si="214"/>
        <v>0</v>
      </c>
      <c r="Q182" s="13">
        <f>SUMIFS(GD_A_2018!K:K,GD_A_2018!E:E,A182)</f>
        <v>0</v>
      </c>
      <c r="R182" s="13">
        <f t="shared" si="214"/>
        <v>0</v>
      </c>
      <c r="T182" s="13">
        <f t="shared" si="215"/>
        <v>0</v>
      </c>
      <c r="U182" s="13">
        <f>SUMIFS(GD_A_2019!G:G,GD_A_2019!E:E,A182)</f>
        <v>0</v>
      </c>
      <c r="V182" s="13">
        <f t="shared" si="216"/>
        <v>0</v>
      </c>
      <c r="X182" s="13">
        <f t="shared" si="217"/>
        <v>0</v>
      </c>
      <c r="Y182" s="13">
        <f>SUMIFS(GD_A_2020!J:J,GD_A_2020!E:E,A182)</f>
        <v>0</v>
      </c>
      <c r="Z182" s="13">
        <f t="shared" si="218"/>
        <v>0</v>
      </c>
      <c r="AB182" s="13">
        <f t="shared" si="219"/>
        <v>0</v>
      </c>
      <c r="AC182" s="13">
        <f>SUMIFS(GD_A_2020!G:G,GD_A_2020!E:E,A182)</f>
        <v>0</v>
      </c>
      <c r="AD182" s="13">
        <f t="shared" si="220"/>
        <v>0</v>
      </c>
    </row>
    <row r="183" spans="1:30" s="4" customFormat="1" x14ac:dyDescent="0.25">
      <c r="A183" s="2">
        <v>242003</v>
      </c>
      <c r="B183" s="11">
        <v>1150</v>
      </c>
      <c r="C183" s="12">
        <v>2413</v>
      </c>
      <c r="D183" s="12">
        <v>242</v>
      </c>
      <c r="E183" s="12" t="s">
        <v>344</v>
      </c>
      <c r="F183" s="12" t="s">
        <v>343</v>
      </c>
      <c r="G183" s="68" t="s">
        <v>570</v>
      </c>
      <c r="H183" s="13"/>
      <c r="I183" s="13">
        <f>SUMIFS(GD_A_2018!G:G,GD_A_2018!E:E,A183)</f>
        <v>0</v>
      </c>
      <c r="J183" s="13">
        <f>H183+I183</f>
        <v>0</v>
      </c>
      <c r="L183" s="13"/>
      <c r="M183" s="13">
        <f>SUMIFS(GD_A_2018!I:I,GD_A_2018!E:E,A183)</f>
        <v>0</v>
      </c>
      <c r="N183" s="13">
        <f>L183+M183</f>
        <v>0</v>
      </c>
      <c r="P183" s="13">
        <f t="shared" si="214"/>
        <v>0</v>
      </c>
      <c r="Q183" s="13">
        <f>SUMIFS(GD_A_2018!K:K,GD_A_2018!E:E,A183)</f>
        <v>0</v>
      </c>
      <c r="R183" s="13">
        <f t="shared" si="214"/>
        <v>0</v>
      </c>
      <c r="T183" s="13">
        <f t="shared" si="215"/>
        <v>0</v>
      </c>
      <c r="U183" s="13">
        <f>SUMIFS(GD_A_2019!G:G,GD_A_2019!E:E,A183)</f>
        <v>0</v>
      </c>
      <c r="V183" s="13">
        <f t="shared" si="216"/>
        <v>0</v>
      </c>
      <c r="X183" s="13">
        <f t="shared" si="217"/>
        <v>0</v>
      </c>
      <c r="Y183" s="13">
        <f>SUMIFS(GD_A_2020!J:J,GD_A_2020!E:E,A183)</f>
        <v>0</v>
      </c>
      <c r="Z183" s="13">
        <f t="shared" si="218"/>
        <v>0</v>
      </c>
      <c r="AB183" s="13">
        <f t="shared" si="219"/>
        <v>0</v>
      </c>
      <c r="AC183" s="13">
        <f>SUMIFS(GD_A_2020!G:G,GD_A_2020!E:E,A183)</f>
        <v>0</v>
      </c>
      <c r="AD183" s="13">
        <f t="shared" si="220"/>
        <v>0</v>
      </c>
    </row>
    <row r="184" spans="1:30" s="4" customFormat="1" x14ac:dyDescent="0.25">
      <c r="A184" s="15"/>
      <c r="B184" s="15"/>
      <c r="C184" s="15"/>
      <c r="D184" s="15"/>
      <c r="E184" s="15" t="s">
        <v>342</v>
      </c>
      <c r="F184" s="15" t="s">
        <v>341</v>
      </c>
      <c r="G184" s="69"/>
      <c r="H184" s="16">
        <f>SUM(H180:H183)</f>
        <v>0</v>
      </c>
      <c r="I184" s="16">
        <f>SUM(I180:I183)</f>
        <v>0</v>
      </c>
      <c r="J184" s="16">
        <f>SUM(J180:J183)</f>
        <v>0</v>
      </c>
      <c r="L184" s="16">
        <f>SUM(L180:L183)</f>
        <v>0</v>
      </c>
      <c r="M184" s="16">
        <f>SUM(M180:M183)</f>
        <v>0</v>
      </c>
      <c r="N184" s="16">
        <f>SUM(N180:N183)</f>
        <v>0</v>
      </c>
      <c r="P184" s="16">
        <f>SUM(P180:P183)</f>
        <v>0</v>
      </c>
      <c r="Q184" s="16">
        <f>SUM(Q180:Q183)</f>
        <v>0</v>
      </c>
      <c r="R184" s="16">
        <f>SUM(R180:R183)</f>
        <v>0</v>
      </c>
      <c r="T184" s="16">
        <f>SUM(T180:T183)</f>
        <v>0</v>
      </c>
      <c r="U184" s="16">
        <f>SUM(U180:U183)</f>
        <v>0</v>
      </c>
      <c r="V184" s="16">
        <f>SUM(V180:V183)</f>
        <v>0</v>
      </c>
      <c r="X184" s="16">
        <f>SUM(X180:X183)</f>
        <v>0</v>
      </c>
      <c r="Y184" s="16">
        <f>SUM(Y180:Y183)</f>
        <v>0</v>
      </c>
      <c r="Z184" s="16">
        <f>SUM(Z180:Z183)</f>
        <v>0</v>
      </c>
      <c r="AB184" s="16">
        <f>SUM(AB180:AB183)</f>
        <v>0</v>
      </c>
      <c r="AC184" s="16">
        <f>SUM(AC180:AC183)</f>
        <v>0</v>
      </c>
      <c r="AD184" s="16">
        <f>SUM(AD180:AD183)</f>
        <v>0</v>
      </c>
    </row>
    <row r="185" spans="1:30" s="4" customFormat="1" x14ac:dyDescent="0.25">
      <c r="A185" s="27"/>
      <c r="B185" s="27"/>
      <c r="C185" s="27"/>
      <c r="D185" s="27">
        <v>240</v>
      </c>
      <c r="E185" s="27" t="s">
        <v>340</v>
      </c>
      <c r="F185" s="27" t="s">
        <v>339</v>
      </c>
      <c r="G185" s="72"/>
      <c r="H185" s="28">
        <f>H179+H184</f>
        <v>0</v>
      </c>
      <c r="I185" s="28">
        <f>I179+I184</f>
        <v>0</v>
      </c>
      <c r="J185" s="28">
        <f>J179+J184</f>
        <v>0</v>
      </c>
      <c r="L185" s="28">
        <f>L179+L184</f>
        <v>0</v>
      </c>
      <c r="M185" s="28">
        <f>M179+M184</f>
        <v>0</v>
      </c>
      <c r="N185" s="28">
        <f>N179+N184</f>
        <v>0</v>
      </c>
      <c r="P185" s="28">
        <f>P179+P184</f>
        <v>0</v>
      </c>
      <c r="Q185" s="28">
        <f>Q179+Q184</f>
        <v>0</v>
      </c>
      <c r="R185" s="28">
        <f>R179+R184</f>
        <v>0</v>
      </c>
      <c r="T185" s="28">
        <f>T179+T184</f>
        <v>0</v>
      </c>
      <c r="U185" s="28">
        <f>U179+U184</f>
        <v>0</v>
      </c>
      <c r="V185" s="28">
        <f>V179+V184</f>
        <v>0</v>
      </c>
      <c r="X185" s="28">
        <f>X179+X184</f>
        <v>0</v>
      </c>
      <c r="Y185" s="28">
        <f>Y179+Y184</f>
        <v>0</v>
      </c>
      <c r="Z185" s="28">
        <f>Z179+Z184</f>
        <v>0</v>
      </c>
      <c r="AB185" s="28">
        <f>AB179+AB184</f>
        <v>0</v>
      </c>
      <c r="AC185" s="28">
        <f>AC179+AC184</f>
        <v>0</v>
      </c>
      <c r="AD185" s="28">
        <f>AD179+AD184</f>
        <v>0</v>
      </c>
    </row>
    <row r="186" spans="1:30" s="4" customFormat="1" x14ac:dyDescent="0.25">
      <c r="A186" s="15">
        <v>251001</v>
      </c>
      <c r="B186" s="15">
        <v>1350</v>
      </c>
      <c r="C186" s="15">
        <v>221</v>
      </c>
      <c r="D186" s="15">
        <v>251</v>
      </c>
      <c r="E186" s="15" t="s">
        <v>338</v>
      </c>
      <c r="F186" s="15" t="s">
        <v>337</v>
      </c>
      <c r="G186" s="68" t="s">
        <v>570</v>
      </c>
      <c r="H186" s="16"/>
      <c r="I186" s="13">
        <f>SUMIFS(GD_A_2018!G:G,GD_A_2018!E:E,A186)</f>
        <v>0</v>
      </c>
      <c r="J186" s="16">
        <f t="shared" ref="J186:J192" si="221">H186+I186</f>
        <v>0</v>
      </c>
      <c r="L186" s="16"/>
      <c r="M186" s="13">
        <f>SUMIFS(GD_A_2018!I:I,GD_A_2018!E:E,A186)</f>
        <v>0</v>
      </c>
      <c r="N186" s="16">
        <f t="shared" ref="N186:N192" si="222">L186+M186</f>
        <v>0</v>
      </c>
      <c r="P186" s="13">
        <f t="shared" ref="P186:R192" si="223">O186+N186</f>
        <v>0</v>
      </c>
      <c r="Q186" s="13">
        <f>SUMIFS(GD_A_2018!K:K,GD_A_2018!E:E,A186)</f>
        <v>0</v>
      </c>
      <c r="R186" s="13">
        <f t="shared" si="223"/>
        <v>0</v>
      </c>
      <c r="T186" s="13">
        <f t="shared" ref="T186:T192" si="224">R186</f>
        <v>0</v>
      </c>
      <c r="U186" s="13">
        <f>SUMIFS(GD_A_2019!G:G,GD_A_2019!E:E,A186)</f>
        <v>0</v>
      </c>
      <c r="V186" s="13">
        <f t="shared" ref="V186:V192" si="225">U186+T186</f>
        <v>0</v>
      </c>
      <c r="X186" s="13">
        <f t="shared" ref="X186:X192" si="226">AB186</f>
        <v>0</v>
      </c>
      <c r="Y186" s="13">
        <f>SUMIFS(GD_A_2020!J:J,GD_A_2020!E:E,A186)</f>
        <v>0</v>
      </c>
      <c r="Z186" s="13">
        <f t="shared" ref="Z186:Z192" si="227">Y186+X186</f>
        <v>0</v>
      </c>
      <c r="AB186" s="13">
        <f t="shared" ref="AB186:AB192" si="228">V186</f>
        <v>0</v>
      </c>
      <c r="AC186" s="13">
        <f>SUMIFS(GD_A_2020!G:G,GD_A_2020!E:E,A186)</f>
        <v>0</v>
      </c>
      <c r="AD186" s="13">
        <f t="shared" ref="AD186:AD192" si="229">AC186+AB186</f>
        <v>0</v>
      </c>
    </row>
    <row r="187" spans="1:30" s="4" customFormat="1" x14ac:dyDescent="0.25">
      <c r="A187" s="15">
        <v>252001</v>
      </c>
      <c r="B187" s="15">
        <v>1600</v>
      </c>
      <c r="C187" s="15">
        <v>222</v>
      </c>
      <c r="D187" s="15">
        <v>252</v>
      </c>
      <c r="E187" s="15" t="s">
        <v>336</v>
      </c>
      <c r="F187" s="15" t="s">
        <v>335</v>
      </c>
      <c r="G187" s="68" t="s">
        <v>570</v>
      </c>
      <c r="H187" s="16"/>
      <c r="I187" s="13">
        <f>SUMIFS(GD_A_2018!G:G,GD_A_2018!E:E,A187)</f>
        <v>0</v>
      </c>
      <c r="J187" s="16">
        <f t="shared" si="221"/>
        <v>0</v>
      </c>
      <c r="L187" s="16"/>
      <c r="M187" s="13">
        <f>SUMIFS(GD_A_2018!I:I,GD_A_2018!E:E,A187)</f>
        <v>0</v>
      </c>
      <c r="N187" s="16">
        <f t="shared" si="222"/>
        <v>0</v>
      </c>
      <c r="P187" s="13">
        <f t="shared" si="223"/>
        <v>0</v>
      </c>
      <c r="Q187" s="13">
        <f>SUMIFS(GD_A_2018!K:K,GD_A_2018!E:E,A187)</f>
        <v>0</v>
      </c>
      <c r="R187" s="13">
        <f t="shared" si="223"/>
        <v>0</v>
      </c>
      <c r="T187" s="13">
        <f t="shared" si="224"/>
        <v>0</v>
      </c>
      <c r="U187" s="13">
        <f>SUMIFS(GD_A_2019!G:G,GD_A_2019!E:E,A187)</f>
        <v>0</v>
      </c>
      <c r="V187" s="13">
        <f t="shared" si="225"/>
        <v>0</v>
      </c>
      <c r="X187" s="13">
        <f t="shared" si="226"/>
        <v>0</v>
      </c>
      <c r="Y187" s="13">
        <f>SUMIFS(GD_A_2020!J:J,GD_A_2020!E:E,A187)</f>
        <v>0</v>
      </c>
      <c r="Z187" s="13">
        <f t="shared" si="227"/>
        <v>0</v>
      </c>
      <c r="AB187" s="13">
        <f t="shared" si="228"/>
        <v>0</v>
      </c>
      <c r="AC187" s="13">
        <f>SUMIFS(GD_A_2020!G:G,GD_A_2020!E:E,A187)</f>
        <v>0</v>
      </c>
      <c r="AD187" s="13">
        <f t="shared" si="229"/>
        <v>0</v>
      </c>
    </row>
    <row r="188" spans="1:30" s="4" customFormat="1" x14ac:dyDescent="0.25">
      <c r="A188" s="15">
        <v>253001</v>
      </c>
      <c r="B188" s="15">
        <v>1900</v>
      </c>
      <c r="C188" s="15">
        <v>2281</v>
      </c>
      <c r="D188" s="15">
        <v>253</v>
      </c>
      <c r="E188" s="15" t="s">
        <v>334</v>
      </c>
      <c r="F188" s="15" t="s">
        <v>333</v>
      </c>
      <c r="G188" s="68" t="s">
        <v>570</v>
      </c>
      <c r="H188" s="16"/>
      <c r="I188" s="13">
        <f>SUMIFS(GD_A_2018!G:G,GD_A_2018!E:E,A188)</f>
        <v>0</v>
      </c>
      <c r="J188" s="16">
        <f t="shared" si="221"/>
        <v>0</v>
      </c>
      <c r="L188" s="16"/>
      <c r="M188" s="13">
        <f>SUMIFS(GD_A_2018!I:I,GD_A_2018!E:E,A188)</f>
        <v>0</v>
      </c>
      <c r="N188" s="16">
        <f t="shared" si="222"/>
        <v>0</v>
      </c>
      <c r="P188" s="13">
        <f t="shared" si="223"/>
        <v>0</v>
      </c>
      <c r="Q188" s="13">
        <f>SUMIFS(GD_A_2018!K:K,GD_A_2018!E:E,A188)</f>
        <v>0</v>
      </c>
      <c r="R188" s="13">
        <f t="shared" si="223"/>
        <v>0</v>
      </c>
      <c r="T188" s="13">
        <f t="shared" si="224"/>
        <v>0</v>
      </c>
      <c r="U188" s="13">
        <f>SUMIFS(GD_A_2019!G:G,GD_A_2019!E:E,A188)</f>
        <v>0</v>
      </c>
      <c r="V188" s="13">
        <f t="shared" si="225"/>
        <v>0</v>
      </c>
      <c r="X188" s="13">
        <f t="shared" si="226"/>
        <v>0</v>
      </c>
      <c r="Y188" s="13">
        <f>SUMIFS(GD_A_2020!J:J,GD_A_2020!E:E,A188)</f>
        <v>0</v>
      </c>
      <c r="Z188" s="13">
        <f t="shared" si="227"/>
        <v>0</v>
      </c>
      <c r="AB188" s="13">
        <f t="shared" si="228"/>
        <v>0</v>
      </c>
      <c r="AC188" s="13">
        <f>SUMIFS(GD_A_2020!G:G,GD_A_2020!E:E,A188)</f>
        <v>0</v>
      </c>
      <c r="AD188" s="13">
        <f t="shared" si="229"/>
        <v>0</v>
      </c>
    </row>
    <row r="189" spans="1:30" s="4" customFormat="1" x14ac:dyDescent="0.25">
      <c r="A189" s="15">
        <v>254001</v>
      </c>
      <c r="B189" s="15">
        <v>1600</v>
      </c>
      <c r="C189" s="15">
        <v>2292</v>
      </c>
      <c r="D189" s="15">
        <v>254</v>
      </c>
      <c r="E189" s="15" t="s">
        <v>332</v>
      </c>
      <c r="F189" s="15" t="s">
        <v>331</v>
      </c>
      <c r="G189" s="68" t="s">
        <v>570</v>
      </c>
      <c r="H189" s="16"/>
      <c r="I189" s="13">
        <f>SUMIFS(GD_A_2018!G:G,GD_A_2018!E:E,A189)</f>
        <v>0</v>
      </c>
      <c r="J189" s="16">
        <f t="shared" si="221"/>
        <v>0</v>
      </c>
      <c r="L189" s="16"/>
      <c r="M189" s="13">
        <f>SUMIFS(GD_A_2018!I:I,GD_A_2018!E:E,A189)</f>
        <v>0</v>
      </c>
      <c r="N189" s="16">
        <f t="shared" si="222"/>
        <v>0</v>
      </c>
      <c r="P189" s="13">
        <f t="shared" si="223"/>
        <v>0</v>
      </c>
      <c r="Q189" s="13">
        <f>SUMIFS(GD_A_2018!K:K,GD_A_2018!E:E,A189)</f>
        <v>0</v>
      </c>
      <c r="R189" s="13">
        <f t="shared" si="223"/>
        <v>0</v>
      </c>
      <c r="T189" s="13">
        <f t="shared" si="224"/>
        <v>0</v>
      </c>
      <c r="U189" s="13">
        <f>SUMIFS(GD_A_2019!G:G,GD_A_2019!E:E,A189)</f>
        <v>0</v>
      </c>
      <c r="V189" s="13">
        <f t="shared" si="225"/>
        <v>0</v>
      </c>
      <c r="X189" s="13">
        <f t="shared" si="226"/>
        <v>0</v>
      </c>
      <c r="Y189" s="13">
        <f>SUMIFS(GD_A_2020!J:J,GD_A_2020!E:E,A189)</f>
        <v>0</v>
      </c>
      <c r="Z189" s="13">
        <f t="shared" si="227"/>
        <v>0</v>
      </c>
      <c r="AB189" s="13">
        <f t="shared" si="228"/>
        <v>0</v>
      </c>
      <c r="AC189" s="13">
        <f>SUMIFS(GD_A_2020!G:G,GD_A_2020!E:E,A189)</f>
        <v>0</v>
      </c>
      <c r="AD189" s="13">
        <f t="shared" si="229"/>
        <v>0</v>
      </c>
    </row>
    <row r="190" spans="1:30" s="4" customFormat="1" x14ac:dyDescent="0.25">
      <c r="A190" s="2">
        <v>255001</v>
      </c>
      <c r="B190" s="2">
        <v>1900</v>
      </c>
      <c r="C190" s="12">
        <v>1281</v>
      </c>
      <c r="D190" s="12">
        <v>255</v>
      </c>
      <c r="E190" s="12" t="s">
        <v>330</v>
      </c>
      <c r="F190" s="12" t="s">
        <v>329</v>
      </c>
      <c r="G190" s="68" t="s">
        <v>570</v>
      </c>
      <c r="H190" s="13"/>
      <c r="I190" s="13">
        <f>SUMIFS(GD_A_2018!G:G,GD_A_2018!E:E,A190)</f>
        <v>0</v>
      </c>
      <c r="J190" s="13">
        <f t="shared" si="221"/>
        <v>0</v>
      </c>
      <c r="L190" s="13"/>
      <c r="M190" s="13">
        <f>SUMIFS(GD_A_2018!I:I,GD_A_2018!E:E,A190)</f>
        <v>0</v>
      </c>
      <c r="N190" s="13">
        <f t="shared" si="222"/>
        <v>0</v>
      </c>
      <c r="P190" s="13">
        <f t="shared" si="223"/>
        <v>0</v>
      </c>
      <c r="Q190" s="13">
        <f>SUMIFS(GD_A_2018!K:K,GD_A_2018!E:E,A190)</f>
        <v>0</v>
      </c>
      <c r="R190" s="13">
        <f t="shared" si="223"/>
        <v>0</v>
      </c>
      <c r="T190" s="13">
        <f t="shared" si="224"/>
        <v>0</v>
      </c>
      <c r="U190" s="13">
        <f>SUMIFS(GD_A_2019!G:G,GD_A_2019!E:E,A190)</f>
        <v>0</v>
      </c>
      <c r="V190" s="13">
        <f t="shared" si="225"/>
        <v>0</v>
      </c>
      <c r="X190" s="13">
        <f t="shared" si="226"/>
        <v>0</v>
      </c>
      <c r="Y190" s="13">
        <f>SUMIFS(GD_A_2020!J:J,GD_A_2020!E:E,A190)</f>
        <v>0</v>
      </c>
      <c r="Z190" s="13">
        <f t="shared" si="227"/>
        <v>0</v>
      </c>
      <c r="AB190" s="13">
        <f t="shared" si="228"/>
        <v>0</v>
      </c>
      <c r="AC190" s="13">
        <f>SUMIFS(GD_A_2020!G:G,GD_A_2020!E:E,A190)</f>
        <v>0</v>
      </c>
      <c r="AD190" s="13">
        <f t="shared" si="229"/>
        <v>0</v>
      </c>
    </row>
    <row r="191" spans="1:30" s="4" customFormat="1" x14ac:dyDescent="0.25">
      <c r="A191" s="2">
        <v>255002</v>
      </c>
      <c r="B191" s="2">
        <v>1900</v>
      </c>
      <c r="C191" s="12">
        <v>1282</v>
      </c>
      <c r="D191" s="12">
        <v>255</v>
      </c>
      <c r="E191" s="12" t="s">
        <v>328</v>
      </c>
      <c r="F191" s="12" t="s">
        <v>327</v>
      </c>
      <c r="G191" s="68" t="s">
        <v>570</v>
      </c>
      <c r="H191" s="13"/>
      <c r="I191" s="13">
        <f>SUMIFS(GD_A_2018!G:G,GD_A_2018!E:E,A191)</f>
        <v>0</v>
      </c>
      <c r="J191" s="13">
        <f t="shared" si="221"/>
        <v>0</v>
      </c>
      <c r="L191" s="13"/>
      <c r="M191" s="13">
        <f>SUMIFS(GD_A_2018!I:I,GD_A_2018!E:E,A191)</f>
        <v>0</v>
      </c>
      <c r="N191" s="13">
        <f t="shared" si="222"/>
        <v>0</v>
      </c>
      <c r="P191" s="13">
        <f t="shared" si="223"/>
        <v>0</v>
      </c>
      <c r="Q191" s="13">
        <f>SUMIFS(GD_A_2018!K:K,GD_A_2018!E:E,A191)</f>
        <v>0</v>
      </c>
      <c r="R191" s="13">
        <f t="shared" si="223"/>
        <v>0</v>
      </c>
      <c r="T191" s="13">
        <f t="shared" si="224"/>
        <v>0</v>
      </c>
      <c r="U191" s="13">
        <f>SUMIFS(GD_A_2019!G:G,GD_A_2019!E:E,A191)</f>
        <v>0</v>
      </c>
      <c r="V191" s="13">
        <f t="shared" si="225"/>
        <v>0</v>
      </c>
      <c r="X191" s="13">
        <f t="shared" si="226"/>
        <v>0</v>
      </c>
      <c r="Y191" s="13">
        <f>SUMIFS(GD_A_2020!J:J,GD_A_2020!E:E,A191)</f>
        <v>0</v>
      </c>
      <c r="Z191" s="13">
        <f t="shared" si="227"/>
        <v>0</v>
      </c>
      <c r="AB191" s="13">
        <f t="shared" si="228"/>
        <v>0</v>
      </c>
      <c r="AC191" s="13">
        <f>SUMIFS(GD_A_2020!G:G,GD_A_2020!E:E,A191)</f>
        <v>0</v>
      </c>
      <c r="AD191" s="13">
        <f t="shared" si="229"/>
        <v>0</v>
      </c>
    </row>
    <row r="192" spans="1:30" s="4" customFormat="1" x14ac:dyDescent="0.25">
      <c r="A192" s="2">
        <v>255003</v>
      </c>
      <c r="B192" s="2">
        <v>1900</v>
      </c>
      <c r="C192" s="12">
        <v>1288</v>
      </c>
      <c r="D192" s="12">
        <v>255</v>
      </c>
      <c r="E192" s="12" t="s">
        <v>326</v>
      </c>
      <c r="F192" s="12" t="s">
        <v>325</v>
      </c>
      <c r="G192" s="68" t="s">
        <v>570</v>
      </c>
      <c r="H192" s="13"/>
      <c r="I192" s="13">
        <f>SUMIFS(GD_A_2018!G:G,GD_A_2018!E:E,A192)</f>
        <v>0</v>
      </c>
      <c r="J192" s="13">
        <f t="shared" si="221"/>
        <v>0</v>
      </c>
      <c r="L192" s="13"/>
      <c r="M192" s="13">
        <f>SUMIFS(GD_A_2018!I:I,GD_A_2018!E:E,A192)</f>
        <v>0</v>
      </c>
      <c r="N192" s="13">
        <f t="shared" si="222"/>
        <v>0</v>
      </c>
      <c r="P192" s="13">
        <f t="shared" si="223"/>
        <v>0</v>
      </c>
      <c r="Q192" s="13">
        <f>SUMIFS(GD_A_2018!K:K,GD_A_2018!E:E,A192)</f>
        <v>0</v>
      </c>
      <c r="R192" s="13">
        <f t="shared" si="223"/>
        <v>0</v>
      </c>
      <c r="T192" s="13">
        <f t="shared" si="224"/>
        <v>0</v>
      </c>
      <c r="U192" s="13">
        <f>SUMIFS(GD_A_2019!G:G,GD_A_2019!E:E,A192)</f>
        <v>0</v>
      </c>
      <c r="V192" s="13">
        <f t="shared" si="225"/>
        <v>0</v>
      </c>
      <c r="X192" s="13">
        <f t="shared" si="226"/>
        <v>0</v>
      </c>
      <c r="Y192" s="13">
        <f>SUMIFS(GD_A_2020!J:J,GD_A_2020!E:E,A192)</f>
        <v>0</v>
      </c>
      <c r="Z192" s="13">
        <f t="shared" si="227"/>
        <v>0</v>
      </c>
      <c r="AB192" s="13">
        <f t="shared" si="228"/>
        <v>0</v>
      </c>
      <c r="AC192" s="13">
        <f>SUMIFS(GD_A_2020!G:G,GD_A_2020!E:E,A192)</f>
        <v>0</v>
      </c>
      <c r="AD192" s="13">
        <f t="shared" si="229"/>
        <v>0</v>
      </c>
    </row>
    <row r="193" spans="1:30" s="4" customFormat="1" x14ac:dyDescent="0.25">
      <c r="A193" s="15"/>
      <c r="B193" s="15"/>
      <c r="C193" s="15"/>
      <c r="D193" s="15"/>
      <c r="E193" s="15" t="s">
        <v>324</v>
      </c>
      <c r="F193" s="15" t="s">
        <v>323</v>
      </c>
      <c r="G193" s="69"/>
      <c r="H193" s="16">
        <f>SUM(H190:H192)</f>
        <v>0</v>
      </c>
      <c r="I193" s="16">
        <f>SUM(I190:I192)</f>
        <v>0</v>
      </c>
      <c r="J193" s="16">
        <f>SUM(J190:J192)</f>
        <v>0</v>
      </c>
      <c r="L193" s="16">
        <f>SUM(L190:L192)</f>
        <v>0</v>
      </c>
      <c r="M193" s="16">
        <f>SUM(M190:M192)</f>
        <v>0</v>
      </c>
      <c r="N193" s="16">
        <f>SUM(N190:N192)</f>
        <v>0</v>
      </c>
      <c r="P193" s="16">
        <f>SUM(P190:P192)</f>
        <v>0</v>
      </c>
      <c r="Q193" s="16">
        <f>SUM(Q190:Q192)</f>
        <v>0</v>
      </c>
      <c r="R193" s="16">
        <f>SUM(R190:R192)</f>
        <v>0</v>
      </c>
      <c r="T193" s="16">
        <f>SUM(T190:T192)</f>
        <v>0</v>
      </c>
      <c r="U193" s="16">
        <f>SUM(U190:U192)</f>
        <v>0</v>
      </c>
      <c r="V193" s="16">
        <f>SUM(V190:V192)</f>
        <v>0</v>
      </c>
      <c r="X193" s="16">
        <f>SUM(X190:X192)</f>
        <v>0</v>
      </c>
      <c r="Y193" s="16">
        <f>SUM(Y190:Y192)</f>
        <v>0</v>
      </c>
      <c r="Z193" s="16">
        <f>SUM(Z190:Z192)</f>
        <v>0</v>
      </c>
      <c r="AB193" s="16">
        <f>SUM(AB190:AB192)</f>
        <v>0</v>
      </c>
      <c r="AC193" s="16">
        <f>SUM(AC190:AC192)</f>
        <v>0</v>
      </c>
      <c r="AD193" s="16">
        <f>SUM(AD190:AD192)</f>
        <v>0</v>
      </c>
    </row>
    <row r="194" spans="1:30" s="4" customFormat="1" x14ac:dyDescent="0.25">
      <c r="A194" s="27"/>
      <c r="B194" s="27"/>
      <c r="C194" s="27"/>
      <c r="D194" s="27">
        <v>250</v>
      </c>
      <c r="E194" s="27" t="s">
        <v>322</v>
      </c>
      <c r="F194" s="27" t="s">
        <v>321</v>
      </c>
      <c r="G194" s="72"/>
      <c r="H194" s="28">
        <f>SUM(H186:H189,H193)</f>
        <v>0</v>
      </c>
      <c r="I194" s="28">
        <f>SUM(I186:I189,I193)</f>
        <v>0</v>
      </c>
      <c r="J194" s="28">
        <f>SUM(J186:J189,J193)</f>
        <v>0</v>
      </c>
      <c r="L194" s="28">
        <f>SUM(L186:L189,L193)</f>
        <v>0</v>
      </c>
      <c r="M194" s="28">
        <f>SUM(M186:M189,M193)</f>
        <v>0</v>
      </c>
      <c r="N194" s="28">
        <f>SUM(N186:N189,N193)</f>
        <v>0</v>
      </c>
      <c r="P194" s="28">
        <f>SUM(P186:P189,P193)</f>
        <v>0</v>
      </c>
      <c r="Q194" s="28">
        <f>SUM(Q186:Q189,Q193)</f>
        <v>0</v>
      </c>
      <c r="R194" s="28">
        <f>SUM(R186:R189,R193)</f>
        <v>0</v>
      </c>
      <c r="T194" s="28">
        <f>SUM(T186:T189,T193)</f>
        <v>0</v>
      </c>
      <c r="U194" s="28">
        <f>SUM(U186:U189,U193)</f>
        <v>0</v>
      </c>
      <c r="V194" s="28">
        <f>SUM(V186:V189,V193)</f>
        <v>0</v>
      </c>
      <c r="X194" s="28">
        <f>SUM(X186:X189,X193)</f>
        <v>0</v>
      </c>
      <c r="Y194" s="28">
        <f>SUM(Y186:Y189,Y193)</f>
        <v>0</v>
      </c>
      <c r="Z194" s="28">
        <f>SUM(Z186:Z189,Z193)</f>
        <v>0</v>
      </c>
      <c r="AB194" s="28">
        <f>SUM(AB186:AB189,AB193)</f>
        <v>0</v>
      </c>
      <c r="AC194" s="28">
        <f>SUM(AC186:AC189,AC193)</f>
        <v>0</v>
      </c>
      <c r="AD194" s="28">
        <f>SUM(AD186:AD189,AD193)</f>
        <v>0</v>
      </c>
    </row>
    <row r="195" spans="1:30" s="4" customFormat="1" x14ac:dyDescent="0.25">
      <c r="A195" s="2">
        <v>261001</v>
      </c>
      <c r="B195" s="2">
        <v>1901</v>
      </c>
      <c r="C195" s="12">
        <v>242</v>
      </c>
      <c r="D195" s="12">
        <v>261</v>
      </c>
      <c r="E195" s="12" t="s">
        <v>320</v>
      </c>
      <c r="F195" s="12" t="s">
        <v>319</v>
      </c>
      <c r="G195" s="68" t="s">
        <v>570</v>
      </c>
      <c r="H195" s="13"/>
      <c r="I195" s="13">
        <f>SUMIFS(GD_A_2018!G:G,GD_A_2018!E:E,A195)</f>
        <v>0</v>
      </c>
      <c r="J195" s="13">
        <f>H195+I195</f>
        <v>0</v>
      </c>
      <c r="L195" s="13"/>
      <c r="M195" s="13">
        <f>SUMIFS(GD_A_2018!I:I,GD_A_2018!E:E,A195)</f>
        <v>0</v>
      </c>
      <c r="N195" s="13">
        <f>L195+M195</f>
        <v>0</v>
      </c>
      <c r="P195" s="13">
        <f t="shared" ref="P195:R199" si="230">O195+N195</f>
        <v>0</v>
      </c>
      <c r="Q195" s="13">
        <f>SUMIFS(GD_A_2018!K:K,GD_A_2018!E:E,A195)</f>
        <v>0</v>
      </c>
      <c r="R195" s="13">
        <f t="shared" si="230"/>
        <v>0</v>
      </c>
      <c r="T195" s="13">
        <f t="shared" ref="T195:T199" si="231">R195</f>
        <v>0</v>
      </c>
      <c r="U195" s="13">
        <f>SUMIFS(GD_A_2019!G:G,GD_A_2019!E:E,A195)</f>
        <v>0</v>
      </c>
      <c r="V195" s="13">
        <f t="shared" ref="V195:V199" si="232">U195+T195</f>
        <v>0</v>
      </c>
      <c r="X195" s="13">
        <f t="shared" ref="X195:X199" si="233">AB195</f>
        <v>0</v>
      </c>
      <c r="Y195" s="13">
        <f>SUMIFS(GD_A_2020!J:J,GD_A_2020!E:E,A195)</f>
        <v>0</v>
      </c>
      <c r="Z195" s="13">
        <f t="shared" ref="Z195:Z199" si="234">Y195+X195</f>
        <v>0</v>
      </c>
      <c r="AB195" s="13">
        <f t="shared" ref="AB195:AB199" si="235">V195</f>
        <v>0</v>
      </c>
      <c r="AC195" s="13">
        <f>SUMIFS(GD_A_2020!G:G,GD_A_2020!E:E,A195)</f>
        <v>0</v>
      </c>
      <c r="AD195" s="13">
        <f t="shared" ref="AD195:AD199" si="236">AC195+AB195</f>
        <v>0</v>
      </c>
    </row>
    <row r="196" spans="1:30" s="4" customFormat="1" x14ac:dyDescent="0.25">
      <c r="A196" s="2">
        <v>262001</v>
      </c>
      <c r="B196" s="2">
        <v>1800</v>
      </c>
      <c r="C196" s="12">
        <v>243</v>
      </c>
      <c r="D196" s="12">
        <v>262</v>
      </c>
      <c r="E196" s="12" t="s">
        <v>318</v>
      </c>
      <c r="F196" s="12" t="s">
        <v>317</v>
      </c>
      <c r="G196" s="68" t="s">
        <v>570</v>
      </c>
      <c r="H196" s="13"/>
      <c r="I196" s="13">
        <f>SUMIFS(GD_A_2018!G:G,GD_A_2018!E:E,A196)</f>
        <v>0</v>
      </c>
      <c r="J196" s="13">
        <f>H196+I196</f>
        <v>0</v>
      </c>
      <c r="L196" s="13"/>
      <c r="M196" s="13">
        <f>SUMIFS(GD_A_2018!I:I,GD_A_2018!E:E,A196)</f>
        <v>0</v>
      </c>
      <c r="N196" s="13">
        <f>L196+M196</f>
        <v>0</v>
      </c>
      <c r="P196" s="13">
        <f t="shared" si="230"/>
        <v>0</v>
      </c>
      <c r="Q196" s="13">
        <f>SUMIFS(GD_A_2018!K:K,GD_A_2018!E:E,A196)</f>
        <v>0</v>
      </c>
      <c r="R196" s="13">
        <f t="shared" si="230"/>
        <v>0</v>
      </c>
      <c r="T196" s="13">
        <f t="shared" si="231"/>
        <v>0</v>
      </c>
      <c r="U196" s="13">
        <f>SUMIFS(GD_A_2019!G:G,GD_A_2019!E:E,A196)</f>
        <v>0</v>
      </c>
      <c r="V196" s="13">
        <f t="shared" si="232"/>
        <v>0</v>
      </c>
      <c r="X196" s="13">
        <f t="shared" si="233"/>
        <v>0</v>
      </c>
      <c r="Y196" s="13">
        <f>SUMIFS(GD_A_2020!J:J,GD_A_2020!E:E,A196)</f>
        <v>0</v>
      </c>
      <c r="Z196" s="13">
        <f t="shared" si="234"/>
        <v>0</v>
      </c>
      <c r="AB196" s="13">
        <f t="shared" si="235"/>
        <v>0</v>
      </c>
      <c r="AC196" s="13">
        <f>SUMIFS(GD_A_2020!G:G,GD_A_2020!E:E,A196)</f>
        <v>0</v>
      </c>
      <c r="AD196" s="13">
        <f t="shared" si="236"/>
        <v>0</v>
      </c>
    </row>
    <row r="197" spans="1:30" s="4" customFormat="1" x14ac:dyDescent="0.25">
      <c r="A197" s="2">
        <v>263001</v>
      </c>
      <c r="B197" s="2">
        <v>1900</v>
      </c>
      <c r="C197" s="12">
        <v>1534</v>
      </c>
      <c r="D197" s="12">
        <v>263</v>
      </c>
      <c r="E197" s="12" t="s">
        <v>316</v>
      </c>
      <c r="F197" s="12" t="s">
        <v>315</v>
      </c>
      <c r="G197" s="68" t="s">
        <v>570</v>
      </c>
      <c r="H197" s="13"/>
      <c r="I197" s="13">
        <f>SUMIFS(GD_A_2018!G:G,GD_A_2018!E:E,A197)</f>
        <v>0</v>
      </c>
      <c r="J197" s="13">
        <f>H197+I197</f>
        <v>0</v>
      </c>
      <c r="L197" s="13"/>
      <c r="M197" s="13">
        <f>SUMIFS(GD_A_2018!I:I,GD_A_2018!E:E,A197)</f>
        <v>0</v>
      </c>
      <c r="N197" s="13">
        <f>L197+M197</f>
        <v>0</v>
      </c>
      <c r="P197" s="13">
        <f t="shared" si="230"/>
        <v>0</v>
      </c>
      <c r="Q197" s="13">
        <f>SUMIFS(GD_A_2018!K:K,GD_A_2018!E:E,A197)</f>
        <v>0</v>
      </c>
      <c r="R197" s="13">
        <f t="shared" si="230"/>
        <v>0</v>
      </c>
      <c r="T197" s="13">
        <f t="shared" si="231"/>
        <v>0</v>
      </c>
      <c r="U197" s="13">
        <f>SUMIFS(GD_A_2019!G:G,GD_A_2019!E:E,A197)</f>
        <v>0</v>
      </c>
      <c r="V197" s="13">
        <f t="shared" si="232"/>
        <v>0</v>
      </c>
      <c r="X197" s="13">
        <f t="shared" si="233"/>
        <v>0</v>
      </c>
      <c r="Y197" s="13">
        <f>SUMIFS(GD_A_2020!J:J,GD_A_2020!E:E,A197)</f>
        <v>0</v>
      </c>
      <c r="Z197" s="13">
        <f t="shared" si="234"/>
        <v>0</v>
      </c>
      <c r="AB197" s="13">
        <f t="shared" si="235"/>
        <v>0</v>
      </c>
      <c r="AC197" s="13">
        <f>SUMIFS(GD_A_2020!G:G,GD_A_2020!E:E,A197)</f>
        <v>0</v>
      </c>
      <c r="AD197" s="13">
        <f t="shared" si="236"/>
        <v>0</v>
      </c>
    </row>
    <row r="198" spans="1:30" s="4" customFormat="1" x14ac:dyDescent="0.25">
      <c r="A198" s="2">
        <v>268001</v>
      </c>
      <c r="B198" s="2">
        <v>1900</v>
      </c>
      <c r="C198" s="12">
        <v>2288</v>
      </c>
      <c r="D198" s="12">
        <v>268</v>
      </c>
      <c r="E198" s="12" t="s">
        <v>312</v>
      </c>
      <c r="F198" s="12" t="s">
        <v>311</v>
      </c>
      <c r="G198" s="68" t="s">
        <v>570</v>
      </c>
      <c r="H198" s="13"/>
      <c r="I198" s="13">
        <f>SUMIFS(GD_A_2018!G:G,GD_A_2018!E:E,A198)</f>
        <v>0</v>
      </c>
      <c r="J198" s="13">
        <f>H198+I198</f>
        <v>0</v>
      </c>
      <c r="L198" s="13"/>
      <c r="M198" s="13">
        <f>SUMIFS(GD_A_2018!I:I,GD_A_2018!E:E,A198)</f>
        <v>0</v>
      </c>
      <c r="N198" s="13">
        <f>L198+M198</f>
        <v>0</v>
      </c>
      <c r="P198" s="13">
        <f t="shared" si="230"/>
        <v>0</v>
      </c>
      <c r="Q198" s="13">
        <f>SUMIFS(GD_A_2018!K:K,GD_A_2018!E:E,A198)</f>
        <v>0</v>
      </c>
      <c r="R198" s="13">
        <f t="shared" si="230"/>
        <v>0</v>
      </c>
      <c r="T198" s="13">
        <f t="shared" si="231"/>
        <v>0</v>
      </c>
      <c r="U198" s="13">
        <f>SUMIFS(GD_A_2019!G:G,GD_A_2019!E:E,A198)</f>
        <v>0</v>
      </c>
      <c r="V198" s="13">
        <f t="shared" si="232"/>
        <v>0</v>
      </c>
      <c r="X198" s="13">
        <f t="shared" si="233"/>
        <v>0</v>
      </c>
      <c r="Y198" s="13">
        <f>SUMIFS(GD_A_2020!J:J,GD_A_2020!E:E,A198)</f>
        <v>0</v>
      </c>
      <c r="Z198" s="13">
        <f t="shared" si="234"/>
        <v>0</v>
      </c>
      <c r="AB198" s="13">
        <f t="shared" si="235"/>
        <v>0</v>
      </c>
      <c r="AC198" s="13">
        <f>SUMIFS(GD_A_2020!G:G,GD_A_2020!E:E,A198)</f>
        <v>0</v>
      </c>
      <c r="AD198" s="13">
        <f t="shared" si="236"/>
        <v>0</v>
      </c>
    </row>
    <row r="199" spans="1:30" s="4" customFormat="1" x14ac:dyDescent="0.25">
      <c r="A199" s="2">
        <v>269001</v>
      </c>
      <c r="B199" s="2">
        <v>1201</v>
      </c>
      <c r="C199" s="12">
        <v>242</v>
      </c>
      <c r="D199" s="12">
        <v>269</v>
      </c>
      <c r="E199" s="12" t="s">
        <v>314</v>
      </c>
      <c r="F199" s="12" t="s">
        <v>313</v>
      </c>
      <c r="G199" s="68" t="s">
        <v>570</v>
      </c>
      <c r="H199" s="13"/>
      <c r="I199" s="13">
        <f>SUMIFS(GD_A_2018!G:G,GD_A_2018!E:E,A199)</f>
        <v>0</v>
      </c>
      <c r="J199" s="13">
        <f>H199+I199</f>
        <v>0</v>
      </c>
      <c r="L199" s="13"/>
      <c r="M199" s="13">
        <f>SUMIFS(GD_A_2018!I:I,GD_A_2018!E:E,A199)</f>
        <v>0</v>
      </c>
      <c r="N199" s="13">
        <f>L199+M199</f>
        <v>0</v>
      </c>
      <c r="P199" s="13">
        <f t="shared" si="230"/>
        <v>0</v>
      </c>
      <c r="Q199" s="13">
        <f>SUMIFS(GD_A_2018!K:K,GD_A_2018!E:E,A199)</f>
        <v>0</v>
      </c>
      <c r="R199" s="13">
        <f t="shared" si="230"/>
        <v>0</v>
      </c>
      <c r="T199" s="13">
        <f t="shared" si="231"/>
        <v>0</v>
      </c>
      <c r="U199" s="13">
        <f>SUMIFS(GD_A_2019!G:G,GD_A_2019!E:E,A199)</f>
        <v>0</v>
      </c>
      <c r="V199" s="13">
        <f t="shared" si="232"/>
        <v>0</v>
      </c>
      <c r="X199" s="13">
        <f t="shared" si="233"/>
        <v>0</v>
      </c>
      <c r="Y199" s="13">
        <f>SUMIFS(GD_A_2020!J:J,GD_A_2020!E:E,A199)</f>
        <v>0</v>
      </c>
      <c r="Z199" s="13">
        <f t="shared" si="234"/>
        <v>0</v>
      </c>
      <c r="AB199" s="13">
        <f t="shared" si="235"/>
        <v>0</v>
      </c>
      <c r="AC199" s="13">
        <f>SUMIFS(GD_A_2020!G:G,GD_A_2020!E:E,A199)</f>
        <v>0</v>
      </c>
      <c r="AD199" s="13">
        <f t="shared" si="236"/>
        <v>0</v>
      </c>
    </row>
    <row r="200" spans="1:30" s="4" customFormat="1" x14ac:dyDescent="0.25">
      <c r="A200" s="15"/>
      <c r="B200" s="15"/>
      <c r="C200" s="15"/>
      <c r="D200" s="15">
        <v>260</v>
      </c>
      <c r="E200" s="15" t="s">
        <v>312</v>
      </c>
      <c r="F200" s="15" t="s">
        <v>311</v>
      </c>
      <c r="G200" s="69"/>
      <c r="H200" s="16">
        <f>SUM(H195:H199)</f>
        <v>0</v>
      </c>
      <c r="I200" s="16">
        <f>SUM(I195:I199)</f>
        <v>0</v>
      </c>
      <c r="J200" s="16">
        <f>SUM(J195:J199)</f>
        <v>0</v>
      </c>
      <c r="L200" s="16">
        <f>SUM(L195:L199)</f>
        <v>0</v>
      </c>
      <c r="M200" s="16">
        <f>SUM(M195:M199)</f>
        <v>0</v>
      </c>
      <c r="N200" s="16">
        <f>SUM(N195:N199)</f>
        <v>0</v>
      </c>
      <c r="P200" s="16">
        <f>SUM(P195:P199)</f>
        <v>0</v>
      </c>
      <c r="Q200" s="16">
        <f>SUM(Q195:Q199)</f>
        <v>0</v>
      </c>
      <c r="R200" s="16">
        <f>SUM(R195:R199)</f>
        <v>0</v>
      </c>
      <c r="T200" s="16">
        <f>SUM(T195:T199)</f>
        <v>0</v>
      </c>
      <c r="U200" s="16">
        <f>SUM(U195:U199)</f>
        <v>0</v>
      </c>
      <c r="V200" s="16">
        <f>SUM(V195:V199)</f>
        <v>0</v>
      </c>
      <c r="X200" s="16">
        <f>SUM(X195:X199)</f>
        <v>0</v>
      </c>
      <c r="Y200" s="16">
        <f>SUM(Y195:Y199)</f>
        <v>0</v>
      </c>
      <c r="Z200" s="16">
        <f>SUM(Z195:Z199)</f>
        <v>0</v>
      </c>
      <c r="AB200" s="16">
        <f>SUM(AB195:AB199)</f>
        <v>0</v>
      </c>
      <c r="AC200" s="16">
        <f>SUM(AC195:AC199)</f>
        <v>0</v>
      </c>
      <c r="AD200" s="16">
        <f>SUM(AD195:AD199)</f>
        <v>0</v>
      </c>
    </row>
    <row r="201" spans="1:30" s="4" customFormat="1" x14ac:dyDescent="0.25">
      <c r="A201" s="21"/>
      <c r="B201" s="21"/>
      <c r="D201" s="4">
        <v>200</v>
      </c>
      <c r="E201" s="76" t="s">
        <v>310</v>
      </c>
      <c r="F201" s="76" t="s">
        <v>309</v>
      </c>
      <c r="G201" s="72"/>
      <c r="H201" s="77">
        <f>SUM(H97:H99,H103:H104,H111:H112,H159,H173,H194,H185,H200)</f>
        <v>0</v>
      </c>
      <c r="I201" s="77">
        <f>SUM(I97:I99,I103:I104,I111:I112,I159,I173,I194,I185,I200)</f>
        <v>900000000</v>
      </c>
      <c r="J201" s="77">
        <f>SUM(J97:J99,J103:J104,J111:J112,J159,J173,J194,J185,J200)</f>
        <v>900000000</v>
      </c>
      <c r="L201" s="77">
        <f>SUM(L97:L99,L103:L104,L111:L112,L159,L173,L194,L185,L200)</f>
        <v>0</v>
      </c>
      <c r="M201" s="77">
        <f>SUM(M97:M99,M103:M104,M111:M112,M159,M173,M194,M185,M200)</f>
        <v>925000000</v>
      </c>
      <c r="N201" s="77">
        <f>SUM(N97:N99,N103:N104,N111:N112,N159,N173,N194,N185,N200)</f>
        <v>925000000</v>
      </c>
      <c r="P201" s="77">
        <f>SUM(P97:P99,P103:P104,P111:P112,P159,P173,P194,P185,P200)</f>
        <v>925000000</v>
      </c>
      <c r="Q201" s="77">
        <f>SUM(Q97:Q99,Q103:Q104,Q111:Q112,Q159,Q173,Q194,Q185,Q200)</f>
        <v>-25000000</v>
      </c>
      <c r="R201" s="77">
        <f>SUM(R97:R99,R103:R104,R111:R112,R159,R173,R194,R185,R200)</f>
        <v>900000000</v>
      </c>
      <c r="T201" s="77">
        <f>SUM(T97:T99,T103:T104,T111:T112,T159,T173,T194,T185,T200)</f>
        <v>900000000</v>
      </c>
      <c r="U201" s="77">
        <f>SUM(U97:U99,U103:U104,U111:U112,U159,U173,U194,U185,U200)</f>
        <v>-100000000</v>
      </c>
      <c r="V201" s="77">
        <f>SUM(V97:V99,V103:V104,V111:V112,V159,V173,V194,V185,V200)</f>
        <v>800000000</v>
      </c>
      <c r="X201" s="77">
        <f>SUM(X97:X99,X103:X104,X111:X112,X159,X173,X194,X185,X200)</f>
        <v>800000000</v>
      </c>
      <c r="Y201" s="77">
        <f>SUM(Y97:Y99,Y103:Y104,Y111:Y112,Y159,Y173,Y194,Y185,Y200)</f>
        <v>-75000000</v>
      </c>
      <c r="Z201" s="77">
        <f>SUM(Z97:Z99,Z103:Z104,Z111:Z112,Z159,Z173,Z194,Z185,Z200)</f>
        <v>725000000</v>
      </c>
      <c r="AB201" s="77">
        <f>SUM(AB97:AB99,AB103:AB104,AB111:AB112,AB159,AB173,AB194,AB185,AB200)</f>
        <v>800000000</v>
      </c>
      <c r="AC201" s="77">
        <f>SUM(AC97:AC99,AC103:AC104,AC111:AC112,AC159,AC173,AC194,AC185,AC200)</f>
        <v>-100000000</v>
      </c>
      <c r="AD201" s="77">
        <f>SUM(AD97:AD99,AD103:AD104,AD111:AD112,AD159,AD173,AD194,AD185,AD200)</f>
        <v>700000000</v>
      </c>
    </row>
    <row r="202" spans="1:30" s="4" customFormat="1" x14ac:dyDescent="0.25">
      <c r="A202" s="43"/>
      <c r="B202" s="43"/>
      <c r="C202" s="43"/>
      <c r="D202" s="43">
        <v>270</v>
      </c>
      <c r="E202" s="43" t="s">
        <v>308</v>
      </c>
      <c r="F202" s="43" t="s">
        <v>307</v>
      </c>
      <c r="G202" s="73"/>
      <c r="H202" s="44">
        <f>H201+H94</f>
        <v>0</v>
      </c>
      <c r="I202" s="44">
        <f>I201+I94</f>
        <v>60525000000</v>
      </c>
      <c r="J202" s="44">
        <f>J201+J94</f>
        <v>60525000000</v>
      </c>
      <c r="L202" s="44">
        <f>L201+L94</f>
        <v>0</v>
      </c>
      <c r="M202" s="44">
        <f>M201+M94</f>
        <v>26800000000</v>
      </c>
      <c r="N202" s="44">
        <f>N201+N94</f>
        <v>26800000000</v>
      </c>
      <c r="P202" s="44">
        <f>P201+P94</f>
        <v>26800000000</v>
      </c>
      <c r="Q202" s="44">
        <f>Q201+Q94</f>
        <v>-6275000000</v>
      </c>
      <c r="R202" s="44">
        <f>R201+R94</f>
        <v>20525000000</v>
      </c>
      <c r="T202" s="44">
        <f>T201+T94</f>
        <v>20525000000</v>
      </c>
      <c r="U202" s="44">
        <f>U201+U94</f>
        <v>63400000000</v>
      </c>
      <c r="V202" s="44">
        <f>V201+V94</f>
        <v>83925000000</v>
      </c>
      <c r="X202" s="44">
        <f>X201+X94</f>
        <v>83925000000</v>
      </c>
      <c r="Y202" s="44">
        <f>Y201+Y94</f>
        <v>-48100000000</v>
      </c>
      <c r="Z202" s="44">
        <f>Z201+Z94</f>
        <v>35825000000</v>
      </c>
      <c r="AB202" s="44">
        <f>AB201+AB94</f>
        <v>83925000000</v>
      </c>
      <c r="AC202" s="44">
        <f>AC201+AC94</f>
        <v>7800000000.0000019</v>
      </c>
      <c r="AD202" s="44">
        <f>AD201+AD94</f>
        <v>91725000000</v>
      </c>
    </row>
    <row r="203" spans="1:30" s="4" customFormat="1" x14ac:dyDescent="0.25">
      <c r="A203" s="2"/>
      <c r="B203" s="2"/>
      <c r="C203" s="2"/>
      <c r="D203" s="2"/>
      <c r="E203" s="2"/>
      <c r="F203" s="2"/>
      <c r="G203" s="69"/>
      <c r="H203" s="3"/>
      <c r="I203" s="3"/>
      <c r="J203" s="3"/>
      <c r="L203" s="3"/>
      <c r="M203" s="3"/>
      <c r="N203" s="3"/>
      <c r="P203" s="3"/>
      <c r="Q203" s="3"/>
      <c r="R203" s="3"/>
      <c r="T203" s="3"/>
      <c r="U203" s="3"/>
      <c r="V203" s="3"/>
      <c r="X203" s="3"/>
      <c r="Y203" s="3"/>
      <c r="Z203" s="3"/>
      <c r="AB203" s="3"/>
      <c r="AC203" s="3"/>
      <c r="AD203" s="3"/>
    </row>
    <row r="204" spans="1:30" s="4" customFormat="1" x14ac:dyDescent="0.25">
      <c r="A204" s="1"/>
      <c r="B204" s="1"/>
      <c r="C204" s="1"/>
      <c r="D204" s="1"/>
      <c r="E204" s="1" t="s">
        <v>306</v>
      </c>
      <c r="F204" s="1" t="s">
        <v>305</v>
      </c>
      <c r="G204" s="72"/>
      <c r="H204" s="45"/>
      <c r="I204" s="45"/>
      <c r="J204" s="45"/>
      <c r="L204" s="45"/>
      <c r="M204" s="45"/>
      <c r="N204" s="45"/>
      <c r="P204" s="45"/>
      <c r="Q204" s="45"/>
      <c r="R204" s="45"/>
      <c r="T204" s="45"/>
      <c r="U204" s="45"/>
      <c r="V204" s="45"/>
      <c r="X204" s="45"/>
      <c r="Y204" s="45"/>
      <c r="Z204" s="45"/>
      <c r="AB204" s="45"/>
      <c r="AC204" s="45"/>
      <c r="AD204" s="45"/>
    </row>
    <row r="205" spans="1:30" s="4" customFormat="1" x14ac:dyDescent="0.25">
      <c r="A205" s="15">
        <v>311001</v>
      </c>
      <c r="B205" s="15">
        <v>5500</v>
      </c>
      <c r="C205" s="15">
        <v>331</v>
      </c>
      <c r="D205" s="15">
        <v>311</v>
      </c>
      <c r="E205" s="15" t="s">
        <v>304</v>
      </c>
      <c r="F205" s="15" t="s">
        <v>303</v>
      </c>
      <c r="G205" s="68" t="s">
        <v>570</v>
      </c>
      <c r="H205" s="16"/>
      <c r="I205" s="13">
        <f>SUMIFS(GD_A_2018!G:G,GD_A_2018!E:E,A205)</f>
        <v>-3875000000</v>
      </c>
      <c r="J205" s="16">
        <f t="shared" ref="J205:J215" si="237">H205+I205</f>
        <v>-3875000000</v>
      </c>
      <c r="L205" s="16"/>
      <c r="M205" s="13">
        <f>SUMIFS(GD_A_2018!I:I,GD_A_2018!E:E,A205)</f>
        <v>-10562500000</v>
      </c>
      <c r="N205" s="16">
        <f t="shared" ref="N205:N215" si="238">L205+M205</f>
        <v>-10562500000</v>
      </c>
      <c r="P205" s="13">
        <f t="shared" ref="P205:R215" si="239">O205+N205</f>
        <v>-10562500000</v>
      </c>
      <c r="Q205" s="13">
        <f>SUMIFS(GD_A_2018!K:K,GD_A_2018!E:E,A205)</f>
        <v>6687500000</v>
      </c>
      <c r="R205" s="13">
        <f t="shared" si="239"/>
        <v>-3875000000</v>
      </c>
      <c r="T205" s="13">
        <f t="shared" ref="T205:T215" si="240">R205</f>
        <v>-3875000000</v>
      </c>
      <c r="U205" s="13">
        <f>SUMIFS(GD_A_2019!G:G,GD_A_2019!E:E,A205)</f>
        <v>-25250000000</v>
      </c>
      <c r="V205" s="13">
        <f t="shared" ref="V205:V215" si="241">U205+T205</f>
        <v>-29125000000</v>
      </c>
      <c r="X205" s="13">
        <f t="shared" ref="X205:X215" si="242">AB205</f>
        <v>-29125000000</v>
      </c>
      <c r="Y205" s="13">
        <f>SUMIFS(GD_A_2020!J:J,GD_A_2020!E:E,A205)</f>
        <v>26612500000</v>
      </c>
      <c r="Z205" s="13">
        <f t="shared" ref="Z205:Z215" si="243">Y205+X205</f>
        <v>-2512500000</v>
      </c>
      <c r="AB205" s="13">
        <f t="shared" ref="AB205:AB215" si="244">V205</f>
        <v>-29125000000</v>
      </c>
      <c r="AC205" s="13">
        <f>SUMIFS(GD_A_2020!G:G,GD_A_2020!E:E,A205)</f>
        <v>-25250000000</v>
      </c>
      <c r="AD205" s="13">
        <f t="shared" ref="AD205:AD215" si="245">AC205+AB205</f>
        <v>-54375000000</v>
      </c>
    </row>
    <row r="206" spans="1:30" s="4" customFormat="1" x14ac:dyDescent="0.25">
      <c r="A206" s="15">
        <v>312001</v>
      </c>
      <c r="B206" s="15">
        <v>5530</v>
      </c>
      <c r="C206" s="15">
        <v>131</v>
      </c>
      <c r="D206" s="15">
        <v>312</v>
      </c>
      <c r="E206" s="15" t="s">
        <v>302</v>
      </c>
      <c r="F206" s="15" t="s">
        <v>301</v>
      </c>
      <c r="G206" s="68" t="s">
        <v>570</v>
      </c>
      <c r="H206" s="16"/>
      <c r="I206" s="13">
        <f>SUMIFS(GD_A_2018!G:G,GD_A_2018!E:E,A206)</f>
        <v>0</v>
      </c>
      <c r="J206" s="16">
        <f t="shared" si="237"/>
        <v>0</v>
      </c>
      <c r="L206" s="16"/>
      <c r="M206" s="13">
        <f>SUMIFS(GD_A_2018!I:I,GD_A_2018!E:E,A206)</f>
        <v>0</v>
      </c>
      <c r="N206" s="16">
        <f t="shared" si="238"/>
        <v>0</v>
      </c>
      <c r="P206" s="13">
        <f t="shared" si="239"/>
        <v>0</v>
      </c>
      <c r="Q206" s="13">
        <f>SUMIFS(GD_A_2018!K:K,GD_A_2018!E:E,A206)</f>
        <v>0</v>
      </c>
      <c r="R206" s="13">
        <f t="shared" si="239"/>
        <v>0</v>
      </c>
      <c r="T206" s="13">
        <f t="shared" si="240"/>
        <v>0</v>
      </c>
      <c r="U206" s="13">
        <f>SUMIFS(GD_A_2019!G:G,GD_A_2019!E:E,A206)</f>
        <v>0</v>
      </c>
      <c r="V206" s="13">
        <f t="shared" si="241"/>
        <v>0</v>
      </c>
      <c r="X206" s="13">
        <f t="shared" si="242"/>
        <v>0</v>
      </c>
      <c r="Y206" s="13">
        <f>SUMIFS(GD_A_2020!J:J,GD_A_2020!E:E,A206)</f>
        <v>0</v>
      </c>
      <c r="Z206" s="13">
        <f t="shared" si="243"/>
        <v>0</v>
      </c>
      <c r="AB206" s="13">
        <f t="shared" si="244"/>
        <v>0</v>
      </c>
      <c r="AC206" s="13">
        <f>SUMIFS(GD_A_2020!G:G,GD_A_2020!E:E,A206)</f>
        <v>0</v>
      </c>
      <c r="AD206" s="13">
        <f t="shared" si="245"/>
        <v>0</v>
      </c>
    </row>
    <row r="207" spans="1:30" s="4" customFormat="1" x14ac:dyDescent="0.25">
      <c r="A207" s="2">
        <v>313001</v>
      </c>
      <c r="B207" s="2">
        <v>5510</v>
      </c>
      <c r="C207" s="12">
        <v>33311</v>
      </c>
      <c r="D207" s="12">
        <v>313</v>
      </c>
      <c r="E207" s="12" t="s">
        <v>300</v>
      </c>
      <c r="F207" s="12" t="s">
        <v>299</v>
      </c>
      <c r="G207" s="68" t="s">
        <v>570</v>
      </c>
      <c r="H207" s="13"/>
      <c r="I207" s="13">
        <f>SUMIFS(GD_A_2018!G:G,GD_A_2018!E:E,A207)</f>
        <v>0</v>
      </c>
      <c r="J207" s="13">
        <f t="shared" si="237"/>
        <v>0</v>
      </c>
      <c r="L207" s="13"/>
      <c r="M207" s="13">
        <f>SUMIFS(GD_A_2018!I:I,GD_A_2018!E:E,A207)</f>
        <v>0</v>
      </c>
      <c r="N207" s="13">
        <f t="shared" si="238"/>
        <v>0</v>
      </c>
      <c r="P207" s="13">
        <f t="shared" si="239"/>
        <v>0</v>
      </c>
      <c r="Q207" s="13">
        <f>SUMIFS(GD_A_2018!K:K,GD_A_2018!E:E,A207)</f>
        <v>0</v>
      </c>
      <c r="R207" s="13">
        <f t="shared" si="239"/>
        <v>0</v>
      </c>
      <c r="T207" s="13">
        <f t="shared" si="240"/>
        <v>0</v>
      </c>
      <c r="U207" s="13">
        <f>SUMIFS(GD_A_2019!G:G,GD_A_2019!E:E,A207)</f>
        <v>0</v>
      </c>
      <c r="V207" s="13">
        <f t="shared" si="241"/>
        <v>0</v>
      </c>
      <c r="X207" s="13">
        <f t="shared" si="242"/>
        <v>0</v>
      </c>
      <c r="Y207" s="13">
        <f>SUMIFS(GD_A_2020!J:J,GD_A_2020!E:E,A207)</f>
        <v>0</v>
      </c>
      <c r="Z207" s="13">
        <f t="shared" si="243"/>
        <v>0</v>
      </c>
      <c r="AB207" s="13">
        <f t="shared" si="244"/>
        <v>0</v>
      </c>
      <c r="AC207" s="13">
        <f>SUMIFS(GD_A_2020!G:G,GD_A_2020!E:E,A207)</f>
        <v>0</v>
      </c>
      <c r="AD207" s="13">
        <f t="shared" si="245"/>
        <v>0</v>
      </c>
    </row>
    <row r="208" spans="1:30" s="4" customFormat="1" x14ac:dyDescent="0.25">
      <c r="A208" s="2">
        <v>313002</v>
      </c>
      <c r="B208" s="2">
        <v>5510</v>
      </c>
      <c r="C208" s="12">
        <v>33312</v>
      </c>
      <c r="D208" s="12">
        <v>313</v>
      </c>
      <c r="E208" s="12" t="s">
        <v>298</v>
      </c>
      <c r="F208" s="12" t="s">
        <v>297</v>
      </c>
      <c r="G208" s="68" t="s">
        <v>570</v>
      </c>
      <c r="H208" s="13"/>
      <c r="I208" s="13">
        <f>SUMIFS(GD_A_2018!G:G,GD_A_2018!E:E,A208)</f>
        <v>0</v>
      </c>
      <c r="J208" s="13">
        <f t="shared" si="237"/>
        <v>0</v>
      </c>
      <c r="L208" s="13"/>
      <c r="M208" s="13">
        <f>SUMIFS(GD_A_2018!I:I,GD_A_2018!E:E,A208)</f>
        <v>0</v>
      </c>
      <c r="N208" s="13">
        <f t="shared" si="238"/>
        <v>0</v>
      </c>
      <c r="P208" s="13">
        <f t="shared" si="239"/>
        <v>0</v>
      </c>
      <c r="Q208" s="13">
        <f>SUMIFS(GD_A_2018!K:K,GD_A_2018!E:E,A208)</f>
        <v>0</v>
      </c>
      <c r="R208" s="13">
        <f t="shared" si="239"/>
        <v>0</v>
      </c>
      <c r="T208" s="13">
        <f t="shared" si="240"/>
        <v>0</v>
      </c>
      <c r="U208" s="13">
        <f>SUMIFS(GD_A_2019!G:G,GD_A_2019!E:E,A208)</f>
        <v>0</v>
      </c>
      <c r="V208" s="13">
        <f t="shared" si="241"/>
        <v>0</v>
      </c>
      <c r="X208" s="13">
        <f t="shared" si="242"/>
        <v>0</v>
      </c>
      <c r="Y208" s="13">
        <f>SUMIFS(GD_A_2020!J:J,GD_A_2020!E:E,A208)</f>
        <v>0</v>
      </c>
      <c r="Z208" s="13">
        <f t="shared" si="243"/>
        <v>0</v>
      </c>
      <c r="AB208" s="13">
        <f t="shared" si="244"/>
        <v>0</v>
      </c>
      <c r="AC208" s="13">
        <f>SUMIFS(GD_A_2020!G:G,GD_A_2020!E:E,A208)</f>
        <v>0</v>
      </c>
      <c r="AD208" s="13">
        <f t="shared" si="245"/>
        <v>0</v>
      </c>
    </row>
    <row r="209" spans="1:30" s="4" customFormat="1" x14ac:dyDescent="0.25">
      <c r="A209" s="2">
        <v>313003</v>
      </c>
      <c r="B209" s="2">
        <v>5510</v>
      </c>
      <c r="C209" s="12">
        <v>3332</v>
      </c>
      <c r="D209" s="12">
        <v>313</v>
      </c>
      <c r="E209" s="12" t="s">
        <v>296</v>
      </c>
      <c r="F209" s="12" t="s">
        <v>295</v>
      </c>
      <c r="G209" s="68" t="s">
        <v>570</v>
      </c>
      <c r="H209" s="13"/>
      <c r="I209" s="13">
        <f>SUMIFS(GD_A_2018!G:G,GD_A_2018!E:E,A209)</f>
        <v>0</v>
      </c>
      <c r="J209" s="13">
        <f t="shared" si="237"/>
        <v>0</v>
      </c>
      <c r="L209" s="13"/>
      <c r="M209" s="13">
        <f>SUMIFS(GD_A_2018!I:I,GD_A_2018!E:E,A209)</f>
        <v>0</v>
      </c>
      <c r="N209" s="13">
        <f t="shared" si="238"/>
        <v>0</v>
      </c>
      <c r="P209" s="13">
        <f t="shared" si="239"/>
        <v>0</v>
      </c>
      <c r="Q209" s="13">
        <f>SUMIFS(GD_A_2018!K:K,GD_A_2018!E:E,A209)</f>
        <v>0</v>
      </c>
      <c r="R209" s="13">
        <f t="shared" si="239"/>
        <v>0</v>
      </c>
      <c r="T209" s="13">
        <f t="shared" si="240"/>
        <v>0</v>
      </c>
      <c r="U209" s="13">
        <f>SUMIFS(GD_A_2019!G:G,GD_A_2019!E:E,A209)</f>
        <v>0</v>
      </c>
      <c r="V209" s="13">
        <f t="shared" si="241"/>
        <v>0</v>
      </c>
      <c r="X209" s="13">
        <f t="shared" si="242"/>
        <v>0</v>
      </c>
      <c r="Y209" s="13">
        <f>SUMIFS(GD_A_2020!J:J,GD_A_2020!E:E,A209)</f>
        <v>0</v>
      </c>
      <c r="Z209" s="13">
        <f t="shared" si="243"/>
        <v>0</v>
      </c>
      <c r="AB209" s="13">
        <f t="shared" si="244"/>
        <v>0</v>
      </c>
      <c r="AC209" s="13">
        <f>SUMIFS(GD_A_2020!G:G,GD_A_2020!E:E,A209)</f>
        <v>0</v>
      </c>
      <c r="AD209" s="13">
        <f t="shared" si="245"/>
        <v>0</v>
      </c>
    </row>
    <row r="210" spans="1:30" s="4" customFormat="1" x14ac:dyDescent="0.25">
      <c r="A210" s="2">
        <v>313004</v>
      </c>
      <c r="B210" s="2">
        <v>5510</v>
      </c>
      <c r="C210" s="12">
        <v>3333</v>
      </c>
      <c r="D210" s="12">
        <v>313</v>
      </c>
      <c r="E210" s="12" t="s">
        <v>294</v>
      </c>
      <c r="F210" s="12" t="s">
        <v>293</v>
      </c>
      <c r="G210" s="68" t="s">
        <v>570</v>
      </c>
      <c r="H210" s="13"/>
      <c r="I210" s="13">
        <f>SUMIFS(GD_A_2018!G:G,GD_A_2018!E:E,A210)</f>
        <v>0</v>
      </c>
      <c r="J210" s="13">
        <f t="shared" si="237"/>
        <v>0</v>
      </c>
      <c r="L210" s="13"/>
      <c r="M210" s="13">
        <f>SUMIFS(GD_A_2018!I:I,GD_A_2018!E:E,A210)</f>
        <v>0</v>
      </c>
      <c r="N210" s="13">
        <f t="shared" si="238"/>
        <v>0</v>
      </c>
      <c r="P210" s="13">
        <f t="shared" si="239"/>
        <v>0</v>
      </c>
      <c r="Q210" s="13">
        <f>SUMIFS(GD_A_2018!K:K,GD_A_2018!E:E,A210)</f>
        <v>0</v>
      </c>
      <c r="R210" s="13">
        <f t="shared" si="239"/>
        <v>0</v>
      </c>
      <c r="T210" s="13">
        <f t="shared" si="240"/>
        <v>0</v>
      </c>
      <c r="U210" s="13">
        <f>SUMIFS(GD_A_2019!G:G,GD_A_2019!E:E,A210)</f>
        <v>0</v>
      </c>
      <c r="V210" s="13">
        <f t="shared" si="241"/>
        <v>0</v>
      </c>
      <c r="X210" s="13">
        <f t="shared" si="242"/>
        <v>0</v>
      </c>
      <c r="Y210" s="13">
        <f>SUMIFS(GD_A_2020!J:J,GD_A_2020!E:E,A210)</f>
        <v>0</v>
      </c>
      <c r="Z210" s="13">
        <f t="shared" si="243"/>
        <v>0</v>
      </c>
      <c r="AB210" s="13">
        <f t="shared" si="244"/>
        <v>0</v>
      </c>
      <c r="AC210" s="13">
        <f>SUMIFS(GD_A_2020!G:G,GD_A_2020!E:E,A210)</f>
        <v>0</v>
      </c>
      <c r="AD210" s="13">
        <f t="shared" si="245"/>
        <v>0</v>
      </c>
    </row>
    <row r="211" spans="1:30" s="4" customFormat="1" x14ac:dyDescent="0.25">
      <c r="A211" s="2">
        <v>313005</v>
      </c>
      <c r="B211" s="2">
        <v>5510</v>
      </c>
      <c r="C211" s="12">
        <v>3334</v>
      </c>
      <c r="D211" s="12">
        <v>313</v>
      </c>
      <c r="E211" s="12" t="s">
        <v>292</v>
      </c>
      <c r="F211" s="12" t="s">
        <v>291</v>
      </c>
      <c r="G211" s="68" t="s">
        <v>570</v>
      </c>
      <c r="H211" s="13"/>
      <c r="I211" s="13">
        <f>SUMIFS(GD_A_2018!G:G,GD_A_2018!E:E,A211)</f>
        <v>-30000000</v>
      </c>
      <c r="J211" s="13">
        <f t="shared" si="237"/>
        <v>-30000000</v>
      </c>
      <c r="L211" s="13"/>
      <c r="M211" s="13">
        <f>SUMIFS(GD_A_2018!I:I,GD_A_2018!E:E,A211)</f>
        <v>-22500000</v>
      </c>
      <c r="N211" s="13">
        <f t="shared" si="238"/>
        <v>-22500000</v>
      </c>
      <c r="P211" s="13">
        <f t="shared" si="239"/>
        <v>-22500000</v>
      </c>
      <c r="Q211" s="13">
        <f>SUMIFS(GD_A_2018!K:K,GD_A_2018!E:E,A211)</f>
        <v>-7500000</v>
      </c>
      <c r="R211" s="13">
        <f t="shared" si="239"/>
        <v>-30000000</v>
      </c>
      <c r="T211" s="13">
        <f t="shared" si="240"/>
        <v>-30000000</v>
      </c>
      <c r="U211" s="13">
        <f>SUMIFS(GD_A_2019!G:G,GD_A_2019!E:E,A211)</f>
        <v>-2910000000</v>
      </c>
      <c r="V211" s="13">
        <f t="shared" si="241"/>
        <v>-2940000000</v>
      </c>
      <c r="X211" s="13">
        <f t="shared" si="242"/>
        <v>-2940000000</v>
      </c>
      <c r="Y211" s="13">
        <f>SUMIFS(GD_A_2020!J:J,GD_A_2020!E:E,A211)</f>
        <v>-2422500000</v>
      </c>
      <c r="Z211" s="13">
        <f t="shared" si="243"/>
        <v>-5362500000</v>
      </c>
      <c r="AB211" s="13">
        <f t="shared" si="244"/>
        <v>-2940000000</v>
      </c>
      <c r="AC211" s="13">
        <f>SUMIFS(GD_A_2020!G:G,GD_A_2020!E:E,A211)</f>
        <v>-2910000000</v>
      </c>
      <c r="AD211" s="13">
        <f t="shared" si="245"/>
        <v>-5850000000</v>
      </c>
    </row>
    <row r="212" spans="1:30" s="4" customFormat="1" x14ac:dyDescent="0.25">
      <c r="A212" s="2">
        <v>313006</v>
      </c>
      <c r="B212" s="2">
        <v>5510</v>
      </c>
      <c r="C212" s="12">
        <v>3335</v>
      </c>
      <c r="D212" s="12">
        <v>313</v>
      </c>
      <c r="E212" s="12" t="s">
        <v>290</v>
      </c>
      <c r="F212" s="12" t="s">
        <v>289</v>
      </c>
      <c r="G212" s="68" t="s">
        <v>570</v>
      </c>
      <c r="H212" s="13"/>
      <c r="I212" s="13">
        <f>SUMIFS(GD_A_2018!G:G,GD_A_2018!E:E,A212)</f>
        <v>0</v>
      </c>
      <c r="J212" s="13">
        <f t="shared" si="237"/>
        <v>0</v>
      </c>
      <c r="L212" s="13"/>
      <c r="M212" s="13">
        <f>SUMIFS(GD_A_2018!I:I,GD_A_2018!E:E,A212)</f>
        <v>0</v>
      </c>
      <c r="N212" s="13">
        <f t="shared" si="238"/>
        <v>0</v>
      </c>
      <c r="P212" s="13">
        <f t="shared" si="239"/>
        <v>0</v>
      </c>
      <c r="Q212" s="13">
        <f>SUMIFS(GD_A_2018!K:K,GD_A_2018!E:E,A212)</f>
        <v>0</v>
      </c>
      <c r="R212" s="13">
        <f t="shared" si="239"/>
        <v>0</v>
      </c>
      <c r="T212" s="13">
        <f t="shared" si="240"/>
        <v>0</v>
      </c>
      <c r="U212" s="13">
        <f>SUMIFS(GD_A_2019!G:G,GD_A_2019!E:E,A212)</f>
        <v>0</v>
      </c>
      <c r="V212" s="13">
        <f t="shared" si="241"/>
        <v>0</v>
      </c>
      <c r="X212" s="13">
        <f t="shared" si="242"/>
        <v>0</v>
      </c>
      <c r="Y212" s="13">
        <f>SUMIFS(GD_A_2020!J:J,GD_A_2020!E:E,A212)</f>
        <v>0</v>
      </c>
      <c r="Z212" s="13">
        <f t="shared" si="243"/>
        <v>0</v>
      </c>
      <c r="AB212" s="13">
        <f t="shared" si="244"/>
        <v>0</v>
      </c>
      <c r="AC212" s="13">
        <f>SUMIFS(GD_A_2020!G:G,GD_A_2020!E:E,A212)</f>
        <v>0</v>
      </c>
      <c r="AD212" s="13">
        <f t="shared" si="245"/>
        <v>0</v>
      </c>
    </row>
    <row r="213" spans="1:30" s="4" customFormat="1" x14ac:dyDescent="0.25">
      <c r="A213" s="2">
        <v>313007</v>
      </c>
      <c r="B213" s="2">
        <v>5510</v>
      </c>
      <c r="C213" s="12">
        <v>3336</v>
      </c>
      <c r="D213" s="12">
        <v>313</v>
      </c>
      <c r="E213" s="12" t="s">
        <v>288</v>
      </c>
      <c r="F213" s="12" t="s">
        <v>287</v>
      </c>
      <c r="G213" s="68" t="s">
        <v>570</v>
      </c>
      <c r="H213" s="13"/>
      <c r="I213" s="13">
        <f>SUMIFS(GD_A_2018!G:G,GD_A_2018!E:E,A213)</f>
        <v>0</v>
      </c>
      <c r="J213" s="13">
        <f t="shared" si="237"/>
        <v>0</v>
      </c>
      <c r="L213" s="13"/>
      <c r="M213" s="13">
        <f>SUMIFS(GD_A_2018!I:I,GD_A_2018!E:E,A213)</f>
        <v>0</v>
      </c>
      <c r="N213" s="13">
        <f t="shared" si="238"/>
        <v>0</v>
      </c>
      <c r="P213" s="13">
        <f t="shared" si="239"/>
        <v>0</v>
      </c>
      <c r="Q213" s="13">
        <f>SUMIFS(GD_A_2018!K:K,GD_A_2018!E:E,A213)</f>
        <v>0</v>
      </c>
      <c r="R213" s="13">
        <f t="shared" si="239"/>
        <v>0</v>
      </c>
      <c r="T213" s="13">
        <f t="shared" si="240"/>
        <v>0</v>
      </c>
      <c r="U213" s="13">
        <f>SUMIFS(GD_A_2019!G:G,GD_A_2019!E:E,A213)</f>
        <v>0</v>
      </c>
      <c r="V213" s="13">
        <f t="shared" si="241"/>
        <v>0</v>
      </c>
      <c r="X213" s="13">
        <f t="shared" si="242"/>
        <v>0</v>
      </c>
      <c r="Y213" s="13">
        <f>SUMIFS(GD_A_2020!J:J,GD_A_2020!E:E,A213)</f>
        <v>0</v>
      </c>
      <c r="Z213" s="13">
        <f t="shared" si="243"/>
        <v>0</v>
      </c>
      <c r="AB213" s="13">
        <f t="shared" si="244"/>
        <v>0</v>
      </c>
      <c r="AC213" s="13">
        <f>SUMIFS(GD_A_2020!G:G,GD_A_2020!E:E,A213)</f>
        <v>0</v>
      </c>
      <c r="AD213" s="13">
        <f t="shared" si="245"/>
        <v>0</v>
      </c>
    </row>
    <row r="214" spans="1:30" s="4" customFormat="1" x14ac:dyDescent="0.25">
      <c r="A214" s="2">
        <v>313008</v>
      </c>
      <c r="B214" s="2">
        <v>5510</v>
      </c>
      <c r="C214" s="12">
        <v>3337</v>
      </c>
      <c r="D214" s="12">
        <v>313</v>
      </c>
      <c r="E214" s="12" t="s">
        <v>286</v>
      </c>
      <c r="F214" s="12" t="s">
        <v>285</v>
      </c>
      <c r="G214" s="68" t="s">
        <v>570</v>
      </c>
      <c r="H214" s="13"/>
      <c r="I214" s="13">
        <f>SUMIFS(GD_A_2018!G:G,GD_A_2018!E:E,A214)</f>
        <v>0</v>
      </c>
      <c r="J214" s="13">
        <f t="shared" si="237"/>
        <v>0</v>
      </c>
      <c r="L214" s="13"/>
      <c r="M214" s="13">
        <f>SUMIFS(GD_A_2018!I:I,GD_A_2018!E:E,A214)</f>
        <v>0</v>
      </c>
      <c r="N214" s="13">
        <f t="shared" si="238"/>
        <v>0</v>
      </c>
      <c r="P214" s="13">
        <f t="shared" si="239"/>
        <v>0</v>
      </c>
      <c r="Q214" s="13">
        <f>SUMIFS(GD_A_2018!K:K,GD_A_2018!E:E,A214)</f>
        <v>0</v>
      </c>
      <c r="R214" s="13">
        <f t="shared" si="239"/>
        <v>0</v>
      </c>
      <c r="T214" s="13">
        <f t="shared" si="240"/>
        <v>0</v>
      </c>
      <c r="U214" s="13">
        <f>SUMIFS(GD_A_2019!G:G,GD_A_2019!E:E,A214)</f>
        <v>0</v>
      </c>
      <c r="V214" s="13">
        <f t="shared" si="241"/>
        <v>0</v>
      </c>
      <c r="X214" s="13">
        <f t="shared" si="242"/>
        <v>0</v>
      </c>
      <c r="Y214" s="13">
        <f>SUMIFS(GD_A_2020!J:J,GD_A_2020!E:E,A214)</f>
        <v>0</v>
      </c>
      <c r="Z214" s="13">
        <f t="shared" si="243"/>
        <v>0</v>
      </c>
      <c r="AB214" s="13">
        <f t="shared" si="244"/>
        <v>0</v>
      </c>
      <c r="AC214" s="13">
        <f>SUMIFS(GD_A_2020!G:G,GD_A_2020!E:E,A214)</f>
        <v>0</v>
      </c>
      <c r="AD214" s="13">
        <f t="shared" si="245"/>
        <v>0</v>
      </c>
    </row>
    <row r="215" spans="1:30" s="4" customFormat="1" x14ac:dyDescent="0.25">
      <c r="A215" s="2">
        <v>313009</v>
      </c>
      <c r="B215" s="2">
        <v>5510</v>
      </c>
      <c r="C215" s="12">
        <v>3338</v>
      </c>
      <c r="D215" s="12">
        <v>313</v>
      </c>
      <c r="E215" s="12" t="s">
        <v>284</v>
      </c>
      <c r="F215" s="12" t="s">
        <v>283</v>
      </c>
      <c r="G215" s="68" t="s">
        <v>570</v>
      </c>
      <c r="H215" s="13"/>
      <c r="I215" s="13">
        <f>SUMIFS(GD_A_2018!G:G,GD_A_2018!E:E,A215)</f>
        <v>0</v>
      </c>
      <c r="J215" s="13">
        <f t="shared" si="237"/>
        <v>0</v>
      </c>
      <c r="L215" s="13"/>
      <c r="M215" s="13">
        <f>SUMIFS(GD_A_2018!I:I,GD_A_2018!E:E,A215)</f>
        <v>0</v>
      </c>
      <c r="N215" s="13">
        <f t="shared" si="238"/>
        <v>0</v>
      </c>
      <c r="P215" s="13">
        <f t="shared" si="239"/>
        <v>0</v>
      </c>
      <c r="Q215" s="13">
        <f>SUMIFS(GD_A_2018!K:K,GD_A_2018!E:E,A215)</f>
        <v>0</v>
      </c>
      <c r="R215" s="13">
        <f t="shared" si="239"/>
        <v>0</v>
      </c>
      <c r="T215" s="13">
        <f t="shared" si="240"/>
        <v>0</v>
      </c>
      <c r="U215" s="13">
        <f>SUMIFS(GD_A_2019!G:G,GD_A_2019!E:E,A215)</f>
        <v>0</v>
      </c>
      <c r="V215" s="13">
        <f t="shared" si="241"/>
        <v>0</v>
      </c>
      <c r="X215" s="13">
        <f t="shared" si="242"/>
        <v>0</v>
      </c>
      <c r="Y215" s="13">
        <f>SUMIFS(GD_A_2020!J:J,GD_A_2020!E:E,A215)</f>
        <v>0</v>
      </c>
      <c r="Z215" s="13">
        <f t="shared" si="243"/>
        <v>0</v>
      </c>
      <c r="AB215" s="13">
        <f t="shared" si="244"/>
        <v>0</v>
      </c>
      <c r="AC215" s="13">
        <f>SUMIFS(GD_A_2020!G:G,GD_A_2020!E:E,A215)</f>
        <v>0</v>
      </c>
      <c r="AD215" s="13">
        <f t="shared" si="245"/>
        <v>0</v>
      </c>
    </row>
    <row r="216" spans="1:30" s="4" customFormat="1" x14ac:dyDescent="0.25">
      <c r="A216" s="15"/>
      <c r="B216" s="15"/>
      <c r="C216" s="15"/>
      <c r="D216" s="15"/>
      <c r="E216" s="15" t="s">
        <v>282</v>
      </c>
      <c r="F216" s="15" t="s">
        <v>281</v>
      </c>
      <c r="G216" s="69"/>
      <c r="H216" s="16">
        <f>SUM(H207:H215)</f>
        <v>0</v>
      </c>
      <c r="I216" s="16">
        <f>SUM(I207:I215)</f>
        <v>-30000000</v>
      </c>
      <c r="J216" s="16">
        <f>SUM(J207:J215)</f>
        <v>-30000000</v>
      </c>
      <c r="L216" s="16">
        <f>SUM(L207:L215)</f>
        <v>0</v>
      </c>
      <c r="M216" s="16">
        <f>SUM(M207:M215)</f>
        <v>-22500000</v>
      </c>
      <c r="N216" s="16">
        <f>SUM(N207:N215)</f>
        <v>-22500000</v>
      </c>
      <c r="P216" s="16">
        <f>SUM(P207:P215)</f>
        <v>-22500000</v>
      </c>
      <c r="Q216" s="16">
        <f>SUM(Q207:Q215)</f>
        <v>-7500000</v>
      </c>
      <c r="R216" s="16">
        <f>SUM(R207:R215)</f>
        <v>-30000000</v>
      </c>
      <c r="T216" s="16">
        <f>SUM(T207:T215)</f>
        <v>-30000000</v>
      </c>
      <c r="U216" s="16">
        <f>SUM(U207:U215)</f>
        <v>-2910000000</v>
      </c>
      <c r="V216" s="16">
        <f>SUM(V207:V215)</f>
        <v>-2940000000</v>
      </c>
      <c r="X216" s="16">
        <f>SUM(X207:X215)</f>
        <v>-2940000000</v>
      </c>
      <c r="Y216" s="16">
        <f>SUM(Y207:Y215)</f>
        <v>-2422500000</v>
      </c>
      <c r="Z216" s="16">
        <f>SUM(Z207:Z215)</f>
        <v>-5362500000</v>
      </c>
      <c r="AB216" s="16">
        <f>SUM(AB207:AB215)</f>
        <v>-2940000000</v>
      </c>
      <c r="AC216" s="16">
        <f>SUM(AC207:AC215)</f>
        <v>-2910000000</v>
      </c>
      <c r="AD216" s="16">
        <f>SUM(AD207:AD215)</f>
        <v>-5850000000</v>
      </c>
    </row>
    <row r="217" spans="1:30" s="4" customFormat="1" x14ac:dyDescent="0.25">
      <c r="A217" s="15">
        <v>314001</v>
      </c>
      <c r="B217" s="15">
        <v>5510</v>
      </c>
      <c r="C217" s="15">
        <v>334</v>
      </c>
      <c r="D217" s="15">
        <v>314</v>
      </c>
      <c r="E217" s="15" t="s">
        <v>280</v>
      </c>
      <c r="F217" s="15" t="s">
        <v>279</v>
      </c>
      <c r="G217" s="68" t="s">
        <v>570</v>
      </c>
      <c r="H217" s="16"/>
      <c r="I217" s="13">
        <f>SUMIFS(GD_A_2018!G:G,GD_A_2018!E:E,A217)</f>
        <v>-1500000000</v>
      </c>
      <c r="J217" s="16">
        <f>H217+I217</f>
        <v>-1500000000</v>
      </c>
      <c r="L217" s="16"/>
      <c r="M217" s="13">
        <f>SUMIFS(GD_A_2018!I:I,GD_A_2018!E:E,A217)</f>
        <v>-1125000000</v>
      </c>
      <c r="N217" s="16">
        <f>L217+M217</f>
        <v>-1125000000</v>
      </c>
      <c r="P217" s="13">
        <f t="shared" ref="P217:R221" si="246">O217+N217</f>
        <v>-1125000000</v>
      </c>
      <c r="Q217" s="13">
        <f>SUMIFS(GD_A_2018!K:K,GD_A_2018!E:E,A217)</f>
        <v>-375000000</v>
      </c>
      <c r="R217" s="13">
        <f t="shared" si="246"/>
        <v>-1500000000</v>
      </c>
      <c r="T217" s="13">
        <f t="shared" ref="T217:T221" si="247">R217</f>
        <v>-1500000000</v>
      </c>
      <c r="U217" s="13">
        <f>SUMIFS(GD_A_2019!G:G,GD_A_2019!E:E,A217)</f>
        <v>0</v>
      </c>
      <c r="V217" s="13">
        <f t="shared" ref="V217:V221" si="248">U217+T217</f>
        <v>-1500000000</v>
      </c>
      <c r="X217" s="13">
        <f t="shared" ref="X217:X221" si="249">AB217</f>
        <v>-1500000000</v>
      </c>
      <c r="Y217" s="13">
        <f>SUMIFS(GD_A_2020!J:J,GD_A_2020!E:E,A217)</f>
        <v>0</v>
      </c>
      <c r="Z217" s="13">
        <f t="shared" ref="Z217:Z221" si="250">Y217+X217</f>
        <v>-1500000000</v>
      </c>
      <c r="AB217" s="13">
        <f t="shared" ref="AB217:AB221" si="251">V217</f>
        <v>-1500000000</v>
      </c>
      <c r="AC217" s="13">
        <f>SUMIFS(GD_A_2020!G:G,GD_A_2020!E:E,A217)</f>
        <v>0</v>
      </c>
      <c r="AD217" s="13">
        <f t="shared" ref="AD217:AD221" si="252">AC217+AB217</f>
        <v>-1500000000</v>
      </c>
    </row>
    <row r="218" spans="1:30" s="4" customFormat="1" x14ac:dyDescent="0.25">
      <c r="A218" s="15">
        <v>315001</v>
      </c>
      <c r="B218" s="15">
        <v>5540</v>
      </c>
      <c r="C218" s="15">
        <v>335</v>
      </c>
      <c r="D218" s="15">
        <v>315</v>
      </c>
      <c r="E218" s="15" t="s">
        <v>278</v>
      </c>
      <c r="F218" s="15" t="s">
        <v>277</v>
      </c>
      <c r="G218" s="68" t="s">
        <v>570</v>
      </c>
      <c r="H218" s="16"/>
      <c r="I218" s="13">
        <f>SUMIFS(GD_A_2018!G:G,GD_A_2018!E:E,A218)</f>
        <v>0</v>
      </c>
      <c r="J218" s="16">
        <f>H218+I218</f>
        <v>0</v>
      </c>
      <c r="L218" s="16"/>
      <c r="M218" s="13">
        <f>SUMIFS(GD_A_2018!I:I,GD_A_2018!E:E,A218)</f>
        <v>0</v>
      </c>
      <c r="N218" s="16">
        <f>L218+M218</f>
        <v>0</v>
      </c>
      <c r="P218" s="13">
        <f t="shared" si="246"/>
        <v>0</v>
      </c>
      <c r="Q218" s="13">
        <f>SUMIFS(GD_A_2018!K:K,GD_A_2018!E:E,A218)</f>
        <v>0</v>
      </c>
      <c r="R218" s="13">
        <f t="shared" si="246"/>
        <v>0</v>
      </c>
      <c r="T218" s="13">
        <f t="shared" si="247"/>
        <v>0</v>
      </c>
      <c r="U218" s="13">
        <f>SUMIFS(GD_A_2019!G:G,GD_A_2019!E:E,A218)</f>
        <v>-3600000000</v>
      </c>
      <c r="V218" s="13">
        <f t="shared" si="248"/>
        <v>-3600000000</v>
      </c>
      <c r="X218" s="13">
        <f t="shared" si="249"/>
        <v>-3600000000</v>
      </c>
      <c r="Y218" s="13">
        <f>SUMIFS(GD_A_2020!J:J,GD_A_2020!E:E,A218)</f>
        <v>3600000000</v>
      </c>
      <c r="Z218" s="13">
        <f t="shared" si="250"/>
        <v>0</v>
      </c>
      <c r="AB218" s="13">
        <f t="shared" si="251"/>
        <v>-3600000000</v>
      </c>
      <c r="AC218" s="13">
        <f>SUMIFS(GD_A_2020!G:G,GD_A_2020!E:E,A218)</f>
        <v>3600000000</v>
      </c>
      <c r="AD218" s="13">
        <f t="shared" si="252"/>
        <v>0</v>
      </c>
    </row>
    <row r="219" spans="1:30" s="4" customFormat="1" x14ac:dyDescent="0.25">
      <c r="A219" s="2">
        <v>316001</v>
      </c>
      <c r="B219" s="2">
        <v>5520</v>
      </c>
      <c r="C219" s="12">
        <v>3362</v>
      </c>
      <c r="D219" s="12">
        <v>316</v>
      </c>
      <c r="E219" s="12" t="s">
        <v>238</v>
      </c>
      <c r="F219" s="12" t="s">
        <v>237</v>
      </c>
      <c r="G219" s="68" t="s">
        <v>570</v>
      </c>
      <c r="H219" s="13"/>
      <c r="I219" s="13">
        <f>SUMIFS(GD_A_2018!G:G,GD_A_2018!E:E,A219)</f>
        <v>0</v>
      </c>
      <c r="J219" s="13">
        <f>H219+I219</f>
        <v>0</v>
      </c>
      <c r="L219" s="13"/>
      <c r="M219" s="13">
        <f>SUMIFS(GD_A_2018!I:I,GD_A_2018!E:E,A219)</f>
        <v>0</v>
      </c>
      <c r="N219" s="13">
        <f>L219+M219</f>
        <v>0</v>
      </c>
      <c r="P219" s="13">
        <f t="shared" si="246"/>
        <v>0</v>
      </c>
      <c r="Q219" s="13">
        <f>SUMIFS(GD_A_2018!K:K,GD_A_2018!E:E,A219)</f>
        <v>0</v>
      </c>
      <c r="R219" s="13">
        <f t="shared" si="246"/>
        <v>0</v>
      </c>
      <c r="T219" s="13">
        <f t="shared" si="247"/>
        <v>0</v>
      </c>
      <c r="U219" s="13">
        <f>SUMIFS(GD_A_2019!G:G,GD_A_2019!E:E,A219)</f>
        <v>0</v>
      </c>
      <c r="V219" s="13">
        <f t="shared" si="248"/>
        <v>0</v>
      </c>
      <c r="X219" s="13">
        <f t="shared" si="249"/>
        <v>0</v>
      </c>
      <c r="Y219" s="13">
        <f>SUMIFS(GD_A_2020!J:J,GD_A_2020!E:E,A219)</f>
        <v>0</v>
      </c>
      <c r="Z219" s="13">
        <f t="shared" si="250"/>
        <v>0</v>
      </c>
      <c r="AB219" s="13">
        <f t="shared" si="251"/>
        <v>0</v>
      </c>
      <c r="AC219" s="13">
        <f>SUMIFS(GD_A_2020!G:G,GD_A_2020!E:E,A219)</f>
        <v>0</v>
      </c>
      <c r="AD219" s="13">
        <f t="shared" si="252"/>
        <v>0</v>
      </c>
    </row>
    <row r="220" spans="1:30" s="4" customFormat="1" x14ac:dyDescent="0.25">
      <c r="A220" s="2">
        <v>316002</v>
      </c>
      <c r="B220" s="2">
        <v>5520</v>
      </c>
      <c r="C220" s="12">
        <v>3363</v>
      </c>
      <c r="D220" s="12">
        <v>316</v>
      </c>
      <c r="E220" s="12" t="s">
        <v>236</v>
      </c>
      <c r="F220" s="12" t="s">
        <v>235</v>
      </c>
      <c r="G220" s="68" t="s">
        <v>570</v>
      </c>
      <c r="H220" s="13"/>
      <c r="I220" s="13">
        <f>SUMIFS(GD_A_2018!G:G,GD_A_2018!E:E,A220)</f>
        <v>0</v>
      </c>
      <c r="J220" s="13">
        <f>H220+I220</f>
        <v>0</v>
      </c>
      <c r="L220" s="13"/>
      <c r="M220" s="13">
        <f>SUMIFS(GD_A_2018!I:I,GD_A_2018!E:E,A220)</f>
        <v>0</v>
      </c>
      <c r="N220" s="13">
        <f>L220+M220</f>
        <v>0</v>
      </c>
      <c r="P220" s="13">
        <f t="shared" si="246"/>
        <v>0</v>
      </c>
      <c r="Q220" s="13">
        <f>SUMIFS(GD_A_2018!K:K,GD_A_2018!E:E,A220)</f>
        <v>0</v>
      </c>
      <c r="R220" s="13">
        <f t="shared" si="246"/>
        <v>0</v>
      </c>
      <c r="T220" s="13">
        <f t="shared" si="247"/>
        <v>0</v>
      </c>
      <c r="U220" s="13">
        <f>SUMIFS(GD_A_2019!G:G,GD_A_2019!E:E,A220)</f>
        <v>0</v>
      </c>
      <c r="V220" s="13">
        <f t="shared" si="248"/>
        <v>0</v>
      </c>
      <c r="X220" s="13">
        <f t="shared" si="249"/>
        <v>0</v>
      </c>
      <c r="Y220" s="13">
        <f>SUMIFS(GD_A_2020!J:J,GD_A_2020!E:E,A220)</f>
        <v>0</v>
      </c>
      <c r="Z220" s="13">
        <f t="shared" si="250"/>
        <v>0</v>
      </c>
      <c r="AB220" s="13">
        <f t="shared" si="251"/>
        <v>0</v>
      </c>
      <c r="AC220" s="13">
        <f>SUMIFS(GD_A_2020!G:G,GD_A_2020!E:E,A220)</f>
        <v>0</v>
      </c>
      <c r="AD220" s="13">
        <f t="shared" si="252"/>
        <v>0</v>
      </c>
    </row>
    <row r="221" spans="1:30" s="4" customFormat="1" x14ac:dyDescent="0.25">
      <c r="A221" s="2">
        <v>316003</v>
      </c>
      <c r="B221" s="46">
        <v>5510</v>
      </c>
      <c r="C221" s="12">
        <v>3368</v>
      </c>
      <c r="D221" s="12">
        <v>316</v>
      </c>
      <c r="E221" s="12" t="s">
        <v>234</v>
      </c>
      <c r="F221" s="12" t="s">
        <v>233</v>
      </c>
      <c r="G221" s="68" t="s">
        <v>570</v>
      </c>
      <c r="H221" s="13"/>
      <c r="I221" s="13">
        <f>SUMIFS(GD_A_2018!G:G,GD_A_2018!E:E,A221)</f>
        <v>0</v>
      </c>
      <c r="J221" s="13">
        <f>H221+I221</f>
        <v>0</v>
      </c>
      <c r="L221" s="13"/>
      <c r="M221" s="13">
        <f>SUMIFS(GD_A_2018!I:I,GD_A_2018!E:E,A221)</f>
        <v>0</v>
      </c>
      <c r="N221" s="13">
        <f>L221+M221</f>
        <v>0</v>
      </c>
      <c r="P221" s="13">
        <f t="shared" si="246"/>
        <v>0</v>
      </c>
      <c r="Q221" s="13">
        <f>SUMIFS(GD_A_2018!K:K,GD_A_2018!E:E,A221)</f>
        <v>0</v>
      </c>
      <c r="R221" s="13">
        <f t="shared" si="246"/>
        <v>0</v>
      </c>
      <c r="T221" s="13">
        <f t="shared" si="247"/>
        <v>0</v>
      </c>
      <c r="U221" s="13">
        <f>SUMIFS(GD_A_2019!G:G,GD_A_2019!E:E,A221)</f>
        <v>0</v>
      </c>
      <c r="V221" s="13">
        <f t="shared" si="248"/>
        <v>0</v>
      </c>
      <c r="X221" s="13">
        <f t="shared" si="249"/>
        <v>0</v>
      </c>
      <c r="Y221" s="13">
        <f>SUMIFS(GD_A_2020!J:J,GD_A_2020!E:E,A221)</f>
        <v>0</v>
      </c>
      <c r="Z221" s="13">
        <f t="shared" si="250"/>
        <v>0</v>
      </c>
      <c r="AB221" s="13">
        <f t="shared" si="251"/>
        <v>0</v>
      </c>
      <c r="AC221" s="13">
        <f>SUMIFS(GD_A_2020!G:G,GD_A_2020!E:E,A221)</f>
        <v>0</v>
      </c>
      <c r="AD221" s="13">
        <f t="shared" si="252"/>
        <v>0</v>
      </c>
    </row>
    <row r="222" spans="1:30" s="4" customFormat="1" x14ac:dyDescent="0.25">
      <c r="A222" s="15"/>
      <c r="B222" s="15"/>
      <c r="C222" s="15"/>
      <c r="D222" s="15"/>
      <c r="E222" s="15" t="s">
        <v>276</v>
      </c>
      <c r="F222" s="15" t="s">
        <v>275</v>
      </c>
      <c r="G222" s="69"/>
      <c r="H222" s="16">
        <f>SUM(H219:H221)</f>
        <v>0</v>
      </c>
      <c r="I222" s="16">
        <f>SUM(I219:I221)</f>
        <v>0</v>
      </c>
      <c r="J222" s="16">
        <f>SUM(J219:J221)</f>
        <v>0</v>
      </c>
      <c r="L222" s="16">
        <f>SUM(L219:L221)</f>
        <v>0</v>
      </c>
      <c r="M222" s="16">
        <f>SUM(M219:M221)</f>
        <v>0</v>
      </c>
      <c r="N222" s="16">
        <f>SUM(N219:N221)</f>
        <v>0</v>
      </c>
      <c r="P222" s="16">
        <f>SUM(P219:P221)</f>
        <v>0</v>
      </c>
      <c r="Q222" s="16">
        <f>SUM(Q219:Q221)</f>
        <v>0</v>
      </c>
      <c r="R222" s="16">
        <f>SUM(R219:R221)</f>
        <v>0</v>
      </c>
      <c r="T222" s="16">
        <f>SUM(T219:T221)</f>
        <v>0</v>
      </c>
      <c r="U222" s="16">
        <f>SUM(U219:U221)</f>
        <v>0</v>
      </c>
      <c r="V222" s="16">
        <f>SUM(V219:V221)</f>
        <v>0</v>
      </c>
      <c r="X222" s="16">
        <f>SUM(X219:X221)</f>
        <v>0</v>
      </c>
      <c r="Y222" s="16">
        <f>SUM(Y219:Y221)</f>
        <v>0</v>
      </c>
      <c r="Z222" s="16">
        <f>SUM(Z219:Z221)</f>
        <v>0</v>
      </c>
      <c r="AB222" s="16">
        <f>SUM(AB219:AB221)</f>
        <v>0</v>
      </c>
      <c r="AC222" s="16">
        <f>SUM(AC219:AC221)</f>
        <v>0</v>
      </c>
      <c r="AD222" s="16">
        <f>SUM(AD219:AD221)</f>
        <v>0</v>
      </c>
    </row>
    <row r="223" spans="1:30" s="4" customFormat="1" x14ac:dyDescent="0.25">
      <c r="A223" s="15">
        <v>317001</v>
      </c>
      <c r="B223" s="15">
        <v>5510</v>
      </c>
      <c r="C223" s="15">
        <v>337</v>
      </c>
      <c r="D223" s="15">
        <v>317</v>
      </c>
      <c r="E223" s="15" t="s">
        <v>274</v>
      </c>
      <c r="F223" s="15" t="s">
        <v>273</v>
      </c>
      <c r="G223" s="68" t="s">
        <v>570</v>
      </c>
      <c r="H223" s="16"/>
      <c r="I223" s="13">
        <f>SUMIFS(GD_A_2018!G:G,GD_A_2018!E:E,A223)</f>
        <v>0</v>
      </c>
      <c r="J223" s="16">
        <f t="shared" ref="J223:J228" si="253">H223+I223</f>
        <v>0</v>
      </c>
      <c r="L223" s="16"/>
      <c r="M223" s="13">
        <f>SUMIFS(GD_A_2018!I:I,GD_A_2018!E:E,A223)</f>
        <v>0</v>
      </c>
      <c r="N223" s="16">
        <f t="shared" ref="N223:N228" si="254">L223+M223</f>
        <v>0</v>
      </c>
      <c r="P223" s="13">
        <f t="shared" ref="P223:R228" si="255">O223+N223</f>
        <v>0</v>
      </c>
      <c r="Q223" s="13">
        <f>SUMIFS(GD_A_2018!K:K,GD_A_2018!E:E,A223)</f>
        <v>0</v>
      </c>
      <c r="R223" s="13">
        <f t="shared" si="255"/>
        <v>0</v>
      </c>
      <c r="T223" s="13">
        <f t="shared" ref="T223:T228" si="256">R223</f>
        <v>0</v>
      </c>
      <c r="U223" s="13">
        <f>SUMIFS(GD_A_2019!G:G,GD_A_2019!E:E,A223)</f>
        <v>0</v>
      </c>
      <c r="V223" s="13">
        <f t="shared" ref="V223:V228" si="257">U223+T223</f>
        <v>0</v>
      </c>
      <c r="X223" s="13">
        <f t="shared" ref="X223:X228" si="258">AB223</f>
        <v>0</v>
      </c>
      <c r="Y223" s="13">
        <f>SUMIFS(GD_A_2020!J:J,GD_A_2020!E:E,A223)</f>
        <v>0</v>
      </c>
      <c r="Z223" s="13">
        <f t="shared" ref="Z223:Z228" si="259">Y223+X223</f>
        <v>0</v>
      </c>
      <c r="AB223" s="13">
        <f t="shared" ref="AB223:AB228" si="260">V223</f>
        <v>0</v>
      </c>
      <c r="AC223" s="13">
        <f>SUMIFS(GD_A_2020!G:G,GD_A_2020!E:E,A223)</f>
        <v>0</v>
      </c>
      <c r="AD223" s="13">
        <f t="shared" ref="AD223:AD228" si="261">AC223+AB223</f>
        <v>0</v>
      </c>
    </row>
    <row r="224" spans="1:30" s="4" customFormat="1" x14ac:dyDescent="0.25">
      <c r="A224" s="15">
        <v>318001</v>
      </c>
      <c r="B224" s="15">
        <v>5600</v>
      </c>
      <c r="C224" s="15">
        <v>3387</v>
      </c>
      <c r="D224" s="15">
        <v>318</v>
      </c>
      <c r="E224" s="15" t="s">
        <v>272</v>
      </c>
      <c r="F224" s="15" t="s">
        <v>271</v>
      </c>
      <c r="G224" s="68" t="s">
        <v>570</v>
      </c>
      <c r="H224" s="16"/>
      <c r="I224" s="13">
        <f>SUMIFS(GD_A_2018!G:G,GD_A_2018!E:E,A224)</f>
        <v>0</v>
      </c>
      <c r="J224" s="16">
        <f t="shared" si="253"/>
        <v>0</v>
      </c>
      <c r="L224" s="16"/>
      <c r="M224" s="13">
        <f>SUMIFS(GD_A_2018!I:I,GD_A_2018!E:E,A224)</f>
        <v>0</v>
      </c>
      <c r="N224" s="16">
        <f t="shared" si="254"/>
        <v>0</v>
      </c>
      <c r="P224" s="13">
        <f t="shared" si="255"/>
        <v>0</v>
      </c>
      <c r="Q224" s="13">
        <f>SUMIFS(GD_A_2018!K:K,GD_A_2018!E:E,A224)</f>
        <v>0</v>
      </c>
      <c r="R224" s="13">
        <f t="shared" si="255"/>
        <v>0</v>
      </c>
      <c r="T224" s="13">
        <f t="shared" si="256"/>
        <v>0</v>
      </c>
      <c r="U224" s="13">
        <f>SUMIFS(GD_A_2019!G:G,GD_A_2019!E:E,A224)</f>
        <v>0</v>
      </c>
      <c r="V224" s="13">
        <f t="shared" si="257"/>
        <v>0</v>
      </c>
      <c r="X224" s="13">
        <f t="shared" si="258"/>
        <v>0</v>
      </c>
      <c r="Y224" s="13">
        <f>SUMIFS(GD_A_2020!J:J,GD_A_2020!E:E,A224)</f>
        <v>0</v>
      </c>
      <c r="Z224" s="13">
        <f t="shared" si="259"/>
        <v>0</v>
      </c>
      <c r="AB224" s="13">
        <f t="shared" si="260"/>
        <v>0</v>
      </c>
      <c r="AC224" s="13">
        <f>SUMIFS(GD_A_2020!G:G,GD_A_2020!E:E,A224)</f>
        <v>0</v>
      </c>
      <c r="AD224" s="13">
        <f t="shared" si="261"/>
        <v>0</v>
      </c>
    </row>
    <row r="225" spans="1:30" s="4" customFormat="1" x14ac:dyDescent="0.25">
      <c r="A225" s="2">
        <v>319001</v>
      </c>
      <c r="B225" s="2">
        <v>5510</v>
      </c>
      <c r="C225" s="12">
        <v>1385</v>
      </c>
      <c r="D225" s="12">
        <v>319</v>
      </c>
      <c r="E225" s="12" t="s">
        <v>228</v>
      </c>
      <c r="F225" s="12" t="s">
        <v>227</v>
      </c>
      <c r="G225" s="68" t="s">
        <v>570</v>
      </c>
      <c r="H225" s="13"/>
      <c r="I225" s="13">
        <f>SUMIFS(GD_A_2018!G:G,GD_A_2018!E:E,A225)</f>
        <v>0</v>
      </c>
      <c r="J225" s="13">
        <f t="shared" si="253"/>
        <v>0</v>
      </c>
      <c r="L225" s="13"/>
      <c r="M225" s="13">
        <f>SUMIFS(GD_A_2018!I:I,GD_A_2018!E:E,A225)</f>
        <v>0</v>
      </c>
      <c r="N225" s="13">
        <f t="shared" si="254"/>
        <v>0</v>
      </c>
      <c r="P225" s="13">
        <f t="shared" si="255"/>
        <v>0</v>
      </c>
      <c r="Q225" s="13">
        <f>SUMIFS(GD_A_2018!K:K,GD_A_2018!E:E,A225)</f>
        <v>0</v>
      </c>
      <c r="R225" s="13">
        <f t="shared" si="255"/>
        <v>0</v>
      </c>
      <c r="T225" s="13">
        <f t="shared" si="256"/>
        <v>0</v>
      </c>
      <c r="U225" s="13">
        <f>SUMIFS(GD_A_2019!G:G,GD_A_2019!E:E,A225)</f>
        <v>0</v>
      </c>
      <c r="V225" s="13">
        <f t="shared" si="257"/>
        <v>0</v>
      </c>
      <c r="X225" s="13">
        <f t="shared" si="258"/>
        <v>0</v>
      </c>
      <c r="Y225" s="13">
        <f>SUMIFS(GD_A_2020!J:J,GD_A_2020!E:E,A225)</f>
        <v>0</v>
      </c>
      <c r="Z225" s="13">
        <f t="shared" si="259"/>
        <v>0</v>
      </c>
      <c r="AB225" s="13">
        <f t="shared" si="260"/>
        <v>0</v>
      </c>
      <c r="AC225" s="13">
        <f>SUMIFS(GD_A_2020!G:G,GD_A_2020!E:E,A225)</f>
        <v>0</v>
      </c>
      <c r="AD225" s="13">
        <f t="shared" si="261"/>
        <v>0</v>
      </c>
    </row>
    <row r="226" spans="1:30" s="4" customFormat="1" x14ac:dyDescent="0.25">
      <c r="A226" s="2">
        <v>319002</v>
      </c>
      <c r="B226" s="2">
        <v>5511</v>
      </c>
      <c r="C226" s="12">
        <v>1388</v>
      </c>
      <c r="D226" s="12">
        <v>319</v>
      </c>
      <c r="E226" s="12" t="s">
        <v>270</v>
      </c>
      <c r="F226" s="12" t="s">
        <v>225</v>
      </c>
      <c r="G226" s="68" t="s">
        <v>570</v>
      </c>
      <c r="H226" s="13"/>
      <c r="I226" s="13">
        <f>SUMIFS(GD_A_2018!G:G,GD_A_2018!E:E,A226)</f>
        <v>0</v>
      </c>
      <c r="J226" s="13">
        <f t="shared" si="253"/>
        <v>0</v>
      </c>
      <c r="L226" s="13"/>
      <c r="M226" s="13">
        <f>SUMIFS(GD_A_2018!I:I,GD_A_2018!E:E,A226)</f>
        <v>0</v>
      </c>
      <c r="N226" s="13">
        <f t="shared" si="254"/>
        <v>0</v>
      </c>
      <c r="P226" s="13">
        <f t="shared" si="255"/>
        <v>0</v>
      </c>
      <c r="Q226" s="13">
        <f>SUMIFS(GD_A_2018!K:K,GD_A_2018!E:E,A226)</f>
        <v>0</v>
      </c>
      <c r="R226" s="13">
        <f t="shared" si="255"/>
        <v>0</v>
      </c>
      <c r="T226" s="13">
        <f t="shared" si="256"/>
        <v>0</v>
      </c>
      <c r="U226" s="13">
        <f>SUMIFS(GD_A_2019!G:G,GD_A_2019!E:E,A226)</f>
        <v>0</v>
      </c>
      <c r="V226" s="13">
        <f t="shared" si="257"/>
        <v>0</v>
      </c>
      <c r="X226" s="13">
        <f t="shared" si="258"/>
        <v>0</v>
      </c>
      <c r="Y226" s="13">
        <f>SUMIFS(GD_A_2020!J:J,GD_A_2020!E:E,A226)</f>
        <v>0</v>
      </c>
      <c r="Z226" s="13">
        <f t="shared" si="259"/>
        <v>0</v>
      </c>
      <c r="AB226" s="13">
        <f t="shared" si="260"/>
        <v>0</v>
      </c>
      <c r="AC226" s="13">
        <f>SUMIFS(GD_A_2020!G:G,GD_A_2020!E:E,A226)</f>
        <v>0</v>
      </c>
      <c r="AD226" s="13">
        <f t="shared" si="261"/>
        <v>0</v>
      </c>
    </row>
    <row r="227" spans="1:30" s="4" customFormat="1" x14ac:dyDescent="0.25">
      <c r="A227" s="2">
        <v>319003</v>
      </c>
      <c r="B227" s="2">
        <v>5510</v>
      </c>
      <c r="C227" s="12">
        <v>338</v>
      </c>
      <c r="D227" s="12">
        <v>319</v>
      </c>
      <c r="E227" s="12" t="s">
        <v>269</v>
      </c>
      <c r="F227" s="12" t="s">
        <v>223</v>
      </c>
      <c r="G227" s="68" t="s">
        <v>570</v>
      </c>
      <c r="H227" s="13"/>
      <c r="I227" s="13">
        <f>SUMIFS(GD_A_2018!G:G,GD_A_2018!E:E,A227)</f>
        <v>0</v>
      </c>
      <c r="J227" s="13">
        <f t="shared" si="253"/>
        <v>0</v>
      </c>
      <c r="L227" s="13"/>
      <c r="M227" s="13">
        <f>SUMIFS(GD_A_2018!I:I,GD_A_2018!E:E,A227)</f>
        <v>0</v>
      </c>
      <c r="N227" s="13">
        <f t="shared" si="254"/>
        <v>0</v>
      </c>
      <c r="P227" s="13">
        <f t="shared" si="255"/>
        <v>0</v>
      </c>
      <c r="Q227" s="13">
        <f>SUMIFS(GD_A_2018!K:K,GD_A_2018!E:E,A227)</f>
        <v>0</v>
      </c>
      <c r="R227" s="13">
        <f t="shared" si="255"/>
        <v>0</v>
      </c>
      <c r="T227" s="13">
        <f t="shared" si="256"/>
        <v>0</v>
      </c>
      <c r="U227" s="13">
        <f>SUMIFS(GD_A_2019!G:G,GD_A_2019!E:E,A227)</f>
        <v>0</v>
      </c>
      <c r="V227" s="13">
        <f t="shared" si="257"/>
        <v>0</v>
      </c>
      <c r="X227" s="13">
        <f t="shared" si="258"/>
        <v>0</v>
      </c>
      <c r="Y227" s="13">
        <f>SUMIFS(GD_A_2020!J:J,GD_A_2020!E:E,A227)</f>
        <v>0</v>
      </c>
      <c r="Z227" s="13">
        <f t="shared" si="259"/>
        <v>0</v>
      </c>
      <c r="AB227" s="13">
        <f t="shared" si="260"/>
        <v>0</v>
      </c>
      <c r="AC227" s="13">
        <f>SUMIFS(GD_A_2020!G:G,GD_A_2020!E:E,A227)</f>
        <v>0</v>
      </c>
      <c r="AD227" s="13">
        <f t="shared" si="261"/>
        <v>0</v>
      </c>
    </row>
    <row r="228" spans="1:30" s="4" customFormat="1" x14ac:dyDescent="0.25">
      <c r="A228" s="2">
        <v>319004</v>
      </c>
      <c r="B228" s="2">
        <v>5510</v>
      </c>
      <c r="C228" s="12">
        <v>334</v>
      </c>
      <c r="D228" s="12">
        <v>319</v>
      </c>
      <c r="E228" s="12" t="s">
        <v>222</v>
      </c>
      <c r="F228" s="12" t="s">
        <v>221</v>
      </c>
      <c r="G228" s="68" t="s">
        <v>570</v>
      </c>
      <c r="H228" s="13"/>
      <c r="I228" s="13">
        <f>SUMIFS(GD_A_2018!G:G,GD_A_2018!E:E,A228)</f>
        <v>0</v>
      </c>
      <c r="J228" s="13">
        <f t="shared" si="253"/>
        <v>0</v>
      </c>
      <c r="L228" s="13"/>
      <c r="M228" s="13">
        <f>SUMIFS(GD_A_2018!I:I,GD_A_2018!E:E,A228)</f>
        <v>0</v>
      </c>
      <c r="N228" s="13">
        <f t="shared" si="254"/>
        <v>0</v>
      </c>
      <c r="P228" s="13">
        <f t="shared" si="255"/>
        <v>0</v>
      </c>
      <c r="Q228" s="13">
        <f>SUMIFS(GD_A_2018!K:K,GD_A_2018!E:E,A228)</f>
        <v>0</v>
      </c>
      <c r="R228" s="13">
        <f t="shared" si="255"/>
        <v>0</v>
      </c>
      <c r="T228" s="13">
        <f t="shared" si="256"/>
        <v>0</v>
      </c>
      <c r="U228" s="13">
        <f>SUMIFS(GD_A_2019!G:G,GD_A_2019!E:E,A228)</f>
        <v>0</v>
      </c>
      <c r="V228" s="13">
        <f t="shared" si="257"/>
        <v>0</v>
      </c>
      <c r="X228" s="13">
        <f t="shared" si="258"/>
        <v>0</v>
      </c>
      <c r="Y228" s="13">
        <f>SUMIFS(GD_A_2020!J:J,GD_A_2020!E:E,A228)</f>
        <v>0</v>
      </c>
      <c r="Z228" s="13">
        <f t="shared" si="259"/>
        <v>0</v>
      </c>
      <c r="AB228" s="13">
        <f t="shared" si="260"/>
        <v>0</v>
      </c>
      <c r="AC228" s="13">
        <f>SUMIFS(GD_A_2020!G:G,GD_A_2020!E:E,A228)</f>
        <v>0</v>
      </c>
      <c r="AD228" s="13">
        <f t="shared" si="261"/>
        <v>0</v>
      </c>
    </row>
    <row r="229" spans="1:30" s="4" customFormat="1" x14ac:dyDescent="0.25">
      <c r="A229" s="15"/>
      <c r="B229" s="15"/>
      <c r="C229" s="15"/>
      <c r="D229" s="15"/>
      <c r="E229" s="15" t="s">
        <v>268</v>
      </c>
      <c r="F229" s="15" t="s">
        <v>267</v>
      </c>
      <c r="G229" s="69"/>
      <c r="H229" s="16">
        <f>SUM(H225:H228)</f>
        <v>0</v>
      </c>
      <c r="I229" s="16">
        <f>SUM(I225:I228)</f>
        <v>0</v>
      </c>
      <c r="J229" s="16">
        <f>SUM(J225:J228)</f>
        <v>0</v>
      </c>
      <c r="L229" s="16">
        <f>SUM(L225:L228)</f>
        <v>0</v>
      </c>
      <c r="M229" s="16">
        <f>SUM(M225:M228)</f>
        <v>0</v>
      </c>
      <c r="N229" s="16">
        <f>SUM(N225:N228)</f>
        <v>0</v>
      </c>
      <c r="P229" s="16">
        <f>SUM(P225:P228)</f>
        <v>0</v>
      </c>
      <c r="Q229" s="16">
        <f>SUM(Q225:Q228)</f>
        <v>0</v>
      </c>
      <c r="R229" s="16">
        <f>SUM(R225:R228)</f>
        <v>0</v>
      </c>
      <c r="T229" s="16">
        <f>SUM(T225:T228)</f>
        <v>0</v>
      </c>
      <c r="U229" s="16">
        <f>SUM(U225:U228)</f>
        <v>0</v>
      </c>
      <c r="V229" s="16">
        <f>SUM(V225:V228)</f>
        <v>0</v>
      </c>
      <c r="X229" s="16">
        <f>SUM(X225:X228)</f>
        <v>0</v>
      </c>
      <c r="Y229" s="16">
        <f>SUM(Y225:Y228)</f>
        <v>0</v>
      </c>
      <c r="Z229" s="16">
        <f>SUM(Z225:Z228)</f>
        <v>0</v>
      </c>
      <c r="AB229" s="16">
        <f>SUM(AB225:AB228)</f>
        <v>0</v>
      </c>
      <c r="AC229" s="16">
        <f>SUM(AC225:AC228)</f>
        <v>0</v>
      </c>
      <c r="AD229" s="16">
        <f>SUM(AD225:AD228)</f>
        <v>0</v>
      </c>
    </row>
    <row r="230" spans="1:30" s="4" customFormat="1" x14ac:dyDescent="0.25">
      <c r="A230" s="2">
        <v>320001</v>
      </c>
      <c r="B230" s="2">
        <v>5300</v>
      </c>
      <c r="C230" s="12">
        <v>3411</v>
      </c>
      <c r="D230" s="12">
        <v>320</v>
      </c>
      <c r="E230" s="12" t="s">
        <v>218</v>
      </c>
      <c r="F230" s="12" t="s">
        <v>217</v>
      </c>
      <c r="G230" s="68" t="s">
        <v>570</v>
      </c>
      <c r="H230" s="13"/>
      <c r="I230" s="13">
        <f>SUMIFS(GD_A_2018!G:G,GD_A_2018!E:E,A230)</f>
        <v>0</v>
      </c>
      <c r="J230" s="13">
        <f>H230+I230</f>
        <v>0</v>
      </c>
      <c r="L230" s="13"/>
      <c r="M230" s="13">
        <f>SUMIFS(GD_A_2018!I:I,GD_A_2018!E:E,A230)</f>
        <v>0</v>
      </c>
      <c r="N230" s="13">
        <f>L230+M230</f>
        <v>0</v>
      </c>
      <c r="P230" s="13">
        <f t="shared" ref="P230:R232" si="262">O230+N230</f>
        <v>0</v>
      </c>
      <c r="Q230" s="13">
        <f>SUMIFS(GD_A_2018!K:K,GD_A_2018!E:E,A230)</f>
        <v>0</v>
      </c>
      <c r="R230" s="13">
        <f t="shared" si="262"/>
        <v>0</v>
      </c>
      <c r="T230" s="13">
        <f t="shared" ref="T230:T232" si="263">R230</f>
        <v>0</v>
      </c>
      <c r="U230" s="13">
        <f>SUMIFS(GD_A_2019!G:G,GD_A_2019!E:E,A230)</f>
        <v>-30000000000</v>
      </c>
      <c r="V230" s="13">
        <f t="shared" ref="V230:V232" si="264">U230+T230</f>
        <v>-30000000000</v>
      </c>
      <c r="X230" s="13">
        <f t="shared" ref="X230:X232" si="265">AB230</f>
        <v>-30000000000</v>
      </c>
      <c r="Y230" s="13">
        <f>SUMIFS(GD_A_2020!J:J,GD_A_2020!E:E,A230)</f>
        <v>30000000000</v>
      </c>
      <c r="Z230" s="13">
        <f t="shared" ref="Z230:Z232" si="266">Y230+X230</f>
        <v>0</v>
      </c>
      <c r="AB230" s="13">
        <f t="shared" ref="AB230:AB232" si="267">V230</f>
        <v>-30000000000</v>
      </c>
      <c r="AC230" s="13">
        <f>SUMIFS(GD_A_2020!G:G,GD_A_2020!E:E,A230)</f>
        <v>30000000000</v>
      </c>
      <c r="AD230" s="13">
        <f t="shared" ref="AD230:AD232" si="268">AC230+AB230</f>
        <v>0</v>
      </c>
    </row>
    <row r="231" spans="1:30" s="4" customFormat="1" x14ac:dyDescent="0.25">
      <c r="A231" s="2">
        <v>320002</v>
      </c>
      <c r="B231" s="2">
        <v>5300</v>
      </c>
      <c r="C231" s="12">
        <v>3412</v>
      </c>
      <c r="D231" s="12">
        <v>320</v>
      </c>
      <c r="E231" s="12" t="s">
        <v>216</v>
      </c>
      <c r="F231" s="12" t="s">
        <v>215</v>
      </c>
      <c r="G231" s="68" t="s">
        <v>570</v>
      </c>
      <c r="H231" s="13"/>
      <c r="I231" s="13">
        <f>SUMIFS(GD_A_2018!G:G,GD_A_2018!E:E,A231)</f>
        <v>0</v>
      </c>
      <c r="J231" s="13">
        <f>H231+I231</f>
        <v>0</v>
      </c>
      <c r="L231" s="13"/>
      <c r="M231" s="13">
        <f>SUMIFS(GD_A_2018!I:I,GD_A_2018!E:E,A231)</f>
        <v>0</v>
      </c>
      <c r="N231" s="13">
        <f>L231+M231</f>
        <v>0</v>
      </c>
      <c r="P231" s="13">
        <f t="shared" si="262"/>
        <v>0</v>
      </c>
      <c r="Q231" s="13">
        <f>SUMIFS(GD_A_2018!K:K,GD_A_2018!E:E,A231)</f>
        <v>0</v>
      </c>
      <c r="R231" s="13">
        <f t="shared" si="262"/>
        <v>0</v>
      </c>
      <c r="T231" s="13">
        <f t="shared" si="263"/>
        <v>0</v>
      </c>
      <c r="U231" s="13">
        <f>SUMIFS(GD_A_2019!G:G,GD_A_2019!E:E,A231)</f>
        <v>0</v>
      </c>
      <c r="V231" s="13">
        <f t="shared" si="264"/>
        <v>0</v>
      </c>
      <c r="X231" s="13">
        <f t="shared" si="265"/>
        <v>0</v>
      </c>
      <c r="Y231" s="13">
        <f>SUMIFS(GD_A_2020!J:J,GD_A_2020!E:E,A231)</f>
        <v>0</v>
      </c>
      <c r="Z231" s="13">
        <f t="shared" si="266"/>
        <v>0</v>
      </c>
      <c r="AB231" s="13">
        <f t="shared" si="267"/>
        <v>0</v>
      </c>
      <c r="AC231" s="13">
        <f>SUMIFS(GD_A_2020!G:G,GD_A_2020!E:E,A231)</f>
        <v>0</v>
      </c>
      <c r="AD231" s="13">
        <f t="shared" si="268"/>
        <v>0</v>
      </c>
    </row>
    <row r="232" spans="1:30" s="4" customFormat="1" x14ac:dyDescent="0.25">
      <c r="A232" s="2">
        <v>320003</v>
      </c>
      <c r="B232" s="2">
        <v>5300</v>
      </c>
      <c r="C232" s="12">
        <v>34311</v>
      </c>
      <c r="D232" s="12">
        <v>320</v>
      </c>
      <c r="E232" s="12" t="s">
        <v>214</v>
      </c>
      <c r="F232" s="12" t="s">
        <v>213</v>
      </c>
      <c r="G232" s="68" t="s">
        <v>570</v>
      </c>
      <c r="H232" s="13"/>
      <c r="I232" s="13">
        <f>SUMIFS(GD_A_2018!G:G,GD_A_2018!E:E,A232)</f>
        <v>0</v>
      </c>
      <c r="J232" s="13">
        <f>H232+I232</f>
        <v>0</v>
      </c>
      <c r="L232" s="13"/>
      <c r="M232" s="13">
        <f>SUMIFS(GD_A_2018!I:I,GD_A_2018!E:E,A232)</f>
        <v>0</v>
      </c>
      <c r="N232" s="13">
        <f>L232+M232</f>
        <v>0</v>
      </c>
      <c r="P232" s="13">
        <f t="shared" si="262"/>
        <v>0</v>
      </c>
      <c r="Q232" s="13">
        <f>SUMIFS(GD_A_2018!K:K,GD_A_2018!E:E,A232)</f>
        <v>0</v>
      </c>
      <c r="R232" s="13">
        <f t="shared" si="262"/>
        <v>0</v>
      </c>
      <c r="T232" s="13">
        <f t="shared" si="263"/>
        <v>0</v>
      </c>
      <c r="U232" s="13">
        <f>SUMIFS(GD_A_2019!G:G,GD_A_2019!E:E,A232)</f>
        <v>0</v>
      </c>
      <c r="V232" s="13">
        <f t="shared" si="264"/>
        <v>0</v>
      </c>
      <c r="X232" s="13">
        <f t="shared" si="265"/>
        <v>0</v>
      </c>
      <c r="Y232" s="13">
        <f>SUMIFS(GD_A_2020!J:J,GD_A_2020!E:E,A232)</f>
        <v>0</v>
      </c>
      <c r="Z232" s="13">
        <f t="shared" si="266"/>
        <v>0</v>
      </c>
      <c r="AB232" s="13">
        <f t="shared" si="267"/>
        <v>0</v>
      </c>
      <c r="AC232" s="13">
        <f>SUMIFS(GD_A_2020!G:G,GD_A_2020!E:E,A232)</f>
        <v>0</v>
      </c>
      <c r="AD232" s="13">
        <f t="shared" si="268"/>
        <v>0</v>
      </c>
    </row>
    <row r="233" spans="1:30" s="4" customFormat="1" x14ac:dyDescent="0.25">
      <c r="A233" s="15"/>
      <c r="B233" s="15"/>
      <c r="C233" s="15"/>
      <c r="D233" s="15"/>
      <c r="E233" s="15" t="s">
        <v>266</v>
      </c>
      <c r="F233" s="15" t="s">
        <v>265</v>
      </c>
      <c r="G233" s="69"/>
      <c r="H233" s="16">
        <f>SUM(H230:H232)</f>
        <v>0</v>
      </c>
      <c r="I233" s="16">
        <f>SUM(I230:I232)</f>
        <v>0</v>
      </c>
      <c r="J233" s="16">
        <f>SUM(J230:J232)</f>
        <v>0</v>
      </c>
      <c r="L233" s="16">
        <f>SUM(L230:L232)</f>
        <v>0</v>
      </c>
      <c r="M233" s="16">
        <f>SUM(M230:M232)</f>
        <v>0</v>
      </c>
      <c r="N233" s="16">
        <f>SUM(N230:N232)</f>
        <v>0</v>
      </c>
      <c r="P233" s="16">
        <f>SUM(P230:P232)</f>
        <v>0</v>
      </c>
      <c r="Q233" s="16">
        <f>SUM(Q230:Q232)</f>
        <v>0</v>
      </c>
      <c r="R233" s="16">
        <f>SUM(R230:R232)</f>
        <v>0</v>
      </c>
      <c r="T233" s="16">
        <f>SUM(T230:T232)</f>
        <v>0</v>
      </c>
      <c r="U233" s="16">
        <f>SUM(U230:U232)</f>
        <v>-30000000000</v>
      </c>
      <c r="V233" s="16">
        <f>SUM(V230:V232)</f>
        <v>-30000000000</v>
      </c>
      <c r="X233" s="16">
        <f>SUM(X230:X232)</f>
        <v>-30000000000</v>
      </c>
      <c r="Y233" s="16">
        <f>SUM(Y230:Y232)</f>
        <v>30000000000</v>
      </c>
      <c r="Z233" s="16">
        <f>SUM(Z230:Z232)</f>
        <v>0</v>
      </c>
      <c r="AB233" s="16">
        <f>SUM(AB230:AB232)</f>
        <v>-30000000000</v>
      </c>
      <c r="AC233" s="16">
        <f>SUM(AC230:AC232)</f>
        <v>30000000000</v>
      </c>
      <c r="AD233" s="16">
        <f>SUM(AD230:AD232)</f>
        <v>0</v>
      </c>
    </row>
    <row r="234" spans="1:30" s="4" customFormat="1" x14ac:dyDescent="0.25">
      <c r="A234" s="4">
        <v>321001</v>
      </c>
      <c r="B234" s="46">
        <v>5510</v>
      </c>
      <c r="C234" s="22">
        <v>3521</v>
      </c>
      <c r="D234" s="12">
        <v>321</v>
      </c>
      <c r="E234" s="22" t="s">
        <v>202</v>
      </c>
      <c r="F234" s="22" t="s">
        <v>201</v>
      </c>
      <c r="G234" s="68" t="s">
        <v>570</v>
      </c>
      <c r="H234" s="13"/>
      <c r="I234" s="13">
        <f>SUMIFS(GD_A_2018!G:G,GD_A_2018!E:E,A234)</f>
        <v>0</v>
      </c>
      <c r="J234" s="13">
        <f>H234+I234</f>
        <v>0</v>
      </c>
      <c r="L234" s="13"/>
      <c r="M234" s="13">
        <f>SUMIFS(GD_A_2018!I:I,GD_A_2018!E:E,A234)</f>
        <v>0</v>
      </c>
      <c r="N234" s="13">
        <f>L234+M234</f>
        <v>0</v>
      </c>
      <c r="P234" s="13">
        <f t="shared" ref="P234:R237" si="269">O234+N234</f>
        <v>0</v>
      </c>
      <c r="Q234" s="13">
        <f>SUMIFS(GD_A_2018!K:K,GD_A_2018!E:E,A234)</f>
        <v>0</v>
      </c>
      <c r="R234" s="13">
        <f t="shared" si="269"/>
        <v>0</v>
      </c>
      <c r="T234" s="13">
        <f t="shared" ref="T234:T237" si="270">R234</f>
        <v>0</v>
      </c>
      <c r="U234" s="13">
        <f>SUMIFS(GD_A_2019!G:G,GD_A_2019!E:E,A234)</f>
        <v>0</v>
      </c>
      <c r="V234" s="13">
        <f t="shared" ref="V234:V237" si="271">U234+T234</f>
        <v>0</v>
      </c>
      <c r="X234" s="13">
        <f t="shared" ref="X234:X237" si="272">AB234</f>
        <v>0</v>
      </c>
      <c r="Y234" s="13">
        <f>SUMIFS(GD_A_2020!J:J,GD_A_2020!E:E,A234)</f>
        <v>0</v>
      </c>
      <c r="Z234" s="13">
        <f t="shared" ref="Z234:Z237" si="273">Y234+X234</f>
        <v>0</v>
      </c>
      <c r="AB234" s="13">
        <f t="shared" ref="AB234:AB237" si="274">V234</f>
        <v>0</v>
      </c>
      <c r="AC234" s="13">
        <f>SUMIFS(GD_A_2020!G:G,GD_A_2020!E:E,A234)</f>
        <v>0</v>
      </c>
      <c r="AD234" s="13">
        <f t="shared" ref="AD234:AD237" si="275">AC234+AB234</f>
        <v>0</v>
      </c>
    </row>
    <row r="235" spans="1:30" s="4" customFormat="1" x14ac:dyDescent="0.25">
      <c r="A235" s="4">
        <v>321002</v>
      </c>
      <c r="B235" s="4">
        <v>5510</v>
      </c>
      <c r="C235" s="22">
        <v>3522</v>
      </c>
      <c r="D235" s="12">
        <v>321</v>
      </c>
      <c r="E235" s="22" t="s">
        <v>200</v>
      </c>
      <c r="F235" s="22" t="s">
        <v>199</v>
      </c>
      <c r="G235" s="68" t="s">
        <v>570</v>
      </c>
      <c r="H235" s="13"/>
      <c r="I235" s="13">
        <f>SUMIFS(GD_A_2018!G:G,GD_A_2018!E:E,A235)</f>
        <v>0</v>
      </c>
      <c r="J235" s="13">
        <f>H235+I235</f>
        <v>0</v>
      </c>
      <c r="L235" s="13"/>
      <c r="M235" s="13">
        <f>SUMIFS(GD_A_2018!I:I,GD_A_2018!E:E,A235)</f>
        <v>0</v>
      </c>
      <c r="N235" s="13">
        <f>L235+M235</f>
        <v>0</v>
      </c>
      <c r="P235" s="13">
        <f t="shared" si="269"/>
        <v>0</v>
      </c>
      <c r="Q235" s="13">
        <f>SUMIFS(GD_A_2018!K:K,GD_A_2018!E:E,A235)</f>
        <v>0</v>
      </c>
      <c r="R235" s="13">
        <f t="shared" si="269"/>
        <v>0</v>
      </c>
      <c r="T235" s="13">
        <f t="shared" si="270"/>
        <v>0</v>
      </c>
      <c r="U235" s="13">
        <f>SUMIFS(GD_A_2019!G:G,GD_A_2019!E:E,A235)</f>
        <v>0</v>
      </c>
      <c r="V235" s="13">
        <f t="shared" si="271"/>
        <v>0</v>
      </c>
      <c r="X235" s="13">
        <f t="shared" si="272"/>
        <v>0</v>
      </c>
      <c r="Y235" s="13">
        <f>SUMIFS(GD_A_2020!J:J,GD_A_2020!E:E,A235)</f>
        <v>0</v>
      </c>
      <c r="Z235" s="13">
        <f t="shared" si="273"/>
        <v>0</v>
      </c>
      <c r="AB235" s="13">
        <f t="shared" si="274"/>
        <v>0</v>
      </c>
      <c r="AC235" s="13">
        <f>SUMIFS(GD_A_2020!G:G,GD_A_2020!E:E,A235)</f>
        <v>0</v>
      </c>
      <c r="AD235" s="13">
        <f t="shared" si="275"/>
        <v>0</v>
      </c>
    </row>
    <row r="236" spans="1:30" s="4" customFormat="1" x14ac:dyDescent="0.25">
      <c r="A236" s="4">
        <v>321003</v>
      </c>
      <c r="B236" s="4">
        <v>5510</v>
      </c>
      <c r="C236" s="22">
        <v>3523</v>
      </c>
      <c r="D236" s="12">
        <v>321</v>
      </c>
      <c r="E236" s="22" t="s">
        <v>198</v>
      </c>
      <c r="F236" s="22" t="s">
        <v>197</v>
      </c>
      <c r="G236" s="68" t="s">
        <v>570</v>
      </c>
      <c r="H236" s="13"/>
      <c r="I236" s="13">
        <f>SUMIFS(GD_A_2018!G:G,GD_A_2018!E:E,A236)</f>
        <v>0</v>
      </c>
      <c r="J236" s="13">
        <f>H236+I236</f>
        <v>0</v>
      </c>
      <c r="L236" s="13"/>
      <c r="M236" s="13">
        <f>SUMIFS(GD_A_2018!I:I,GD_A_2018!E:E,A236)</f>
        <v>0</v>
      </c>
      <c r="N236" s="13">
        <f>L236+M236</f>
        <v>0</v>
      </c>
      <c r="P236" s="13">
        <f t="shared" si="269"/>
        <v>0</v>
      </c>
      <c r="Q236" s="13">
        <f>SUMIFS(GD_A_2018!K:K,GD_A_2018!E:E,A236)</f>
        <v>0</v>
      </c>
      <c r="R236" s="13">
        <f t="shared" si="269"/>
        <v>0</v>
      </c>
      <c r="T236" s="13">
        <f t="shared" si="270"/>
        <v>0</v>
      </c>
      <c r="U236" s="13">
        <f>SUMIFS(GD_A_2019!G:G,GD_A_2019!E:E,A236)</f>
        <v>0</v>
      </c>
      <c r="V236" s="13">
        <f t="shared" si="271"/>
        <v>0</v>
      </c>
      <c r="X236" s="13">
        <f t="shared" si="272"/>
        <v>0</v>
      </c>
      <c r="Y236" s="13">
        <f>SUMIFS(GD_A_2020!J:J,GD_A_2020!E:E,A236)</f>
        <v>0</v>
      </c>
      <c r="Z236" s="13">
        <f t="shared" si="273"/>
        <v>0</v>
      </c>
      <c r="AB236" s="13">
        <f t="shared" si="274"/>
        <v>0</v>
      </c>
      <c r="AC236" s="13">
        <f>SUMIFS(GD_A_2020!G:G,GD_A_2020!E:E,A236)</f>
        <v>0</v>
      </c>
      <c r="AD236" s="13">
        <f t="shared" si="275"/>
        <v>0</v>
      </c>
    </row>
    <row r="237" spans="1:30" s="4" customFormat="1" x14ac:dyDescent="0.25">
      <c r="A237" s="4">
        <v>321004</v>
      </c>
      <c r="B237" s="4">
        <v>5510</v>
      </c>
      <c r="C237" s="22">
        <v>3524</v>
      </c>
      <c r="D237" s="12">
        <v>321</v>
      </c>
      <c r="E237" s="22" t="s">
        <v>196</v>
      </c>
      <c r="F237" s="22" t="s">
        <v>195</v>
      </c>
      <c r="G237" s="68" t="s">
        <v>570</v>
      </c>
      <c r="H237" s="13"/>
      <c r="I237" s="13">
        <f>SUMIFS(GD_A_2018!G:G,GD_A_2018!E:E,A237)</f>
        <v>0</v>
      </c>
      <c r="J237" s="13">
        <f>H237+I237</f>
        <v>0</v>
      </c>
      <c r="L237" s="13"/>
      <c r="M237" s="13">
        <f>SUMIFS(GD_A_2018!I:I,GD_A_2018!E:E,A237)</f>
        <v>0</v>
      </c>
      <c r="N237" s="13">
        <f>L237+M237</f>
        <v>0</v>
      </c>
      <c r="P237" s="13">
        <f t="shared" si="269"/>
        <v>0</v>
      </c>
      <c r="Q237" s="13">
        <f>SUMIFS(GD_A_2018!K:K,GD_A_2018!E:E,A237)</f>
        <v>0</v>
      </c>
      <c r="R237" s="13">
        <f t="shared" si="269"/>
        <v>0</v>
      </c>
      <c r="T237" s="13">
        <f t="shared" si="270"/>
        <v>0</v>
      </c>
      <c r="U237" s="13">
        <f>SUMIFS(GD_A_2019!G:G,GD_A_2019!E:E,A237)</f>
        <v>0</v>
      </c>
      <c r="V237" s="13">
        <f t="shared" si="271"/>
        <v>0</v>
      </c>
      <c r="X237" s="13">
        <f t="shared" si="272"/>
        <v>0</v>
      </c>
      <c r="Y237" s="13">
        <f>SUMIFS(GD_A_2020!J:J,GD_A_2020!E:E,A237)</f>
        <v>0</v>
      </c>
      <c r="Z237" s="13">
        <f t="shared" si="273"/>
        <v>0</v>
      </c>
      <c r="AB237" s="13">
        <f t="shared" si="274"/>
        <v>0</v>
      </c>
      <c r="AC237" s="13">
        <f>SUMIFS(GD_A_2020!G:G,GD_A_2020!E:E,A237)</f>
        <v>0</v>
      </c>
      <c r="AD237" s="13">
        <f t="shared" si="275"/>
        <v>0</v>
      </c>
    </row>
    <row r="238" spans="1:30" s="4" customFormat="1" x14ac:dyDescent="0.25">
      <c r="A238" s="15"/>
      <c r="B238" s="15"/>
      <c r="C238" s="15"/>
      <c r="D238" s="15"/>
      <c r="E238" s="15" t="s">
        <v>264</v>
      </c>
      <c r="F238" s="15" t="s">
        <v>263</v>
      </c>
      <c r="G238" s="69"/>
      <c r="H238" s="16">
        <f>SUM(H234:H237)</f>
        <v>0</v>
      </c>
      <c r="I238" s="16">
        <f>SUM(I234:I237)</f>
        <v>0</v>
      </c>
      <c r="J238" s="16">
        <f>SUM(J234:J237)</f>
        <v>0</v>
      </c>
      <c r="L238" s="16">
        <f>SUM(L234:L237)</f>
        <v>0</v>
      </c>
      <c r="M238" s="16">
        <f>SUM(M234:M237)</f>
        <v>0</v>
      </c>
      <c r="N238" s="16">
        <f>SUM(N234:N237)</f>
        <v>0</v>
      </c>
      <c r="P238" s="16">
        <f>SUM(P234:P237)</f>
        <v>0</v>
      </c>
      <c r="Q238" s="16">
        <f>SUM(Q234:Q237)</f>
        <v>0</v>
      </c>
      <c r="R238" s="16">
        <f>SUM(R234:R237)</f>
        <v>0</v>
      </c>
      <c r="T238" s="16">
        <f>SUM(T234:T237)</f>
        <v>0</v>
      </c>
      <c r="U238" s="16">
        <f>SUM(U234:U237)</f>
        <v>0</v>
      </c>
      <c r="V238" s="16">
        <f>SUM(V234:V237)</f>
        <v>0</v>
      </c>
      <c r="X238" s="16">
        <f>SUM(X234:X237)</f>
        <v>0</v>
      </c>
      <c r="Y238" s="16">
        <f>SUM(Y234:Y237)</f>
        <v>0</v>
      </c>
      <c r="Z238" s="16">
        <f>SUM(Z234:Z237)</f>
        <v>0</v>
      </c>
      <c r="AB238" s="16">
        <f>SUM(AB234:AB237)</f>
        <v>0</v>
      </c>
      <c r="AC238" s="16">
        <f>SUM(AC234:AC237)</f>
        <v>0</v>
      </c>
      <c r="AD238" s="16">
        <f>SUM(AD234:AD237)</f>
        <v>0</v>
      </c>
    </row>
    <row r="239" spans="1:30" s="4" customFormat="1" x14ac:dyDescent="0.25">
      <c r="A239" s="4">
        <v>322001</v>
      </c>
      <c r="B239" s="47">
        <v>5510</v>
      </c>
      <c r="C239" s="22">
        <v>3531</v>
      </c>
      <c r="D239" s="12">
        <v>322</v>
      </c>
      <c r="E239" s="48" t="s">
        <v>262</v>
      </c>
      <c r="F239" s="22" t="s">
        <v>261</v>
      </c>
      <c r="G239" s="68" t="s">
        <v>570</v>
      </c>
      <c r="H239" s="13"/>
      <c r="I239" s="13">
        <f>SUMIFS(GD_A_2018!G:G,GD_A_2018!E:E,A239)</f>
        <v>0</v>
      </c>
      <c r="J239" s="13">
        <f>H239+I239</f>
        <v>0</v>
      </c>
      <c r="L239" s="13"/>
      <c r="M239" s="13">
        <f>SUMIFS(GD_A_2018!I:I,GD_A_2018!E:E,A239)</f>
        <v>0</v>
      </c>
      <c r="N239" s="13">
        <f>L239+M239</f>
        <v>0</v>
      </c>
      <c r="P239" s="13">
        <f t="shared" ref="P239:R242" si="276">O239+N239</f>
        <v>0</v>
      </c>
      <c r="Q239" s="13">
        <f>SUMIFS(GD_A_2018!K:K,GD_A_2018!E:E,A239)</f>
        <v>0</v>
      </c>
      <c r="R239" s="13">
        <f t="shared" si="276"/>
        <v>0</v>
      </c>
      <c r="T239" s="13">
        <f t="shared" ref="T239:T242" si="277">R239</f>
        <v>0</v>
      </c>
      <c r="U239" s="13">
        <f>SUMIFS(GD_A_2019!G:G,GD_A_2019!E:E,A239)</f>
        <v>0</v>
      </c>
      <c r="V239" s="13">
        <f t="shared" ref="V239:V242" si="278">U239+T239</f>
        <v>0</v>
      </c>
      <c r="X239" s="13">
        <f t="shared" ref="X239:X242" si="279">AB239</f>
        <v>0</v>
      </c>
      <c r="Y239" s="13">
        <f>SUMIFS(GD_A_2020!J:J,GD_A_2020!E:E,A239)</f>
        <v>0</v>
      </c>
      <c r="Z239" s="13">
        <f t="shared" ref="Z239:Z242" si="280">Y239+X239</f>
        <v>0</v>
      </c>
      <c r="AB239" s="13">
        <f t="shared" ref="AB239:AB242" si="281">V239</f>
        <v>0</v>
      </c>
      <c r="AC239" s="13">
        <f>SUMIFS(GD_A_2020!G:G,GD_A_2020!E:E,A239)</f>
        <v>0</v>
      </c>
      <c r="AD239" s="13">
        <f t="shared" ref="AD239:AD242" si="282">AC239+AB239</f>
        <v>0</v>
      </c>
    </row>
    <row r="240" spans="1:30" s="4" customFormat="1" x14ac:dyDescent="0.25">
      <c r="A240" s="4">
        <v>322002</v>
      </c>
      <c r="B240" s="47">
        <v>5510</v>
      </c>
      <c r="C240" s="22">
        <v>3532</v>
      </c>
      <c r="D240" s="12">
        <v>322</v>
      </c>
      <c r="E240" s="48" t="s">
        <v>260</v>
      </c>
      <c r="F240" s="22" t="s">
        <v>259</v>
      </c>
      <c r="G240" s="68" t="s">
        <v>570</v>
      </c>
      <c r="H240" s="13"/>
      <c r="I240" s="13">
        <f>SUMIFS(GD_A_2018!G:G,GD_A_2018!E:E,A240)</f>
        <v>0</v>
      </c>
      <c r="J240" s="13">
        <f>H240+I240</f>
        <v>0</v>
      </c>
      <c r="L240" s="13"/>
      <c r="M240" s="13">
        <f>SUMIFS(GD_A_2018!I:I,GD_A_2018!E:E,A240)</f>
        <v>0</v>
      </c>
      <c r="N240" s="13">
        <f>L240+M240</f>
        <v>0</v>
      </c>
      <c r="P240" s="13">
        <f t="shared" si="276"/>
        <v>0</v>
      </c>
      <c r="Q240" s="13">
        <f>SUMIFS(GD_A_2018!K:K,GD_A_2018!E:E,A240)</f>
        <v>0</v>
      </c>
      <c r="R240" s="13">
        <f t="shared" si="276"/>
        <v>0</v>
      </c>
      <c r="T240" s="13">
        <f t="shared" si="277"/>
        <v>0</v>
      </c>
      <c r="U240" s="13">
        <f>SUMIFS(GD_A_2019!G:G,GD_A_2019!E:E,A240)</f>
        <v>0</v>
      </c>
      <c r="V240" s="13">
        <f t="shared" si="278"/>
        <v>0</v>
      </c>
      <c r="X240" s="13">
        <f t="shared" si="279"/>
        <v>0</v>
      </c>
      <c r="Y240" s="13">
        <f>SUMIFS(GD_A_2020!J:J,GD_A_2020!E:E,A240)</f>
        <v>0</v>
      </c>
      <c r="Z240" s="13">
        <f t="shared" si="280"/>
        <v>0</v>
      </c>
      <c r="AB240" s="13">
        <f t="shared" si="281"/>
        <v>0</v>
      </c>
      <c r="AC240" s="13">
        <f>SUMIFS(GD_A_2020!G:G,GD_A_2020!E:E,A240)</f>
        <v>0</v>
      </c>
      <c r="AD240" s="13">
        <f t="shared" si="282"/>
        <v>0</v>
      </c>
    </row>
    <row r="241" spans="1:30" s="4" customFormat="1" x14ac:dyDescent="0.25">
      <c r="A241" s="4">
        <v>322003</v>
      </c>
      <c r="B241" s="4">
        <v>5500</v>
      </c>
      <c r="C241" s="22">
        <v>3533</v>
      </c>
      <c r="D241" s="12">
        <v>322</v>
      </c>
      <c r="E241" s="22" t="s">
        <v>258</v>
      </c>
      <c r="F241" s="22" t="s">
        <v>257</v>
      </c>
      <c r="G241" s="68" t="s">
        <v>570</v>
      </c>
      <c r="H241" s="13"/>
      <c r="I241" s="13">
        <f>SUMIFS(GD_A_2018!G:G,GD_A_2018!E:E,A241)</f>
        <v>0</v>
      </c>
      <c r="J241" s="13">
        <f>H241+I241</f>
        <v>0</v>
      </c>
      <c r="L241" s="13"/>
      <c r="M241" s="13">
        <f>SUMIFS(GD_A_2018!I:I,GD_A_2018!E:E,A241)</f>
        <v>0</v>
      </c>
      <c r="N241" s="13">
        <f>L241+M241</f>
        <v>0</v>
      </c>
      <c r="P241" s="13">
        <f t="shared" si="276"/>
        <v>0</v>
      </c>
      <c r="Q241" s="13">
        <f>SUMIFS(GD_A_2018!K:K,GD_A_2018!E:E,A241)</f>
        <v>0</v>
      </c>
      <c r="R241" s="13">
        <f t="shared" si="276"/>
        <v>0</v>
      </c>
      <c r="T241" s="13">
        <f t="shared" si="277"/>
        <v>0</v>
      </c>
      <c r="U241" s="13">
        <f>SUMIFS(GD_A_2019!G:G,GD_A_2019!E:E,A241)</f>
        <v>0</v>
      </c>
      <c r="V241" s="13">
        <f t="shared" si="278"/>
        <v>0</v>
      </c>
      <c r="X241" s="13">
        <f t="shared" si="279"/>
        <v>0</v>
      </c>
      <c r="Y241" s="13">
        <f>SUMIFS(GD_A_2020!J:J,GD_A_2020!E:E,A241)</f>
        <v>0</v>
      </c>
      <c r="Z241" s="13">
        <f t="shared" si="280"/>
        <v>0</v>
      </c>
      <c r="AB241" s="13">
        <f t="shared" si="281"/>
        <v>0</v>
      </c>
      <c r="AC241" s="13">
        <f>SUMIFS(GD_A_2020!G:G,GD_A_2020!E:E,A241)</f>
        <v>0</v>
      </c>
      <c r="AD241" s="13">
        <f t="shared" si="282"/>
        <v>0</v>
      </c>
    </row>
    <row r="242" spans="1:30" s="4" customFormat="1" x14ac:dyDescent="0.25">
      <c r="A242" s="4">
        <v>322004</v>
      </c>
      <c r="B242" s="47">
        <v>5510</v>
      </c>
      <c r="C242" s="22">
        <v>3534</v>
      </c>
      <c r="D242" s="12">
        <v>322</v>
      </c>
      <c r="E242" s="22" t="s">
        <v>256</v>
      </c>
      <c r="F242" s="22" t="s">
        <v>255</v>
      </c>
      <c r="G242" s="68" t="s">
        <v>570</v>
      </c>
      <c r="H242" s="13"/>
      <c r="I242" s="13">
        <f>SUMIFS(GD_A_2018!G:G,GD_A_2018!E:E,A242)</f>
        <v>0</v>
      </c>
      <c r="J242" s="13">
        <f>H242+I242</f>
        <v>0</v>
      </c>
      <c r="L242" s="13"/>
      <c r="M242" s="13">
        <f>SUMIFS(GD_A_2018!I:I,GD_A_2018!E:E,A242)</f>
        <v>0</v>
      </c>
      <c r="N242" s="13">
        <f>L242+M242</f>
        <v>0</v>
      </c>
      <c r="P242" s="13">
        <f t="shared" si="276"/>
        <v>0</v>
      </c>
      <c r="Q242" s="13">
        <f>SUMIFS(GD_A_2018!K:K,GD_A_2018!E:E,A242)</f>
        <v>0</v>
      </c>
      <c r="R242" s="13">
        <f t="shared" si="276"/>
        <v>0</v>
      </c>
      <c r="T242" s="13">
        <f t="shared" si="277"/>
        <v>0</v>
      </c>
      <c r="U242" s="13">
        <f>SUMIFS(GD_A_2019!G:G,GD_A_2019!E:E,A242)</f>
        <v>0</v>
      </c>
      <c r="V242" s="13">
        <f t="shared" si="278"/>
        <v>0</v>
      </c>
      <c r="X242" s="13">
        <f t="shared" si="279"/>
        <v>0</v>
      </c>
      <c r="Y242" s="13">
        <f>SUMIFS(GD_A_2020!J:J,GD_A_2020!E:E,A242)</f>
        <v>0</v>
      </c>
      <c r="Z242" s="13">
        <f t="shared" si="280"/>
        <v>0</v>
      </c>
      <c r="AB242" s="13">
        <f t="shared" si="281"/>
        <v>0</v>
      </c>
      <c r="AC242" s="13">
        <f>SUMIFS(GD_A_2020!G:G,GD_A_2020!E:E,A242)</f>
        <v>0</v>
      </c>
      <c r="AD242" s="13">
        <f t="shared" si="282"/>
        <v>0</v>
      </c>
    </row>
    <row r="243" spans="1:30" s="4" customFormat="1" x14ac:dyDescent="0.25">
      <c r="A243" s="15"/>
      <c r="B243" s="15"/>
      <c r="C243" s="15"/>
      <c r="D243" s="15"/>
      <c r="E243" s="15" t="s">
        <v>254</v>
      </c>
      <c r="F243" s="15" t="s">
        <v>253</v>
      </c>
      <c r="G243" s="69"/>
      <c r="H243" s="16">
        <f>SUM(H239:H242)</f>
        <v>0</v>
      </c>
      <c r="I243" s="16">
        <f>SUM(I239:I242)</f>
        <v>0</v>
      </c>
      <c r="J243" s="16">
        <f>SUM(J239:J242)</f>
        <v>0</v>
      </c>
      <c r="L243" s="16">
        <f>SUM(L239:L242)</f>
        <v>0</v>
      </c>
      <c r="M243" s="16">
        <f>SUM(M239:M242)</f>
        <v>0</v>
      </c>
      <c r="N243" s="16">
        <f>SUM(N239:N242)</f>
        <v>0</v>
      </c>
      <c r="P243" s="16">
        <f>SUM(P239:P242)</f>
        <v>0</v>
      </c>
      <c r="Q243" s="16">
        <f>SUM(Q239:Q242)</f>
        <v>0</v>
      </c>
      <c r="R243" s="16">
        <f>SUM(R239:R242)</f>
        <v>0</v>
      </c>
      <c r="T243" s="16">
        <f>SUM(T239:T242)</f>
        <v>0</v>
      </c>
      <c r="U243" s="16">
        <f>SUM(U239:U242)</f>
        <v>0</v>
      </c>
      <c r="V243" s="16">
        <f>SUM(V239:V242)</f>
        <v>0</v>
      </c>
      <c r="X243" s="16">
        <f>SUM(X239:X242)</f>
        <v>0</v>
      </c>
      <c r="Y243" s="16">
        <f>SUM(Y239:Y242)</f>
        <v>0</v>
      </c>
      <c r="Z243" s="16">
        <f>SUM(Z239:Z242)</f>
        <v>0</v>
      </c>
      <c r="AB243" s="16">
        <f>SUM(AB239:AB242)</f>
        <v>0</v>
      </c>
      <c r="AC243" s="16">
        <f>SUM(AC239:AC242)</f>
        <v>0</v>
      </c>
      <c r="AD243" s="16">
        <f>SUM(AD239:AD242)</f>
        <v>0</v>
      </c>
    </row>
    <row r="244" spans="1:30" s="4" customFormat="1" x14ac:dyDescent="0.25">
      <c r="A244" s="15">
        <v>323001</v>
      </c>
      <c r="B244" s="15">
        <v>5500</v>
      </c>
      <c r="C244" s="15">
        <v>357</v>
      </c>
      <c r="D244" s="15">
        <v>323</v>
      </c>
      <c r="E244" s="15" t="s">
        <v>252</v>
      </c>
      <c r="F244" s="15" t="s">
        <v>251</v>
      </c>
      <c r="G244" s="68" t="s">
        <v>570</v>
      </c>
      <c r="H244" s="16"/>
      <c r="I244" s="13">
        <f>SUMIFS(GD_A_2018!G:G,GD_A_2018!E:E,A244)</f>
        <v>0</v>
      </c>
      <c r="J244" s="16">
        <f>H244+I244</f>
        <v>0</v>
      </c>
      <c r="L244" s="16"/>
      <c r="M244" s="13">
        <f>SUMIFS(GD_A_2018!I:I,GD_A_2018!E:E,A244)</f>
        <v>0</v>
      </c>
      <c r="N244" s="16">
        <f>L244+M244</f>
        <v>0</v>
      </c>
      <c r="P244" s="13">
        <f t="shared" ref="P244:R245" si="283">O244+N244</f>
        <v>0</v>
      </c>
      <c r="Q244" s="13">
        <f>SUMIFS(GD_A_2018!K:K,GD_A_2018!E:E,A244)</f>
        <v>0</v>
      </c>
      <c r="R244" s="13">
        <f t="shared" si="283"/>
        <v>0</v>
      </c>
      <c r="T244" s="13">
        <f t="shared" ref="T244:T245" si="284">R244</f>
        <v>0</v>
      </c>
      <c r="U244" s="13">
        <f>SUMIFS(GD_A_2019!G:G,GD_A_2019!E:E,A244)</f>
        <v>0</v>
      </c>
      <c r="V244" s="13">
        <f t="shared" ref="V244:V245" si="285">U244+T244</f>
        <v>0</v>
      </c>
      <c r="X244" s="13">
        <f t="shared" ref="X244:X245" si="286">AB244</f>
        <v>0</v>
      </c>
      <c r="Y244" s="13">
        <f>SUMIFS(GD_A_2020!J:J,GD_A_2020!E:E,A244)</f>
        <v>0</v>
      </c>
      <c r="Z244" s="13">
        <f t="shared" ref="Z244:Z245" si="287">Y244+X244</f>
        <v>0</v>
      </c>
      <c r="AB244" s="13">
        <f t="shared" ref="AB244:AB245" si="288">V244</f>
        <v>0</v>
      </c>
      <c r="AC244" s="13">
        <f>SUMIFS(GD_A_2020!G:G,GD_A_2020!E:E,A244)</f>
        <v>0</v>
      </c>
      <c r="AD244" s="13">
        <f t="shared" ref="AD244:AD245" si="289">AC244+AB244</f>
        <v>0</v>
      </c>
    </row>
    <row r="245" spans="1:30" s="4" customFormat="1" x14ac:dyDescent="0.25">
      <c r="A245" s="15">
        <v>324001</v>
      </c>
      <c r="B245" s="15">
        <v>5500</v>
      </c>
      <c r="C245" s="15">
        <v>171</v>
      </c>
      <c r="D245" s="15">
        <v>324</v>
      </c>
      <c r="E245" s="15" t="s">
        <v>250</v>
      </c>
      <c r="F245" s="15" t="s">
        <v>249</v>
      </c>
      <c r="G245" s="68" t="s">
        <v>570</v>
      </c>
      <c r="H245" s="16"/>
      <c r="I245" s="13">
        <f>SUMIFS(GD_A_2018!G:G,GD_A_2018!E:E,A245)</f>
        <v>0</v>
      </c>
      <c r="J245" s="16">
        <f>H245+I245</f>
        <v>0</v>
      </c>
      <c r="L245" s="16"/>
      <c r="M245" s="13">
        <f>SUMIFS(GD_A_2018!I:I,GD_A_2018!E:E,A245)</f>
        <v>0</v>
      </c>
      <c r="N245" s="16">
        <f>L245+M245</f>
        <v>0</v>
      </c>
      <c r="P245" s="13">
        <f t="shared" si="283"/>
        <v>0</v>
      </c>
      <c r="Q245" s="13">
        <f>SUMIFS(GD_A_2018!K:K,GD_A_2018!E:E,A245)</f>
        <v>0</v>
      </c>
      <c r="R245" s="13">
        <f t="shared" si="283"/>
        <v>0</v>
      </c>
      <c r="T245" s="13">
        <f t="shared" si="284"/>
        <v>0</v>
      </c>
      <c r="U245" s="13">
        <f>SUMIFS(GD_A_2019!G:G,GD_A_2019!E:E,A245)</f>
        <v>0</v>
      </c>
      <c r="V245" s="13">
        <f t="shared" si="285"/>
        <v>0</v>
      </c>
      <c r="X245" s="13">
        <f t="shared" si="286"/>
        <v>0</v>
      </c>
      <c r="Y245" s="13">
        <f>SUMIFS(GD_A_2020!J:J,GD_A_2020!E:E,A245)</f>
        <v>0</v>
      </c>
      <c r="Z245" s="13">
        <f t="shared" si="287"/>
        <v>0</v>
      </c>
      <c r="AB245" s="13">
        <f t="shared" si="288"/>
        <v>0</v>
      </c>
      <c r="AC245" s="13">
        <f>SUMIFS(GD_A_2020!G:G,GD_A_2020!E:E,A245)</f>
        <v>0</v>
      </c>
      <c r="AD245" s="13">
        <f t="shared" si="289"/>
        <v>0</v>
      </c>
    </row>
    <row r="246" spans="1:30" s="4" customFormat="1" x14ac:dyDescent="0.25">
      <c r="A246" s="27"/>
      <c r="B246" s="27"/>
      <c r="C246" s="27"/>
      <c r="D246" s="27">
        <v>310</v>
      </c>
      <c r="E246" s="27" t="s">
        <v>248</v>
      </c>
      <c r="F246" s="27" t="s">
        <v>247</v>
      </c>
      <c r="G246" s="72"/>
      <c r="H246" s="28">
        <f>SUM(H205:H206,H216:H218,H222:H224,H229,H233,H238,H243:H245)</f>
        <v>0</v>
      </c>
      <c r="I246" s="28">
        <f>SUM(I205:I206,I216:I218,I222:I224,I229,I233,I238,I243:I245)</f>
        <v>-5405000000</v>
      </c>
      <c r="J246" s="28">
        <f>SUM(J205:J206,J216:J218,J222:J224,J229,J233,J238,J243:J245)</f>
        <v>-5405000000</v>
      </c>
      <c r="L246" s="28">
        <f>SUM(L205:L206,L216:L218,L222:L224,L229,L233,L238,L243:L245)</f>
        <v>0</v>
      </c>
      <c r="M246" s="28">
        <f>SUM(M205:M206,M216:M218,M222:M224,M229,M233,M238,M243:M245)</f>
        <v>-11710000000</v>
      </c>
      <c r="N246" s="28">
        <f>SUM(N205:N206,N216:N218,N222:N224,N229,N233,N238,N243:N245)</f>
        <v>-11710000000</v>
      </c>
      <c r="P246" s="28">
        <f>SUM(P205:P206,P216:P218,P222:P224,P229,P233,P238,P243:P245)</f>
        <v>-11710000000</v>
      </c>
      <c r="Q246" s="28">
        <f>SUM(Q205:Q206,Q216:Q218,Q222:Q224,Q229,Q233,Q238,Q243:Q245)</f>
        <v>6305000000</v>
      </c>
      <c r="R246" s="28">
        <f>SUM(R205:R206,R216:R218,R222:R224,R229,R233,R238,R243:R245)</f>
        <v>-5405000000</v>
      </c>
      <c r="T246" s="28">
        <f>SUM(T205:T206,T216:T218,T222:T224,T229,T233,T238,T243:T245)</f>
        <v>-5405000000</v>
      </c>
      <c r="U246" s="28">
        <f>SUM(U205:U206,U216:U218,U222:U224,U229,U233,U238,U243:U245)</f>
        <v>-61760000000</v>
      </c>
      <c r="V246" s="28">
        <f>SUM(V205:V206,V216:V218,V222:V224,V229,V233,V238,V243:V245)</f>
        <v>-67165000000</v>
      </c>
      <c r="X246" s="28">
        <f>SUM(X205:X206,X216:X218,X222:X224,X229,X233,X238,X243:X245)</f>
        <v>-67165000000</v>
      </c>
      <c r="Y246" s="28">
        <f>SUM(Y205:Y206,Y216:Y218,Y222:Y224,Y229,Y233,Y238,Y243:Y245)</f>
        <v>57790000000</v>
      </c>
      <c r="Z246" s="28">
        <f>SUM(Z205:Z206,Z216:Z218,Z222:Z224,Z229,Z233,Z238,Z243:Z245)</f>
        <v>-9375000000</v>
      </c>
      <c r="AB246" s="28">
        <f>SUM(AB205:AB206,AB216:AB218,AB222:AB224,AB229,AB233,AB238,AB243:AB245)</f>
        <v>-67165000000</v>
      </c>
      <c r="AC246" s="28">
        <f>SUM(AC205:AC206,AC216:AC218,AC222:AC224,AC229,AC233,AC238,AC243:AC245)</f>
        <v>5440000000</v>
      </c>
      <c r="AD246" s="28">
        <f>SUM(AD205:AD206,AD216:AD218,AD222:AD224,AD229,AD233,AD238,AD243:AD245)</f>
        <v>-61725000000</v>
      </c>
    </row>
    <row r="247" spans="1:30" s="4" customFormat="1" x14ac:dyDescent="0.25">
      <c r="A247" s="2"/>
      <c r="B247" s="2"/>
      <c r="C247" s="2"/>
      <c r="D247" s="2"/>
      <c r="E247" s="2"/>
      <c r="F247" s="2"/>
      <c r="G247" s="69"/>
      <c r="H247" s="3"/>
      <c r="I247" s="3"/>
      <c r="J247" s="3"/>
      <c r="L247" s="3"/>
      <c r="M247" s="3"/>
      <c r="N247" s="3"/>
      <c r="P247" s="3"/>
      <c r="Q247" s="3"/>
      <c r="R247" s="3"/>
      <c r="T247" s="3"/>
      <c r="U247" s="3"/>
      <c r="V247" s="3"/>
      <c r="X247" s="3"/>
      <c r="Y247" s="3"/>
      <c r="Z247" s="3"/>
      <c r="AB247" s="3"/>
      <c r="AC247" s="3"/>
      <c r="AD247" s="3"/>
    </row>
    <row r="248" spans="1:30" s="4" customFormat="1" x14ac:dyDescent="0.25">
      <c r="A248" s="15">
        <v>331001</v>
      </c>
      <c r="B248" s="15">
        <v>4300</v>
      </c>
      <c r="C248" s="15">
        <v>331</v>
      </c>
      <c r="D248" s="15">
        <v>331</v>
      </c>
      <c r="E248" s="15" t="s">
        <v>246</v>
      </c>
      <c r="F248" s="15" t="s">
        <v>245</v>
      </c>
      <c r="G248" s="68" t="s">
        <v>570</v>
      </c>
      <c r="H248" s="16"/>
      <c r="I248" s="13">
        <f>SUMIFS(GD_A_2018!G:G,GD_A_2018!E:E,A248)</f>
        <v>0</v>
      </c>
      <c r="J248" s="16">
        <f t="shared" ref="J248:J254" si="290">H248+I248</f>
        <v>0</v>
      </c>
      <c r="L248" s="16"/>
      <c r="M248" s="13">
        <f>SUMIFS(GD_A_2018!I:I,GD_A_2018!E:E,A248)</f>
        <v>0</v>
      </c>
      <c r="N248" s="16">
        <f t="shared" ref="N248:N254" si="291">L248+M248</f>
        <v>0</v>
      </c>
      <c r="P248" s="13">
        <f t="shared" ref="P248:R254" si="292">O248+N248</f>
        <v>0</v>
      </c>
      <c r="Q248" s="13">
        <f>SUMIFS(GD_A_2018!K:K,GD_A_2018!E:E,A248)</f>
        <v>0</v>
      </c>
      <c r="R248" s="13">
        <f t="shared" si="292"/>
        <v>0</v>
      </c>
      <c r="T248" s="13">
        <f t="shared" ref="T248:T254" si="293">R248</f>
        <v>0</v>
      </c>
      <c r="U248" s="13">
        <f>SUMIFS(GD_A_2019!G:G,GD_A_2019!E:E,A248)</f>
        <v>0</v>
      </c>
      <c r="V248" s="13">
        <f t="shared" ref="V248:V254" si="294">U248+T248</f>
        <v>0</v>
      </c>
      <c r="X248" s="13">
        <f t="shared" ref="X248:X254" si="295">AB248</f>
        <v>0</v>
      </c>
      <c r="Y248" s="13">
        <f>SUMIFS(GD_A_2020!J:J,GD_A_2020!E:E,A248)</f>
        <v>0</v>
      </c>
      <c r="Z248" s="13">
        <f t="shared" ref="Z248:Z254" si="296">Y248+X248</f>
        <v>0</v>
      </c>
      <c r="AB248" s="13">
        <f t="shared" ref="AB248:AB254" si="297">V248</f>
        <v>0</v>
      </c>
      <c r="AC248" s="13">
        <f>SUMIFS(GD_A_2020!G:G,GD_A_2020!E:E,A248)</f>
        <v>0</v>
      </c>
      <c r="AD248" s="13">
        <f t="shared" ref="AD248:AD254" si="298">AC248+AB248</f>
        <v>0</v>
      </c>
    </row>
    <row r="249" spans="1:30" s="4" customFormat="1" x14ac:dyDescent="0.25">
      <c r="A249" s="15">
        <v>332001</v>
      </c>
      <c r="B249" s="15">
        <v>4410</v>
      </c>
      <c r="C249" s="15">
        <v>131</v>
      </c>
      <c r="D249" s="15">
        <v>332</v>
      </c>
      <c r="E249" s="15" t="s">
        <v>244</v>
      </c>
      <c r="F249" s="15" t="s">
        <v>243</v>
      </c>
      <c r="G249" s="68" t="s">
        <v>570</v>
      </c>
      <c r="H249" s="16"/>
      <c r="I249" s="13">
        <f>SUMIFS(GD_A_2018!G:G,GD_A_2018!E:E,A249)</f>
        <v>0</v>
      </c>
      <c r="J249" s="16">
        <f t="shared" si="290"/>
        <v>0</v>
      </c>
      <c r="L249" s="16"/>
      <c r="M249" s="13">
        <f>SUMIFS(GD_A_2018!I:I,GD_A_2018!E:E,A249)</f>
        <v>0</v>
      </c>
      <c r="N249" s="16">
        <f t="shared" si="291"/>
        <v>0</v>
      </c>
      <c r="P249" s="13">
        <f t="shared" si="292"/>
        <v>0</v>
      </c>
      <c r="Q249" s="13">
        <f>SUMIFS(GD_A_2018!K:K,GD_A_2018!E:E,A249)</f>
        <v>0</v>
      </c>
      <c r="R249" s="13">
        <f t="shared" si="292"/>
        <v>0</v>
      </c>
      <c r="T249" s="13">
        <f t="shared" si="293"/>
        <v>0</v>
      </c>
      <c r="U249" s="13">
        <f>SUMIFS(GD_A_2019!G:G,GD_A_2019!E:E,A249)</f>
        <v>0</v>
      </c>
      <c r="V249" s="13">
        <f t="shared" si="294"/>
        <v>0</v>
      </c>
      <c r="X249" s="13">
        <f t="shared" si="295"/>
        <v>0</v>
      </c>
      <c r="Y249" s="13">
        <f>SUMIFS(GD_A_2020!J:J,GD_A_2020!E:E,A249)</f>
        <v>0</v>
      </c>
      <c r="Z249" s="13">
        <f t="shared" si="296"/>
        <v>0</v>
      </c>
      <c r="AB249" s="13">
        <f t="shared" si="297"/>
        <v>0</v>
      </c>
      <c r="AC249" s="13">
        <f>SUMIFS(GD_A_2020!G:G,GD_A_2020!E:E,A249)</f>
        <v>0</v>
      </c>
      <c r="AD249" s="13">
        <f t="shared" si="298"/>
        <v>0</v>
      </c>
    </row>
    <row r="250" spans="1:30" s="4" customFormat="1" x14ac:dyDescent="0.25">
      <c r="A250" s="15">
        <v>333001</v>
      </c>
      <c r="B250" s="15">
        <v>4410</v>
      </c>
      <c r="C250" s="15">
        <v>335</v>
      </c>
      <c r="D250" s="15">
        <v>333</v>
      </c>
      <c r="E250" s="15" t="s">
        <v>242</v>
      </c>
      <c r="F250" s="15" t="s">
        <v>241</v>
      </c>
      <c r="G250" s="68" t="s">
        <v>570</v>
      </c>
      <c r="H250" s="16"/>
      <c r="I250" s="13">
        <f>SUMIFS(GD_A_2018!G:G,GD_A_2018!E:E,A250)</f>
        <v>0</v>
      </c>
      <c r="J250" s="16">
        <f t="shared" si="290"/>
        <v>0</v>
      </c>
      <c r="L250" s="16"/>
      <c r="M250" s="13">
        <f>SUMIFS(GD_A_2018!I:I,GD_A_2018!E:E,A250)</f>
        <v>0</v>
      </c>
      <c r="N250" s="16">
        <f t="shared" si="291"/>
        <v>0</v>
      </c>
      <c r="P250" s="13">
        <f t="shared" si="292"/>
        <v>0</v>
      </c>
      <c r="Q250" s="13">
        <f>SUMIFS(GD_A_2018!K:K,GD_A_2018!E:E,A250)</f>
        <v>0</v>
      </c>
      <c r="R250" s="13">
        <f t="shared" si="292"/>
        <v>0</v>
      </c>
      <c r="T250" s="13">
        <f t="shared" si="293"/>
        <v>0</v>
      </c>
      <c r="U250" s="13">
        <f>SUMIFS(GD_A_2019!G:G,GD_A_2019!E:E,A250)</f>
        <v>0</v>
      </c>
      <c r="V250" s="13">
        <f t="shared" si="294"/>
        <v>0</v>
      </c>
      <c r="X250" s="13">
        <f t="shared" si="295"/>
        <v>0</v>
      </c>
      <c r="Y250" s="13">
        <f>SUMIFS(GD_A_2020!J:J,GD_A_2020!E:E,A250)</f>
        <v>0</v>
      </c>
      <c r="Z250" s="13">
        <f t="shared" si="296"/>
        <v>0</v>
      </c>
      <c r="AB250" s="13">
        <f t="shared" si="297"/>
        <v>0</v>
      </c>
      <c r="AC250" s="13">
        <f>SUMIFS(GD_A_2020!G:G,GD_A_2020!E:E,A250)</f>
        <v>0</v>
      </c>
      <c r="AD250" s="13">
        <f t="shared" si="298"/>
        <v>0</v>
      </c>
    </row>
    <row r="251" spans="1:30" s="4" customFormat="1" x14ac:dyDescent="0.25">
      <c r="A251" s="15">
        <v>334001</v>
      </c>
      <c r="B251" s="15">
        <v>4410</v>
      </c>
      <c r="C251" s="15">
        <v>3361</v>
      </c>
      <c r="D251" s="15">
        <v>334</v>
      </c>
      <c r="E251" s="15" t="s">
        <v>240</v>
      </c>
      <c r="F251" s="15" t="s">
        <v>239</v>
      </c>
      <c r="G251" s="68" t="s">
        <v>570</v>
      </c>
      <c r="H251" s="16"/>
      <c r="I251" s="13">
        <f>SUMIFS(GD_A_2018!G:G,GD_A_2018!E:E,A251)</f>
        <v>0</v>
      </c>
      <c r="J251" s="16">
        <f t="shared" si="290"/>
        <v>0</v>
      </c>
      <c r="L251" s="16"/>
      <c r="M251" s="13">
        <f>SUMIFS(GD_A_2018!I:I,GD_A_2018!E:E,A251)</f>
        <v>0</v>
      </c>
      <c r="N251" s="16">
        <f t="shared" si="291"/>
        <v>0</v>
      </c>
      <c r="P251" s="13">
        <f t="shared" si="292"/>
        <v>0</v>
      </c>
      <c r="Q251" s="13">
        <f>SUMIFS(GD_A_2018!K:K,GD_A_2018!E:E,A251)</f>
        <v>0</v>
      </c>
      <c r="R251" s="13">
        <f t="shared" si="292"/>
        <v>0</v>
      </c>
      <c r="T251" s="13">
        <f t="shared" si="293"/>
        <v>0</v>
      </c>
      <c r="U251" s="13">
        <f>SUMIFS(GD_A_2019!G:G,GD_A_2019!E:E,A251)</f>
        <v>0</v>
      </c>
      <c r="V251" s="13">
        <f t="shared" si="294"/>
        <v>0</v>
      </c>
      <c r="X251" s="13">
        <f t="shared" si="295"/>
        <v>0</v>
      </c>
      <c r="Y251" s="13">
        <f>SUMIFS(GD_A_2020!J:J,GD_A_2020!E:E,A251)</f>
        <v>0</v>
      </c>
      <c r="Z251" s="13">
        <f t="shared" si="296"/>
        <v>0</v>
      </c>
      <c r="AB251" s="13">
        <f t="shared" si="297"/>
        <v>0</v>
      </c>
      <c r="AC251" s="13">
        <f>SUMIFS(GD_A_2020!G:G,GD_A_2020!E:E,A251)</f>
        <v>0</v>
      </c>
      <c r="AD251" s="13">
        <f t="shared" si="298"/>
        <v>0</v>
      </c>
    </row>
    <row r="252" spans="1:30" s="4" customFormat="1" x14ac:dyDescent="0.25">
      <c r="A252" s="2">
        <v>335001</v>
      </c>
      <c r="B252" s="2">
        <v>4410</v>
      </c>
      <c r="C252" s="12">
        <v>3362</v>
      </c>
      <c r="D252" s="12">
        <v>335</v>
      </c>
      <c r="E252" s="12" t="s">
        <v>238</v>
      </c>
      <c r="F252" s="12" t="s">
        <v>237</v>
      </c>
      <c r="G252" s="68" t="s">
        <v>570</v>
      </c>
      <c r="H252" s="13"/>
      <c r="I252" s="13">
        <f>SUMIFS(GD_A_2018!G:G,GD_A_2018!E:E,A252)</f>
        <v>0</v>
      </c>
      <c r="J252" s="13">
        <f t="shared" si="290"/>
        <v>0</v>
      </c>
      <c r="L252" s="13"/>
      <c r="M252" s="13">
        <f>SUMIFS(GD_A_2018!I:I,GD_A_2018!E:E,A252)</f>
        <v>0</v>
      </c>
      <c r="N252" s="13">
        <f t="shared" si="291"/>
        <v>0</v>
      </c>
      <c r="P252" s="13">
        <f t="shared" si="292"/>
        <v>0</v>
      </c>
      <c r="Q252" s="13">
        <f>SUMIFS(GD_A_2018!K:K,GD_A_2018!E:E,A252)</f>
        <v>0</v>
      </c>
      <c r="R252" s="13">
        <f t="shared" si="292"/>
        <v>0</v>
      </c>
      <c r="T252" s="13">
        <f t="shared" si="293"/>
        <v>0</v>
      </c>
      <c r="U252" s="13">
        <f>SUMIFS(GD_A_2019!G:G,GD_A_2019!E:E,A252)</f>
        <v>0</v>
      </c>
      <c r="V252" s="13">
        <f t="shared" si="294"/>
        <v>0</v>
      </c>
      <c r="X252" s="13">
        <f t="shared" si="295"/>
        <v>0</v>
      </c>
      <c r="Y252" s="13">
        <f>SUMIFS(GD_A_2020!J:J,GD_A_2020!E:E,A252)</f>
        <v>0</v>
      </c>
      <c r="Z252" s="13">
        <f t="shared" si="296"/>
        <v>0</v>
      </c>
      <c r="AB252" s="13">
        <f t="shared" si="297"/>
        <v>0</v>
      </c>
      <c r="AC252" s="13">
        <f>SUMIFS(GD_A_2020!G:G,GD_A_2020!E:E,A252)</f>
        <v>0</v>
      </c>
      <c r="AD252" s="13">
        <f t="shared" si="298"/>
        <v>0</v>
      </c>
    </row>
    <row r="253" spans="1:30" s="4" customFormat="1" x14ac:dyDescent="0.25">
      <c r="A253" s="2">
        <v>335002</v>
      </c>
      <c r="B253" s="2">
        <v>4410</v>
      </c>
      <c r="C253" s="12">
        <v>3363</v>
      </c>
      <c r="D253" s="12">
        <v>335</v>
      </c>
      <c r="E253" s="12" t="s">
        <v>236</v>
      </c>
      <c r="F253" s="12" t="s">
        <v>235</v>
      </c>
      <c r="G253" s="68" t="s">
        <v>570</v>
      </c>
      <c r="H253" s="13"/>
      <c r="I253" s="13">
        <f>SUMIFS(GD_A_2018!G:G,GD_A_2018!E:E,A253)</f>
        <v>0</v>
      </c>
      <c r="J253" s="13">
        <f t="shared" si="290"/>
        <v>0</v>
      </c>
      <c r="L253" s="13"/>
      <c r="M253" s="13">
        <f>SUMIFS(GD_A_2018!I:I,GD_A_2018!E:E,A253)</f>
        <v>0</v>
      </c>
      <c r="N253" s="13">
        <f t="shared" si="291"/>
        <v>0</v>
      </c>
      <c r="P253" s="13">
        <f t="shared" si="292"/>
        <v>0</v>
      </c>
      <c r="Q253" s="13">
        <f>SUMIFS(GD_A_2018!K:K,GD_A_2018!E:E,A253)</f>
        <v>0</v>
      </c>
      <c r="R253" s="13">
        <f t="shared" si="292"/>
        <v>0</v>
      </c>
      <c r="T253" s="13">
        <f t="shared" si="293"/>
        <v>0</v>
      </c>
      <c r="U253" s="13">
        <f>SUMIFS(GD_A_2019!G:G,GD_A_2019!E:E,A253)</f>
        <v>0</v>
      </c>
      <c r="V253" s="13">
        <f t="shared" si="294"/>
        <v>0</v>
      </c>
      <c r="X253" s="13">
        <f t="shared" si="295"/>
        <v>0</v>
      </c>
      <c r="Y253" s="13">
        <f>SUMIFS(GD_A_2020!J:J,GD_A_2020!E:E,A253)</f>
        <v>0</v>
      </c>
      <c r="Z253" s="13">
        <f t="shared" si="296"/>
        <v>0</v>
      </c>
      <c r="AB253" s="13">
        <f t="shared" si="297"/>
        <v>0</v>
      </c>
      <c r="AC253" s="13">
        <f>SUMIFS(GD_A_2020!G:G,GD_A_2020!E:E,A253)</f>
        <v>0</v>
      </c>
      <c r="AD253" s="13">
        <f t="shared" si="298"/>
        <v>0</v>
      </c>
    </row>
    <row r="254" spans="1:30" s="4" customFormat="1" x14ac:dyDescent="0.25">
      <c r="A254" s="2">
        <v>335003</v>
      </c>
      <c r="B254" s="2">
        <v>4410</v>
      </c>
      <c r="C254" s="12">
        <v>3368</v>
      </c>
      <c r="D254" s="12">
        <v>335</v>
      </c>
      <c r="E254" s="12" t="s">
        <v>234</v>
      </c>
      <c r="F254" s="12" t="s">
        <v>233</v>
      </c>
      <c r="G254" s="68" t="s">
        <v>570</v>
      </c>
      <c r="H254" s="13"/>
      <c r="I254" s="13">
        <f>SUMIFS(GD_A_2018!G:G,GD_A_2018!E:E,A254)</f>
        <v>0</v>
      </c>
      <c r="J254" s="13">
        <f t="shared" si="290"/>
        <v>0</v>
      </c>
      <c r="L254" s="13"/>
      <c r="M254" s="13">
        <f>SUMIFS(GD_A_2018!I:I,GD_A_2018!E:E,A254)</f>
        <v>0</v>
      </c>
      <c r="N254" s="13">
        <f t="shared" si="291"/>
        <v>0</v>
      </c>
      <c r="P254" s="13">
        <f t="shared" si="292"/>
        <v>0</v>
      </c>
      <c r="Q254" s="13">
        <f>SUMIFS(GD_A_2018!K:K,GD_A_2018!E:E,A254)</f>
        <v>0</v>
      </c>
      <c r="R254" s="13">
        <f t="shared" si="292"/>
        <v>0</v>
      </c>
      <c r="T254" s="13">
        <f t="shared" si="293"/>
        <v>0</v>
      </c>
      <c r="U254" s="13">
        <f>SUMIFS(GD_A_2019!G:G,GD_A_2019!E:E,A254)</f>
        <v>0</v>
      </c>
      <c r="V254" s="13">
        <f t="shared" si="294"/>
        <v>0</v>
      </c>
      <c r="X254" s="13">
        <f t="shared" si="295"/>
        <v>0</v>
      </c>
      <c r="Y254" s="13">
        <f>SUMIFS(GD_A_2020!J:J,GD_A_2020!E:E,A254)</f>
        <v>0</v>
      </c>
      <c r="Z254" s="13">
        <f t="shared" si="296"/>
        <v>0</v>
      </c>
      <c r="AB254" s="13">
        <f t="shared" si="297"/>
        <v>0</v>
      </c>
      <c r="AC254" s="13">
        <f>SUMIFS(GD_A_2020!G:G,GD_A_2020!E:E,A254)</f>
        <v>0</v>
      </c>
      <c r="AD254" s="13">
        <f t="shared" si="298"/>
        <v>0</v>
      </c>
    </row>
    <row r="255" spans="1:30" s="4" customFormat="1" x14ac:dyDescent="0.25">
      <c r="A255" s="15"/>
      <c r="B255" s="15"/>
      <c r="C255" s="15"/>
      <c r="D255" s="15"/>
      <c r="E255" s="15" t="s">
        <v>232</v>
      </c>
      <c r="F255" s="15" t="s">
        <v>231</v>
      </c>
      <c r="G255" s="68"/>
      <c r="H255" s="16">
        <f>SUM(H252:H254)</f>
        <v>0</v>
      </c>
      <c r="I255" s="16">
        <f>SUM(I252:I254)</f>
        <v>0</v>
      </c>
      <c r="J255" s="16">
        <f>SUM(J252:J254)</f>
        <v>0</v>
      </c>
      <c r="L255" s="16">
        <f>SUM(L252:L254)</f>
        <v>0</v>
      </c>
      <c r="M255" s="16">
        <f>SUM(M252:M254)</f>
        <v>0</v>
      </c>
      <c r="N255" s="16">
        <f>SUM(N252:N254)</f>
        <v>0</v>
      </c>
      <c r="P255" s="16">
        <f>SUM(P252:P254)</f>
        <v>0</v>
      </c>
      <c r="Q255" s="16">
        <f>SUM(Q252:Q254)</f>
        <v>0</v>
      </c>
      <c r="R255" s="16">
        <f>SUM(R252:R254)</f>
        <v>0</v>
      </c>
      <c r="T255" s="16">
        <f>SUM(T252:T254)</f>
        <v>0</v>
      </c>
      <c r="U255" s="16">
        <f>SUM(U252:U254)</f>
        <v>0</v>
      </c>
      <c r="V255" s="16">
        <f>SUM(V252:V254)</f>
        <v>0</v>
      </c>
      <c r="X255" s="16">
        <f>SUM(X252:X254)</f>
        <v>0</v>
      </c>
      <c r="Y255" s="16">
        <f>SUM(Y252:Y254)</f>
        <v>0</v>
      </c>
      <c r="Z255" s="16">
        <f>SUM(Z252:Z254)</f>
        <v>0</v>
      </c>
      <c r="AB255" s="16">
        <f>SUM(AB252:AB254)</f>
        <v>0</v>
      </c>
      <c r="AC255" s="16">
        <f>SUM(AC252:AC254)</f>
        <v>0</v>
      </c>
      <c r="AD255" s="16">
        <f>SUM(AD252:AD254)</f>
        <v>0</v>
      </c>
    </row>
    <row r="256" spans="1:30" s="4" customFormat="1" x14ac:dyDescent="0.25">
      <c r="A256" s="15">
        <v>336001</v>
      </c>
      <c r="B256" s="15">
        <v>4400</v>
      </c>
      <c r="C256" s="15">
        <v>3387</v>
      </c>
      <c r="D256" s="15">
        <v>336</v>
      </c>
      <c r="E256" s="15" t="s">
        <v>230</v>
      </c>
      <c r="F256" s="15" t="s">
        <v>229</v>
      </c>
      <c r="G256" s="68" t="s">
        <v>570</v>
      </c>
      <c r="H256" s="16"/>
      <c r="I256" s="13">
        <f>SUMIFS(GD_A_2018!G:G,GD_A_2018!E:E,A256)</f>
        <v>0</v>
      </c>
      <c r="J256" s="16">
        <f>H256+I256</f>
        <v>0</v>
      </c>
      <c r="L256" s="16"/>
      <c r="M256" s="13">
        <f>SUMIFS(GD_A_2018!I:I,GD_A_2018!E:E,A256)</f>
        <v>0</v>
      </c>
      <c r="N256" s="16">
        <f>L256+M256</f>
        <v>0</v>
      </c>
      <c r="P256" s="13">
        <f t="shared" ref="P256:R260" si="299">O256+N256</f>
        <v>0</v>
      </c>
      <c r="Q256" s="13">
        <f>SUMIFS(GD_A_2018!K:K,GD_A_2018!E:E,A256)</f>
        <v>0</v>
      </c>
      <c r="R256" s="13">
        <f t="shared" si="299"/>
        <v>0</v>
      </c>
      <c r="T256" s="13">
        <f t="shared" ref="T256:T260" si="300">R256</f>
        <v>0</v>
      </c>
      <c r="U256" s="13">
        <f>SUMIFS(GD_A_2019!G:G,GD_A_2019!E:E,A256)</f>
        <v>0</v>
      </c>
      <c r="V256" s="13">
        <f t="shared" ref="V256:V260" si="301">U256+T256</f>
        <v>0</v>
      </c>
      <c r="X256" s="13">
        <f t="shared" ref="X256:X260" si="302">AB256</f>
        <v>0</v>
      </c>
      <c r="Y256" s="13">
        <f>SUMIFS(GD_A_2020!J:J,GD_A_2020!E:E,A256)</f>
        <v>0</v>
      </c>
      <c r="Z256" s="13">
        <f t="shared" ref="Z256:Z260" si="303">Y256+X256</f>
        <v>0</v>
      </c>
      <c r="AB256" s="13">
        <f t="shared" ref="AB256:AB260" si="304">V256</f>
        <v>0</v>
      </c>
      <c r="AC256" s="13">
        <f>SUMIFS(GD_A_2020!G:G,GD_A_2020!E:E,A256)</f>
        <v>0</v>
      </c>
      <c r="AD256" s="13">
        <f t="shared" ref="AD256:AD260" si="305">AC256+AB256</f>
        <v>0</v>
      </c>
    </row>
    <row r="257" spans="1:30" s="4" customFormat="1" x14ac:dyDescent="0.25">
      <c r="A257" s="2">
        <v>337001</v>
      </c>
      <c r="B257" s="2">
        <v>4410</v>
      </c>
      <c r="C257" s="12">
        <v>1385</v>
      </c>
      <c r="D257" s="12">
        <v>337</v>
      </c>
      <c r="E257" s="12" t="s">
        <v>228</v>
      </c>
      <c r="F257" s="12" t="s">
        <v>227</v>
      </c>
      <c r="G257" s="68" t="s">
        <v>570</v>
      </c>
      <c r="H257" s="13"/>
      <c r="I257" s="13">
        <f>SUMIFS(GD_A_2018!G:G,GD_A_2018!E:E,A257)</f>
        <v>0</v>
      </c>
      <c r="J257" s="13">
        <f>H257+I257</f>
        <v>0</v>
      </c>
      <c r="L257" s="13"/>
      <c r="M257" s="13">
        <f>SUMIFS(GD_A_2018!I:I,GD_A_2018!E:E,A257)</f>
        <v>0</v>
      </c>
      <c r="N257" s="13">
        <f>L257+M257</f>
        <v>0</v>
      </c>
      <c r="P257" s="13">
        <f t="shared" si="299"/>
        <v>0</v>
      </c>
      <c r="Q257" s="13">
        <f>SUMIFS(GD_A_2018!K:K,GD_A_2018!E:E,A257)</f>
        <v>0</v>
      </c>
      <c r="R257" s="13">
        <f t="shared" si="299"/>
        <v>0</v>
      </c>
      <c r="T257" s="13">
        <f t="shared" si="300"/>
        <v>0</v>
      </c>
      <c r="U257" s="13">
        <f>SUMIFS(GD_A_2019!G:G,GD_A_2019!E:E,A257)</f>
        <v>0</v>
      </c>
      <c r="V257" s="13">
        <f t="shared" si="301"/>
        <v>0</v>
      </c>
      <c r="X257" s="13">
        <f t="shared" si="302"/>
        <v>0</v>
      </c>
      <c r="Y257" s="13">
        <f>SUMIFS(GD_A_2020!J:J,GD_A_2020!E:E,A257)</f>
        <v>0</v>
      </c>
      <c r="Z257" s="13">
        <f t="shared" si="303"/>
        <v>0</v>
      </c>
      <c r="AB257" s="13">
        <f t="shared" si="304"/>
        <v>0</v>
      </c>
      <c r="AC257" s="13">
        <f>SUMIFS(GD_A_2020!G:G,GD_A_2020!E:E,A257)</f>
        <v>0</v>
      </c>
      <c r="AD257" s="13">
        <f t="shared" si="305"/>
        <v>0</v>
      </c>
    </row>
    <row r="258" spans="1:30" s="4" customFormat="1" x14ac:dyDescent="0.25">
      <c r="A258" s="2">
        <v>337002</v>
      </c>
      <c r="B258" s="2">
        <v>4411</v>
      </c>
      <c r="C258" s="12">
        <v>1388</v>
      </c>
      <c r="D258" s="12">
        <v>337</v>
      </c>
      <c r="E258" s="12" t="s">
        <v>226</v>
      </c>
      <c r="F258" s="12" t="s">
        <v>225</v>
      </c>
      <c r="G258" s="68" t="s">
        <v>570</v>
      </c>
      <c r="H258" s="13"/>
      <c r="I258" s="13">
        <f>SUMIFS(GD_A_2018!G:G,GD_A_2018!E:E,A258)</f>
        <v>0</v>
      </c>
      <c r="J258" s="13">
        <f>H258+I258</f>
        <v>0</v>
      </c>
      <c r="L258" s="13"/>
      <c r="M258" s="13">
        <f>SUMIFS(GD_A_2018!I:I,GD_A_2018!E:E,A258)</f>
        <v>0</v>
      </c>
      <c r="N258" s="13">
        <f>L258+M258</f>
        <v>0</v>
      </c>
      <c r="P258" s="13">
        <f t="shared" si="299"/>
        <v>0</v>
      </c>
      <c r="Q258" s="13">
        <f>SUMIFS(GD_A_2018!K:K,GD_A_2018!E:E,A258)</f>
        <v>0</v>
      </c>
      <c r="R258" s="13">
        <f t="shared" si="299"/>
        <v>0</v>
      </c>
      <c r="T258" s="13">
        <f t="shared" si="300"/>
        <v>0</v>
      </c>
      <c r="U258" s="13">
        <f>SUMIFS(GD_A_2019!G:G,GD_A_2019!E:E,A258)</f>
        <v>0</v>
      </c>
      <c r="V258" s="13">
        <f t="shared" si="301"/>
        <v>0</v>
      </c>
      <c r="X258" s="13">
        <f t="shared" si="302"/>
        <v>0</v>
      </c>
      <c r="Y258" s="13">
        <f>SUMIFS(GD_A_2020!J:J,GD_A_2020!E:E,A258)</f>
        <v>0</v>
      </c>
      <c r="Z258" s="13">
        <f t="shared" si="303"/>
        <v>0</v>
      </c>
      <c r="AB258" s="13">
        <f t="shared" si="304"/>
        <v>0</v>
      </c>
      <c r="AC258" s="13">
        <f>SUMIFS(GD_A_2020!G:G,GD_A_2020!E:E,A258)</f>
        <v>0</v>
      </c>
      <c r="AD258" s="13">
        <f t="shared" si="305"/>
        <v>0</v>
      </c>
    </row>
    <row r="259" spans="1:30" s="4" customFormat="1" x14ac:dyDescent="0.25">
      <c r="A259" s="2">
        <v>337003</v>
      </c>
      <c r="B259" s="2">
        <v>4410</v>
      </c>
      <c r="C259" s="12">
        <v>338</v>
      </c>
      <c r="D259" s="12">
        <v>337</v>
      </c>
      <c r="E259" s="12" t="s">
        <v>224</v>
      </c>
      <c r="F259" s="12" t="s">
        <v>223</v>
      </c>
      <c r="G259" s="68" t="s">
        <v>570</v>
      </c>
      <c r="H259" s="13"/>
      <c r="I259" s="13">
        <f>SUMIFS(GD_A_2018!G:G,GD_A_2018!E:E,A259)</f>
        <v>0</v>
      </c>
      <c r="J259" s="13">
        <f>H259+I259</f>
        <v>0</v>
      </c>
      <c r="L259" s="13"/>
      <c r="M259" s="13">
        <f>SUMIFS(GD_A_2018!I:I,GD_A_2018!E:E,A259)</f>
        <v>0</v>
      </c>
      <c r="N259" s="13">
        <f>L259+M259</f>
        <v>0</v>
      </c>
      <c r="P259" s="13">
        <f t="shared" si="299"/>
        <v>0</v>
      </c>
      <c r="Q259" s="13">
        <f>SUMIFS(GD_A_2018!K:K,GD_A_2018!E:E,A259)</f>
        <v>0</v>
      </c>
      <c r="R259" s="13">
        <f t="shared" si="299"/>
        <v>0</v>
      </c>
      <c r="T259" s="13">
        <f t="shared" si="300"/>
        <v>0</v>
      </c>
      <c r="U259" s="13">
        <f>SUMIFS(GD_A_2019!G:G,GD_A_2019!E:E,A259)</f>
        <v>0</v>
      </c>
      <c r="V259" s="13">
        <f t="shared" si="301"/>
        <v>0</v>
      </c>
      <c r="X259" s="13">
        <f t="shared" si="302"/>
        <v>0</v>
      </c>
      <c r="Y259" s="13">
        <f>SUMIFS(GD_A_2020!J:J,GD_A_2020!E:E,A259)</f>
        <v>0</v>
      </c>
      <c r="Z259" s="13">
        <f t="shared" si="303"/>
        <v>0</v>
      </c>
      <c r="AB259" s="13">
        <f t="shared" si="304"/>
        <v>0</v>
      </c>
      <c r="AC259" s="13">
        <f>SUMIFS(GD_A_2020!G:G,GD_A_2020!E:E,A259)</f>
        <v>0</v>
      </c>
      <c r="AD259" s="13">
        <f t="shared" si="305"/>
        <v>0</v>
      </c>
    </row>
    <row r="260" spans="1:30" s="4" customFormat="1" x14ac:dyDescent="0.25">
      <c r="A260" s="2">
        <v>337004</v>
      </c>
      <c r="B260" s="2">
        <v>4410</v>
      </c>
      <c r="C260" s="12">
        <v>334</v>
      </c>
      <c r="D260" s="12">
        <v>337</v>
      </c>
      <c r="E260" s="12" t="s">
        <v>222</v>
      </c>
      <c r="F260" s="12" t="s">
        <v>221</v>
      </c>
      <c r="G260" s="68" t="s">
        <v>570</v>
      </c>
      <c r="H260" s="13"/>
      <c r="I260" s="13">
        <f>SUMIFS(GD_A_2018!G:G,GD_A_2018!E:E,A260)</f>
        <v>0</v>
      </c>
      <c r="J260" s="13">
        <f>H260+I260</f>
        <v>0</v>
      </c>
      <c r="L260" s="13"/>
      <c r="M260" s="13">
        <f>SUMIFS(GD_A_2018!I:I,GD_A_2018!E:E,A260)</f>
        <v>0</v>
      </c>
      <c r="N260" s="13">
        <f>L260+M260</f>
        <v>0</v>
      </c>
      <c r="P260" s="13">
        <f t="shared" si="299"/>
        <v>0</v>
      </c>
      <c r="Q260" s="13">
        <f>SUMIFS(GD_A_2018!K:K,GD_A_2018!E:E,A260)</f>
        <v>0</v>
      </c>
      <c r="R260" s="13">
        <f t="shared" si="299"/>
        <v>0</v>
      </c>
      <c r="T260" s="13">
        <f t="shared" si="300"/>
        <v>0</v>
      </c>
      <c r="U260" s="13">
        <f>SUMIFS(GD_A_2019!G:G,GD_A_2019!E:E,A260)</f>
        <v>0</v>
      </c>
      <c r="V260" s="13">
        <f t="shared" si="301"/>
        <v>0</v>
      </c>
      <c r="X260" s="13">
        <f t="shared" si="302"/>
        <v>0</v>
      </c>
      <c r="Y260" s="13">
        <f>SUMIFS(GD_A_2020!J:J,GD_A_2020!E:E,A260)</f>
        <v>0</v>
      </c>
      <c r="Z260" s="13">
        <f t="shared" si="303"/>
        <v>0</v>
      </c>
      <c r="AB260" s="13">
        <f t="shared" si="304"/>
        <v>0</v>
      </c>
      <c r="AC260" s="13">
        <f>SUMIFS(GD_A_2020!G:G,GD_A_2020!E:E,A260)</f>
        <v>0</v>
      </c>
      <c r="AD260" s="13">
        <f t="shared" si="305"/>
        <v>0</v>
      </c>
    </row>
    <row r="261" spans="1:30" s="4" customFormat="1" x14ac:dyDescent="0.25">
      <c r="A261" s="15"/>
      <c r="B261" s="15"/>
      <c r="C261" s="15"/>
      <c r="D261" s="15"/>
      <c r="E261" s="15" t="s">
        <v>220</v>
      </c>
      <c r="F261" s="15" t="s">
        <v>219</v>
      </c>
      <c r="G261" s="69"/>
      <c r="H261" s="16">
        <f>SUM(H257:H260)</f>
        <v>0</v>
      </c>
      <c r="I261" s="16">
        <f>SUM(I257:I260)</f>
        <v>0</v>
      </c>
      <c r="J261" s="16">
        <f>SUM(J257:J260)</f>
        <v>0</v>
      </c>
      <c r="L261" s="16">
        <f>SUM(L257:L260)</f>
        <v>0</v>
      </c>
      <c r="M261" s="16">
        <f>SUM(M257:M260)</f>
        <v>0</v>
      </c>
      <c r="N261" s="16">
        <f>SUM(N257:N260)</f>
        <v>0</v>
      </c>
      <c r="P261" s="16">
        <f>SUM(P257:P260)</f>
        <v>0</v>
      </c>
      <c r="Q261" s="16">
        <f>SUM(Q257:Q260)</f>
        <v>0</v>
      </c>
      <c r="R261" s="16">
        <f>SUM(R257:R260)</f>
        <v>0</v>
      </c>
      <c r="T261" s="16">
        <f>SUM(T257:T260)</f>
        <v>0</v>
      </c>
      <c r="U261" s="16">
        <f>SUM(U257:U260)</f>
        <v>0</v>
      </c>
      <c r="V261" s="16">
        <f>SUM(V257:V260)</f>
        <v>0</v>
      </c>
      <c r="X261" s="16">
        <f>SUM(X257:X260)</f>
        <v>0</v>
      </c>
      <c r="Y261" s="16">
        <f>SUM(Y257:Y260)</f>
        <v>0</v>
      </c>
      <c r="Z261" s="16">
        <f>SUM(Z257:Z260)</f>
        <v>0</v>
      </c>
      <c r="AB261" s="16">
        <f>SUM(AB257:AB260)</f>
        <v>0</v>
      </c>
      <c r="AC261" s="16">
        <f>SUM(AC257:AC260)</f>
        <v>0</v>
      </c>
      <c r="AD261" s="16">
        <f>SUM(AD257:AD260)</f>
        <v>0</v>
      </c>
    </row>
    <row r="262" spans="1:30" s="4" customFormat="1" x14ac:dyDescent="0.25">
      <c r="A262" s="2">
        <v>338001</v>
      </c>
      <c r="B262" s="2">
        <v>4100</v>
      </c>
      <c r="C262" s="12">
        <v>3411</v>
      </c>
      <c r="D262" s="12">
        <v>338</v>
      </c>
      <c r="E262" s="12" t="s">
        <v>218</v>
      </c>
      <c r="F262" s="12" t="s">
        <v>217</v>
      </c>
      <c r="G262" s="68" t="s">
        <v>570</v>
      </c>
      <c r="H262" s="13"/>
      <c r="I262" s="13">
        <f>SUMIFS(GD_A_2018!G:G,GD_A_2018!E:E,A262)</f>
        <v>0</v>
      </c>
      <c r="J262" s="13">
        <f>H262+I262</f>
        <v>0</v>
      </c>
      <c r="L262" s="13"/>
      <c r="M262" s="13">
        <f>SUMIFS(GD_A_2018!I:I,GD_A_2018!E:E,A262)</f>
        <v>0</v>
      </c>
      <c r="N262" s="13">
        <f>L262+M262</f>
        <v>0</v>
      </c>
      <c r="P262" s="13">
        <f t="shared" ref="P262:R266" si="306">O262+N262</f>
        <v>0</v>
      </c>
      <c r="Q262" s="13">
        <f>SUMIFS(GD_A_2018!K:K,GD_A_2018!E:E,A262)</f>
        <v>0</v>
      </c>
      <c r="R262" s="13">
        <f t="shared" si="306"/>
        <v>0</v>
      </c>
      <c r="T262" s="13">
        <f t="shared" ref="T262:T266" si="307">R262</f>
        <v>0</v>
      </c>
      <c r="U262" s="13">
        <f>SUMIFS(GD_A_2019!G:G,GD_A_2019!E:E,A262)</f>
        <v>0</v>
      </c>
      <c r="V262" s="13">
        <f t="shared" ref="V262:V266" si="308">U262+T262</f>
        <v>0</v>
      </c>
      <c r="X262" s="13">
        <f t="shared" ref="X262:X266" si="309">AB262</f>
        <v>0</v>
      </c>
      <c r="Y262" s="13">
        <f>SUMIFS(GD_A_2020!J:J,GD_A_2020!E:E,A262)</f>
        <v>0</v>
      </c>
      <c r="Z262" s="13">
        <f t="shared" ref="Z262:Z266" si="310">Y262+X262</f>
        <v>0</v>
      </c>
      <c r="AB262" s="13">
        <f t="shared" ref="AB262:AB266" si="311">V262</f>
        <v>0</v>
      </c>
      <c r="AC262" s="13">
        <f>SUMIFS(GD_A_2020!G:G,GD_A_2020!E:E,A262)</f>
        <v>0</v>
      </c>
      <c r="AD262" s="13">
        <f t="shared" ref="AD262:AD266" si="312">AC262+AB262</f>
        <v>0</v>
      </c>
    </row>
    <row r="263" spans="1:30" s="4" customFormat="1" x14ac:dyDescent="0.25">
      <c r="A263" s="2">
        <v>338002</v>
      </c>
      <c r="B263" s="2">
        <v>4100</v>
      </c>
      <c r="C263" s="12">
        <v>3412</v>
      </c>
      <c r="D263" s="12">
        <v>338</v>
      </c>
      <c r="E263" s="12" t="s">
        <v>216</v>
      </c>
      <c r="F263" s="12" t="s">
        <v>215</v>
      </c>
      <c r="G263" s="68" t="s">
        <v>570</v>
      </c>
      <c r="H263" s="13"/>
      <c r="I263" s="13">
        <f>SUMIFS(GD_A_2018!G:G,GD_A_2018!E:E,A263)</f>
        <v>0</v>
      </c>
      <c r="J263" s="13">
        <f>H263+I263</f>
        <v>0</v>
      </c>
      <c r="L263" s="13"/>
      <c r="M263" s="13">
        <f>SUMIFS(GD_A_2018!I:I,GD_A_2018!E:E,A263)</f>
        <v>0</v>
      </c>
      <c r="N263" s="13">
        <f>L263+M263</f>
        <v>0</v>
      </c>
      <c r="P263" s="13">
        <f t="shared" si="306"/>
        <v>0</v>
      </c>
      <c r="Q263" s="13">
        <f>SUMIFS(GD_A_2018!K:K,GD_A_2018!E:E,A263)</f>
        <v>0</v>
      </c>
      <c r="R263" s="13">
        <f t="shared" si="306"/>
        <v>0</v>
      </c>
      <c r="T263" s="13">
        <f t="shared" si="307"/>
        <v>0</v>
      </c>
      <c r="U263" s="13">
        <f>SUMIFS(GD_A_2019!G:G,GD_A_2019!E:E,A263)</f>
        <v>0</v>
      </c>
      <c r="V263" s="13">
        <f t="shared" si="308"/>
        <v>0</v>
      </c>
      <c r="X263" s="13">
        <f t="shared" si="309"/>
        <v>0</v>
      </c>
      <c r="Y263" s="13">
        <f>SUMIFS(GD_A_2020!J:J,GD_A_2020!E:E,A263)</f>
        <v>0</v>
      </c>
      <c r="Z263" s="13">
        <f t="shared" si="310"/>
        <v>0</v>
      </c>
      <c r="AB263" s="13">
        <f t="shared" si="311"/>
        <v>0</v>
      </c>
      <c r="AC263" s="13">
        <f>SUMIFS(GD_A_2020!G:G,GD_A_2020!E:E,A263)</f>
        <v>0</v>
      </c>
      <c r="AD263" s="13">
        <f t="shared" si="312"/>
        <v>0</v>
      </c>
    </row>
    <row r="264" spans="1:30" s="4" customFormat="1" x14ac:dyDescent="0.25">
      <c r="A264" s="2">
        <v>338003</v>
      </c>
      <c r="B264" s="2">
        <v>4100</v>
      </c>
      <c r="C264" s="12">
        <v>34311</v>
      </c>
      <c r="D264" s="12">
        <v>338</v>
      </c>
      <c r="E264" s="12" t="s">
        <v>214</v>
      </c>
      <c r="F264" s="12" t="s">
        <v>213</v>
      </c>
      <c r="G264" s="68" t="s">
        <v>570</v>
      </c>
      <c r="H264" s="13"/>
      <c r="I264" s="13">
        <f>SUMIFS(GD_A_2018!G:G,GD_A_2018!E:E,A264)</f>
        <v>0</v>
      </c>
      <c r="J264" s="13">
        <f>H264+I264</f>
        <v>0</v>
      </c>
      <c r="L264" s="13"/>
      <c r="M264" s="13">
        <f>SUMIFS(GD_A_2018!I:I,GD_A_2018!E:E,A264)</f>
        <v>0</v>
      </c>
      <c r="N264" s="13">
        <f>L264+M264</f>
        <v>0</v>
      </c>
      <c r="P264" s="13">
        <f t="shared" si="306"/>
        <v>0</v>
      </c>
      <c r="Q264" s="13">
        <f>SUMIFS(GD_A_2018!K:K,GD_A_2018!E:E,A264)</f>
        <v>0</v>
      </c>
      <c r="R264" s="13">
        <f t="shared" si="306"/>
        <v>0</v>
      </c>
      <c r="T264" s="13">
        <f t="shared" si="307"/>
        <v>0</v>
      </c>
      <c r="U264" s="13">
        <f>SUMIFS(GD_A_2019!G:G,GD_A_2019!E:E,A264)</f>
        <v>0</v>
      </c>
      <c r="V264" s="13">
        <f t="shared" si="308"/>
        <v>0</v>
      </c>
      <c r="X264" s="13">
        <f t="shared" si="309"/>
        <v>0</v>
      </c>
      <c r="Y264" s="13">
        <f>SUMIFS(GD_A_2020!J:J,GD_A_2020!E:E,A264)</f>
        <v>0</v>
      </c>
      <c r="Z264" s="13">
        <f t="shared" si="310"/>
        <v>0</v>
      </c>
      <c r="AB264" s="13">
        <f t="shared" si="311"/>
        <v>0</v>
      </c>
      <c r="AC264" s="13">
        <f>SUMIFS(GD_A_2020!G:G,GD_A_2020!E:E,A264)</f>
        <v>0</v>
      </c>
      <c r="AD264" s="13">
        <f t="shared" si="312"/>
        <v>0</v>
      </c>
    </row>
    <row r="265" spans="1:30" s="4" customFormat="1" x14ac:dyDescent="0.25">
      <c r="A265" s="2">
        <v>338004</v>
      </c>
      <c r="B265" s="2">
        <v>4100</v>
      </c>
      <c r="C265" s="12">
        <v>34312</v>
      </c>
      <c r="D265" s="12">
        <v>338</v>
      </c>
      <c r="E265" s="12" t="s">
        <v>212</v>
      </c>
      <c r="F265" s="12" t="s">
        <v>211</v>
      </c>
      <c r="G265" s="68" t="s">
        <v>570</v>
      </c>
      <c r="H265" s="13"/>
      <c r="I265" s="13">
        <f>SUMIFS(GD_A_2018!G:G,GD_A_2018!E:E,A265)</f>
        <v>0</v>
      </c>
      <c r="J265" s="13">
        <f>H265+I265</f>
        <v>0</v>
      </c>
      <c r="L265" s="13"/>
      <c r="M265" s="13">
        <f>SUMIFS(GD_A_2018!I:I,GD_A_2018!E:E,A265)</f>
        <v>0</v>
      </c>
      <c r="N265" s="13">
        <f>L265+M265</f>
        <v>0</v>
      </c>
      <c r="P265" s="13">
        <f t="shared" si="306"/>
        <v>0</v>
      </c>
      <c r="Q265" s="13">
        <f>SUMIFS(GD_A_2018!K:K,GD_A_2018!E:E,A265)</f>
        <v>0</v>
      </c>
      <c r="R265" s="13">
        <f t="shared" si="306"/>
        <v>0</v>
      </c>
      <c r="T265" s="13">
        <f t="shared" si="307"/>
        <v>0</v>
      </c>
      <c r="U265" s="13">
        <f>SUMIFS(GD_A_2019!G:G,GD_A_2019!E:E,A265)</f>
        <v>0</v>
      </c>
      <c r="V265" s="13">
        <f t="shared" si="308"/>
        <v>0</v>
      </c>
      <c r="X265" s="13">
        <f t="shared" si="309"/>
        <v>0</v>
      </c>
      <c r="Y265" s="13">
        <f>SUMIFS(GD_A_2020!J:J,GD_A_2020!E:E,A265)</f>
        <v>0</v>
      </c>
      <c r="Z265" s="13">
        <f t="shared" si="310"/>
        <v>0</v>
      </c>
      <c r="AB265" s="13">
        <f t="shared" si="311"/>
        <v>0</v>
      </c>
      <c r="AC265" s="13">
        <f>SUMIFS(GD_A_2020!G:G,GD_A_2020!E:E,A265)</f>
        <v>0</v>
      </c>
      <c r="AD265" s="13">
        <f t="shared" si="312"/>
        <v>0</v>
      </c>
    </row>
    <row r="266" spans="1:30" s="4" customFormat="1" x14ac:dyDescent="0.25">
      <c r="A266" s="2">
        <v>338005</v>
      </c>
      <c r="B266" s="2">
        <v>4100</v>
      </c>
      <c r="C266" s="12">
        <v>34313</v>
      </c>
      <c r="D266" s="12">
        <v>338</v>
      </c>
      <c r="E266" s="12" t="s">
        <v>210</v>
      </c>
      <c r="F266" s="12" t="s">
        <v>209</v>
      </c>
      <c r="G266" s="68" t="s">
        <v>570</v>
      </c>
      <c r="H266" s="13"/>
      <c r="I266" s="13">
        <f>SUMIFS(GD_A_2018!G:G,GD_A_2018!E:E,A266)</f>
        <v>0</v>
      </c>
      <c r="J266" s="13">
        <f>H266+I266</f>
        <v>0</v>
      </c>
      <c r="L266" s="13"/>
      <c r="M266" s="13">
        <f>SUMIFS(GD_A_2018!I:I,GD_A_2018!E:E,A266)</f>
        <v>0</v>
      </c>
      <c r="N266" s="13">
        <f>L266+M266</f>
        <v>0</v>
      </c>
      <c r="P266" s="13">
        <f t="shared" si="306"/>
        <v>0</v>
      </c>
      <c r="Q266" s="13">
        <f>SUMIFS(GD_A_2018!K:K,GD_A_2018!E:E,A266)</f>
        <v>0</v>
      </c>
      <c r="R266" s="13">
        <f t="shared" si="306"/>
        <v>0</v>
      </c>
      <c r="T266" s="13">
        <f t="shared" si="307"/>
        <v>0</v>
      </c>
      <c r="U266" s="13">
        <f>SUMIFS(GD_A_2019!G:G,GD_A_2019!E:E,A266)</f>
        <v>0</v>
      </c>
      <c r="V266" s="13">
        <f t="shared" si="308"/>
        <v>0</v>
      </c>
      <c r="X266" s="13">
        <f t="shared" si="309"/>
        <v>0</v>
      </c>
      <c r="Y266" s="13">
        <f>SUMIFS(GD_A_2020!J:J,GD_A_2020!E:E,A266)</f>
        <v>0</v>
      </c>
      <c r="Z266" s="13">
        <f t="shared" si="310"/>
        <v>0</v>
      </c>
      <c r="AB266" s="13">
        <f t="shared" si="311"/>
        <v>0</v>
      </c>
      <c r="AC266" s="13">
        <f>SUMIFS(GD_A_2020!G:G,GD_A_2020!E:E,A266)</f>
        <v>0</v>
      </c>
      <c r="AD266" s="13">
        <f t="shared" si="312"/>
        <v>0</v>
      </c>
    </row>
    <row r="267" spans="1:30" s="4" customFormat="1" x14ac:dyDescent="0.25">
      <c r="A267" s="15"/>
      <c r="B267" s="15"/>
      <c r="C267" s="15"/>
      <c r="D267" s="15"/>
      <c r="E267" s="15" t="s">
        <v>208</v>
      </c>
      <c r="F267" s="15" t="s">
        <v>207</v>
      </c>
      <c r="G267" s="69"/>
      <c r="H267" s="16">
        <f>SUM(H262:H266)</f>
        <v>0</v>
      </c>
      <c r="I267" s="16">
        <f>SUM(I262:I266)</f>
        <v>0</v>
      </c>
      <c r="J267" s="16">
        <f>SUM(J262:J266)</f>
        <v>0</v>
      </c>
      <c r="L267" s="16">
        <f>SUM(L262:L266)</f>
        <v>0</v>
      </c>
      <c r="M267" s="16">
        <f>SUM(M262:M266)</f>
        <v>0</v>
      </c>
      <c r="N267" s="16">
        <f>SUM(N262:N266)</f>
        <v>0</v>
      </c>
      <c r="P267" s="16">
        <f>SUM(P262:P266)</f>
        <v>0</v>
      </c>
      <c r="Q267" s="16">
        <f>SUM(Q262:Q266)</f>
        <v>0</v>
      </c>
      <c r="R267" s="16">
        <f>SUM(R262:R266)</f>
        <v>0</v>
      </c>
      <c r="T267" s="16">
        <f>SUM(T262:T266)</f>
        <v>0</v>
      </c>
      <c r="U267" s="16">
        <f>SUM(U262:U266)</f>
        <v>0</v>
      </c>
      <c r="V267" s="16">
        <f>SUM(V262:V266)</f>
        <v>0</v>
      </c>
      <c r="X267" s="16">
        <f>SUM(X262:X266)</f>
        <v>0</v>
      </c>
      <c r="Y267" s="16">
        <f>SUM(Y262:Y266)</f>
        <v>0</v>
      </c>
      <c r="Z267" s="16">
        <f>SUM(Z262:Z266)</f>
        <v>0</v>
      </c>
      <c r="AB267" s="16">
        <f>SUM(AB262:AB266)</f>
        <v>0</v>
      </c>
      <c r="AC267" s="16">
        <f>SUM(AC262:AC266)</f>
        <v>0</v>
      </c>
      <c r="AD267" s="16">
        <f>SUM(AD262:AD266)</f>
        <v>0</v>
      </c>
    </row>
    <row r="268" spans="1:30" s="4" customFormat="1" x14ac:dyDescent="0.25">
      <c r="A268" s="15">
        <v>339001</v>
      </c>
      <c r="B268" s="15">
        <v>5300</v>
      </c>
      <c r="C268" s="15">
        <v>3432</v>
      </c>
      <c r="D268" s="15">
        <v>339</v>
      </c>
      <c r="E268" s="15" t="s">
        <v>206</v>
      </c>
      <c r="F268" s="15" t="s">
        <v>205</v>
      </c>
      <c r="G268" s="68" t="s">
        <v>570</v>
      </c>
      <c r="H268" s="16"/>
      <c r="I268" s="13">
        <f>SUMIFS(GD_A_2018!G:G,GD_A_2018!E:E,A268)</f>
        <v>0</v>
      </c>
      <c r="J268" s="16">
        <f t="shared" ref="J268:J274" si="313">H268+I268</f>
        <v>0</v>
      </c>
      <c r="L268" s="16"/>
      <c r="M268" s="13">
        <f>SUMIFS(GD_A_2018!I:I,GD_A_2018!E:E,A268)</f>
        <v>0</v>
      </c>
      <c r="N268" s="16">
        <f t="shared" ref="N268:N274" si="314">L268+M268</f>
        <v>0</v>
      </c>
      <c r="P268" s="13">
        <f t="shared" ref="P268:R274" si="315">O268+N268</f>
        <v>0</v>
      </c>
      <c r="Q268" s="13">
        <f>SUMIFS(GD_A_2018!K:K,GD_A_2018!E:E,A268)</f>
        <v>0</v>
      </c>
      <c r="R268" s="13">
        <f t="shared" si="315"/>
        <v>0</v>
      </c>
      <c r="T268" s="13">
        <f t="shared" ref="T268:T274" si="316">R268</f>
        <v>0</v>
      </c>
      <c r="U268" s="13">
        <f>SUMIFS(GD_A_2019!G:G,GD_A_2019!E:E,A268)</f>
        <v>0</v>
      </c>
      <c r="V268" s="13">
        <f t="shared" ref="V268:V274" si="317">U268+T268</f>
        <v>0</v>
      </c>
      <c r="X268" s="13">
        <f t="shared" ref="X268:X274" si="318">AB268</f>
        <v>0</v>
      </c>
      <c r="Y268" s="13">
        <f>SUMIFS(GD_A_2020!J:J,GD_A_2020!E:E,A268)</f>
        <v>0</v>
      </c>
      <c r="Z268" s="13">
        <f t="shared" ref="Z268:Z274" si="319">Y268+X268</f>
        <v>0</v>
      </c>
      <c r="AB268" s="13">
        <f t="shared" ref="AB268:AB274" si="320">V268</f>
        <v>0</v>
      </c>
      <c r="AC268" s="13">
        <f>SUMIFS(GD_A_2020!G:G,GD_A_2020!E:E,A268)</f>
        <v>0</v>
      </c>
      <c r="AD268" s="13">
        <f t="shared" ref="AD268:AD274" si="321">AC268+AB268</f>
        <v>0</v>
      </c>
    </row>
    <row r="269" spans="1:30" s="4" customFormat="1" x14ac:dyDescent="0.25">
      <c r="A269" s="15">
        <v>340001</v>
      </c>
      <c r="B269" s="15">
        <v>5300</v>
      </c>
      <c r="C269" s="15">
        <v>41112</v>
      </c>
      <c r="D269" s="15">
        <v>340</v>
      </c>
      <c r="E269" s="15" t="s">
        <v>182</v>
      </c>
      <c r="F269" s="15" t="s">
        <v>181</v>
      </c>
      <c r="G269" s="68" t="s">
        <v>570</v>
      </c>
      <c r="H269" s="16"/>
      <c r="I269" s="13">
        <f>SUMIFS(GD_A_2018!G:G,GD_A_2018!E:E,A269)</f>
        <v>0</v>
      </c>
      <c r="J269" s="16">
        <f t="shared" si="313"/>
        <v>0</v>
      </c>
      <c r="L269" s="16"/>
      <c r="M269" s="13">
        <f>SUMIFS(GD_A_2018!I:I,GD_A_2018!E:E,A269)</f>
        <v>0</v>
      </c>
      <c r="N269" s="16">
        <f t="shared" si="314"/>
        <v>0</v>
      </c>
      <c r="P269" s="13">
        <f t="shared" si="315"/>
        <v>0</v>
      </c>
      <c r="Q269" s="13">
        <f>SUMIFS(GD_A_2018!K:K,GD_A_2018!E:E,A269)</f>
        <v>0</v>
      </c>
      <c r="R269" s="13">
        <f t="shared" si="315"/>
        <v>0</v>
      </c>
      <c r="T269" s="13">
        <f t="shared" si="316"/>
        <v>0</v>
      </c>
      <c r="U269" s="13">
        <f>SUMIFS(GD_A_2019!G:G,GD_A_2019!E:E,A269)</f>
        <v>0</v>
      </c>
      <c r="V269" s="13">
        <f t="shared" si="317"/>
        <v>0</v>
      </c>
      <c r="X269" s="13">
        <f t="shared" si="318"/>
        <v>0</v>
      </c>
      <c r="Y269" s="13">
        <f>SUMIFS(GD_A_2020!J:J,GD_A_2020!E:E,A269)</f>
        <v>0</v>
      </c>
      <c r="Z269" s="13">
        <f t="shared" si="319"/>
        <v>0</v>
      </c>
      <c r="AB269" s="13">
        <f t="shared" si="320"/>
        <v>0</v>
      </c>
      <c r="AC269" s="13">
        <f>SUMIFS(GD_A_2020!G:G,GD_A_2020!E:E,A269)</f>
        <v>0</v>
      </c>
      <c r="AD269" s="13">
        <f t="shared" si="321"/>
        <v>0</v>
      </c>
    </row>
    <row r="270" spans="1:30" s="4" customFormat="1" x14ac:dyDescent="0.25">
      <c r="A270" s="15">
        <v>341001</v>
      </c>
      <c r="B270" s="15">
        <v>4600</v>
      </c>
      <c r="C270" s="15">
        <v>347</v>
      </c>
      <c r="D270" s="15">
        <v>341</v>
      </c>
      <c r="E270" s="15" t="s">
        <v>204</v>
      </c>
      <c r="F270" s="15" t="s">
        <v>203</v>
      </c>
      <c r="G270" s="68" t="s">
        <v>570</v>
      </c>
      <c r="H270" s="16"/>
      <c r="I270" s="13">
        <f>SUMIFS(GD_A_2018!G:G,GD_A_2018!E:E,A270)</f>
        <v>0</v>
      </c>
      <c r="J270" s="16">
        <f t="shared" si="313"/>
        <v>0</v>
      </c>
      <c r="L270" s="16"/>
      <c r="M270" s="13">
        <f>SUMIFS(GD_A_2018!I:I,GD_A_2018!E:E,A270)</f>
        <v>0</v>
      </c>
      <c r="N270" s="16">
        <f t="shared" si="314"/>
        <v>0</v>
      </c>
      <c r="P270" s="13">
        <f t="shared" si="315"/>
        <v>0</v>
      </c>
      <c r="Q270" s="13">
        <f>SUMIFS(GD_A_2018!K:K,GD_A_2018!E:E,A270)</f>
        <v>0</v>
      </c>
      <c r="R270" s="13">
        <f t="shared" si="315"/>
        <v>0</v>
      </c>
      <c r="T270" s="13">
        <f t="shared" si="316"/>
        <v>0</v>
      </c>
      <c r="U270" s="13">
        <f>SUMIFS(GD_A_2019!G:G,GD_A_2019!E:E,A270)</f>
        <v>0</v>
      </c>
      <c r="V270" s="13">
        <f t="shared" si="317"/>
        <v>0</v>
      </c>
      <c r="X270" s="13">
        <f t="shared" si="318"/>
        <v>0</v>
      </c>
      <c r="Y270" s="13">
        <f>SUMIFS(GD_A_2020!J:J,GD_A_2020!E:E,A270)</f>
        <v>0</v>
      </c>
      <c r="Z270" s="13">
        <f t="shared" si="319"/>
        <v>0</v>
      </c>
      <c r="AB270" s="13">
        <f t="shared" si="320"/>
        <v>0</v>
      </c>
      <c r="AC270" s="13">
        <f>SUMIFS(GD_A_2020!G:G,GD_A_2020!E:E,A270)</f>
        <v>0</v>
      </c>
      <c r="AD270" s="13">
        <f t="shared" si="321"/>
        <v>0</v>
      </c>
    </row>
    <row r="271" spans="1:30" s="4" customFormat="1" x14ac:dyDescent="0.25">
      <c r="A271" s="2">
        <v>342001</v>
      </c>
      <c r="B271" s="2">
        <v>4410</v>
      </c>
      <c r="C271" s="22">
        <v>3521</v>
      </c>
      <c r="D271" s="12">
        <v>342</v>
      </c>
      <c r="E271" s="22" t="s">
        <v>202</v>
      </c>
      <c r="F271" s="22" t="s">
        <v>201</v>
      </c>
      <c r="G271" s="68" t="s">
        <v>570</v>
      </c>
      <c r="H271" s="13"/>
      <c r="I271" s="13">
        <f>SUMIFS(GD_A_2018!G:G,GD_A_2018!E:E,A271)</f>
        <v>0</v>
      </c>
      <c r="J271" s="13">
        <f t="shared" si="313"/>
        <v>0</v>
      </c>
      <c r="L271" s="13"/>
      <c r="M271" s="13">
        <f>SUMIFS(GD_A_2018!I:I,GD_A_2018!E:E,A271)</f>
        <v>0</v>
      </c>
      <c r="N271" s="13">
        <f t="shared" si="314"/>
        <v>0</v>
      </c>
      <c r="P271" s="13">
        <f t="shared" si="315"/>
        <v>0</v>
      </c>
      <c r="Q271" s="13">
        <f>SUMIFS(GD_A_2018!K:K,GD_A_2018!E:E,A271)</f>
        <v>0</v>
      </c>
      <c r="R271" s="13">
        <f t="shared" si="315"/>
        <v>0</v>
      </c>
      <c r="T271" s="13">
        <f t="shared" si="316"/>
        <v>0</v>
      </c>
      <c r="U271" s="13">
        <f>SUMIFS(GD_A_2019!G:G,GD_A_2019!E:E,A271)</f>
        <v>0</v>
      </c>
      <c r="V271" s="13">
        <f t="shared" si="317"/>
        <v>0</v>
      </c>
      <c r="X271" s="13">
        <f t="shared" si="318"/>
        <v>0</v>
      </c>
      <c r="Y271" s="13">
        <f>SUMIFS(GD_A_2020!J:J,GD_A_2020!E:E,A271)</f>
        <v>0</v>
      </c>
      <c r="Z271" s="13">
        <f t="shared" si="319"/>
        <v>0</v>
      </c>
      <c r="AB271" s="13">
        <f t="shared" si="320"/>
        <v>0</v>
      </c>
      <c r="AC271" s="13">
        <f>SUMIFS(GD_A_2020!G:G,GD_A_2020!E:E,A271)</f>
        <v>0</v>
      </c>
      <c r="AD271" s="13">
        <f t="shared" si="321"/>
        <v>0</v>
      </c>
    </row>
    <row r="272" spans="1:30" s="4" customFormat="1" x14ac:dyDescent="0.25">
      <c r="A272" s="2">
        <v>342002</v>
      </c>
      <c r="B272" s="2">
        <v>4410</v>
      </c>
      <c r="C272" s="22">
        <v>3522</v>
      </c>
      <c r="D272" s="12">
        <v>342</v>
      </c>
      <c r="E272" s="22" t="s">
        <v>200</v>
      </c>
      <c r="F272" s="22" t="s">
        <v>199</v>
      </c>
      <c r="G272" s="68" t="s">
        <v>570</v>
      </c>
      <c r="H272" s="13"/>
      <c r="I272" s="13">
        <f>SUMIFS(GD_A_2018!G:G,GD_A_2018!E:E,A272)</f>
        <v>0</v>
      </c>
      <c r="J272" s="13">
        <f t="shared" si="313"/>
        <v>0</v>
      </c>
      <c r="L272" s="13"/>
      <c r="M272" s="13">
        <f>SUMIFS(GD_A_2018!I:I,GD_A_2018!E:E,A272)</f>
        <v>0</v>
      </c>
      <c r="N272" s="13">
        <f t="shared" si="314"/>
        <v>0</v>
      </c>
      <c r="P272" s="13">
        <f t="shared" si="315"/>
        <v>0</v>
      </c>
      <c r="Q272" s="13">
        <f>SUMIFS(GD_A_2018!K:K,GD_A_2018!E:E,A272)</f>
        <v>0</v>
      </c>
      <c r="R272" s="13">
        <f t="shared" si="315"/>
        <v>0</v>
      </c>
      <c r="T272" s="13">
        <f t="shared" si="316"/>
        <v>0</v>
      </c>
      <c r="U272" s="13">
        <f>SUMIFS(GD_A_2019!G:G,GD_A_2019!E:E,A272)</f>
        <v>0</v>
      </c>
      <c r="V272" s="13">
        <f t="shared" si="317"/>
        <v>0</v>
      </c>
      <c r="X272" s="13">
        <f t="shared" si="318"/>
        <v>0</v>
      </c>
      <c r="Y272" s="13">
        <f>SUMIFS(GD_A_2020!J:J,GD_A_2020!E:E,A272)</f>
        <v>0</v>
      </c>
      <c r="Z272" s="13">
        <f t="shared" si="319"/>
        <v>0</v>
      </c>
      <c r="AB272" s="13">
        <f t="shared" si="320"/>
        <v>0</v>
      </c>
      <c r="AC272" s="13">
        <f>SUMIFS(GD_A_2020!G:G,GD_A_2020!E:E,A272)</f>
        <v>0</v>
      </c>
      <c r="AD272" s="13">
        <f t="shared" si="321"/>
        <v>0</v>
      </c>
    </row>
    <row r="273" spans="1:30" s="4" customFormat="1" x14ac:dyDescent="0.25">
      <c r="A273" s="2">
        <v>342003</v>
      </c>
      <c r="B273" s="2">
        <v>4410</v>
      </c>
      <c r="C273" s="22">
        <v>3523</v>
      </c>
      <c r="D273" s="12">
        <v>342</v>
      </c>
      <c r="E273" s="22" t="s">
        <v>198</v>
      </c>
      <c r="F273" s="22" t="s">
        <v>197</v>
      </c>
      <c r="G273" s="68" t="s">
        <v>570</v>
      </c>
      <c r="H273" s="13"/>
      <c r="I273" s="13">
        <f>SUMIFS(GD_A_2018!G:G,GD_A_2018!E:E,A273)</f>
        <v>0</v>
      </c>
      <c r="J273" s="13">
        <f t="shared" si="313"/>
        <v>0</v>
      </c>
      <c r="L273" s="13"/>
      <c r="M273" s="13">
        <f>SUMIFS(GD_A_2018!I:I,GD_A_2018!E:E,A273)</f>
        <v>0</v>
      </c>
      <c r="N273" s="13">
        <f t="shared" si="314"/>
        <v>0</v>
      </c>
      <c r="P273" s="13">
        <f t="shared" si="315"/>
        <v>0</v>
      </c>
      <c r="Q273" s="13">
        <f>SUMIFS(GD_A_2018!K:K,GD_A_2018!E:E,A273)</f>
        <v>0</v>
      </c>
      <c r="R273" s="13">
        <f t="shared" si="315"/>
        <v>0</v>
      </c>
      <c r="T273" s="13">
        <f t="shared" si="316"/>
        <v>0</v>
      </c>
      <c r="U273" s="13">
        <f>SUMIFS(GD_A_2019!G:G,GD_A_2019!E:E,A273)</f>
        <v>0</v>
      </c>
      <c r="V273" s="13">
        <f t="shared" si="317"/>
        <v>0</v>
      </c>
      <c r="X273" s="13">
        <f t="shared" si="318"/>
        <v>0</v>
      </c>
      <c r="Y273" s="13">
        <f>SUMIFS(GD_A_2020!J:J,GD_A_2020!E:E,A273)</f>
        <v>0</v>
      </c>
      <c r="Z273" s="13">
        <f t="shared" si="319"/>
        <v>0</v>
      </c>
      <c r="AB273" s="13">
        <f t="shared" si="320"/>
        <v>0</v>
      </c>
      <c r="AC273" s="13">
        <f>SUMIFS(GD_A_2020!G:G,GD_A_2020!E:E,A273)</f>
        <v>0</v>
      </c>
      <c r="AD273" s="13">
        <f t="shared" si="321"/>
        <v>0</v>
      </c>
    </row>
    <row r="274" spans="1:30" s="4" customFormat="1" x14ac:dyDescent="0.25">
      <c r="A274" s="2">
        <v>342004</v>
      </c>
      <c r="B274" s="2">
        <v>4410</v>
      </c>
      <c r="C274" s="22">
        <v>3524</v>
      </c>
      <c r="D274" s="12">
        <v>342</v>
      </c>
      <c r="E274" s="22" t="s">
        <v>196</v>
      </c>
      <c r="F274" s="22" t="s">
        <v>195</v>
      </c>
      <c r="G274" s="68" t="s">
        <v>570</v>
      </c>
      <c r="H274" s="13"/>
      <c r="I274" s="13">
        <f>SUMIFS(GD_A_2018!G:G,GD_A_2018!E:E,A274)</f>
        <v>0</v>
      </c>
      <c r="J274" s="13">
        <f t="shared" si="313"/>
        <v>0</v>
      </c>
      <c r="L274" s="13"/>
      <c r="M274" s="13">
        <f>SUMIFS(GD_A_2018!I:I,GD_A_2018!E:E,A274)</f>
        <v>0</v>
      </c>
      <c r="N274" s="13">
        <f t="shared" si="314"/>
        <v>0</v>
      </c>
      <c r="P274" s="13">
        <f t="shared" si="315"/>
        <v>0</v>
      </c>
      <c r="Q274" s="13">
        <f>SUMIFS(GD_A_2018!K:K,GD_A_2018!E:E,A274)</f>
        <v>0</v>
      </c>
      <c r="R274" s="13">
        <f t="shared" si="315"/>
        <v>0</v>
      </c>
      <c r="T274" s="13">
        <f t="shared" si="316"/>
        <v>0</v>
      </c>
      <c r="U274" s="13">
        <f>SUMIFS(GD_A_2019!G:G,GD_A_2019!E:E,A274)</f>
        <v>0</v>
      </c>
      <c r="V274" s="13">
        <f t="shared" si="317"/>
        <v>0</v>
      </c>
      <c r="X274" s="13">
        <f t="shared" si="318"/>
        <v>0</v>
      </c>
      <c r="Y274" s="13">
        <f>SUMIFS(GD_A_2020!J:J,GD_A_2020!E:E,A274)</f>
        <v>0</v>
      </c>
      <c r="Z274" s="13">
        <f t="shared" si="319"/>
        <v>0</v>
      </c>
      <c r="AB274" s="13">
        <f t="shared" si="320"/>
        <v>0</v>
      </c>
      <c r="AC274" s="13">
        <f>SUMIFS(GD_A_2020!G:G,GD_A_2020!E:E,A274)</f>
        <v>0</v>
      </c>
      <c r="AD274" s="13">
        <f t="shared" si="321"/>
        <v>0</v>
      </c>
    </row>
    <row r="275" spans="1:30" s="4" customFormat="1" x14ac:dyDescent="0.25">
      <c r="A275" s="15"/>
      <c r="B275" s="15"/>
      <c r="C275" s="15"/>
      <c r="D275" s="15"/>
      <c r="E275" s="15" t="s">
        <v>194</v>
      </c>
      <c r="F275" s="15" t="s">
        <v>193</v>
      </c>
      <c r="G275" s="69"/>
      <c r="H275" s="16">
        <f>SUM(H271:H274)</f>
        <v>0</v>
      </c>
      <c r="I275" s="16">
        <f>SUM(I271:I274)</f>
        <v>0</v>
      </c>
      <c r="J275" s="16">
        <f>SUM(J271:J274)</f>
        <v>0</v>
      </c>
      <c r="L275" s="16">
        <f>SUM(L271:L274)</f>
        <v>0</v>
      </c>
      <c r="M275" s="16">
        <f>SUM(M271:M274)</f>
        <v>0</v>
      </c>
      <c r="N275" s="16">
        <f>SUM(N271:N274)</f>
        <v>0</v>
      </c>
      <c r="P275" s="16">
        <f>SUM(P271:P274)</f>
        <v>0</v>
      </c>
      <c r="Q275" s="16">
        <f>SUM(Q271:Q274)</f>
        <v>0</v>
      </c>
      <c r="R275" s="16">
        <f>SUM(R271:R274)</f>
        <v>0</v>
      </c>
      <c r="T275" s="16">
        <f>SUM(T271:T274)</f>
        <v>0</v>
      </c>
      <c r="U275" s="16">
        <f>SUM(U271:U274)</f>
        <v>0</v>
      </c>
      <c r="V275" s="16">
        <f>SUM(V271:V274)</f>
        <v>0</v>
      </c>
      <c r="X275" s="16">
        <f>SUM(X271:X274)</f>
        <v>0</v>
      </c>
      <c r="Y275" s="16">
        <f>SUM(Y271:Y274)</f>
        <v>0</v>
      </c>
      <c r="Z275" s="16">
        <f>SUM(Z271:Z274)</f>
        <v>0</v>
      </c>
      <c r="AB275" s="16">
        <f>SUM(AB271:AB274)</f>
        <v>0</v>
      </c>
      <c r="AC275" s="16">
        <f>SUM(AC271:AC274)</f>
        <v>0</v>
      </c>
      <c r="AD275" s="16">
        <f>SUM(AD271:AD274)</f>
        <v>0</v>
      </c>
    </row>
    <row r="276" spans="1:30" s="4" customFormat="1" x14ac:dyDescent="0.25">
      <c r="A276" s="4">
        <v>343001</v>
      </c>
      <c r="B276" s="4">
        <v>4300</v>
      </c>
      <c r="C276" s="22">
        <v>3561</v>
      </c>
      <c r="D276" s="12">
        <v>343</v>
      </c>
      <c r="E276" s="22" t="s">
        <v>190</v>
      </c>
      <c r="F276" s="22" t="s">
        <v>189</v>
      </c>
      <c r="G276" s="68" t="s">
        <v>570</v>
      </c>
      <c r="H276" s="13"/>
      <c r="I276" s="13">
        <f>SUMIFS(GD_A_2018!G:G,GD_A_2018!E:E,A276)</f>
        <v>0</v>
      </c>
      <c r="J276" s="13">
        <f>H276+I276</f>
        <v>0</v>
      </c>
      <c r="L276" s="13"/>
      <c r="M276" s="13">
        <f>SUMIFS(GD_A_2018!I:I,GD_A_2018!E:E,A276)</f>
        <v>0</v>
      </c>
      <c r="N276" s="13">
        <f>L276+M276</f>
        <v>0</v>
      </c>
      <c r="P276" s="13">
        <f t="shared" ref="P276:R277" si="322">O276+N276</f>
        <v>0</v>
      </c>
      <c r="Q276" s="13">
        <f>SUMIFS(GD_A_2018!K:K,GD_A_2018!E:E,A276)</f>
        <v>0</v>
      </c>
      <c r="R276" s="13">
        <f t="shared" si="322"/>
        <v>0</v>
      </c>
      <c r="T276" s="13">
        <f t="shared" ref="T276:T277" si="323">R276</f>
        <v>0</v>
      </c>
      <c r="U276" s="13">
        <f>SUMIFS(GD_A_2019!G:G,GD_A_2019!E:E,A276)</f>
        <v>0</v>
      </c>
      <c r="V276" s="13">
        <f t="shared" ref="V276:V277" si="324">U276+T276</f>
        <v>0</v>
      </c>
      <c r="X276" s="13">
        <f t="shared" ref="X276:X277" si="325">AB276</f>
        <v>0</v>
      </c>
      <c r="Y276" s="13">
        <f>SUMIFS(GD_A_2020!J:J,GD_A_2020!E:E,A276)</f>
        <v>0</v>
      </c>
      <c r="Z276" s="13">
        <f t="shared" ref="Z276:Z277" si="326">Y276+X276</f>
        <v>0</v>
      </c>
      <c r="AB276" s="13">
        <f t="shared" ref="AB276:AB277" si="327">V276</f>
        <v>0</v>
      </c>
      <c r="AC276" s="13">
        <f>SUMIFS(GD_A_2020!G:G,GD_A_2020!E:E,A276)</f>
        <v>0</v>
      </c>
      <c r="AD276" s="13">
        <f t="shared" ref="AD276:AD277" si="328">AC276+AB276</f>
        <v>0</v>
      </c>
    </row>
    <row r="277" spans="1:30" s="4" customFormat="1" x14ac:dyDescent="0.25">
      <c r="A277" s="4">
        <v>343002</v>
      </c>
      <c r="B277" s="4">
        <v>4300</v>
      </c>
      <c r="C277" s="22">
        <v>3562</v>
      </c>
      <c r="D277" s="12">
        <v>343</v>
      </c>
      <c r="E277" s="22" t="s">
        <v>192</v>
      </c>
      <c r="F277" s="22" t="s">
        <v>191</v>
      </c>
      <c r="G277" s="68" t="s">
        <v>570</v>
      </c>
      <c r="H277" s="13"/>
      <c r="I277" s="13">
        <f>SUMIFS(GD_A_2018!G:G,GD_A_2018!E:E,A277)</f>
        <v>0</v>
      </c>
      <c r="J277" s="13">
        <f>H277+I277</f>
        <v>0</v>
      </c>
      <c r="L277" s="13"/>
      <c r="M277" s="13">
        <f>SUMIFS(GD_A_2018!I:I,GD_A_2018!E:E,A277)</f>
        <v>0</v>
      </c>
      <c r="N277" s="13">
        <f>L277+M277</f>
        <v>0</v>
      </c>
      <c r="P277" s="13">
        <f t="shared" si="322"/>
        <v>0</v>
      </c>
      <c r="Q277" s="13">
        <f>SUMIFS(GD_A_2018!K:K,GD_A_2018!E:E,A277)</f>
        <v>0</v>
      </c>
      <c r="R277" s="13">
        <f t="shared" si="322"/>
        <v>0</v>
      </c>
      <c r="T277" s="13">
        <f t="shared" si="323"/>
        <v>0</v>
      </c>
      <c r="U277" s="13">
        <f>SUMIFS(GD_A_2019!G:G,GD_A_2019!E:E,A277)</f>
        <v>0</v>
      </c>
      <c r="V277" s="13">
        <f t="shared" si="324"/>
        <v>0</v>
      </c>
      <c r="X277" s="13">
        <f t="shared" si="325"/>
        <v>0</v>
      </c>
      <c r="Y277" s="13">
        <f>SUMIFS(GD_A_2020!J:J,GD_A_2020!E:E,A277)</f>
        <v>0</v>
      </c>
      <c r="Z277" s="13">
        <f t="shared" si="326"/>
        <v>0</v>
      </c>
      <c r="AB277" s="13">
        <f t="shared" si="327"/>
        <v>0</v>
      </c>
      <c r="AC277" s="13">
        <f>SUMIFS(GD_A_2020!G:G,GD_A_2020!E:E,A277)</f>
        <v>0</v>
      </c>
      <c r="AD277" s="13">
        <f t="shared" si="328"/>
        <v>0</v>
      </c>
    </row>
    <row r="278" spans="1:30" s="4" customFormat="1" x14ac:dyDescent="0.25">
      <c r="A278" s="15"/>
      <c r="B278" s="15"/>
      <c r="C278" s="15"/>
      <c r="D278" s="15"/>
      <c r="E278" s="15" t="s">
        <v>190</v>
      </c>
      <c r="F278" s="15" t="s">
        <v>189</v>
      </c>
      <c r="G278" s="69"/>
      <c r="H278" s="16">
        <f>SUM(H276:H277)</f>
        <v>0</v>
      </c>
      <c r="I278" s="16">
        <f>SUM(I276:I277)</f>
        <v>0</v>
      </c>
      <c r="J278" s="16">
        <f>SUM(J276:J277)</f>
        <v>0</v>
      </c>
      <c r="L278" s="16">
        <f>SUM(L276:L277)</f>
        <v>0</v>
      </c>
      <c r="M278" s="16">
        <f>SUM(M276:M277)</f>
        <v>0</v>
      </c>
      <c r="N278" s="16">
        <f>SUM(N276:N277)</f>
        <v>0</v>
      </c>
      <c r="P278" s="16">
        <f>SUM(P276:P277)</f>
        <v>0</v>
      </c>
      <c r="Q278" s="16">
        <f>SUM(Q276:Q277)</f>
        <v>0</v>
      </c>
      <c r="R278" s="16">
        <f>SUM(R276:R277)</f>
        <v>0</v>
      </c>
      <c r="T278" s="16">
        <f>SUM(T276:T277)</f>
        <v>0</v>
      </c>
      <c r="U278" s="16">
        <f>SUM(U276:U277)</f>
        <v>0</v>
      </c>
      <c r="V278" s="16">
        <f>SUM(V276:V277)</f>
        <v>0</v>
      </c>
      <c r="X278" s="16">
        <f>SUM(X276:X277)</f>
        <v>0</v>
      </c>
      <c r="Y278" s="16">
        <f>SUM(Y276:Y277)</f>
        <v>0</v>
      </c>
      <c r="Z278" s="16">
        <f>SUM(Z276:Z277)</f>
        <v>0</v>
      </c>
      <c r="AB278" s="16">
        <f>SUM(AB276:AB277)</f>
        <v>0</v>
      </c>
      <c r="AC278" s="16">
        <f>SUM(AC276:AC277)</f>
        <v>0</v>
      </c>
      <c r="AD278" s="16">
        <f>SUM(AD276:AD277)</f>
        <v>0</v>
      </c>
    </row>
    <row r="279" spans="1:30"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L279" s="28">
        <f>SUM(L248:L251,L255:L256,L261,L267:L270,L275,L278)</f>
        <v>0</v>
      </c>
      <c r="M279" s="28">
        <f>SUM(M248:M251,M255:M256,M261,M267:M270,M275,M278)</f>
        <v>0</v>
      </c>
      <c r="N279" s="28">
        <f>SUM(N248:N251,N255:N256,N261,N267:N270,N275,N278)</f>
        <v>0</v>
      </c>
      <c r="P279" s="28">
        <f>SUM(P248:P251,P255:P256,P261,P267:P270,P275,P278)</f>
        <v>0</v>
      </c>
      <c r="Q279" s="28">
        <f>SUM(Q248:Q251,Q255:Q256,Q261,Q267:Q270,Q275,Q278)</f>
        <v>0</v>
      </c>
      <c r="R279" s="28">
        <f>SUM(R248:R251,R255:R256,R261,R267:R270,R275,R278)</f>
        <v>0</v>
      </c>
      <c r="T279" s="28">
        <f>SUM(T248:T251,T255:T256,T261,T267:T270,T275,T278)</f>
        <v>0</v>
      </c>
      <c r="U279" s="28">
        <f>SUM(U248:U251,U255:U256,U261,U267:U270,U275,U278)</f>
        <v>0</v>
      </c>
      <c r="V279" s="28">
        <f>SUM(V248:V251,V255:V256,V261,V267:V270,V275,V278)</f>
        <v>0</v>
      </c>
      <c r="X279" s="28">
        <f>SUM(X248:X251,X255:X256,X261,X267:X270,X275,X278)</f>
        <v>0</v>
      </c>
      <c r="Y279" s="28">
        <f>SUM(Y248:Y251,Y255:Y256,Y261,Y267:Y270,Y275,Y278)</f>
        <v>0</v>
      </c>
      <c r="Z279" s="28">
        <f>SUM(Z248:Z251,Z255:Z256,Z261,Z267:Z270,Z275,Z278)</f>
        <v>0</v>
      </c>
      <c r="AB279" s="28">
        <f>SUM(AB248:AB251,AB255:AB256,AB261,AB267:AB270,AB275,AB278)</f>
        <v>0</v>
      </c>
      <c r="AC279" s="28">
        <f>SUM(AC248:AC251,AC255:AC256,AC261,AC267:AC270,AC275,AC278)</f>
        <v>0</v>
      </c>
      <c r="AD279" s="28">
        <f>SUM(AD248:AD251,AD255:AD256,AD261,AD267:AD270,AD275,AD278)</f>
        <v>0</v>
      </c>
    </row>
    <row r="280" spans="1:30" s="4" customFormat="1" x14ac:dyDescent="0.25">
      <c r="A280" s="49"/>
      <c r="B280" s="49"/>
      <c r="C280" s="49"/>
      <c r="D280" s="49">
        <v>300</v>
      </c>
      <c r="E280" s="49" t="s">
        <v>186</v>
      </c>
      <c r="F280" s="49" t="s">
        <v>185</v>
      </c>
      <c r="G280" s="72"/>
      <c r="H280" s="50">
        <f>SUM(H246,H279)</f>
        <v>0</v>
      </c>
      <c r="I280" s="50">
        <f>SUM(I246,I279)</f>
        <v>-5405000000</v>
      </c>
      <c r="J280" s="50">
        <f>SUM(J246,J279)</f>
        <v>-5405000000</v>
      </c>
      <c r="L280" s="50">
        <f>SUM(L246,L279)</f>
        <v>0</v>
      </c>
      <c r="M280" s="50">
        <f>SUM(M246,M279)</f>
        <v>-11710000000</v>
      </c>
      <c r="N280" s="50">
        <f>SUM(N246,N279)</f>
        <v>-11710000000</v>
      </c>
      <c r="P280" s="50">
        <f>SUM(P246,P279)</f>
        <v>-11710000000</v>
      </c>
      <c r="Q280" s="50">
        <f>SUM(Q246,Q279)</f>
        <v>6305000000</v>
      </c>
      <c r="R280" s="50">
        <f>SUM(R246,R279)</f>
        <v>-5405000000</v>
      </c>
      <c r="T280" s="50">
        <f>SUM(T246,T279)</f>
        <v>-5405000000</v>
      </c>
      <c r="U280" s="50">
        <f>SUM(U246,U279)</f>
        <v>-61760000000</v>
      </c>
      <c r="V280" s="50">
        <f>SUM(V246,V279)</f>
        <v>-67165000000</v>
      </c>
      <c r="X280" s="50">
        <f>SUM(X246,X279)</f>
        <v>-67165000000</v>
      </c>
      <c r="Y280" s="50">
        <f>SUM(Y246,Y279)</f>
        <v>57790000000</v>
      </c>
      <c r="Z280" s="50">
        <f>SUM(Z246,Z279)</f>
        <v>-9375000000</v>
      </c>
      <c r="AB280" s="50">
        <f>SUM(AB246,AB279)</f>
        <v>-67165000000</v>
      </c>
      <c r="AC280" s="50">
        <f>SUM(AC246,AC279)</f>
        <v>5440000000</v>
      </c>
      <c r="AD280" s="50">
        <f>SUM(AD246,AD279)</f>
        <v>-61725000000</v>
      </c>
    </row>
    <row r="281" spans="1:30" s="4" customFormat="1" x14ac:dyDescent="0.25">
      <c r="A281" s="2"/>
      <c r="B281" s="2"/>
      <c r="C281" s="2"/>
      <c r="D281" s="2"/>
      <c r="E281" s="2"/>
      <c r="F281" s="2"/>
      <c r="G281" s="69"/>
      <c r="H281" s="3"/>
      <c r="I281" s="3"/>
      <c r="J281" s="3"/>
      <c r="L281" s="3"/>
      <c r="M281" s="3"/>
      <c r="N281" s="3"/>
      <c r="P281" s="3"/>
      <c r="Q281" s="3"/>
      <c r="R281" s="3"/>
      <c r="T281" s="3"/>
      <c r="U281" s="3"/>
      <c r="V281" s="3"/>
      <c r="X281" s="3"/>
      <c r="Y281" s="3"/>
      <c r="Z281" s="3"/>
      <c r="AB281" s="3"/>
      <c r="AC281" s="3"/>
      <c r="AD281" s="3"/>
    </row>
    <row r="282" spans="1:30" s="4" customFormat="1" x14ac:dyDescent="0.25">
      <c r="A282" s="2">
        <v>411001</v>
      </c>
      <c r="B282" s="2">
        <v>3100</v>
      </c>
      <c r="C282" s="12">
        <v>41111</v>
      </c>
      <c r="D282" s="51" t="s">
        <v>184</v>
      </c>
      <c r="E282" s="12" t="s">
        <v>597</v>
      </c>
      <c r="F282" s="12" t="s">
        <v>598</v>
      </c>
      <c r="G282" s="68" t="s">
        <v>570</v>
      </c>
      <c r="H282" s="13"/>
      <c r="I282" s="13">
        <f>SUMIFS(GD_A_2018!G:G,GD_A_2018!E:E,A282)</f>
        <v>-55000000000</v>
      </c>
      <c r="J282" s="13">
        <f>H282+I282</f>
        <v>-55000000000</v>
      </c>
      <c r="L282" s="13"/>
      <c r="M282" s="13">
        <f>SUMIFS(GD_A_2018!I:I,GD_A_2018!E:E,A282)</f>
        <v>-15000000000</v>
      </c>
      <c r="N282" s="13">
        <f>L282+M282</f>
        <v>-15000000000</v>
      </c>
      <c r="P282" s="13">
        <f t="shared" ref="P282:R283" si="329">O282+N282</f>
        <v>-15000000000</v>
      </c>
      <c r="Q282" s="13">
        <f>SUMIFS(GD_A_2018!K:K,GD_A_2018!E:E,A282)</f>
        <v>0</v>
      </c>
      <c r="R282" s="13">
        <f t="shared" si="329"/>
        <v>-15000000000</v>
      </c>
      <c r="T282" s="13">
        <f t="shared" ref="T282:T283" si="330">R282</f>
        <v>-15000000000</v>
      </c>
      <c r="U282" s="13">
        <f>SUMIFS(GD_A_2019!G:G,GD_A_2019!E:E,A282)</f>
        <v>0</v>
      </c>
      <c r="V282" s="13">
        <f t="shared" ref="V282:V283" si="331">U282+T282</f>
        <v>-15000000000</v>
      </c>
      <c r="X282" s="13">
        <f t="shared" ref="X282:X283" si="332">AB282</f>
        <v>-15000000000</v>
      </c>
      <c r="Y282" s="13">
        <f>SUMIFS(GD_A_2020!J:J,GD_A_2020!E:E,A282)</f>
        <v>0</v>
      </c>
      <c r="Z282" s="13">
        <f t="shared" ref="Z282:Z283" si="333">Y282+X282</f>
        <v>-15000000000</v>
      </c>
      <c r="AB282" s="13">
        <f t="shared" ref="AB282:AB283" si="334">V282</f>
        <v>-15000000000</v>
      </c>
      <c r="AC282" s="13">
        <f>SUMIFS(GD_A_2020!G:G,GD_A_2020!E:E,A282)</f>
        <v>0</v>
      </c>
      <c r="AD282" s="13">
        <f t="shared" ref="AD282:AD283" si="335">AC282+AB282</f>
        <v>-15000000000</v>
      </c>
    </row>
    <row r="283" spans="1:30" s="4" customFormat="1" x14ac:dyDescent="0.25">
      <c r="A283" s="2">
        <v>411002</v>
      </c>
      <c r="B283" s="2">
        <v>3100</v>
      </c>
      <c r="C283" s="12">
        <v>41112</v>
      </c>
      <c r="D283" s="51" t="s">
        <v>183</v>
      </c>
      <c r="E283" s="12" t="s">
        <v>182</v>
      </c>
      <c r="F283" s="12" t="s">
        <v>181</v>
      </c>
      <c r="G283" s="68" t="s">
        <v>570</v>
      </c>
      <c r="H283" s="13"/>
      <c r="I283" s="13">
        <f>SUMIFS(GD_A_2018!G:G,GD_A_2018!E:E,A283)</f>
        <v>0</v>
      </c>
      <c r="J283" s="13">
        <f>H283+I283</f>
        <v>0</v>
      </c>
      <c r="L283" s="13"/>
      <c r="M283" s="13">
        <f>SUMIFS(GD_A_2018!I:I,GD_A_2018!E:E,A283)</f>
        <v>0</v>
      </c>
      <c r="N283" s="13">
        <f>L283+M283</f>
        <v>0</v>
      </c>
      <c r="P283" s="13">
        <f t="shared" si="329"/>
        <v>0</v>
      </c>
      <c r="Q283" s="13">
        <f>SUMIFS(GD_A_2018!K:K,GD_A_2018!E:E,A283)</f>
        <v>0</v>
      </c>
      <c r="R283" s="13">
        <f t="shared" si="329"/>
        <v>0</v>
      </c>
      <c r="T283" s="13">
        <f t="shared" si="330"/>
        <v>0</v>
      </c>
      <c r="U283" s="13">
        <f>SUMIFS(GD_A_2019!G:G,GD_A_2019!E:E,A283)</f>
        <v>0</v>
      </c>
      <c r="V283" s="13">
        <f t="shared" si="331"/>
        <v>0</v>
      </c>
      <c r="X283" s="13">
        <f t="shared" si="332"/>
        <v>0</v>
      </c>
      <c r="Y283" s="13">
        <f>SUMIFS(GD_A_2020!J:J,GD_A_2020!E:E,A283)</f>
        <v>0</v>
      </c>
      <c r="Z283" s="13">
        <f t="shared" si="333"/>
        <v>0</v>
      </c>
      <c r="AB283" s="13">
        <f t="shared" si="334"/>
        <v>0</v>
      </c>
      <c r="AC283" s="13">
        <f>SUMIFS(GD_A_2020!G:G,GD_A_2020!E:E,A283)</f>
        <v>0</v>
      </c>
      <c r="AD283" s="13">
        <f t="shared" si="335"/>
        <v>0</v>
      </c>
    </row>
    <row r="284" spans="1:30" s="4" customFormat="1" x14ac:dyDescent="0.25">
      <c r="A284" s="52"/>
      <c r="B284" s="52"/>
      <c r="C284" s="52"/>
      <c r="D284" s="15">
        <v>411</v>
      </c>
      <c r="E284" s="15" t="s">
        <v>180</v>
      </c>
      <c r="F284" s="15" t="s">
        <v>179</v>
      </c>
      <c r="G284" s="69"/>
      <c r="H284" s="16">
        <f>SUM(H282:H283)</f>
        <v>0</v>
      </c>
      <c r="I284" s="16">
        <f>SUM(I282:I283)</f>
        <v>-55000000000</v>
      </c>
      <c r="J284" s="16">
        <f>SUM(J282:J283)</f>
        <v>-55000000000</v>
      </c>
      <c r="L284" s="16">
        <f>SUM(L282:L283)</f>
        <v>0</v>
      </c>
      <c r="M284" s="16">
        <f>SUM(M282:M283)</f>
        <v>-15000000000</v>
      </c>
      <c r="N284" s="16">
        <f>SUM(N282:N283)</f>
        <v>-15000000000</v>
      </c>
      <c r="P284" s="16">
        <f>SUM(P282:P283)</f>
        <v>-15000000000</v>
      </c>
      <c r="Q284" s="16">
        <f>SUM(Q282:Q283)</f>
        <v>0</v>
      </c>
      <c r="R284" s="16">
        <f>SUM(R282:R283)</f>
        <v>-15000000000</v>
      </c>
      <c r="T284" s="16">
        <f>SUM(T282:T283)</f>
        <v>-15000000000</v>
      </c>
      <c r="U284" s="16">
        <f>SUM(U282:U283)</f>
        <v>0</v>
      </c>
      <c r="V284" s="16">
        <f>SUM(V282:V283)</f>
        <v>-15000000000</v>
      </c>
      <c r="X284" s="16">
        <f>SUM(X282:X283)</f>
        <v>-15000000000</v>
      </c>
      <c r="Y284" s="16">
        <f>SUM(Y282:Y283)</f>
        <v>0</v>
      </c>
      <c r="Z284" s="16">
        <f>SUM(Z282:Z283)</f>
        <v>-15000000000</v>
      </c>
      <c r="AB284" s="16">
        <f>SUM(AB282:AB283)</f>
        <v>-15000000000</v>
      </c>
      <c r="AC284" s="16">
        <f>SUM(AC282:AC283)</f>
        <v>0</v>
      </c>
      <c r="AD284" s="16">
        <f>SUM(AD282:AD283)</f>
        <v>-15000000000</v>
      </c>
    </row>
    <row r="285" spans="1:30" s="4" customFormat="1" x14ac:dyDescent="0.25">
      <c r="A285" s="15">
        <v>412001</v>
      </c>
      <c r="B285" s="15">
        <v>3200</v>
      </c>
      <c r="C285" s="15">
        <v>4112</v>
      </c>
      <c r="D285" s="15">
        <v>412</v>
      </c>
      <c r="E285" s="15" t="s">
        <v>178</v>
      </c>
      <c r="F285" s="15" t="s">
        <v>177</v>
      </c>
      <c r="G285" s="68" t="s">
        <v>570</v>
      </c>
      <c r="H285" s="16"/>
      <c r="I285" s="13">
        <f>SUMIFS(GD_A_2018!G:G,GD_A_2018!E:E,A285)</f>
        <v>0</v>
      </c>
      <c r="J285" s="16">
        <f t="shared" ref="J285:J292" si="336">H285+I285</f>
        <v>0</v>
      </c>
      <c r="L285" s="16"/>
      <c r="M285" s="13">
        <f>SUMIFS(GD_A_2018!I:I,GD_A_2018!E:E,A285)</f>
        <v>0</v>
      </c>
      <c r="N285" s="16">
        <f t="shared" ref="N285:N292" si="337">L285+M285</f>
        <v>0</v>
      </c>
      <c r="P285" s="13">
        <f t="shared" ref="P285:R292" si="338">O285+N285</f>
        <v>0</v>
      </c>
      <c r="Q285" s="13">
        <f>SUMIFS(GD_A_2018!K:K,GD_A_2018!E:E,A285)</f>
        <v>0</v>
      </c>
      <c r="R285" s="13">
        <f t="shared" si="338"/>
        <v>0</v>
      </c>
      <c r="T285" s="13">
        <f t="shared" ref="T285:T292" si="339">R285</f>
        <v>0</v>
      </c>
      <c r="U285" s="13">
        <f>SUMIFS(GD_A_2019!G:G,GD_A_2019!E:E,A285)</f>
        <v>0</v>
      </c>
      <c r="V285" s="13">
        <f t="shared" ref="V285:V292" si="340">U285+T285</f>
        <v>0</v>
      </c>
      <c r="X285" s="13">
        <f t="shared" ref="X285:X292" si="341">AB285</f>
        <v>0</v>
      </c>
      <c r="Y285" s="13">
        <f>SUMIFS(GD_A_2020!J:J,GD_A_2020!E:E,A285)</f>
        <v>0</v>
      </c>
      <c r="Z285" s="13">
        <f t="shared" ref="Z285:Z292" si="342">Y285+X285</f>
        <v>0</v>
      </c>
      <c r="AB285" s="13">
        <f t="shared" ref="AB285:AB292" si="343">V285</f>
        <v>0</v>
      </c>
      <c r="AC285" s="13">
        <f>SUMIFS(GD_A_2020!G:G,GD_A_2020!E:E,A285)</f>
        <v>0</v>
      </c>
      <c r="AD285" s="13">
        <f t="shared" ref="AD285:AD292" si="344">AC285+AB285</f>
        <v>0</v>
      </c>
    </row>
    <row r="286" spans="1:30" s="4" customFormat="1" x14ac:dyDescent="0.25">
      <c r="A286" s="15">
        <v>413001</v>
      </c>
      <c r="B286" s="15">
        <v>3300</v>
      </c>
      <c r="C286" s="15">
        <v>4113</v>
      </c>
      <c r="D286" s="15">
        <v>413</v>
      </c>
      <c r="E286" s="15" t="s">
        <v>176</v>
      </c>
      <c r="F286" s="15" t="s">
        <v>175</v>
      </c>
      <c r="G286" s="68" t="s">
        <v>570</v>
      </c>
      <c r="H286" s="16"/>
      <c r="I286" s="13">
        <f>SUMIFS(GD_A_2018!G:G,GD_A_2018!E:E,A286)</f>
        <v>0</v>
      </c>
      <c r="J286" s="16">
        <f t="shared" si="336"/>
        <v>0</v>
      </c>
      <c r="L286" s="16"/>
      <c r="M286" s="13">
        <f>SUMIFS(GD_A_2018!I:I,GD_A_2018!E:E,A286)</f>
        <v>0</v>
      </c>
      <c r="N286" s="16">
        <f t="shared" si="337"/>
        <v>0</v>
      </c>
      <c r="P286" s="13">
        <f t="shared" si="338"/>
        <v>0</v>
      </c>
      <c r="Q286" s="13">
        <f>SUMIFS(GD_A_2018!K:K,GD_A_2018!E:E,A286)</f>
        <v>0</v>
      </c>
      <c r="R286" s="13">
        <f t="shared" si="338"/>
        <v>0</v>
      </c>
      <c r="T286" s="13">
        <f t="shared" si="339"/>
        <v>0</v>
      </c>
      <c r="U286" s="13">
        <f>SUMIFS(GD_A_2019!G:G,GD_A_2019!E:E,A286)</f>
        <v>0</v>
      </c>
      <c r="V286" s="13">
        <f t="shared" si="340"/>
        <v>0</v>
      </c>
      <c r="X286" s="13">
        <f t="shared" si="341"/>
        <v>0</v>
      </c>
      <c r="Y286" s="13">
        <f>SUMIFS(GD_A_2020!J:J,GD_A_2020!E:E,A286)</f>
        <v>0</v>
      </c>
      <c r="Z286" s="13">
        <f t="shared" si="342"/>
        <v>0</v>
      </c>
      <c r="AB286" s="13">
        <f t="shared" si="343"/>
        <v>0</v>
      </c>
      <c r="AC286" s="13">
        <f>SUMIFS(GD_A_2020!G:G,GD_A_2020!E:E,A286)</f>
        <v>0</v>
      </c>
      <c r="AD286" s="13">
        <f t="shared" si="344"/>
        <v>0</v>
      </c>
    </row>
    <row r="287" spans="1:30" s="4" customFormat="1" x14ac:dyDescent="0.25">
      <c r="A287" s="15">
        <v>414001</v>
      </c>
      <c r="B287" s="15">
        <v>3300</v>
      </c>
      <c r="C287" s="15">
        <v>4118</v>
      </c>
      <c r="D287" s="15">
        <v>414</v>
      </c>
      <c r="E287" s="15" t="s">
        <v>174</v>
      </c>
      <c r="F287" s="15" t="s">
        <v>173</v>
      </c>
      <c r="G287" s="68" t="s">
        <v>570</v>
      </c>
      <c r="H287" s="16"/>
      <c r="I287" s="13">
        <f>SUMIFS(GD_A_2018!G:G,GD_A_2018!E:E,A287)</f>
        <v>0</v>
      </c>
      <c r="J287" s="16">
        <f t="shared" si="336"/>
        <v>0</v>
      </c>
      <c r="L287" s="16"/>
      <c r="M287" s="13">
        <f>SUMIFS(GD_A_2018!I:I,GD_A_2018!E:E,A287)</f>
        <v>0</v>
      </c>
      <c r="N287" s="16">
        <f t="shared" si="337"/>
        <v>0</v>
      </c>
      <c r="P287" s="13">
        <f t="shared" si="338"/>
        <v>0</v>
      </c>
      <c r="Q287" s="13">
        <f>SUMIFS(GD_A_2018!K:K,GD_A_2018!E:E,A287)</f>
        <v>0</v>
      </c>
      <c r="R287" s="13">
        <f t="shared" si="338"/>
        <v>0</v>
      </c>
      <c r="T287" s="13">
        <f t="shared" si="339"/>
        <v>0</v>
      </c>
      <c r="U287" s="13">
        <f>SUMIFS(GD_A_2019!G:G,GD_A_2019!E:E,A287)</f>
        <v>0</v>
      </c>
      <c r="V287" s="13">
        <f t="shared" si="340"/>
        <v>0</v>
      </c>
      <c r="X287" s="13">
        <f t="shared" si="341"/>
        <v>0</v>
      </c>
      <c r="Y287" s="13">
        <f>SUMIFS(GD_A_2020!J:J,GD_A_2020!E:E,A287)</f>
        <v>0</v>
      </c>
      <c r="Z287" s="13">
        <f t="shared" si="342"/>
        <v>0</v>
      </c>
      <c r="AB287" s="13">
        <f t="shared" si="343"/>
        <v>0</v>
      </c>
      <c r="AC287" s="13">
        <f>SUMIFS(GD_A_2020!G:G,GD_A_2020!E:E,A287)</f>
        <v>0</v>
      </c>
      <c r="AD287" s="13">
        <f t="shared" si="344"/>
        <v>0</v>
      </c>
    </row>
    <row r="288" spans="1:30" s="4" customFormat="1" x14ac:dyDescent="0.25">
      <c r="A288" s="15">
        <v>415000</v>
      </c>
      <c r="B288" s="15">
        <v>3300</v>
      </c>
      <c r="C288" s="15">
        <v>412</v>
      </c>
      <c r="D288" s="15">
        <v>416</v>
      </c>
      <c r="E288" s="15" t="s">
        <v>172</v>
      </c>
      <c r="F288" s="15" t="s">
        <v>579</v>
      </c>
      <c r="G288" s="68" t="s">
        <v>570</v>
      </c>
      <c r="H288" s="16"/>
      <c r="I288" s="13">
        <f>SUMIFS(GD_A_2018!G:G,GD_A_2018!E:E,A288)</f>
        <v>0</v>
      </c>
      <c r="J288" s="16">
        <f t="shared" si="336"/>
        <v>0</v>
      </c>
      <c r="L288" s="16"/>
      <c r="M288" s="13">
        <f>SUMIFS(GD_A_2018!I:I,GD_A_2018!E:E,A288)</f>
        <v>0</v>
      </c>
      <c r="N288" s="16">
        <f t="shared" si="337"/>
        <v>0</v>
      </c>
      <c r="P288" s="13">
        <f t="shared" si="338"/>
        <v>0</v>
      </c>
      <c r="Q288" s="13">
        <f>SUMIFS(GD_A_2018!K:K,GD_A_2018!E:E,A288)</f>
        <v>0</v>
      </c>
      <c r="R288" s="13">
        <f t="shared" si="338"/>
        <v>0</v>
      </c>
      <c r="T288" s="13">
        <f t="shared" si="339"/>
        <v>0</v>
      </c>
      <c r="U288" s="13">
        <f>SUMIFS(GD_A_2019!G:G,GD_A_2019!E:E,A288)</f>
        <v>0</v>
      </c>
      <c r="V288" s="13">
        <f t="shared" si="340"/>
        <v>0</v>
      </c>
      <c r="X288" s="13">
        <f t="shared" si="341"/>
        <v>0</v>
      </c>
      <c r="Y288" s="13">
        <f>SUMIFS(GD_A_2020!J:J,GD_A_2020!E:E,A288)</f>
        <v>0</v>
      </c>
      <c r="Z288" s="13">
        <f t="shared" si="342"/>
        <v>0</v>
      </c>
      <c r="AB288" s="13">
        <f t="shared" si="343"/>
        <v>0</v>
      </c>
      <c r="AC288" s="13">
        <f>SUMIFS(GD_A_2020!G:G,GD_A_2020!E:E,A288)</f>
        <v>0</v>
      </c>
      <c r="AD288" s="13">
        <f t="shared" si="344"/>
        <v>0</v>
      </c>
    </row>
    <row r="289" spans="1:30" s="4" customFormat="1" x14ac:dyDescent="0.25">
      <c r="A289" s="15">
        <v>415001</v>
      </c>
      <c r="B289" s="15">
        <v>3300</v>
      </c>
      <c r="C289" s="15">
        <v>419</v>
      </c>
      <c r="D289" s="15">
        <v>415</v>
      </c>
      <c r="E289" s="15" t="s">
        <v>171</v>
      </c>
      <c r="F289" s="15" t="s">
        <v>170</v>
      </c>
      <c r="G289" s="68" t="s">
        <v>570</v>
      </c>
      <c r="H289" s="16"/>
      <c r="I289" s="13">
        <f>SUMIFS(GD_A_2018!G:G,GD_A_2018!E:E,A289)</f>
        <v>0</v>
      </c>
      <c r="J289" s="16">
        <f t="shared" si="336"/>
        <v>0</v>
      </c>
      <c r="L289" s="16"/>
      <c r="M289" s="13">
        <f>SUMIFS(GD_A_2018!I:I,GD_A_2018!E:E,A289)</f>
        <v>0</v>
      </c>
      <c r="N289" s="16">
        <f t="shared" si="337"/>
        <v>0</v>
      </c>
      <c r="P289" s="13">
        <f t="shared" si="338"/>
        <v>0</v>
      </c>
      <c r="Q289" s="13">
        <f>SUMIFS(GD_A_2018!K:K,GD_A_2018!E:E,A289)</f>
        <v>0</v>
      </c>
      <c r="R289" s="13">
        <f t="shared" si="338"/>
        <v>0</v>
      </c>
      <c r="T289" s="13">
        <f t="shared" si="339"/>
        <v>0</v>
      </c>
      <c r="U289" s="13">
        <f>SUMIFS(GD_A_2019!G:G,GD_A_2019!E:E,A289)</f>
        <v>0</v>
      </c>
      <c r="V289" s="13">
        <f t="shared" si="340"/>
        <v>0</v>
      </c>
      <c r="X289" s="13">
        <f t="shared" si="341"/>
        <v>0</v>
      </c>
      <c r="Y289" s="13">
        <f>SUMIFS(GD_A_2020!J:J,GD_A_2020!E:E,A289)</f>
        <v>0</v>
      </c>
      <c r="Z289" s="13">
        <f t="shared" si="342"/>
        <v>0</v>
      </c>
      <c r="AB289" s="13">
        <f t="shared" si="343"/>
        <v>0</v>
      </c>
      <c r="AC289" s="13">
        <f>SUMIFS(GD_A_2020!G:G,GD_A_2020!E:E,A289)</f>
        <v>0</v>
      </c>
      <c r="AD289" s="13">
        <f t="shared" si="344"/>
        <v>0</v>
      </c>
    </row>
    <row r="290" spans="1:30" s="4" customFormat="1" x14ac:dyDescent="0.25">
      <c r="A290" s="15">
        <v>416001</v>
      </c>
      <c r="B290" s="15">
        <v>3300</v>
      </c>
      <c r="C290" s="15">
        <v>412</v>
      </c>
      <c r="D290" s="15">
        <v>416</v>
      </c>
      <c r="E290" s="15" t="s">
        <v>169</v>
      </c>
      <c r="F290" s="15" t="s">
        <v>168</v>
      </c>
      <c r="G290" s="68" t="s">
        <v>570</v>
      </c>
      <c r="H290" s="16"/>
      <c r="I290" s="13">
        <f>SUMIFS(GD_A_2018!G:G,GD_A_2018!E:E,A290)</f>
        <v>0</v>
      </c>
      <c r="J290" s="16">
        <f t="shared" si="336"/>
        <v>0</v>
      </c>
      <c r="L290" s="16"/>
      <c r="M290" s="13">
        <f>SUMIFS(GD_A_2018!I:I,GD_A_2018!E:E,A290)</f>
        <v>0</v>
      </c>
      <c r="N290" s="16">
        <f t="shared" si="337"/>
        <v>0</v>
      </c>
      <c r="P290" s="13">
        <f t="shared" si="338"/>
        <v>0</v>
      </c>
      <c r="Q290" s="13">
        <f>SUMIFS(GD_A_2018!K:K,GD_A_2018!E:E,A290)</f>
        <v>0</v>
      </c>
      <c r="R290" s="13">
        <f t="shared" si="338"/>
        <v>0</v>
      </c>
      <c r="T290" s="13">
        <f t="shared" si="339"/>
        <v>0</v>
      </c>
      <c r="U290" s="13">
        <f>SUMIFS(GD_A_2019!G:G,GD_A_2019!E:E,A290)</f>
        <v>0</v>
      </c>
      <c r="V290" s="13">
        <f t="shared" si="340"/>
        <v>0</v>
      </c>
      <c r="X290" s="13">
        <f t="shared" si="341"/>
        <v>0</v>
      </c>
      <c r="Y290" s="13">
        <f>SUMIFS(GD_A_2020!J:J,GD_A_2020!E:E,A290)</f>
        <v>0</v>
      </c>
      <c r="Z290" s="13">
        <f t="shared" si="342"/>
        <v>0</v>
      </c>
      <c r="AB290" s="13">
        <f t="shared" si="343"/>
        <v>0</v>
      </c>
      <c r="AC290" s="13">
        <f>SUMIFS(GD_A_2020!G:G,GD_A_2020!E:E,A290)</f>
        <v>0</v>
      </c>
      <c r="AD290" s="13">
        <f t="shared" si="344"/>
        <v>0</v>
      </c>
    </row>
    <row r="291" spans="1:30" s="4" customFormat="1" x14ac:dyDescent="0.25">
      <c r="A291" s="2">
        <v>417001</v>
      </c>
      <c r="B291" s="2">
        <v>3300</v>
      </c>
      <c r="C291" s="12">
        <v>4131</v>
      </c>
      <c r="D291" s="12">
        <v>417</v>
      </c>
      <c r="E291" s="12" t="s">
        <v>167</v>
      </c>
      <c r="F291" s="12" t="s">
        <v>166</v>
      </c>
      <c r="G291" s="68" t="s">
        <v>570</v>
      </c>
      <c r="H291" s="13"/>
      <c r="I291" s="13">
        <f>SUMIFS(GD_A_2018!G:G,GD_A_2018!E:E,A291)</f>
        <v>0</v>
      </c>
      <c r="J291" s="13">
        <f t="shared" si="336"/>
        <v>0</v>
      </c>
      <c r="L291" s="13"/>
      <c r="M291" s="13">
        <f>SUMIFS(GD_A_2018!I:I,GD_A_2018!E:E,A291)</f>
        <v>0</v>
      </c>
      <c r="N291" s="13">
        <f t="shared" si="337"/>
        <v>0</v>
      </c>
      <c r="P291" s="13">
        <f t="shared" si="338"/>
        <v>0</v>
      </c>
      <c r="Q291" s="13">
        <f>SUMIFS(GD_A_2018!K:K,GD_A_2018!E:E,A291)</f>
        <v>0</v>
      </c>
      <c r="R291" s="13">
        <f t="shared" si="338"/>
        <v>0</v>
      </c>
      <c r="T291" s="13">
        <f t="shared" si="339"/>
        <v>0</v>
      </c>
      <c r="U291" s="13">
        <f>SUMIFS(GD_A_2019!G:G,GD_A_2019!E:E,A291)</f>
        <v>0</v>
      </c>
      <c r="V291" s="13">
        <f t="shared" si="340"/>
        <v>0</v>
      </c>
      <c r="X291" s="13">
        <f t="shared" si="341"/>
        <v>0</v>
      </c>
      <c r="Y291" s="13">
        <f>SUMIFS(GD_A_2020!J:J,GD_A_2020!E:E,A291)</f>
        <v>0</v>
      </c>
      <c r="Z291" s="13">
        <f t="shared" si="342"/>
        <v>0</v>
      </c>
      <c r="AB291" s="13">
        <f t="shared" si="343"/>
        <v>0</v>
      </c>
      <c r="AC291" s="13">
        <f>SUMIFS(GD_A_2020!G:G,GD_A_2020!E:E,A291)</f>
        <v>0</v>
      </c>
      <c r="AD291" s="13">
        <f t="shared" si="344"/>
        <v>0</v>
      </c>
    </row>
    <row r="292" spans="1:30" s="4" customFormat="1" x14ac:dyDescent="0.25">
      <c r="A292" s="2">
        <v>417002</v>
      </c>
      <c r="B292" s="2">
        <v>3300</v>
      </c>
      <c r="C292" s="12">
        <v>4132</v>
      </c>
      <c r="D292" s="12">
        <v>417</v>
      </c>
      <c r="E292" s="12" t="s">
        <v>165</v>
      </c>
      <c r="F292" s="12" t="s">
        <v>164</v>
      </c>
      <c r="G292" s="68" t="s">
        <v>570</v>
      </c>
      <c r="H292" s="13"/>
      <c r="I292" s="13">
        <f>SUMIFS(GD_A_2018!G:G,GD_A_2018!E:E,A292)</f>
        <v>0</v>
      </c>
      <c r="J292" s="13">
        <f t="shared" si="336"/>
        <v>0</v>
      </c>
      <c r="L292" s="13"/>
      <c r="M292" s="13">
        <f>SUMIFS(GD_A_2018!I:I,GD_A_2018!E:E,A292)</f>
        <v>0</v>
      </c>
      <c r="N292" s="13">
        <f t="shared" si="337"/>
        <v>0</v>
      </c>
      <c r="P292" s="13">
        <f t="shared" si="338"/>
        <v>0</v>
      </c>
      <c r="Q292" s="13">
        <f>SUMIFS(GD_A_2018!K:K,GD_A_2018!E:E,A292)</f>
        <v>0</v>
      </c>
      <c r="R292" s="13">
        <f t="shared" si="338"/>
        <v>0</v>
      </c>
      <c r="T292" s="13">
        <f t="shared" si="339"/>
        <v>0</v>
      </c>
      <c r="U292" s="13">
        <f>SUMIFS(GD_A_2019!G:G,GD_A_2019!E:E,A292)</f>
        <v>0</v>
      </c>
      <c r="V292" s="13">
        <f t="shared" si="340"/>
        <v>0</v>
      </c>
      <c r="X292" s="13">
        <f t="shared" si="341"/>
        <v>0</v>
      </c>
      <c r="Y292" s="13">
        <f>SUMIFS(GD_A_2020!J:J,GD_A_2020!E:E,A292)</f>
        <v>0</v>
      </c>
      <c r="Z292" s="13">
        <f t="shared" si="342"/>
        <v>0</v>
      </c>
      <c r="AB292" s="13">
        <f t="shared" si="343"/>
        <v>0</v>
      </c>
      <c r="AC292" s="13">
        <f>SUMIFS(GD_A_2020!G:G,GD_A_2020!E:E,A292)</f>
        <v>0</v>
      </c>
      <c r="AD292" s="13">
        <f t="shared" si="344"/>
        <v>0</v>
      </c>
    </row>
    <row r="293" spans="1:30" s="4" customFormat="1" x14ac:dyDescent="0.25">
      <c r="A293" s="15"/>
      <c r="B293" s="15"/>
      <c r="C293" s="15"/>
      <c r="D293" s="15"/>
      <c r="E293" s="15" t="s">
        <v>163</v>
      </c>
      <c r="F293" s="15" t="s">
        <v>162</v>
      </c>
      <c r="G293" s="69"/>
      <c r="H293" s="16">
        <f>SUM(H291:H292)</f>
        <v>0</v>
      </c>
      <c r="I293" s="16">
        <f>SUM(I291:I292)</f>
        <v>0</v>
      </c>
      <c r="J293" s="16">
        <f>SUM(J291:J292)</f>
        <v>0</v>
      </c>
      <c r="L293" s="16">
        <f>SUM(L291:L292)</f>
        <v>0</v>
      </c>
      <c r="M293" s="16">
        <f>SUM(M291:M292)</f>
        <v>0</v>
      </c>
      <c r="N293" s="16">
        <f>SUM(N291:N292)</f>
        <v>0</v>
      </c>
      <c r="P293" s="16">
        <f>SUM(P291:P292)</f>
        <v>0</v>
      </c>
      <c r="Q293" s="16">
        <f>SUM(Q291:Q292)</f>
        <v>0</v>
      </c>
      <c r="R293" s="16">
        <f>SUM(R291:R292)</f>
        <v>0</v>
      </c>
      <c r="T293" s="16">
        <f>SUM(T291:T292)</f>
        <v>0</v>
      </c>
      <c r="U293" s="16">
        <f>SUM(U291:U292)</f>
        <v>0</v>
      </c>
      <c r="V293" s="16">
        <f>SUM(V291:V292)</f>
        <v>0</v>
      </c>
      <c r="X293" s="16">
        <f>SUM(X291:X292)</f>
        <v>0</v>
      </c>
      <c r="Y293" s="16">
        <f>SUM(Y291:Y292)</f>
        <v>0</v>
      </c>
      <c r="Z293" s="16">
        <f>SUM(Z291:Z292)</f>
        <v>0</v>
      </c>
      <c r="AB293" s="16">
        <f>SUM(AB291:AB292)</f>
        <v>0</v>
      </c>
      <c r="AC293" s="16">
        <f>SUM(AC291:AC292)</f>
        <v>0</v>
      </c>
      <c r="AD293" s="16">
        <f>SUM(AD291:AD292)</f>
        <v>0</v>
      </c>
    </row>
    <row r="294" spans="1:30" s="4" customFormat="1" x14ac:dyDescent="0.25">
      <c r="A294" s="15">
        <v>418001</v>
      </c>
      <c r="B294" s="15">
        <v>3300</v>
      </c>
      <c r="C294" s="15">
        <v>414</v>
      </c>
      <c r="D294" s="15">
        <v>418</v>
      </c>
      <c r="E294" s="15" t="s">
        <v>161</v>
      </c>
      <c r="F294" s="15" t="s">
        <v>160</v>
      </c>
      <c r="G294" s="68" t="s">
        <v>570</v>
      </c>
      <c r="H294" s="16"/>
      <c r="I294" s="13">
        <f>SUMIFS(GD_A_2018!G:G,GD_A_2018!E:E,A294)</f>
        <v>0</v>
      </c>
      <c r="J294" s="16">
        <f t="shared" ref="J294:J301" si="345">H294+I294</f>
        <v>0</v>
      </c>
      <c r="L294" s="16"/>
      <c r="M294" s="13">
        <f>SUMIFS(GD_A_2018!I:I,GD_A_2018!E:E,A294)</f>
        <v>0</v>
      </c>
      <c r="N294" s="16">
        <f t="shared" ref="N294:N301" si="346">L294+M294</f>
        <v>0</v>
      </c>
      <c r="P294" s="13">
        <f t="shared" ref="P294:R301" si="347">O294+N294</f>
        <v>0</v>
      </c>
      <c r="Q294" s="13">
        <f>SUMIFS(GD_A_2018!K:K,GD_A_2018!E:E,A294)</f>
        <v>0</v>
      </c>
      <c r="R294" s="13">
        <f t="shared" si="347"/>
        <v>0</v>
      </c>
      <c r="T294" s="13">
        <f t="shared" ref="T294:T301" si="348">R294</f>
        <v>0</v>
      </c>
      <c r="U294" s="13">
        <f>SUMIFS(GD_A_2019!G:G,GD_A_2019!E:E,A294)</f>
        <v>0</v>
      </c>
      <c r="V294" s="13">
        <f t="shared" ref="V294:V301" si="349">U294+T294</f>
        <v>0</v>
      </c>
      <c r="X294" s="13">
        <f t="shared" ref="X294:X301" si="350">AB294</f>
        <v>0</v>
      </c>
      <c r="Y294" s="13">
        <f>SUMIFS(GD_A_2020!J:J,GD_A_2020!E:E,A294)</f>
        <v>0</v>
      </c>
      <c r="Z294" s="13">
        <f t="shared" ref="Z294:Z301" si="351">Y294+X294</f>
        <v>0</v>
      </c>
      <c r="AB294" s="13">
        <f t="shared" ref="AB294:AB296" si="352">V294</f>
        <v>0</v>
      </c>
      <c r="AC294" s="13">
        <f>SUMIFS(GD_A_2020!G:G,GD_A_2020!E:E,A294)</f>
        <v>0</v>
      </c>
      <c r="AD294" s="13">
        <f t="shared" ref="AD294:AD301" si="353">AC294+AB294</f>
        <v>0</v>
      </c>
    </row>
    <row r="295" spans="1:30" s="4" customFormat="1" x14ac:dyDescent="0.25">
      <c r="A295" s="15">
        <v>419001</v>
      </c>
      <c r="B295" s="15">
        <v>3300</v>
      </c>
      <c r="C295" s="15">
        <v>419</v>
      </c>
      <c r="D295" s="15">
        <v>419</v>
      </c>
      <c r="E295" s="15" t="s">
        <v>159</v>
      </c>
      <c r="F295" s="15" t="s">
        <v>158</v>
      </c>
      <c r="G295" s="68" t="s">
        <v>570</v>
      </c>
      <c r="H295" s="16"/>
      <c r="I295" s="13">
        <f>SUMIFS(GD_A_2018!G:G,GD_A_2018!E:E,A295)</f>
        <v>0</v>
      </c>
      <c r="J295" s="16">
        <f t="shared" si="345"/>
        <v>0</v>
      </c>
      <c r="L295" s="16"/>
      <c r="M295" s="13">
        <f>SUMIFS(GD_A_2018!I:I,GD_A_2018!E:E,A295)</f>
        <v>0</v>
      </c>
      <c r="N295" s="16">
        <f t="shared" si="346"/>
        <v>0</v>
      </c>
      <c r="P295" s="13">
        <f t="shared" si="347"/>
        <v>0</v>
      </c>
      <c r="Q295" s="13">
        <f>SUMIFS(GD_A_2018!K:K,GD_A_2018!E:E,A295)</f>
        <v>0</v>
      </c>
      <c r="R295" s="13">
        <f t="shared" si="347"/>
        <v>0</v>
      </c>
      <c r="T295" s="13">
        <f t="shared" si="348"/>
        <v>0</v>
      </c>
      <c r="U295" s="13">
        <f>SUMIFS(GD_A_2019!G:G,GD_A_2019!E:E,A295)</f>
        <v>0</v>
      </c>
      <c r="V295" s="13">
        <f t="shared" si="349"/>
        <v>0</v>
      </c>
      <c r="X295" s="13">
        <f t="shared" si="350"/>
        <v>0</v>
      </c>
      <c r="Y295" s="13">
        <f>SUMIFS(GD_A_2020!J:J,GD_A_2020!E:E,A295)</f>
        <v>0</v>
      </c>
      <c r="Z295" s="13">
        <f t="shared" si="351"/>
        <v>0</v>
      </c>
      <c r="AB295" s="13">
        <f t="shared" si="352"/>
        <v>0</v>
      </c>
      <c r="AC295" s="13">
        <f>SUMIFS(GD_A_2020!G:G,GD_A_2020!E:E,A295)</f>
        <v>0</v>
      </c>
      <c r="AD295" s="13">
        <f t="shared" si="353"/>
        <v>0</v>
      </c>
    </row>
    <row r="296" spans="1:30" s="4" customFormat="1" x14ac:dyDescent="0.25">
      <c r="A296" s="15">
        <v>420001</v>
      </c>
      <c r="B296" s="15">
        <v>3310</v>
      </c>
      <c r="C296" s="15">
        <v>418</v>
      </c>
      <c r="D296" s="15">
        <v>420</v>
      </c>
      <c r="E296" s="15" t="s">
        <v>157</v>
      </c>
      <c r="F296" s="15" t="s">
        <v>156</v>
      </c>
      <c r="G296" s="68" t="s">
        <v>570</v>
      </c>
      <c r="H296" s="16"/>
      <c r="I296" s="13">
        <f>SUMIFS(GD_A_2018!G:G,GD_A_2018!E:E,A296)</f>
        <v>0</v>
      </c>
      <c r="J296" s="16">
        <f t="shared" si="345"/>
        <v>0</v>
      </c>
      <c r="L296" s="16"/>
      <c r="M296" s="13">
        <f>SUMIFS(GD_A_2018!I:I,GD_A_2018!E:E,A296)</f>
        <v>0</v>
      </c>
      <c r="N296" s="16">
        <f t="shared" si="346"/>
        <v>0</v>
      </c>
      <c r="P296" s="13">
        <f t="shared" si="347"/>
        <v>0</v>
      </c>
      <c r="Q296" s="13">
        <f>SUMIFS(GD_A_2018!K:K,GD_A_2018!E:E,A296)</f>
        <v>0</v>
      </c>
      <c r="R296" s="13">
        <f t="shared" si="347"/>
        <v>0</v>
      </c>
      <c r="T296" s="13">
        <f t="shared" si="348"/>
        <v>0</v>
      </c>
      <c r="U296" s="13">
        <f>SUMIFS(GD_A_2019!G:G,GD_A_2019!E:E,A296)</f>
        <v>0</v>
      </c>
      <c r="V296" s="13">
        <f t="shared" si="349"/>
        <v>0</v>
      </c>
      <c r="X296" s="13">
        <f t="shared" si="350"/>
        <v>0</v>
      </c>
      <c r="Y296" s="13">
        <f>SUMIFS(GD_A_2020!J:J,GD_A_2020!E:E,A296)</f>
        <v>0</v>
      </c>
      <c r="Z296" s="13">
        <f t="shared" si="351"/>
        <v>0</v>
      </c>
      <c r="AB296" s="13">
        <f t="shared" si="352"/>
        <v>0</v>
      </c>
      <c r="AC296" s="13">
        <f>SUMIFS(GD_A_2020!G:G,GD_A_2020!E:E,A296)</f>
        <v>0</v>
      </c>
      <c r="AD296" s="13">
        <f t="shared" si="353"/>
        <v>0</v>
      </c>
    </row>
    <row r="297" spans="1:30" s="4" customFormat="1" x14ac:dyDescent="0.25">
      <c r="A297" s="4">
        <v>421001</v>
      </c>
      <c r="B297" s="4">
        <v>3400</v>
      </c>
      <c r="C297" s="22">
        <v>4211</v>
      </c>
      <c r="D297" s="53" t="s">
        <v>152</v>
      </c>
      <c r="E297" s="22" t="s">
        <v>155</v>
      </c>
      <c r="F297" s="22" t="s">
        <v>580</v>
      </c>
      <c r="G297" s="68" t="s">
        <v>570</v>
      </c>
      <c r="H297" s="54"/>
      <c r="I297" s="13">
        <f>SUMIFS(GD_A_2018!G:G,GD_A_2018!E:E,A297)</f>
        <v>0</v>
      </c>
      <c r="J297" s="54">
        <f t="shared" si="345"/>
        <v>0</v>
      </c>
      <c r="L297" s="54"/>
      <c r="M297" s="13">
        <f>SUMIFS(GD_A_2018!I:I,GD_A_2018!E:E,A297)</f>
        <v>0</v>
      </c>
      <c r="N297" s="54">
        <f t="shared" si="346"/>
        <v>0</v>
      </c>
      <c r="P297" s="13">
        <f>N303</f>
        <v>-90000000</v>
      </c>
      <c r="Q297" s="13">
        <f>SUMIFS(GD_A_2018!K:K,GD_A_2018!E:E,A297)</f>
        <v>0</v>
      </c>
      <c r="R297" s="13">
        <f t="shared" si="347"/>
        <v>-90000000</v>
      </c>
      <c r="T297" s="13">
        <f>R303</f>
        <v>-120000000</v>
      </c>
      <c r="U297" s="13">
        <f>SUMIFS(GD_A_2019!G:G,GD_A_2019!E:E,A297)</f>
        <v>0</v>
      </c>
      <c r="V297" s="13">
        <f t="shared" si="349"/>
        <v>-120000000</v>
      </c>
      <c r="X297" s="13">
        <f t="shared" si="350"/>
        <v>-1760000000</v>
      </c>
      <c r="Y297" s="13">
        <f>SUMIFS(GD_A_2020!J:J,GD_A_2020!E:E,A297)</f>
        <v>0</v>
      </c>
      <c r="Z297" s="13">
        <f t="shared" si="351"/>
        <v>-1760000000</v>
      </c>
      <c r="AB297" s="13">
        <f>V303</f>
        <v>-1760000000</v>
      </c>
      <c r="AC297" s="13">
        <f>SUMIFS(GD_A_2020!G:G,GD_A_2020!E:E,A297)</f>
        <v>0</v>
      </c>
      <c r="AD297" s="13">
        <f t="shared" si="353"/>
        <v>-1760000000</v>
      </c>
    </row>
    <row r="298" spans="1:30" s="4" customFormat="1" x14ac:dyDescent="0.25">
      <c r="A298" s="2">
        <v>421004</v>
      </c>
      <c r="B298" s="2">
        <v>3400</v>
      </c>
      <c r="C298" s="12">
        <v>4211</v>
      </c>
      <c r="D298" s="51" t="s">
        <v>152</v>
      </c>
      <c r="E298" s="12" t="s">
        <v>142</v>
      </c>
      <c r="F298" s="12" t="s">
        <v>581</v>
      </c>
      <c r="G298" s="68" t="s">
        <v>570</v>
      </c>
      <c r="H298" s="13"/>
      <c r="I298" s="13">
        <f>SUMIFS(GD_A_2018!G:G,GD_A_2018!E:E,A298)</f>
        <v>0</v>
      </c>
      <c r="J298" s="13">
        <f t="shared" si="345"/>
        <v>0</v>
      </c>
      <c r="L298" s="13"/>
      <c r="M298" s="13">
        <f>SUMIFS(GD_A_2018!I:I,GD_A_2018!E:E,A298)</f>
        <v>0</v>
      </c>
      <c r="N298" s="13">
        <f t="shared" si="346"/>
        <v>0</v>
      </c>
      <c r="P298" s="13">
        <f t="shared" si="347"/>
        <v>0</v>
      </c>
      <c r="Q298" s="13">
        <f>SUMIFS(GD_A_2018!K:K,GD_A_2018!E:E,A298)</f>
        <v>0</v>
      </c>
      <c r="R298" s="13">
        <f t="shared" si="347"/>
        <v>0</v>
      </c>
      <c r="T298" s="13">
        <f t="shared" si="348"/>
        <v>0</v>
      </c>
      <c r="U298" s="13">
        <f>SUMIFS(GD_A_2019!G:G,GD_A_2019!E:E,A298)</f>
        <v>10000000000</v>
      </c>
      <c r="V298" s="13">
        <f t="shared" si="349"/>
        <v>10000000000</v>
      </c>
      <c r="X298" s="13">
        <f t="shared" si="350"/>
        <v>0</v>
      </c>
      <c r="Y298" s="13">
        <f>SUMIFS(GD_A_2020!J:J,GD_A_2020!E:E,A298)</f>
        <v>0</v>
      </c>
      <c r="Z298" s="13">
        <f t="shared" si="351"/>
        <v>0</v>
      </c>
      <c r="AB298" s="13">
        <v>0</v>
      </c>
      <c r="AC298" s="13">
        <f>SUMIFS(GD_A_2020!G:G,GD_A_2020!E:E,A298)</f>
        <v>0</v>
      </c>
      <c r="AD298" s="13">
        <f t="shared" si="353"/>
        <v>0</v>
      </c>
    </row>
    <row r="299" spans="1:30" s="4" customFormat="1" x14ac:dyDescent="0.25">
      <c r="A299" s="2">
        <v>421003</v>
      </c>
      <c r="B299" s="2">
        <v>3400</v>
      </c>
      <c r="C299" s="12">
        <v>4211</v>
      </c>
      <c r="D299" s="51" t="s">
        <v>152</v>
      </c>
      <c r="E299" s="12" t="s">
        <v>154</v>
      </c>
      <c r="F299" s="12" t="s">
        <v>582</v>
      </c>
      <c r="G299" s="68" t="s">
        <v>570</v>
      </c>
      <c r="H299" s="13"/>
      <c r="I299" s="13">
        <f>SUMIFS(GD_A_2018!G:G,GD_A_2018!E:E,A299)</f>
        <v>0</v>
      </c>
      <c r="J299" s="13">
        <f t="shared" si="345"/>
        <v>0</v>
      </c>
      <c r="L299" s="13"/>
      <c r="M299" s="13">
        <f>SUMIFS(GD_A_2018!I:I,GD_A_2018!E:E,A299)</f>
        <v>0</v>
      </c>
      <c r="N299" s="13">
        <f t="shared" si="346"/>
        <v>0</v>
      </c>
      <c r="P299" s="13">
        <f t="shared" si="347"/>
        <v>0</v>
      </c>
      <c r="Q299" s="13">
        <f>SUMIFS(GD_A_2018!K:K,GD_A_2018!E:E,A299)</f>
        <v>0</v>
      </c>
      <c r="R299" s="13">
        <f t="shared" si="347"/>
        <v>0</v>
      </c>
      <c r="T299" s="13">
        <f t="shared" si="348"/>
        <v>0</v>
      </c>
      <c r="U299" s="13">
        <f>SUMIFS(GD_A_2019!G:G,GD_A_2019!E:E,A299)</f>
        <v>0</v>
      </c>
      <c r="V299" s="13">
        <f t="shared" si="349"/>
        <v>0</v>
      </c>
      <c r="X299" s="13">
        <f t="shared" si="350"/>
        <v>0</v>
      </c>
      <c r="Y299" s="13">
        <f>SUMIFS(GD_A_2020!J:J,GD_A_2020!E:E,A299)</f>
        <v>0</v>
      </c>
      <c r="Z299" s="13">
        <f t="shared" si="351"/>
        <v>0</v>
      </c>
      <c r="AB299" s="13">
        <f t="shared" ref="AB299:AB301" si="354">V299</f>
        <v>0</v>
      </c>
      <c r="AC299" s="13">
        <f>SUMIFS(GD_A_2020!G:G,GD_A_2020!E:E,A299)</f>
        <v>0</v>
      </c>
      <c r="AD299" s="13">
        <f t="shared" si="353"/>
        <v>0</v>
      </c>
    </row>
    <row r="300" spans="1:30" s="4" customFormat="1" x14ac:dyDescent="0.25">
      <c r="A300" s="2">
        <v>421005</v>
      </c>
      <c r="B300" s="2">
        <v>3400</v>
      </c>
      <c r="C300" s="12">
        <v>4211</v>
      </c>
      <c r="D300" s="51" t="s">
        <v>152</v>
      </c>
      <c r="E300" s="12" t="s">
        <v>153</v>
      </c>
      <c r="F300" s="12" t="s">
        <v>583</v>
      </c>
      <c r="G300" s="68" t="s">
        <v>570</v>
      </c>
      <c r="H300" s="13"/>
      <c r="I300" s="13">
        <f>SUMIFS(GD_A_2018!G:G,GD_A_2018!E:E,A300)</f>
        <v>0</v>
      </c>
      <c r="J300" s="13">
        <f t="shared" si="345"/>
        <v>0</v>
      </c>
      <c r="L300" s="13"/>
      <c r="M300" s="13">
        <f>SUMIFS(GD_A_2018!I:I,GD_A_2018!E:E,A300)</f>
        <v>0</v>
      </c>
      <c r="N300" s="13">
        <f t="shared" si="346"/>
        <v>0</v>
      </c>
      <c r="P300" s="13">
        <f t="shared" si="347"/>
        <v>0</v>
      </c>
      <c r="Q300" s="13">
        <f>SUMIFS(GD_A_2018!K:K,GD_A_2018!E:E,A300)</f>
        <v>0</v>
      </c>
      <c r="R300" s="13">
        <f t="shared" si="347"/>
        <v>0</v>
      </c>
      <c r="T300" s="13">
        <f t="shared" si="348"/>
        <v>0</v>
      </c>
      <c r="U300" s="13">
        <f>SUMIFS(GD_A_2019!G:G,GD_A_2019!E:E,A300)</f>
        <v>0</v>
      </c>
      <c r="V300" s="13">
        <f t="shared" si="349"/>
        <v>0</v>
      </c>
      <c r="X300" s="13">
        <f t="shared" si="350"/>
        <v>0</v>
      </c>
      <c r="Y300" s="13">
        <f>SUMIFS(GD_A_2020!J:J,GD_A_2020!E:E,A300)</f>
        <v>0</v>
      </c>
      <c r="Z300" s="13">
        <f t="shared" si="351"/>
        <v>0</v>
      </c>
      <c r="AB300" s="13">
        <f t="shared" si="354"/>
        <v>0</v>
      </c>
      <c r="AC300" s="13">
        <f>SUMIFS(GD_A_2020!G:G,GD_A_2020!E:E,A300)</f>
        <v>0</v>
      </c>
      <c r="AD300" s="13">
        <f t="shared" si="353"/>
        <v>0</v>
      </c>
    </row>
    <row r="301" spans="1:30" s="4" customFormat="1" x14ac:dyDescent="0.25">
      <c r="A301" s="4">
        <v>421006</v>
      </c>
      <c r="B301" s="4">
        <v>3400</v>
      </c>
      <c r="C301" s="22">
        <v>4211</v>
      </c>
      <c r="D301" s="53" t="s">
        <v>152</v>
      </c>
      <c r="E301" s="22" t="s">
        <v>151</v>
      </c>
      <c r="F301" s="22" t="s">
        <v>584</v>
      </c>
      <c r="G301" s="68" t="s">
        <v>570</v>
      </c>
      <c r="H301" s="23"/>
      <c r="I301" s="13">
        <f>SUMIFS(GD_A_2018!G:G,GD_A_2018!E:E,A301)</f>
        <v>0</v>
      </c>
      <c r="J301" s="23">
        <f t="shared" si="345"/>
        <v>0</v>
      </c>
      <c r="L301" s="23"/>
      <c r="M301" s="13">
        <f>SUMIFS(GD_A_2018!I:I,GD_A_2018!E:E,A301)</f>
        <v>0</v>
      </c>
      <c r="N301" s="23">
        <f t="shared" si="346"/>
        <v>0</v>
      </c>
      <c r="P301" s="13">
        <f t="shared" si="347"/>
        <v>0</v>
      </c>
      <c r="Q301" s="13">
        <f>SUMIFS(GD_A_2018!K:K,GD_A_2018!E:E,A301)</f>
        <v>0</v>
      </c>
      <c r="R301" s="13">
        <f t="shared" si="347"/>
        <v>0</v>
      </c>
      <c r="T301" s="13">
        <f t="shared" si="348"/>
        <v>0</v>
      </c>
      <c r="U301" s="13">
        <f>SUMIFS(GD_A_2019!G:G,GD_A_2019!E:E,A301)</f>
        <v>0</v>
      </c>
      <c r="V301" s="13">
        <f t="shared" si="349"/>
        <v>0</v>
      </c>
      <c r="X301" s="13">
        <f t="shared" si="350"/>
        <v>0</v>
      </c>
      <c r="Y301" s="13">
        <f>SUMIFS(GD_A_2020!J:J,GD_A_2020!E:E,A301)</f>
        <v>0</v>
      </c>
      <c r="Z301" s="13">
        <f t="shared" si="351"/>
        <v>0</v>
      </c>
      <c r="AB301" s="13">
        <f t="shared" si="354"/>
        <v>0</v>
      </c>
      <c r="AC301" s="13">
        <f>SUMIFS(GD_A_2020!G:G,GD_A_2020!E:E,A301)</f>
        <v>0</v>
      </c>
      <c r="AD301" s="13">
        <f t="shared" si="353"/>
        <v>0</v>
      </c>
    </row>
    <row r="302" spans="1:30" s="4" customFormat="1" x14ac:dyDescent="0.25">
      <c r="A302" s="2">
        <v>421002</v>
      </c>
      <c r="B302" s="2">
        <v>3400</v>
      </c>
      <c r="C302" s="12">
        <v>4212</v>
      </c>
      <c r="D302" s="51" t="s">
        <v>150</v>
      </c>
      <c r="E302" s="12" t="s">
        <v>149</v>
      </c>
      <c r="F302" s="12" t="s">
        <v>585</v>
      </c>
      <c r="G302" s="68"/>
      <c r="H302" s="54">
        <f>H387</f>
        <v>0</v>
      </c>
      <c r="I302" s="54">
        <f t="shared" ref="I302" si="355">I387</f>
        <v>-120000000</v>
      </c>
      <c r="J302" s="54">
        <f>J387</f>
        <v>-120000000</v>
      </c>
      <c r="L302" s="54">
        <f>L387</f>
        <v>0</v>
      </c>
      <c r="M302" s="54">
        <f t="shared" ref="M302" si="356">M387</f>
        <v>-90000000</v>
      </c>
      <c r="N302" s="54">
        <f>N387</f>
        <v>-90000000</v>
      </c>
      <c r="P302" s="54">
        <f>P387</f>
        <v>0</v>
      </c>
      <c r="Q302" s="54">
        <f>Q387</f>
        <v>-30000000</v>
      </c>
      <c r="R302" s="54">
        <f>R387</f>
        <v>-30000000</v>
      </c>
      <c r="T302" s="54">
        <f>T387</f>
        <v>0</v>
      </c>
      <c r="U302" s="54">
        <f>U387</f>
        <v>-11640000000</v>
      </c>
      <c r="V302" s="54">
        <f>V387</f>
        <v>-11640000000</v>
      </c>
      <c r="X302" s="54">
        <f>X387</f>
        <v>0</v>
      </c>
      <c r="Y302" s="54">
        <f>Y387</f>
        <v>-9690000000</v>
      </c>
      <c r="Z302" s="54">
        <f>Z387</f>
        <v>-9690000000</v>
      </c>
      <c r="AB302" s="54">
        <f>AB387</f>
        <v>0</v>
      </c>
      <c r="AC302" s="54">
        <f>AC387</f>
        <v>-13240000000</v>
      </c>
      <c r="AD302" s="54">
        <f>AD387</f>
        <v>-13240000000</v>
      </c>
    </row>
    <row r="303" spans="1:30" s="4" customFormat="1" x14ac:dyDescent="0.25">
      <c r="A303" s="15"/>
      <c r="B303" s="15"/>
      <c r="C303" s="15"/>
      <c r="D303" s="15">
        <v>421</v>
      </c>
      <c r="E303" s="15" t="s">
        <v>148</v>
      </c>
      <c r="F303" s="15" t="s">
        <v>783</v>
      </c>
      <c r="G303" s="69"/>
      <c r="H303" s="16">
        <f>SUM(H297:H302)</f>
        <v>0</v>
      </c>
      <c r="I303" s="16">
        <f>SUM(I297:I302)</f>
        <v>-120000000</v>
      </c>
      <c r="J303" s="16">
        <f>SUM(J297:J302)</f>
        <v>-120000000</v>
      </c>
      <c r="L303" s="16">
        <f>SUM(L297:L302)</f>
        <v>0</v>
      </c>
      <c r="M303" s="16">
        <f>SUM(M297:M302)</f>
        <v>-90000000</v>
      </c>
      <c r="N303" s="16">
        <f>SUM(N297:N302)</f>
        <v>-90000000</v>
      </c>
      <c r="P303" s="16">
        <f>SUM(P297:P302)</f>
        <v>-90000000</v>
      </c>
      <c r="Q303" s="16">
        <f>SUM(Q297:Q302)</f>
        <v>-30000000</v>
      </c>
      <c r="R303" s="16">
        <f>SUM(R297:R302)</f>
        <v>-120000000</v>
      </c>
      <c r="T303" s="16">
        <f>SUM(T297:T302)</f>
        <v>-120000000</v>
      </c>
      <c r="U303" s="16">
        <f>SUM(U297:U302)</f>
        <v>-1640000000</v>
      </c>
      <c r="V303" s="16">
        <f>SUM(V297:V302)</f>
        <v>-1760000000</v>
      </c>
      <c r="X303" s="16">
        <f>SUM(X297:X302)</f>
        <v>-1760000000</v>
      </c>
      <c r="Y303" s="16">
        <f>SUM(Y297:Y302)</f>
        <v>-9690000000</v>
      </c>
      <c r="Z303" s="16">
        <f>SUM(Z297:Z302)</f>
        <v>-11450000000</v>
      </c>
      <c r="AB303" s="16">
        <f>SUM(AB297:AB302)</f>
        <v>-1760000000</v>
      </c>
      <c r="AC303" s="16">
        <f>SUM(AC297:AC302)</f>
        <v>-13240000000</v>
      </c>
      <c r="AD303" s="16">
        <f>SUM(AD297:AD302)</f>
        <v>-15000000000</v>
      </c>
    </row>
    <row r="304" spans="1:30" s="4" customFormat="1" x14ac:dyDescent="0.25">
      <c r="A304" s="15">
        <v>422001</v>
      </c>
      <c r="B304" s="15">
        <v>3300</v>
      </c>
      <c r="C304" s="15">
        <v>441</v>
      </c>
      <c r="D304" s="15">
        <v>422</v>
      </c>
      <c r="E304" s="15" t="s">
        <v>147</v>
      </c>
      <c r="F304" s="15" t="s">
        <v>146</v>
      </c>
      <c r="G304" s="69" t="s">
        <v>570</v>
      </c>
      <c r="H304" s="16"/>
      <c r="I304" s="13">
        <f>SUMIFS(GD_A_2018!G:G,GD_A_2018!E:E,A304)</f>
        <v>0</v>
      </c>
      <c r="J304" s="16">
        <f>H304+I304</f>
        <v>0</v>
      </c>
      <c r="L304" s="16"/>
      <c r="M304" s="13">
        <f>SUMIFS(GD_A_2018!I:I,GD_A_2018!E:E,A304)</f>
        <v>0</v>
      </c>
      <c r="N304" s="16">
        <f>L304+M304</f>
        <v>0</v>
      </c>
      <c r="P304" s="13">
        <f t="shared" ref="P304:R308" si="357">O304+N304</f>
        <v>0</v>
      </c>
      <c r="Q304" s="13">
        <f>SUMIFS(GD_A_2018!K:K,GD_A_2018!E:E,A304)</f>
        <v>0</v>
      </c>
      <c r="R304" s="13">
        <f t="shared" si="357"/>
        <v>0</v>
      </c>
      <c r="T304" s="13">
        <f t="shared" ref="T304:T308" si="358">R304</f>
        <v>0</v>
      </c>
      <c r="U304" s="13">
        <f>SUMIFS(GD_A_2019!G:G,GD_A_2019!E:E,A304)</f>
        <v>0</v>
      </c>
      <c r="V304" s="13">
        <f t="shared" ref="V304:V308" si="359">U304+T304</f>
        <v>0</v>
      </c>
      <c r="X304" s="13">
        <f t="shared" ref="X304:X308" si="360">AB304</f>
        <v>0</v>
      </c>
      <c r="Y304" s="13">
        <f>SUMIFS(GD_A_2020!J:J,GD_A_2020!E:E,A304)</f>
        <v>0</v>
      </c>
      <c r="Z304" s="13">
        <f t="shared" ref="Z304:Z308" si="361">Y304+X304</f>
        <v>0</v>
      </c>
      <c r="AB304" s="13">
        <f t="shared" ref="AB304:AB308" si="362">V304</f>
        <v>0</v>
      </c>
      <c r="AC304" s="13">
        <f>SUMIFS(GD_A_2020!G:G,GD_A_2020!E:E,A304)</f>
        <v>0</v>
      </c>
      <c r="AD304" s="13">
        <f t="shared" ref="AD304:AD308" si="363">AC304+AB304</f>
        <v>0</v>
      </c>
    </row>
    <row r="305" spans="1:30" s="22" customFormat="1" x14ac:dyDescent="0.25">
      <c r="A305" s="22">
        <v>429000</v>
      </c>
      <c r="B305" s="22">
        <v>3500</v>
      </c>
      <c r="E305" s="22" t="s">
        <v>145</v>
      </c>
      <c r="F305" s="22" t="s">
        <v>586</v>
      </c>
      <c r="G305" s="68" t="s">
        <v>570</v>
      </c>
      <c r="H305" s="23"/>
      <c r="I305" s="13">
        <f>SUMIFS(GD_A_2018!G:G,GD_A_2018!E:E,A305)</f>
        <v>0</v>
      </c>
      <c r="J305" s="23">
        <f>H305+I305</f>
        <v>0</v>
      </c>
      <c r="L305" s="23"/>
      <c r="M305" s="13">
        <f>SUMIFS(GD_A_2018!I:I,GD_A_2018!E:E,A305)</f>
        <v>0</v>
      </c>
      <c r="N305" s="23">
        <f>L305+M305</f>
        <v>0</v>
      </c>
      <c r="P305" s="13">
        <f t="shared" si="357"/>
        <v>0</v>
      </c>
      <c r="Q305" s="13">
        <f>SUMIFS(GD_A_2018!K:K,GD_A_2018!E:E,A305)</f>
        <v>0</v>
      </c>
      <c r="R305" s="13">
        <f t="shared" si="357"/>
        <v>0</v>
      </c>
      <c r="T305" s="13">
        <f t="shared" si="358"/>
        <v>0</v>
      </c>
      <c r="U305" s="13">
        <f>SUMIFS(GD_A_2019!G:G,GD_A_2019!E:E,A305)</f>
        <v>0</v>
      </c>
      <c r="V305" s="13">
        <f t="shared" si="359"/>
        <v>0</v>
      </c>
      <c r="X305" s="13">
        <f t="shared" si="360"/>
        <v>0</v>
      </c>
      <c r="Y305" s="13">
        <f>SUMIFS(GD_A_2020!J:J,GD_A_2020!E:E,A305)</f>
        <v>0</v>
      </c>
      <c r="Z305" s="13">
        <f t="shared" si="361"/>
        <v>0</v>
      </c>
      <c r="AB305" s="13">
        <f t="shared" si="362"/>
        <v>0</v>
      </c>
      <c r="AC305" s="13">
        <f>SUMIFS(GD_A_2020!G:G,GD_A_2020!E:E,A305)</f>
        <v>0</v>
      </c>
      <c r="AD305" s="13">
        <f t="shared" si="363"/>
        <v>0</v>
      </c>
    </row>
    <row r="306" spans="1:30" s="22" customFormat="1" x14ac:dyDescent="0.25">
      <c r="A306" s="22">
        <v>429001</v>
      </c>
      <c r="B306" s="22">
        <v>3500</v>
      </c>
      <c r="E306" s="22" t="s">
        <v>636</v>
      </c>
      <c r="F306" s="22" t="s">
        <v>587</v>
      </c>
      <c r="G306" s="68" t="s">
        <v>570</v>
      </c>
      <c r="H306" s="13"/>
      <c r="I306" s="13">
        <f>SUMIFS(GD_A_2018!G:G,GD_A_2018!E:E,A306)</f>
        <v>0</v>
      </c>
      <c r="J306" s="13">
        <f>H306+I306</f>
        <v>0</v>
      </c>
      <c r="L306" s="13"/>
      <c r="M306" s="13">
        <f>SUMIFS(GD_A_2018!I:I,GD_A_2018!E:E,A306)</f>
        <v>0</v>
      </c>
      <c r="N306" s="13">
        <f>L306+M306</f>
        <v>0</v>
      </c>
      <c r="P306" s="13">
        <f t="shared" si="357"/>
        <v>0</v>
      </c>
      <c r="Q306" s="13">
        <f>SUMIFS(GD_A_2018!K:K,GD_A_2018!E:E,A306)</f>
        <v>0</v>
      </c>
      <c r="R306" s="13">
        <f t="shared" si="357"/>
        <v>0</v>
      </c>
      <c r="T306" s="13">
        <f t="shared" si="358"/>
        <v>0</v>
      </c>
      <c r="U306" s="13">
        <f>SUMIFS(GD_A_2019!G:G,GD_A_2019!E:E,A306)</f>
        <v>0</v>
      </c>
      <c r="V306" s="13">
        <f t="shared" si="359"/>
        <v>0</v>
      </c>
      <c r="X306" s="13">
        <f t="shared" si="360"/>
        <v>0</v>
      </c>
      <c r="Y306" s="13">
        <f>SUMIFS(GD_A_2020!J:J,GD_A_2020!E:E,A306)</f>
        <v>0</v>
      </c>
      <c r="Z306" s="13">
        <f t="shared" si="361"/>
        <v>0</v>
      </c>
      <c r="AB306" s="13">
        <f t="shared" si="362"/>
        <v>0</v>
      </c>
      <c r="AC306" s="13">
        <f>SUMIFS(GD_A_2020!G:G,GD_A_2020!E:E,A306)</f>
        <v>0</v>
      </c>
      <c r="AD306" s="13">
        <f t="shared" si="363"/>
        <v>0</v>
      </c>
    </row>
    <row r="307" spans="1:30" s="22" customFormat="1" x14ac:dyDescent="0.25">
      <c r="A307" s="22">
        <v>429003</v>
      </c>
      <c r="B307" s="22">
        <v>3500</v>
      </c>
      <c r="E307" s="22" t="s">
        <v>143</v>
      </c>
      <c r="F307" s="22" t="s">
        <v>588</v>
      </c>
      <c r="G307" s="68" t="s">
        <v>570</v>
      </c>
      <c r="H307" s="13"/>
      <c r="I307" s="13">
        <f>SUMIFS(GD_A_2018!G:G,GD_A_2018!E:E,A307)</f>
        <v>0</v>
      </c>
      <c r="J307" s="13">
        <f>H307+I307</f>
        <v>0</v>
      </c>
      <c r="L307" s="13"/>
      <c r="M307" s="13">
        <f>SUMIFS(GD_A_2018!I:I,GD_A_2018!E:E,A307)</f>
        <v>0</v>
      </c>
      <c r="N307" s="13">
        <f>L307+M307</f>
        <v>0</v>
      </c>
      <c r="P307" s="13">
        <f t="shared" si="357"/>
        <v>0</v>
      </c>
      <c r="Q307" s="13">
        <f>SUMIFS(GD_A_2018!K:K,GD_A_2018!E:E,A307)</f>
        <v>0</v>
      </c>
      <c r="R307" s="13">
        <f t="shared" si="357"/>
        <v>0</v>
      </c>
      <c r="T307" s="13">
        <f t="shared" si="358"/>
        <v>0</v>
      </c>
      <c r="U307" s="13">
        <f>SUMIFS(GD_A_2019!G:G,GD_A_2019!E:E,A307)</f>
        <v>0</v>
      </c>
      <c r="V307" s="13">
        <f t="shared" si="359"/>
        <v>0</v>
      </c>
      <c r="X307" s="13">
        <f t="shared" si="360"/>
        <v>0</v>
      </c>
      <c r="Y307" s="13">
        <f>SUMIFS(GD_A_2020!J:J,GD_A_2020!E:E,A307)</f>
        <v>0</v>
      </c>
      <c r="Z307" s="13">
        <f t="shared" si="361"/>
        <v>0</v>
      </c>
      <c r="AB307" s="13">
        <f t="shared" si="362"/>
        <v>0</v>
      </c>
      <c r="AC307" s="13">
        <f>SUMIFS(GD_A_2020!G:G,GD_A_2020!E:E,A307)</f>
        <v>0</v>
      </c>
      <c r="AD307" s="13">
        <f t="shared" si="363"/>
        <v>0</v>
      </c>
    </row>
    <row r="308" spans="1:30" s="22" customFormat="1" x14ac:dyDescent="0.25">
      <c r="A308" s="22">
        <v>429002</v>
      </c>
      <c r="B308" s="22">
        <v>3500</v>
      </c>
      <c r="E308" s="22" t="s">
        <v>768</v>
      </c>
      <c r="F308" s="22" t="s">
        <v>769</v>
      </c>
      <c r="G308" s="68" t="s">
        <v>570</v>
      </c>
      <c r="H308" s="13"/>
      <c r="I308" s="13">
        <f>SUMIFS(GD_A_2018!G:G,GD_A_2018!E:E,A308)</f>
        <v>0</v>
      </c>
      <c r="J308" s="13">
        <f>H308+I308</f>
        <v>0</v>
      </c>
      <c r="L308" s="13"/>
      <c r="M308" s="13">
        <f>SUMIFS(GD_A_2018!I:I,GD_A_2018!E:E,A308)</f>
        <v>0</v>
      </c>
      <c r="N308" s="13">
        <f>L308+M308</f>
        <v>0</v>
      </c>
      <c r="P308" s="13">
        <f t="shared" si="357"/>
        <v>0</v>
      </c>
      <c r="Q308" s="13">
        <f>SUMIFS(GD_A_2018!K:K,GD_A_2018!E:E,A308)</f>
        <v>0</v>
      </c>
      <c r="R308" s="13">
        <f t="shared" si="357"/>
        <v>0</v>
      </c>
      <c r="T308" s="13">
        <f t="shared" si="358"/>
        <v>0</v>
      </c>
      <c r="U308" s="13">
        <f>SUMIFS(GD_A_2019!G:G,GD_A_2019!E:E,A308)</f>
        <v>0</v>
      </c>
      <c r="V308" s="13">
        <f t="shared" si="359"/>
        <v>0</v>
      </c>
      <c r="X308" s="13">
        <f t="shared" si="360"/>
        <v>0</v>
      </c>
      <c r="Y308" s="13">
        <f>SUMIFS(GD_A_2020!J:J,GD_A_2020!E:E,A308)</f>
        <v>0</v>
      </c>
      <c r="Z308" s="13">
        <f t="shared" si="361"/>
        <v>0</v>
      </c>
      <c r="AB308" s="13">
        <f t="shared" si="362"/>
        <v>0</v>
      </c>
      <c r="AC308" s="13">
        <f>SUMIFS(GD_A_2020!G:G,GD_A_2020!E:E,A308)</f>
        <v>0</v>
      </c>
      <c r="AD308" s="13">
        <f t="shared" si="363"/>
        <v>0</v>
      </c>
    </row>
    <row r="309" spans="1:30" s="4" customFormat="1" x14ac:dyDescent="0.25">
      <c r="A309" s="15"/>
      <c r="B309" s="15"/>
      <c r="C309" s="15"/>
      <c r="D309" s="15">
        <v>429</v>
      </c>
      <c r="E309" s="15" t="s">
        <v>2</v>
      </c>
      <c r="F309" s="15" t="s">
        <v>141</v>
      </c>
      <c r="G309" s="69"/>
      <c r="H309" s="16">
        <f>SUM(H305:H308)</f>
        <v>0</v>
      </c>
      <c r="I309" s="16">
        <f>SUM(I305:I308)</f>
        <v>0</v>
      </c>
      <c r="J309" s="16">
        <f>SUM(J305:J308)</f>
        <v>0</v>
      </c>
      <c r="L309" s="16">
        <f>SUM(L305:L308)</f>
        <v>0</v>
      </c>
      <c r="M309" s="16">
        <f>SUM(M305:M308)</f>
        <v>0</v>
      </c>
      <c r="N309" s="16">
        <f>SUM(N305:N308)</f>
        <v>0</v>
      </c>
      <c r="P309" s="16">
        <f>SUM(P305:P308)</f>
        <v>0</v>
      </c>
      <c r="Q309" s="16">
        <f>SUM(Q305:Q308)</f>
        <v>0</v>
      </c>
      <c r="R309" s="16">
        <f>SUM(R305:R308)</f>
        <v>0</v>
      </c>
      <c r="T309" s="16">
        <f>SUM(T305:T308)</f>
        <v>0</v>
      </c>
      <c r="U309" s="16">
        <f>SUM(U305:U308)</f>
        <v>0</v>
      </c>
      <c r="V309" s="16">
        <f>SUM(V305:V308)</f>
        <v>0</v>
      </c>
      <c r="X309" s="16">
        <f>SUM(X305:X308)</f>
        <v>0</v>
      </c>
      <c r="Y309" s="16">
        <f>SUM(Y305:Y308)</f>
        <v>0</v>
      </c>
      <c r="Z309" s="16">
        <f>SUM(Z305:Z308)</f>
        <v>0</v>
      </c>
      <c r="AB309" s="16">
        <f>SUM(AB305:AB308)</f>
        <v>0</v>
      </c>
      <c r="AC309" s="16">
        <f>SUM(AC305:AC308)</f>
        <v>0</v>
      </c>
      <c r="AD309" s="16">
        <f>SUM(AD305:AD308)</f>
        <v>0</v>
      </c>
    </row>
    <row r="310" spans="1:30" s="4" customFormat="1" x14ac:dyDescent="0.25">
      <c r="A310" s="19"/>
      <c r="B310" s="19"/>
      <c r="C310" s="19"/>
      <c r="D310" s="19">
        <v>410</v>
      </c>
      <c r="E310" s="19" t="s">
        <v>140</v>
      </c>
      <c r="F310" s="19" t="s">
        <v>139</v>
      </c>
      <c r="G310" s="72"/>
      <c r="H310" s="20">
        <f>SUM(H284:H290,H293:H296,H303:H304,H309)</f>
        <v>0</v>
      </c>
      <c r="I310" s="20">
        <f>SUM(I284:I290,I293:I296,I303:I304,I309)</f>
        <v>-55120000000</v>
      </c>
      <c r="J310" s="20">
        <f>SUM(J284:J290,J293:J296,J303:J304,J309)</f>
        <v>-55120000000</v>
      </c>
      <c r="L310" s="20">
        <f>SUM(L284:L290,L293:L296,L303:L304,L309)</f>
        <v>0</v>
      </c>
      <c r="M310" s="20">
        <f>SUM(M284:M290,M293:M296,M303:M304,M309)</f>
        <v>-15090000000</v>
      </c>
      <c r="N310" s="20">
        <f>SUM(N284:N290,N293:N296,N303:N304,N309)</f>
        <v>-15090000000</v>
      </c>
      <c r="P310" s="20">
        <f>SUM(P284:P290,P293:P296,P303:P304,P309)</f>
        <v>-15090000000</v>
      </c>
      <c r="Q310" s="20">
        <f>SUM(Q284:Q290,Q293:Q296,Q303:Q304,Q309)</f>
        <v>-30000000</v>
      </c>
      <c r="R310" s="20">
        <f>SUM(R284:R290,R293:R296,R303:R304,R309)</f>
        <v>-15120000000</v>
      </c>
      <c r="T310" s="20">
        <f>SUM(T284:T290,T293:T296,T303:T304,T309)</f>
        <v>-15120000000</v>
      </c>
      <c r="U310" s="20">
        <f>SUM(U284:U290,U293:U296,U303:U304,U309)</f>
        <v>-1640000000</v>
      </c>
      <c r="V310" s="20">
        <f>SUM(V284:V290,V293:V296,V303:V304,V309)</f>
        <v>-16760000000</v>
      </c>
      <c r="X310" s="20">
        <f>SUM(X284:X290,X293:X296,X303:X304,X309)</f>
        <v>-16760000000</v>
      </c>
      <c r="Y310" s="20">
        <f>SUM(Y284:Y290,Y293:Y296,Y303:Y304,Y309)</f>
        <v>-9690000000</v>
      </c>
      <c r="Z310" s="20">
        <f>SUM(Z284:Z290,Z293:Z296,Z303:Z304,Z309)</f>
        <v>-26450000000</v>
      </c>
      <c r="AB310" s="20">
        <f>SUM(AB284:AB290,AB293:AB296,AB303:AB304,AB309)</f>
        <v>-16760000000</v>
      </c>
      <c r="AC310" s="20">
        <f>SUM(AC284:AC290,AC293:AC296,AC303:AC304,AC309)</f>
        <v>-13240000000</v>
      </c>
      <c r="AD310" s="20">
        <f>SUM(AD284:AD290,AD293:AD296,AD303:AD304,AD309)</f>
        <v>-30000000000</v>
      </c>
    </row>
    <row r="311" spans="1:30" s="4" customFormat="1" x14ac:dyDescent="0.25">
      <c r="A311" s="2">
        <v>431001</v>
      </c>
      <c r="B311" s="2">
        <v>3300</v>
      </c>
      <c r="C311" s="12">
        <v>161</v>
      </c>
      <c r="D311" s="12">
        <v>431</v>
      </c>
      <c r="E311" s="12" t="s">
        <v>138</v>
      </c>
      <c r="F311" s="12" t="s">
        <v>137</v>
      </c>
      <c r="G311" s="68" t="s">
        <v>570</v>
      </c>
      <c r="H311" s="13"/>
      <c r="I311" s="13">
        <f>SUMIFS(GD_A_2018!G:G,GD_A_2018!E:E,A311)</f>
        <v>0</v>
      </c>
      <c r="J311" s="13">
        <f>H311+I311</f>
        <v>0</v>
      </c>
      <c r="L311" s="13"/>
      <c r="M311" s="13">
        <f>SUMIFS(GD_A_2018!I:I,GD_A_2018!E:E,A311)</f>
        <v>0</v>
      </c>
      <c r="N311" s="13">
        <f>L311+M311</f>
        <v>0</v>
      </c>
      <c r="P311" s="13">
        <f t="shared" ref="P311:R313" si="364">O311+N311</f>
        <v>0</v>
      </c>
      <c r="Q311" s="13">
        <f>SUMIFS(GD_A_2018!K:K,GD_A_2018!E:E,A311)</f>
        <v>0</v>
      </c>
      <c r="R311" s="13">
        <f t="shared" si="364"/>
        <v>0</v>
      </c>
      <c r="T311" s="13">
        <f t="shared" ref="T311:T313" si="365">R311</f>
        <v>0</v>
      </c>
      <c r="U311" s="13">
        <f>SUMIFS(GD_A_2019!G:G,GD_A_2019!E:E,A311)</f>
        <v>0</v>
      </c>
      <c r="V311" s="13">
        <f t="shared" ref="V311:V313" si="366">U311+T311</f>
        <v>0</v>
      </c>
      <c r="X311" s="13">
        <f t="shared" ref="X311:X313" si="367">AB311</f>
        <v>0</v>
      </c>
      <c r="Y311" s="13">
        <f>SUMIFS(GD_A_2020!J:J,GD_A_2020!E:E,A311)</f>
        <v>0</v>
      </c>
      <c r="Z311" s="13">
        <f t="shared" ref="Z311:Z313" si="368">Y311+X311</f>
        <v>0</v>
      </c>
      <c r="AB311" s="13">
        <f t="shared" ref="AB311:AB313" si="369">V311</f>
        <v>0</v>
      </c>
      <c r="AC311" s="13">
        <f>SUMIFS(GD_A_2020!G:G,GD_A_2020!E:E,A311)</f>
        <v>0</v>
      </c>
      <c r="AD311" s="13">
        <f t="shared" ref="AD311:AD313" si="370">AC311+AB311</f>
        <v>0</v>
      </c>
    </row>
    <row r="312" spans="1:30" s="4" customFormat="1" x14ac:dyDescent="0.25">
      <c r="A312" s="2">
        <v>431002</v>
      </c>
      <c r="B312" s="2">
        <v>3300</v>
      </c>
      <c r="C312" s="12">
        <v>4611</v>
      </c>
      <c r="D312" s="12">
        <v>431</v>
      </c>
      <c r="E312" s="12" t="s">
        <v>136</v>
      </c>
      <c r="F312" s="12" t="s">
        <v>135</v>
      </c>
      <c r="G312" s="68" t="s">
        <v>570</v>
      </c>
      <c r="H312" s="13"/>
      <c r="I312" s="13">
        <f>SUMIFS(GD_A_2018!G:G,GD_A_2018!E:E,A312)</f>
        <v>0</v>
      </c>
      <c r="J312" s="13">
        <f>H312+I312</f>
        <v>0</v>
      </c>
      <c r="L312" s="13"/>
      <c r="M312" s="13">
        <f>SUMIFS(GD_A_2018!I:I,GD_A_2018!E:E,A312)</f>
        <v>0</v>
      </c>
      <c r="N312" s="13">
        <f>L312+M312</f>
        <v>0</v>
      </c>
      <c r="P312" s="13">
        <f t="shared" si="364"/>
        <v>0</v>
      </c>
      <c r="Q312" s="13">
        <f>SUMIFS(GD_A_2018!K:K,GD_A_2018!E:E,A312)</f>
        <v>0</v>
      </c>
      <c r="R312" s="13">
        <f t="shared" si="364"/>
        <v>0</v>
      </c>
      <c r="T312" s="13">
        <f t="shared" si="365"/>
        <v>0</v>
      </c>
      <c r="U312" s="13">
        <f>SUMIFS(GD_A_2019!G:G,GD_A_2019!E:E,A312)</f>
        <v>0</v>
      </c>
      <c r="V312" s="13">
        <f t="shared" si="366"/>
        <v>0</v>
      </c>
      <c r="X312" s="13">
        <f t="shared" si="367"/>
        <v>0</v>
      </c>
      <c r="Y312" s="13">
        <f>SUMIFS(GD_A_2020!J:J,GD_A_2020!E:E,A312)</f>
        <v>0</v>
      </c>
      <c r="Z312" s="13">
        <f t="shared" si="368"/>
        <v>0</v>
      </c>
      <c r="AB312" s="13">
        <f t="shared" si="369"/>
        <v>0</v>
      </c>
      <c r="AC312" s="13">
        <f>SUMIFS(GD_A_2020!G:G,GD_A_2020!E:E,A312)</f>
        <v>0</v>
      </c>
      <c r="AD312" s="13">
        <f t="shared" si="370"/>
        <v>0</v>
      </c>
    </row>
    <row r="313" spans="1:30" s="4" customFormat="1" x14ac:dyDescent="0.25">
      <c r="A313" s="2">
        <v>431003</v>
      </c>
      <c r="B313" s="2">
        <v>3300</v>
      </c>
      <c r="C313" s="12">
        <v>4612</v>
      </c>
      <c r="D313" s="12">
        <v>431</v>
      </c>
      <c r="E313" s="12" t="s">
        <v>134</v>
      </c>
      <c r="F313" s="12" t="s">
        <v>133</v>
      </c>
      <c r="G313" s="68" t="s">
        <v>570</v>
      </c>
      <c r="H313" s="13"/>
      <c r="I313" s="13">
        <f>SUMIFS(GD_A_2018!G:G,GD_A_2018!E:E,A313)</f>
        <v>0</v>
      </c>
      <c r="J313" s="13">
        <f>H313+I313</f>
        <v>0</v>
      </c>
      <c r="L313" s="13"/>
      <c r="M313" s="13">
        <f>SUMIFS(GD_A_2018!I:I,GD_A_2018!E:E,A313)</f>
        <v>0</v>
      </c>
      <c r="N313" s="13">
        <f>L313+M313</f>
        <v>0</v>
      </c>
      <c r="P313" s="13">
        <f t="shared" si="364"/>
        <v>0</v>
      </c>
      <c r="Q313" s="13">
        <f>SUMIFS(GD_A_2018!K:K,GD_A_2018!E:E,A313)</f>
        <v>0</v>
      </c>
      <c r="R313" s="13">
        <f t="shared" si="364"/>
        <v>0</v>
      </c>
      <c r="T313" s="13">
        <f t="shared" si="365"/>
        <v>0</v>
      </c>
      <c r="U313" s="13">
        <f>SUMIFS(GD_A_2019!G:G,GD_A_2019!E:E,A313)</f>
        <v>0</v>
      </c>
      <c r="V313" s="13">
        <f t="shared" si="366"/>
        <v>0</v>
      </c>
      <c r="X313" s="13">
        <f t="shared" si="367"/>
        <v>0</v>
      </c>
      <c r="Y313" s="13">
        <f>SUMIFS(GD_A_2020!J:J,GD_A_2020!E:E,A313)</f>
        <v>0</v>
      </c>
      <c r="Z313" s="13">
        <f t="shared" si="368"/>
        <v>0</v>
      </c>
      <c r="AB313" s="13">
        <f t="shared" si="369"/>
        <v>0</v>
      </c>
      <c r="AC313" s="13">
        <f>SUMIFS(GD_A_2020!G:G,GD_A_2020!E:E,A313)</f>
        <v>0</v>
      </c>
      <c r="AD313" s="13">
        <f t="shared" si="370"/>
        <v>0</v>
      </c>
    </row>
    <row r="314" spans="1:30" s="4" customFormat="1" x14ac:dyDescent="0.25">
      <c r="A314" s="15"/>
      <c r="B314" s="15"/>
      <c r="C314" s="15"/>
      <c r="D314" s="15"/>
      <c r="E314" s="15" t="s">
        <v>132</v>
      </c>
      <c r="F314" s="15" t="s">
        <v>131</v>
      </c>
      <c r="G314" s="69"/>
      <c r="H314" s="16">
        <f>SUM(H311:H313)</f>
        <v>0</v>
      </c>
      <c r="I314" s="16">
        <f>SUM(I311:I313)</f>
        <v>0</v>
      </c>
      <c r="J314" s="16">
        <f>SUM(J311:J313)</f>
        <v>0</v>
      </c>
      <c r="L314" s="16">
        <f>SUM(L311:L313)</f>
        <v>0</v>
      </c>
      <c r="M314" s="16">
        <f>SUM(M311:M313)</f>
        <v>0</v>
      </c>
      <c r="N314" s="16">
        <f>SUM(N311:N313)</f>
        <v>0</v>
      </c>
      <c r="P314" s="16">
        <f>SUM(P311:P313)</f>
        <v>0</v>
      </c>
      <c r="Q314" s="16">
        <f>SUM(Q311:Q313)</f>
        <v>0</v>
      </c>
      <c r="R314" s="16">
        <f>SUM(R311:R313)</f>
        <v>0</v>
      </c>
      <c r="T314" s="16">
        <f>SUM(T311:T313)</f>
        <v>0</v>
      </c>
      <c r="U314" s="16">
        <f>SUM(U311:U313)</f>
        <v>0</v>
      </c>
      <c r="V314" s="16">
        <f>SUM(V311:V313)</f>
        <v>0</v>
      </c>
      <c r="X314" s="16">
        <f>SUM(X311:X313)</f>
        <v>0</v>
      </c>
      <c r="Y314" s="16">
        <f>SUM(Y311:Y313)</f>
        <v>0</v>
      </c>
      <c r="Z314" s="16">
        <f>SUM(Z311:Z313)</f>
        <v>0</v>
      </c>
      <c r="AB314" s="16">
        <f>SUM(AB311:AB313)</f>
        <v>0</v>
      </c>
      <c r="AC314" s="16">
        <f>SUM(AC311:AC313)</f>
        <v>0</v>
      </c>
      <c r="AD314" s="16">
        <f>SUM(AD311:AD313)</f>
        <v>0</v>
      </c>
    </row>
    <row r="315" spans="1:30" s="4" customFormat="1" x14ac:dyDescent="0.25">
      <c r="A315" s="15">
        <v>432001</v>
      </c>
      <c r="B315" s="15">
        <v>3300</v>
      </c>
      <c r="C315" s="15">
        <v>466</v>
      </c>
      <c r="D315" s="15">
        <v>432</v>
      </c>
      <c r="E315" s="15" t="s">
        <v>130</v>
      </c>
      <c r="F315" s="15" t="s">
        <v>129</v>
      </c>
      <c r="G315" s="68" t="s">
        <v>570</v>
      </c>
      <c r="H315" s="16"/>
      <c r="I315" s="13">
        <f>SUMIFS(GD_A_2018!G:G,GD_A_2018!E:E,A315)</f>
        <v>0</v>
      </c>
      <c r="J315" s="16">
        <f>H315+I315</f>
        <v>0</v>
      </c>
      <c r="L315" s="16"/>
      <c r="M315" s="13">
        <f>SUMIFS(GD_A_2018!I:I,GD_A_2018!E:E,A315)</f>
        <v>0</v>
      </c>
      <c r="N315" s="16">
        <f>L315+M315</f>
        <v>0</v>
      </c>
      <c r="P315" s="13">
        <f>O315+N315</f>
        <v>0</v>
      </c>
      <c r="Q315" s="13">
        <f>SUMIFS(GD_A_2018!K:K,GD_A_2018!E:E,A315)</f>
        <v>0</v>
      </c>
      <c r="R315" s="13">
        <f>Q315+P315</f>
        <v>0</v>
      </c>
      <c r="T315" s="13">
        <f>R315</f>
        <v>0</v>
      </c>
      <c r="U315" s="13">
        <f>SUMIFS(GD_A_2019!G:G,GD_A_2019!E:E,A315)</f>
        <v>0</v>
      </c>
      <c r="V315" s="13">
        <f>U315+T315</f>
        <v>0</v>
      </c>
      <c r="X315" s="13">
        <f>AB315</f>
        <v>0</v>
      </c>
      <c r="Y315" s="13">
        <f>SUMIFS(GD_A_2020!J:J,GD_A_2020!E:E,A315)</f>
        <v>0</v>
      </c>
      <c r="Z315" s="13">
        <f>Y315+X315</f>
        <v>0</v>
      </c>
      <c r="AB315" s="13">
        <f>V315</f>
        <v>0</v>
      </c>
      <c r="AC315" s="13">
        <f>SUMIFS(GD_A_2020!G:G,GD_A_2020!E:E,A315)</f>
        <v>0</v>
      </c>
      <c r="AD315" s="13">
        <f>AC315+AB315</f>
        <v>0</v>
      </c>
    </row>
    <row r="316" spans="1:30" s="4" customFormat="1" x14ac:dyDescent="0.25">
      <c r="A316" s="19"/>
      <c r="B316" s="19"/>
      <c r="C316" s="19"/>
      <c r="D316" s="19">
        <v>430</v>
      </c>
      <c r="E316" s="19" t="s">
        <v>128</v>
      </c>
      <c r="F316" s="19" t="s">
        <v>127</v>
      </c>
      <c r="G316" s="72"/>
      <c r="H316" s="20">
        <f>SUM(H314:H315)</f>
        <v>0</v>
      </c>
      <c r="I316" s="20">
        <f>SUM(I314:I315)</f>
        <v>0</v>
      </c>
      <c r="J316" s="20">
        <f>SUM(J314:J315)</f>
        <v>0</v>
      </c>
      <c r="L316" s="20">
        <f>SUM(L314:L315)</f>
        <v>0</v>
      </c>
      <c r="M316" s="20">
        <f>SUM(M314:M315)</f>
        <v>0</v>
      </c>
      <c r="N316" s="20">
        <f>SUM(N314:N315)</f>
        <v>0</v>
      </c>
      <c r="P316" s="20">
        <f>SUM(P314:P315)</f>
        <v>0</v>
      </c>
      <c r="Q316" s="20">
        <f>SUM(Q314:Q315)</f>
        <v>0</v>
      </c>
      <c r="R316" s="20">
        <f>SUM(R314:R315)</f>
        <v>0</v>
      </c>
      <c r="T316" s="20">
        <f>SUM(T314:T315)</f>
        <v>0</v>
      </c>
      <c r="U316" s="20">
        <f>SUM(U314:U315)</f>
        <v>0</v>
      </c>
      <c r="V316" s="20">
        <f>SUM(V314:V315)</f>
        <v>0</v>
      </c>
      <c r="X316" s="20">
        <f>SUM(X314:X315)</f>
        <v>0</v>
      </c>
      <c r="Y316" s="20">
        <f>SUM(Y314:Y315)</f>
        <v>0</v>
      </c>
      <c r="Z316" s="20">
        <f>SUM(Z314:Z315)</f>
        <v>0</v>
      </c>
      <c r="AB316" s="20">
        <f>SUM(AB314:AB315)</f>
        <v>0</v>
      </c>
      <c r="AC316" s="20">
        <f>SUM(AC314:AC315)</f>
        <v>0</v>
      </c>
      <c r="AD316" s="20">
        <f>SUM(AD314:AD315)</f>
        <v>0</v>
      </c>
    </row>
    <row r="317" spans="1:30" s="4" customFormat="1" x14ac:dyDescent="0.25">
      <c r="A317" s="27"/>
      <c r="B317" s="27"/>
      <c r="C317" s="27"/>
      <c r="D317" s="27">
        <v>400</v>
      </c>
      <c r="E317" s="27" t="s">
        <v>126</v>
      </c>
      <c r="F317" s="27"/>
      <c r="G317" s="72"/>
      <c r="H317" s="28">
        <f>SUM(H310,H316)</f>
        <v>0</v>
      </c>
      <c r="I317" s="28">
        <f>SUM(I310,I316)</f>
        <v>-55120000000</v>
      </c>
      <c r="J317" s="28">
        <f>SUM(J310,J316)</f>
        <v>-55120000000</v>
      </c>
      <c r="L317" s="28">
        <f>SUM(L310,L316)</f>
        <v>0</v>
      </c>
      <c r="M317" s="28">
        <f>SUM(M310,M316)</f>
        <v>-15090000000</v>
      </c>
      <c r="N317" s="28">
        <f>SUM(N310,N316)</f>
        <v>-15090000000</v>
      </c>
      <c r="P317" s="28">
        <f>SUM(P310,P316)</f>
        <v>-15090000000</v>
      </c>
      <c r="Q317" s="28">
        <f>SUM(Q310,Q316)</f>
        <v>-30000000</v>
      </c>
      <c r="R317" s="28">
        <f>SUM(R310,R316)</f>
        <v>-15120000000</v>
      </c>
      <c r="T317" s="28">
        <f>SUM(T310,T316)</f>
        <v>-15120000000</v>
      </c>
      <c r="U317" s="28">
        <f>SUM(U310,U316)</f>
        <v>-1640000000</v>
      </c>
      <c r="V317" s="28">
        <f>SUM(V310,V316)</f>
        <v>-16760000000</v>
      </c>
      <c r="X317" s="28">
        <f>SUM(X310,X316)</f>
        <v>-16760000000</v>
      </c>
      <c r="Y317" s="28">
        <f>SUM(Y310,Y316)</f>
        <v>-9690000000</v>
      </c>
      <c r="Z317" s="28">
        <f>SUM(Z310,Z316)</f>
        <v>-26450000000</v>
      </c>
      <c r="AB317" s="28">
        <f>SUM(AB310,AB316)</f>
        <v>-16760000000</v>
      </c>
      <c r="AC317" s="28">
        <f>SUM(AC310,AC316)</f>
        <v>-13240000000</v>
      </c>
      <c r="AD317" s="28">
        <f>SUM(AD310,AD316)</f>
        <v>-30000000000</v>
      </c>
    </row>
    <row r="318" spans="1:30" s="4" customFormat="1" x14ac:dyDescent="0.25">
      <c r="A318" s="43"/>
      <c r="B318" s="43"/>
      <c r="C318" s="43"/>
      <c r="D318" s="43">
        <v>440</v>
      </c>
      <c r="E318" s="43" t="s">
        <v>125</v>
      </c>
      <c r="F318" s="43" t="s">
        <v>124</v>
      </c>
      <c r="G318" s="73"/>
      <c r="H318" s="44">
        <f>SUM(H317,H280)</f>
        <v>0</v>
      </c>
      <c r="I318" s="44">
        <f>SUM(I317,I280)</f>
        <v>-60525000000</v>
      </c>
      <c r="J318" s="44">
        <f>SUM(J317,J280)</f>
        <v>-60525000000</v>
      </c>
      <c r="L318" s="44">
        <f>SUM(L317,L280)</f>
        <v>0</v>
      </c>
      <c r="M318" s="44">
        <f>SUM(M317,M280)</f>
        <v>-26800000000</v>
      </c>
      <c r="N318" s="44">
        <f>SUM(N317,N280)</f>
        <v>-26800000000</v>
      </c>
      <c r="P318" s="44">
        <f>SUM(P317,P280)</f>
        <v>-26800000000</v>
      </c>
      <c r="Q318" s="44">
        <f>SUM(Q317,Q280)</f>
        <v>6275000000</v>
      </c>
      <c r="R318" s="44">
        <f>SUM(R317,R280)</f>
        <v>-20525000000</v>
      </c>
      <c r="T318" s="44">
        <f>SUM(T317,T280)</f>
        <v>-20525000000</v>
      </c>
      <c r="U318" s="44">
        <f>SUM(U317,U280)</f>
        <v>-63400000000</v>
      </c>
      <c r="V318" s="44">
        <f>SUM(V317,V280)</f>
        <v>-83925000000</v>
      </c>
      <c r="X318" s="44">
        <f>SUM(X317,X280)</f>
        <v>-83925000000</v>
      </c>
      <c r="Y318" s="44">
        <f>SUM(Y317,Y280)</f>
        <v>48100000000</v>
      </c>
      <c r="Z318" s="44">
        <f>SUM(Z317,Z280)</f>
        <v>-35825000000</v>
      </c>
      <c r="AB318" s="44">
        <f>SUM(AB317,AB280)</f>
        <v>-83925000000</v>
      </c>
      <c r="AC318" s="44">
        <f>SUM(AC317,AC280)</f>
        <v>-7800000000</v>
      </c>
      <c r="AD318" s="44">
        <f>SUM(AD317,AD280)</f>
        <v>-91725000000</v>
      </c>
    </row>
    <row r="319" spans="1:30" s="57" customFormat="1" x14ac:dyDescent="0.25">
      <c r="A319" s="55"/>
      <c r="B319" s="55"/>
      <c r="C319" s="55"/>
      <c r="D319" s="55"/>
      <c r="E319" s="55"/>
      <c r="F319" s="55"/>
      <c r="G319" s="74"/>
      <c r="H319" s="56" t="b">
        <f>ROUND(H318,0)=-ROUND(H202,0)</f>
        <v>1</v>
      </c>
      <c r="I319" s="56"/>
      <c r="J319" s="56" t="b">
        <f>ROUND(J318,0)=-ROUND(J202,0)</f>
        <v>1</v>
      </c>
      <c r="L319" s="56" t="b">
        <f>ROUND(L318,0)=-ROUND(L202,0)</f>
        <v>1</v>
      </c>
      <c r="M319" s="56"/>
      <c r="N319" s="56" t="b">
        <f>ROUND(N318,0)=-ROUND(N202,0)</f>
        <v>1</v>
      </c>
      <c r="P319" s="56" t="b">
        <f>ROUND(P318,0)=-ROUND(P202,0)</f>
        <v>1</v>
      </c>
      <c r="Q319" s="56"/>
      <c r="R319" s="56" t="b">
        <f>ROUND(R318,0)=-ROUND(R202,0)</f>
        <v>1</v>
      </c>
      <c r="T319" s="56" t="b">
        <f>ROUND(T318,0)=-ROUND(T202,0)</f>
        <v>1</v>
      </c>
      <c r="U319" s="56"/>
      <c r="V319" s="56" t="b">
        <f>ROUND(V318,0)=-ROUND(V202,0)</f>
        <v>1</v>
      </c>
      <c r="X319" s="56" t="b">
        <f>ROUND(X318,0)=-ROUND(X202,0)</f>
        <v>1</v>
      </c>
      <c r="Y319" s="56"/>
      <c r="Z319" s="56" t="b">
        <f>ROUND(Z318,0)=-ROUND(Z202,0)</f>
        <v>1</v>
      </c>
      <c r="AB319" s="56" t="b">
        <f>ROUND(AB318,0)=-ROUND(AB202,0)</f>
        <v>1</v>
      </c>
      <c r="AC319" s="56"/>
      <c r="AD319" s="56" t="b">
        <f>ROUND(AD318,0)=-ROUND(AD202,0)</f>
        <v>1</v>
      </c>
    </row>
    <row r="320" spans="1:30" s="4" customFormat="1" x14ac:dyDescent="0.25">
      <c r="A320" s="2"/>
      <c r="B320" s="2"/>
      <c r="C320" s="2"/>
      <c r="D320" s="2"/>
      <c r="E320" s="1" t="s">
        <v>123</v>
      </c>
      <c r="F320" s="1" t="s">
        <v>122</v>
      </c>
      <c r="G320" s="72"/>
      <c r="H320" s="3"/>
      <c r="I320" s="3"/>
      <c r="J320" s="3"/>
      <c r="L320" s="3"/>
      <c r="M320" s="3"/>
      <c r="N320" s="3"/>
      <c r="P320" s="3"/>
      <c r="Q320" s="3"/>
      <c r="R320" s="3"/>
      <c r="T320" s="3"/>
      <c r="U320" s="3"/>
      <c r="V320" s="3"/>
      <c r="X320" s="3"/>
      <c r="Y320" s="3"/>
      <c r="Z320" s="3"/>
      <c r="AB320" s="3"/>
      <c r="AC320" s="3"/>
      <c r="AD320" s="3"/>
    </row>
    <row r="321" spans="1:30" s="4" customFormat="1" x14ac:dyDescent="0.25">
      <c r="A321" s="2">
        <v>511100</v>
      </c>
      <c r="B321" s="2">
        <v>6100</v>
      </c>
      <c r="C321" s="12">
        <v>5111</v>
      </c>
      <c r="D321" s="12">
        <v>1</v>
      </c>
      <c r="E321" s="12" t="s">
        <v>121</v>
      </c>
      <c r="F321" s="12" t="s">
        <v>120</v>
      </c>
      <c r="G321" s="68" t="s">
        <v>570</v>
      </c>
      <c r="H321" s="13"/>
      <c r="I321" s="13">
        <f>SUMIFS(GD_A_2018!G:G,GD_A_2018!E:E,A321)</f>
        <v>-12000000000</v>
      </c>
      <c r="J321" s="13">
        <f t="shared" ref="J321:J326" si="371">H321+I321</f>
        <v>-12000000000</v>
      </c>
      <c r="L321" s="13"/>
      <c r="M321" s="13">
        <f>SUMIFS(GD_A_2018!I:I,GD_A_2018!E:E,A321)</f>
        <v>-9000000000</v>
      </c>
      <c r="N321" s="13">
        <f t="shared" ref="N321:N326" si="372">L321+M321</f>
        <v>-9000000000</v>
      </c>
      <c r="P321" s="13"/>
      <c r="Q321" s="13">
        <f>SUMIFS(GD_A_2018!K:K,GD_A_2018!E:E,A321)</f>
        <v>-3000000000</v>
      </c>
      <c r="R321" s="13">
        <f t="shared" ref="P321:R326" si="373">Q321+P321</f>
        <v>-3000000000</v>
      </c>
      <c r="T321" s="13"/>
      <c r="U321" s="13">
        <f>SUMIFS(GD_A_2019!G:G,GD_A_2019!E:E,A321)</f>
        <v>-120000000000</v>
      </c>
      <c r="V321" s="13">
        <f t="shared" ref="V321:V326" si="374">U321+T321</f>
        <v>-120000000000</v>
      </c>
      <c r="X321" s="13"/>
      <c r="Y321" s="13">
        <f>SUMIFS(GD_A_2020!J:J,GD_A_2020!E:E,A321)</f>
        <v>-81000000000</v>
      </c>
      <c r="Z321" s="13">
        <f t="shared" ref="Z321:Z326" si="375">Y321+X321</f>
        <v>-81000000000</v>
      </c>
      <c r="AB321" s="13"/>
      <c r="AC321" s="13">
        <f>SUMIFS(GD_A_2020!G:G,GD_A_2020!E:E,A321)</f>
        <v>-108000000000</v>
      </c>
      <c r="AD321" s="13">
        <f t="shared" ref="AD321:AD326" si="376">AC321+AB321</f>
        <v>-108000000000</v>
      </c>
    </row>
    <row r="322" spans="1:30" s="4" customFormat="1" x14ac:dyDescent="0.25">
      <c r="A322" s="2">
        <v>511200</v>
      </c>
      <c r="B322" s="2">
        <v>6100</v>
      </c>
      <c r="C322" s="12">
        <v>5112</v>
      </c>
      <c r="D322" s="12">
        <v>1</v>
      </c>
      <c r="E322" s="12" t="s">
        <v>119</v>
      </c>
      <c r="F322" s="12" t="s">
        <v>118</v>
      </c>
      <c r="G322" s="68" t="s">
        <v>570</v>
      </c>
      <c r="H322" s="13"/>
      <c r="I322" s="13">
        <f>SUMIFS(GD_A_2018!G:G,GD_A_2018!E:E,A322)</f>
        <v>0</v>
      </c>
      <c r="J322" s="13">
        <f t="shared" si="371"/>
        <v>0</v>
      </c>
      <c r="L322" s="13"/>
      <c r="M322" s="13">
        <f>SUMIFS(GD_A_2018!I:I,GD_A_2018!E:E,A322)</f>
        <v>0</v>
      </c>
      <c r="N322" s="13">
        <f t="shared" si="372"/>
        <v>0</v>
      </c>
      <c r="P322" s="13">
        <f t="shared" si="373"/>
        <v>0</v>
      </c>
      <c r="Q322" s="13">
        <f>SUMIFS(GD_A_2018!K:K,GD_A_2018!E:E,A322)</f>
        <v>0</v>
      </c>
      <c r="R322" s="13">
        <f t="shared" si="373"/>
        <v>0</v>
      </c>
      <c r="T322" s="13"/>
      <c r="U322" s="13">
        <f>SUMIFS(GD_A_2019!G:G,GD_A_2019!E:E,A322)</f>
        <v>0</v>
      </c>
      <c r="V322" s="13">
        <f t="shared" si="374"/>
        <v>0</v>
      </c>
      <c r="X322" s="13"/>
      <c r="Y322" s="13">
        <f>SUMIFS(GD_A_2020!J:J,GD_A_2020!E:E,A322)</f>
        <v>0</v>
      </c>
      <c r="Z322" s="13">
        <f t="shared" si="375"/>
        <v>0</v>
      </c>
      <c r="AB322" s="13"/>
      <c r="AC322" s="13">
        <f>SUMIFS(GD_A_2020!G:G,GD_A_2020!E:E,A322)</f>
        <v>0</v>
      </c>
      <c r="AD322" s="13">
        <f t="shared" si="376"/>
        <v>0</v>
      </c>
    </row>
    <row r="323" spans="1:30" s="4" customFormat="1" x14ac:dyDescent="0.25">
      <c r="A323" s="2">
        <v>511300</v>
      </c>
      <c r="B323" s="2">
        <v>6100</v>
      </c>
      <c r="C323" s="12">
        <v>5113</v>
      </c>
      <c r="D323" s="12">
        <v>1</v>
      </c>
      <c r="E323" s="12" t="s">
        <v>117</v>
      </c>
      <c r="F323" s="12" t="s">
        <v>116</v>
      </c>
      <c r="G323" s="68" t="s">
        <v>570</v>
      </c>
      <c r="H323" s="13"/>
      <c r="I323" s="13">
        <f>SUMIFS(GD_A_2018!G:G,GD_A_2018!E:E,A323)</f>
        <v>0</v>
      </c>
      <c r="J323" s="13">
        <f t="shared" si="371"/>
        <v>0</v>
      </c>
      <c r="L323" s="13"/>
      <c r="M323" s="13">
        <f>SUMIFS(GD_A_2018!I:I,GD_A_2018!E:E,A323)</f>
        <v>0</v>
      </c>
      <c r="N323" s="13">
        <f t="shared" si="372"/>
        <v>0</v>
      </c>
      <c r="P323" s="13">
        <f t="shared" si="373"/>
        <v>0</v>
      </c>
      <c r="Q323" s="13">
        <f>SUMIFS(GD_A_2018!K:K,GD_A_2018!E:E,A323)</f>
        <v>0</v>
      </c>
      <c r="R323" s="13">
        <f t="shared" si="373"/>
        <v>0</v>
      </c>
      <c r="T323" s="13"/>
      <c r="U323" s="13">
        <f>SUMIFS(GD_A_2019!G:G,GD_A_2019!E:E,A323)</f>
        <v>0</v>
      </c>
      <c r="V323" s="13">
        <f t="shared" si="374"/>
        <v>0</v>
      </c>
      <c r="X323" s="13"/>
      <c r="Y323" s="13">
        <f>SUMIFS(GD_A_2020!J:J,GD_A_2020!E:E,A323)</f>
        <v>0</v>
      </c>
      <c r="Z323" s="13">
        <f t="shared" si="375"/>
        <v>0</v>
      </c>
      <c r="AB323" s="13"/>
      <c r="AC323" s="13">
        <f>SUMIFS(GD_A_2020!G:G,GD_A_2020!E:E,A323)</f>
        <v>0</v>
      </c>
      <c r="AD323" s="13">
        <f t="shared" si="376"/>
        <v>0</v>
      </c>
    </row>
    <row r="324" spans="1:30" s="4" customFormat="1" x14ac:dyDescent="0.25">
      <c r="A324" s="2">
        <v>511400</v>
      </c>
      <c r="B324" s="2">
        <v>6100</v>
      </c>
      <c r="C324" s="12">
        <v>5114</v>
      </c>
      <c r="D324" s="12">
        <v>1</v>
      </c>
      <c r="E324" s="12" t="s">
        <v>115</v>
      </c>
      <c r="F324" s="12" t="s">
        <v>114</v>
      </c>
      <c r="G324" s="68" t="s">
        <v>570</v>
      </c>
      <c r="H324" s="13"/>
      <c r="I324" s="13">
        <f>SUMIFS(GD_A_2018!G:G,GD_A_2018!E:E,A324)</f>
        <v>0</v>
      </c>
      <c r="J324" s="13">
        <f t="shared" si="371"/>
        <v>0</v>
      </c>
      <c r="L324" s="13"/>
      <c r="M324" s="13">
        <f>SUMIFS(GD_A_2018!I:I,GD_A_2018!E:E,A324)</f>
        <v>0</v>
      </c>
      <c r="N324" s="13">
        <f t="shared" si="372"/>
        <v>0</v>
      </c>
      <c r="P324" s="13">
        <f t="shared" si="373"/>
        <v>0</v>
      </c>
      <c r="Q324" s="13">
        <f>SUMIFS(GD_A_2018!K:K,GD_A_2018!E:E,A324)</f>
        <v>0</v>
      </c>
      <c r="R324" s="13">
        <f t="shared" si="373"/>
        <v>0</v>
      </c>
      <c r="T324" s="13"/>
      <c r="U324" s="13">
        <f>SUMIFS(GD_A_2019!G:G,GD_A_2019!E:E,A324)</f>
        <v>0</v>
      </c>
      <c r="V324" s="13">
        <f t="shared" si="374"/>
        <v>0</v>
      </c>
      <c r="X324" s="13"/>
      <c r="Y324" s="13">
        <f>SUMIFS(GD_A_2020!J:J,GD_A_2020!E:E,A324)</f>
        <v>0</v>
      </c>
      <c r="Z324" s="13">
        <f t="shared" si="375"/>
        <v>0</v>
      </c>
      <c r="AB324" s="13"/>
      <c r="AC324" s="13">
        <f>SUMIFS(GD_A_2020!G:G,GD_A_2020!E:E,A324)</f>
        <v>0</v>
      </c>
      <c r="AD324" s="13">
        <f t="shared" si="376"/>
        <v>0</v>
      </c>
    </row>
    <row r="325" spans="1:30" s="4" customFormat="1" x14ac:dyDescent="0.25">
      <c r="A325" s="2">
        <v>511700</v>
      </c>
      <c r="B325" s="2">
        <v>6100</v>
      </c>
      <c r="C325" s="12">
        <v>5117</v>
      </c>
      <c r="D325" s="12">
        <v>1</v>
      </c>
      <c r="E325" s="12" t="s">
        <v>113</v>
      </c>
      <c r="F325" s="12" t="s">
        <v>112</v>
      </c>
      <c r="G325" s="68" t="s">
        <v>570</v>
      </c>
      <c r="H325" s="13"/>
      <c r="I325" s="13">
        <f>SUMIFS(GD_A_2018!G:G,GD_A_2018!E:E,A325)</f>
        <v>0</v>
      </c>
      <c r="J325" s="13">
        <f t="shared" si="371"/>
        <v>0</v>
      </c>
      <c r="L325" s="13"/>
      <c r="M325" s="13">
        <f>SUMIFS(GD_A_2018!I:I,GD_A_2018!E:E,A325)</f>
        <v>0</v>
      </c>
      <c r="N325" s="13">
        <f t="shared" si="372"/>
        <v>0</v>
      </c>
      <c r="P325" s="13">
        <f t="shared" si="373"/>
        <v>0</v>
      </c>
      <c r="Q325" s="13">
        <f>SUMIFS(GD_A_2018!K:K,GD_A_2018!E:E,A325)</f>
        <v>0</v>
      </c>
      <c r="R325" s="13">
        <f t="shared" si="373"/>
        <v>0</v>
      </c>
      <c r="T325" s="13"/>
      <c r="U325" s="13">
        <f>SUMIFS(GD_A_2019!G:G,GD_A_2019!E:E,A325)</f>
        <v>0</v>
      </c>
      <c r="V325" s="13">
        <f t="shared" si="374"/>
        <v>0</v>
      </c>
      <c r="X325" s="13"/>
      <c r="Y325" s="13">
        <f>SUMIFS(GD_A_2020!J:J,GD_A_2020!E:E,A325)</f>
        <v>0</v>
      </c>
      <c r="Z325" s="13">
        <f t="shared" si="375"/>
        <v>0</v>
      </c>
      <c r="AB325" s="13"/>
      <c r="AC325" s="13">
        <f>SUMIFS(GD_A_2020!G:G,GD_A_2020!E:E,A325)</f>
        <v>0</v>
      </c>
      <c r="AD325" s="13">
        <f t="shared" si="376"/>
        <v>0</v>
      </c>
    </row>
    <row r="326" spans="1:30" s="4" customFormat="1" x14ac:dyDescent="0.25">
      <c r="A326" s="2">
        <v>511800</v>
      </c>
      <c r="B326" s="2">
        <v>6100</v>
      </c>
      <c r="C326" s="12">
        <v>5118</v>
      </c>
      <c r="D326" s="12">
        <v>1</v>
      </c>
      <c r="E326" s="12" t="s">
        <v>111</v>
      </c>
      <c r="F326" s="12" t="s">
        <v>110</v>
      </c>
      <c r="G326" s="68" t="s">
        <v>570</v>
      </c>
      <c r="H326" s="13"/>
      <c r="I326" s="13">
        <f>SUMIFS(GD_A_2018!G:G,GD_A_2018!E:E,A326)</f>
        <v>0</v>
      </c>
      <c r="J326" s="13">
        <f t="shared" si="371"/>
        <v>0</v>
      </c>
      <c r="L326" s="13"/>
      <c r="M326" s="13">
        <f>SUMIFS(GD_A_2018!I:I,GD_A_2018!E:E,A326)</f>
        <v>0</v>
      </c>
      <c r="N326" s="13">
        <f t="shared" si="372"/>
        <v>0</v>
      </c>
      <c r="P326" s="13">
        <f t="shared" si="373"/>
        <v>0</v>
      </c>
      <c r="Q326" s="13">
        <f>SUMIFS(GD_A_2018!K:K,GD_A_2018!E:E,A326)</f>
        <v>0</v>
      </c>
      <c r="R326" s="13">
        <f t="shared" si="373"/>
        <v>0</v>
      </c>
      <c r="T326" s="13"/>
      <c r="U326" s="13">
        <f>SUMIFS(GD_A_2019!G:G,GD_A_2019!E:E,A326)</f>
        <v>0</v>
      </c>
      <c r="V326" s="13">
        <f t="shared" si="374"/>
        <v>0</v>
      </c>
      <c r="X326" s="13"/>
      <c r="Y326" s="13">
        <f>SUMIFS(GD_A_2020!J:J,GD_A_2020!E:E,A326)</f>
        <v>0</v>
      </c>
      <c r="Z326" s="13">
        <f t="shared" si="375"/>
        <v>0</v>
      </c>
      <c r="AB326" s="13"/>
      <c r="AC326" s="13">
        <f>SUMIFS(GD_A_2020!G:G,GD_A_2020!E:E,A326)</f>
        <v>0</v>
      </c>
      <c r="AD326" s="13">
        <f t="shared" si="376"/>
        <v>0</v>
      </c>
    </row>
    <row r="327" spans="1:30" s="4" customFormat="1" x14ac:dyDescent="0.25">
      <c r="A327" s="52"/>
      <c r="B327" s="52"/>
      <c r="C327" s="52"/>
      <c r="D327" s="52"/>
      <c r="E327" s="52" t="s">
        <v>109</v>
      </c>
      <c r="F327" s="52" t="s">
        <v>108</v>
      </c>
      <c r="G327" s="72"/>
      <c r="H327" s="58">
        <f>SUM(H321:H326)</f>
        <v>0</v>
      </c>
      <c r="I327" s="58">
        <f>SUM(I321:I326)</f>
        <v>-12000000000</v>
      </c>
      <c r="J327" s="58">
        <f>SUM(J321:J326)</f>
        <v>-12000000000</v>
      </c>
      <c r="L327" s="58">
        <f>SUM(L321:L326)</f>
        <v>0</v>
      </c>
      <c r="M327" s="58">
        <f>SUM(M321:M326)</f>
        <v>-9000000000</v>
      </c>
      <c r="N327" s="58">
        <f>SUM(N321:N326)</f>
        <v>-9000000000</v>
      </c>
      <c r="P327" s="58">
        <f>SUM(P321:P326)</f>
        <v>0</v>
      </c>
      <c r="Q327" s="58">
        <f>SUM(Q321:Q326)</f>
        <v>-3000000000</v>
      </c>
      <c r="R327" s="58">
        <f>SUM(R321:R326)</f>
        <v>-3000000000</v>
      </c>
      <c r="T327" s="58">
        <f>SUM(T321:T326)</f>
        <v>0</v>
      </c>
      <c r="U327" s="58">
        <f>SUM(U321:U326)</f>
        <v>-120000000000</v>
      </c>
      <c r="V327" s="58">
        <f>SUM(V321:V326)</f>
        <v>-120000000000</v>
      </c>
      <c r="X327" s="58">
        <f>SUM(X321:X326)</f>
        <v>0</v>
      </c>
      <c r="Y327" s="58">
        <f>SUM(Y321:Y326)</f>
        <v>-81000000000</v>
      </c>
      <c r="Z327" s="58">
        <f>SUM(Z321:Z326)</f>
        <v>-81000000000</v>
      </c>
      <c r="AB327" s="58">
        <f>SUM(AB321:AB326)</f>
        <v>0</v>
      </c>
      <c r="AC327" s="58">
        <f>SUM(AC321:AC326)</f>
        <v>-108000000000</v>
      </c>
      <c r="AD327" s="58">
        <f>SUM(AD321:AD326)</f>
        <v>-108000000000</v>
      </c>
    </row>
    <row r="328" spans="1:30" s="4" customFormat="1" x14ac:dyDescent="0.25">
      <c r="A328" s="2">
        <v>522100</v>
      </c>
      <c r="B328" s="2">
        <v>6100</v>
      </c>
      <c r="C328" s="12">
        <v>5221</v>
      </c>
      <c r="D328" s="12">
        <v>2</v>
      </c>
      <c r="E328" s="12" t="s">
        <v>107</v>
      </c>
      <c r="F328" s="12" t="s">
        <v>106</v>
      </c>
      <c r="G328" s="68" t="s">
        <v>570</v>
      </c>
      <c r="H328" s="13"/>
      <c r="I328" s="13">
        <f>SUMIFS(GD_A_2018!G:G,GD_A_2018!E:E,A328)</f>
        <v>0</v>
      </c>
      <c r="J328" s="13">
        <f>H328+I328</f>
        <v>0</v>
      </c>
      <c r="L328" s="13"/>
      <c r="M328" s="13">
        <f>SUMIFS(GD_A_2018!I:I,GD_A_2018!E:E,A328)</f>
        <v>0</v>
      </c>
      <c r="N328" s="13">
        <f>L328+M328</f>
        <v>0</v>
      </c>
      <c r="P328" s="13">
        <f t="shared" ref="P328:R330" si="377">O328+N328</f>
        <v>0</v>
      </c>
      <c r="Q328" s="13">
        <f>SUMIFS(GD_A_2018!K:K,GD_A_2018!E:E,A328)</f>
        <v>0</v>
      </c>
      <c r="R328" s="13">
        <f t="shared" si="377"/>
        <v>0</v>
      </c>
      <c r="T328" s="13"/>
      <c r="U328" s="13">
        <f>SUMIFS(GD_A_2019!G:G,GD_A_2019!E:E,A328)</f>
        <v>0</v>
      </c>
      <c r="V328" s="13">
        <f t="shared" ref="V328:V330" si="378">U328+T328</f>
        <v>0</v>
      </c>
      <c r="X328" s="13"/>
      <c r="Y328" s="13">
        <f>SUMIFS(GD_A_2020!J:J,GD_A_2020!E:E,A328)</f>
        <v>0</v>
      </c>
      <c r="Z328" s="13">
        <f t="shared" ref="Z328:Z330" si="379">Y328+X328</f>
        <v>0</v>
      </c>
      <c r="AB328" s="13"/>
      <c r="AC328" s="13">
        <f>SUMIFS(GD_A_2020!G:G,GD_A_2020!E:E,A328)</f>
        <v>0</v>
      </c>
      <c r="AD328" s="13">
        <f t="shared" ref="AD328:AD330" si="380">AC328+AB328</f>
        <v>0</v>
      </c>
    </row>
    <row r="329" spans="1:30" s="4" customFormat="1" x14ac:dyDescent="0.25">
      <c r="A329" s="2">
        <v>522200</v>
      </c>
      <c r="B329" s="2">
        <v>6100</v>
      </c>
      <c r="C329" s="12">
        <v>5222</v>
      </c>
      <c r="D329" s="12">
        <v>2</v>
      </c>
      <c r="E329" s="12" t="s">
        <v>105</v>
      </c>
      <c r="F329" s="12" t="s">
        <v>104</v>
      </c>
      <c r="G329" s="68" t="s">
        <v>570</v>
      </c>
      <c r="H329" s="13"/>
      <c r="I329" s="13">
        <f>SUMIFS(GD_A_2018!G:G,GD_A_2018!E:E,A329)</f>
        <v>0</v>
      </c>
      <c r="J329" s="13">
        <f>H329+I329</f>
        <v>0</v>
      </c>
      <c r="L329" s="13"/>
      <c r="M329" s="13">
        <f>SUMIFS(GD_A_2018!I:I,GD_A_2018!E:E,A329)</f>
        <v>0</v>
      </c>
      <c r="N329" s="13">
        <f>L329+M329</f>
        <v>0</v>
      </c>
      <c r="P329" s="13">
        <f t="shared" si="377"/>
        <v>0</v>
      </c>
      <c r="Q329" s="13">
        <f>SUMIFS(GD_A_2018!K:K,GD_A_2018!E:E,A329)</f>
        <v>0</v>
      </c>
      <c r="R329" s="13">
        <f t="shared" si="377"/>
        <v>0</v>
      </c>
      <c r="T329" s="13"/>
      <c r="U329" s="13">
        <f>SUMIFS(GD_A_2019!G:G,GD_A_2019!E:E,A329)</f>
        <v>0</v>
      </c>
      <c r="V329" s="13">
        <f t="shared" si="378"/>
        <v>0</v>
      </c>
      <c r="X329" s="13"/>
      <c r="Y329" s="13">
        <f>SUMIFS(GD_A_2020!J:J,GD_A_2020!E:E,A329)</f>
        <v>0</v>
      </c>
      <c r="Z329" s="13">
        <f t="shared" si="379"/>
        <v>0</v>
      </c>
      <c r="AB329" s="13"/>
      <c r="AC329" s="13">
        <f>SUMIFS(GD_A_2020!G:G,GD_A_2020!E:E,A329)</f>
        <v>0</v>
      </c>
      <c r="AD329" s="13">
        <f t="shared" si="380"/>
        <v>0</v>
      </c>
    </row>
    <row r="330" spans="1:30" s="4" customFormat="1" x14ac:dyDescent="0.25">
      <c r="A330" s="2">
        <v>522300</v>
      </c>
      <c r="B330" s="2">
        <v>6100</v>
      </c>
      <c r="C330" s="12">
        <v>5223</v>
      </c>
      <c r="D330" s="12">
        <v>2</v>
      </c>
      <c r="E330" s="12" t="s">
        <v>103</v>
      </c>
      <c r="F330" s="12" t="s">
        <v>102</v>
      </c>
      <c r="G330" s="68" t="s">
        <v>570</v>
      </c>
      <c r="H330" s="13"/>
      <c r="I330" s="13">
        <f>SUMIFS(GD_A_2018!G:G,GD_A_2018!E:E,A330)</f>
        <v>0</v>
      </c>
      <c r="J330" s="13">
        <f>H330+I330</f>
        <v>0</v>
      </c>
      <c r="L330" s="13"/>
      <c r="M330" s="13">
        <f>SUMIFS(GD_A_2018!I:I,GD_A_2018!E:E,A330)</f>
        <v>0</v>
      </c>
      <c r="N330" s="13">
        <f>L330+M330</f>
        <v>0</v>
      </c>
      <c r="P330" s="13">
        <f t="shared" si="377"/>
        <v>0</v>
      </c>
      <c r="Q330" s="13">
        <f>SUMIFS(GD_A_2018!K:K,GD_A_2018!E:E,A330)</f>
        <v>0</v>
      </c>
      <c r="R330" s="13">
        <f t="shared" si="377"/>
        <v>0</v>
      </c>
      <c r="T330" s="13"/>
      <c r="U330" s="13">
        <f>SUMIFS(GD_A_2019!G:G,GD_A_2019!E:E,A330)</f>
        <v>0</v>
      </c>
      <c r="V330" s="13">
        <f t="shared" si="378"/>
        <v>0</v>
      </c>
      <c r="X330" s="13"/>
      <c r="Y330" s="13">
        <f>SUMIFS(GD_A_2020!J:J,GD_A_2020!E:E,A330)</f>
        <v>0</v>
      </c>
      <c r="Z330" s="13">
        <f t="shared" si="379"/>
        <v>0</v>
      </c>
      <c r="AB330" s="13"/>
      <c r="AC330" s="13">
        <f>SUMIFS(GD_A_2020!G:G,GD_A_2020!E:E,A330)</f>
        <v>0</v>
      </c>
      <c r="AD330" s="13">
        <f t="shared" si="380"/>
        <v>0</v>
      </c>
    </row>
    <row r="331" spans="1:30" s="4" customFormat="1" x14ac:dyDescent="0.25">
      <c r="A331" s="52"/>
      <c r="B331" s="52"/>
      <c r="C331" s="52"/>
      <c r="D331" s="52"/>
      <c r="E331" s="52" t="s">
        <v>101</v>
      </c>
      <c r="F331" s="52" t="s">
        <v>100</v>
      </c>
      <c r="G331" s="72"/>
      <c r="H331" s="58">
        <f>SUM(H328:H330)</f>
        <v>0</v>
      </c>
      <c r="I331" s="58">
        <f>SUM(I328:I330)</f>
        <v>0</v>
      </c>
      <c r="J331" s="58">
        <f>SUM(J328:J330)</f>
        <v>0</v>
      </c>
      <c r="L331" s="58">
        <f>SUM(L328:L330)</f>
        <v>0</v>
      </c>
      <c r="M331" s="58">
        <f>SUM(M328:M330)</f>
        <v>0</v>
      </c>
      <c r="N331" s="58">
        <f>SUM(N328:N330)</f>
        <v>0</v>
      </c>
      <c r="P331" s="58">
        <f>SUM(P328:P330)</f>
        <v>0</v>
      </c>
      <c r="Q331" s="58">
        <f>SUM(Q328:Q330)</f>
        <v>0</v>
      </c>
      <c r="R331" s="58">
        <f>SUM(R328:R330)</f>
        <v>0</v>
      </c>
      <c r="T331" s="58">
        <f>SUM(T328:T330)</f>
        <v>0</v>
      </c>
      <c r="U331" s="58">
        <f>SUM(U328:U330)</f>
        <v>0</v>
      </c>
      <c r="V331" s="58">
        <f>SUM(V328:V330)</f>
        <v>0</v>
      </c>
      <c r="X331" s="58">
        <f>SUM(X328:X330)</f>
        <v>0</v>
      </c>
      <c r="Y331" s="58">
        <f>SUM(Y328:Y330)</f>
        <v>0</v>
      </c>
      <c r="Z331" s="58">
        <f>SUM(Z328:Z330)</f>
        <v>0</v>
      </c>
      <c r="AB331" s="58">
        <f>SUM(AB328:AB330)</f>
        <v>0</v>
      </c>
      <c r="AC331" s="58">
        <f>SUM(AC328:AC330)</f>
        <v>0</v>
      </c>
      <c r="AD331" s="58">
        <f>SUM(AD328:AD330)</f>
        <v>0</v>
      </c>
    </row>
    <row r="332" spans="1:30" s="4" customFormat="1" x14ac:dyDescent="0.25">
      <c r="A332" s="76"/>
      <c r="B332" s="76"/>
      <c r="C332" s="76"/>
      <c r="D332" s="76">
        <v>10</v>
      </c>
      <c r="E332" s="76" t="s">
        <v>99</v>
      </c>
      <c r="F332" s="76" t="s">
        <v>98</v>
      </c>
      <c r="G332" s="72"/>
      <c r="H332" s="77">
        <f>H327+H331</f>
        <v>0</v>
      </c>
      <c r="I332" s="77">
        <f>I327+I331</f>
        <v>-12000000000</v>
      </c>
      <c r="J332" s="77">
        <f>J327+J331</f>
        <v>-12000000000</v>
      </c>
      <c r="L332" s="77">
        <f>L327+L331</f>
        <v>0</v>
      </c>
      <c r="M332" s="77">
        <f>M327+M331</f>
        <v>-9000000000</v>
      </c>
      <c r="N332" s="77">
        <f>N327+N331</f>
        <v>-9000000000</v>
      </c>
      <c r="P332" s="77">
        <f>P327+P331</f>
        <v>0</v>
      </c>
      <c r="Q332" s="77">
        <f>Q327+Q331</f>
        <v>-3000000000</v>
      </c>
      <c r="R332" s="77">
        <f>R327+R331</f>
        <v>-3000000000</v>
      </c>
      <c r="T332" s="77">
        <f>T327+T331</f>
        <v>0</v>
      </c>
      <c r="U332" s="77">
        <f>U327+U331</f>
        <v>-120000000000</v>
      </c>
      <c r="V332" s="77">
        <f>V327+V331</f>
        <v>-120000000000</v>
      </c>
      <c r="X332" s="77">
        <f>X327+X331</f>
        <v>0</v>
      </c>
      <c r="Y332" s="77">
        <f>Y327+Y331</f>
        <v>-81000000000</v>
      </c>
      <c r="Z332" s="77">
        <f>Z327+Z331</f>
        <v>-81000000000</v>
      </c>
      <c r="AB332" s="77">
        <f>AB327+AB331</f>
        <v>0</v>
      </c>
      <c r="AC332" s="77">
        <f>AC327+AC331</f>
        <v>-108000000000</v>
      </c>
      <c r="AD332" s="77">
        <f>AD327+AD331</f>
        <v>-108000000000</v>
      </c>
    </row>
    <row r="333" spans="1:30" s="4" customFormat="1" x14ac:dyDescent="0.25">
      <c r="A333" s="2">
        <v>632100</v>
      </c>
      <c r="B333" s="2">
        <v>6200</v>
      </c>
      <c r="C333" s="12">
        <v>6321</v>
      </c>
      <c r="D333" s="12">
        <v>11</v>
      </c>
      <c r="E333" s="12" t="s">
        <v>97</v>
      </c>
      <c r="F333" s="12" t="s">
        <v>96</v>
      </c>
      <c r="G333" s="68" t="s">
        <v>570</v>
      </c>
      <c r="H333" s="13"/>
      <c r="I333" s="13">
        <f>SUMIFS(GD_A_2018!G:G,GD_A_2018!E:E,A333)</f>
        <v>10000000000</v>
      </c>
      <c r="J333" s="13">
        <f>H333+I333</f>
        <v>10000000000</v>
      </c>
      <c r="L333" s="13"/>
      <c r="M333" s="13">
        <f>SUMIFS(GD_A_2018!I:I,GD_A_2018!E:E,A333)</f>
        <v>7500000000</v>
      </c>
      <c r="N333" s="13">
        <f>L333+M333</f>
        <v>7500000000</v>
      </c>
      <c r="P333" s="13"/>
      <c r="Q333" s="13">
        <f>SUMIFS(GD_A_2018!K:K,GD_A_2018!E:E,A333)</f>
        <v>2500000000</v>
      </c>
      <c r="R333" s="13">
        <f t="shared" ref="P333:R337" si="381">Q333+P333</f>
        <v>2500000000</v>
      </c>
      <c r="T333" s="13"/>
      <c r="U333" s="13">
        <f>SUMIFS(GD_A_2019!G:G,GD_A_2019!E:E,A333)</f>
        <v>100000000000</v>
      </c>
      <c r="V333" s="13">
        <f t="shared" ref="V333:V337" si="382">U333+T333</f>
        <v>100000000000</v>
      </c>
      <c r="X333" s="13"/>
      <c r="Y333" s="13">
        <f>SUMIFS(GD_A_2020!J:J,GD_A_2020!E:E,A333)</f>
        <v>67500000000</v>
      </c>
      <c r="Z333" s="13">
        <f t="shared" ref="Z333:Z337" si="383">Y333+X333</f>
        <v>67500000000</v>
      </c>
      <c r="AB333" s="13"/>
      <c r="AC333" s="13">
        <f>SUMIFS(GD_A_2020!G:G,GD_A_2020!E:E,A333)</f>
        <v>90000000000</v>
      </c>
      <c r="AD333" s="13">
        <f t="shared" ref="AD333:AD337" si="384">AC333+AB333</f>
        <v>90000000000</v>
      </c>
    </row>
    <row r="334" spans="1:30" s="4" customFormat="1" x14ac:dyDescent="0.25">
      <c r="A334" s="2">
        <v>632200</v>
      </c>
      <c r="B334" s="2">
        <v>6200</v>
      </c>
      <c r="C334" s="12">
        <v>6322</v>
      </c>
      <c r="D334" s="12">
        <v>11</v>
      </c>
      <c r="E334" s="12" t="s">
        <v>95</v>
      </c>
      <c r="F334" s="12" t="s">
        <v>94</v>
      </c>
      <c r="G334" s="68" t="s">
        <v>570</v>
      </c>
      <c r="H334" s="13"/>
      <c r="I334" s="13">
        <f>SUMIFS(GD_A_2018!G:G,GD_A_2018!E:E,A334)</f>
        <v>0</v>
      </c>
      <c r="J334" s="13">
        <f>H334+I334</f>
        <v>0</v>
      </c>
      <c r="L334" s="13"/>
      <c r="M334" s="13">
        <f>SUMIFS(GD_A_2018!I:I,GD_A_2018!E:E,A334)</f>
        <v>0</v>
      </c>
      <c r="N334" s="13">
        <f>L334+M334</f>
        <v>0</v>
      </c>
      <c r="P334" s="13">
        <f t="shared" si="381"/>
        <v>0</v>
      </c>
      <c r="Q334" s="13">
        <f>SUMIFS(GD_A_2018!K:K,GD_A_2018!E:E,A334)</f>
        <v>0</v>
      </c>
      <c r="R334" s="13">
        <f t="shared" si="381"/>
        <v>0</v>
      </c>
      <c r="T334" s="13"/>
      <c r="U334" s="13">
        <f>SUMIFS(GD_A_2019!G:G,GD_A_2019!E:E,A334)</f>
        <v>0</v>
      </c>
      <c r="V334" s="13">
        <f t="shared" si="382"/>
        <v>0</v>
      </c>
      <c r="X334" s="13"/>
      <c r="Y334" s="13">
        <f>SUMIFS(GD_A_2020!J:J,GD_A_2020!E:E,A334)</f>
        <v>0</v>
      </c>
      <c r="Z334" s="13">
        <f t="shared" si="383"/>
        <v>0</v>
      </c>
      <c r="AB334" s="13"/>
      <c r="AC334" s="13">
        <f>SUMIFS(GD_A_2020!G:G,GD_A_2020!E:E,A334)</f>
        <v>0</v>
      </c>
      <c r="AD334" s="13">
        <f t="shared" si="384"/>
        <v>0</v>
      </c>
    </row>
    <row r="335" spans="1:30" s="4" customFormat="1" x14ac:dyDescent="0.25">
      <c r="A335" s="2">
        <v>632300</v>
      </c>
      <c r="B335" s="2">
        <v>6200</v>
      </c>
      <c r="C335" s="12">
        <v>6323</v>
      </c>
      <c r="D335" s="12">
        <v>11</v>
      </c>
      <c r="E335" s="12" t="s">
        <v>93</v>
      </c>
      <c r="F335" s="12" t="s">
        <v>92</v>
      </c>
      <c r="G335" s="68" t="s">
        <v>570</v>
      </c>
      <c r="H335" s="13"/>
      <c r="I335" s="13">
        <f>SUMIFS(GD_A_2018!G:G,GD_A_2018!E:E,A335)</f>
        <v>0</v>
      </c>
      <c r="J335" s="13">
        <f>H335+I335</f>
        <v>0</v>
      </c>
      <c r="L335" s="13"/>
      <c r="M335" s="13">
        <f>SUMIFS(GD_A_2018!I:I,GD_A_2018!E:E,A335)</f>
        <v>0</v>
      </c>
      <c r="N335" s="13">
        <f>L335+M335</f>
        <v>0</v>
      </c>
      <c r="P335" s="13">
        <f t="shared" si="381"/>
        <v>0</v>
      </c>
      <c r="Q335" s="13">
        <f>SUMIFS(GD_A_2018!K:K,GD_A_2018!E:E,A335)</f>
        <v>0</v>
      </c>
      <c r="R335" s="13">
        <f t="shared" si="381"/>
        <v>0</v>
      </c>
      <c r="T335" s="13"/>
      <c r="U335" s="13">
        <f>SUMIFS(GD_A_2019!G:G,GD_A_2019!E:E,A335)</f>
        <v>0</v>
      </c>
      <c r="V335" s="13">
        <f t="shared" si="382"/>
        <v>0</v>
      </c>
      <c r="X335" s="13"/>
      <c r="Y335" s="13">
        <f>SUMIFS(GD_A_2020!J:J,GD_A_2020!E:E,A335)</f>
        <v>0</v>
      </c>
      <c r="Z335" s="13">
        <f t="shared" si="383"/>
        <v>0</v>
      </c>
      <c r="AB335" s="13"/>
      <c r="AC335" s="13">
        <f>SUMIFS(GD_A_2020!G:G,GD_A_2020!E:E,A335)</f>
        <v>0</v>
      </c>
      <c r="AD335" s="13">
        <f t="shared" si="384"/>
        <v>0</v>
      </c>
    </row>
    <row r="336" spans="1:30" s="4" customFormat="1" x14ac:dyDescent="0.25">
      <c r="A336" s="2">
        <v>632400</v>
      </c>
      <c r="B336" s="2">
        <v>6200</v>
      </c>
      <c r="C336" s="12">
        <v>6324</v>
      </c>
      <c r="D336" s="12">
        <v>11</v>
      </c>
      <c r="E336" s="12" t="s">
        <v>91</v>
      </c>
      <c r="F336" s="12" t="s">
        <v>90</v>
      </c>
      <c r="G336" s="68" t="s">
        <v>570</v>
      </c>
      <c r="H336" s="13"/>
      <c r="I336" s="13">
        <f>SUMIFS(GD_A_2018!G:G,GD_A_2018!E:E,A336)</f>
        <v>0</v>
      </c>
      <c r="J336" s="13">
        <f>H336+I336</f>
        <v>0</v>
      </c>
      <c r="L336" s="13"/>
      <c r="M336" s="13">
        <f>SUMIFS(GD_A_2018!I:I,GD_A_2018!E:E,A336)</f>
        <v>0</v>
      </c>
      <c r="N336" s="13">
        <f>L336+M336</f>
        <v>0</v>
      </c>
      <c r="P336" s="13">
        <f t="shared" si="381"/>
        <v>0</v>
      </c>
      <c r="Q336" s="13">
        <f>SUMIFS(GD_A_2018!K:K,GD_A_2018!E:E,A336)</f>
        <v>0</v>
      </c>
      <c r="R336" s="13">
        <f t="shared" si="381"/>
        <v>0</v>
      </c>
      <c r="T336" s="13"/>
      <c r="U336" s="13">
        <f>SUMIFS(GD_A_2019!G:G,GD_A_2019!E:E,A336)</f>
        <v>0</v>
      </c>
      <c r="V336" s="13">
        <f t="shared" si="382"/>
        <v>0</v>
      </c>
      <c r="X336" s="13"/>
      <c r="Y336" s="13">
        <f>SUMIFS(GD_A_2020!J:J,GD_A_2020!E:E,A336)</f>
        <v>0</v>
      </c>
      <c r="Z336" s="13">
        <f t="shared" si="383"/>
        <v>0</v>
      </c>
      <c r="AB336" s="13"/>
      <c r="AC336" s="13">
        <f>SUMIFS(GD_A_2020!G:G,GD_A_2020!E:E,A336)</f>
        <v>0</v>
      </c>
      <c r="AD336" s="13">
        <f t="shared" si="384"/>
        <v>0</v>
      </c>
    </row>
    <row r="337" spans="1:30" s="4" customFormat="1" x14ac:dyDescent="0.25">
      <c r="A337" s="2">
        <v>632500</v>
      </c>
      <c r="B337" s="2">
        <v>6200</v>
      </c>
      <c r="C337" s="12">
        <v>6325</v>
      </c>
      <c r="D337" s="12">
        <v>11</v>
      </c>
      <c r="E337" s="12" t="s">
        <v>89</v>
      </c>
      <c r="F337" s="12" t="s">
        <v>17</v>
      </c>
      <c r="G337" s="68" t="s">
        <v>570</v>
      </c>
      <c r="H337" s="13"/>
      <c r="I337" s="13">
        <f>SUMIFS(GD_A_2018!G:G,GD_A_2018!E:E,A337)</f>
        <v>0</v>
      </c>
      <c r="J337" s="13">
        <f>H337+I337</f>
        <v>0</v>
      </c>
      <c r="L337" s="13"/>
      <c r="M337" s="13">
        <f>SUMIFS(GD_A_2018!I:I,GD_A_2018!E:E,A337)</f>
        <v>0</v>
      </c>
      <c r="N337" s="13">
        <f>L337+M337</f>
        <v>0</v>
      </c>
      <c r="P337" s="13">
        <f t="shared" si="381"/>
        <v>0</v>
      </c>
      <c r="Q337" s="13">
        <f>SUMIFS(GD_A_2018!K:K,GD_A_2018!E:E,A337)</f>
        <v>0</v>
      </c>
      <c r="R337" s="13">
        <f t="shared" si="381"/>
        <v>0</v>
      </c>
      <c r="T337" s="13"/>
      <c r="U337" s="13">
        <f>SUMIFS(GD_A_2019!G:G,GD_A_2019!E:E,A337)</f>
        <v>0</v>
      </c>
      <c r="V337" s="13">
        <f t="shared" si="382"/>
        <v>0</v>
      </c>
      <c r="X337" s="13"/>
      <c r="Y337" s="13">
        <f>SUMIFS(GD_A_2020!J:J,GD_A_2020!E:E,A337)</f>
        <v>0</v>
      </c>
      <c r="Z337" s="13">
        <f t="shared" si="383"/>
        <v>0</v>
      </c>
      <c r="AB337" s="13"/>
      <c r="AC337" s="13">
        <f>SUMIFS(GD_A_2020!G:G,GD_A_2020!E:E,A337)</f>
        <v>0</v>
      </c>
      <c r="AD337" s="13">
        <f t="shared" si="384"/>
        <v>0</v>
      </c>
    </row>
    <row r="338" spans="1:30" s="4" customFormat="1" x14ac:dyDescent="0.25">
      <c r="A338" s="52"/>
      <c r="B338" s="52"/>
      <c r="C338" s="52"/>
      <c r="D338" s="52"/>
      <c r="E338" s="52" t="s">
        <v>88</v>
      </c>
      <c r="F338" s="52" t="s">
        <v>87</v>
      </c>
      <c r="G338" s="72"/>
      <c r="H338" s="58">
        <f>SUM(H333:H337)</f>
        <v>0</v>
      </c>
      <c r="I338" s="58">
        <f>SUM(I333:I337)</f>
        <v>10000000000</v>
      </c>
      <c r="J338" s="58">
        <f>SUM(J333:J337)</f>
        <v>10000000000</v>
      </c>
      <c r="L338" s="58">
        <f>SUM(L333:L337)</f>
        <v>0</v>
      </c>
      <c r="M338" s="58">
        <f>SUM(M333:M337)</f>
        <v>7500000000</v>
      </c>
      <c r="N338" s="58">
        <f>SUM(N333:N337)</f>
        <v>7500000000</v>
      </c>
      <c r="P338" s="58">
        <f>SUM(P333:P337)</f>
        <v>0</v>
      </c>
      <c r="Q338" s="58">
        <f>SUM(Q333:Q337)</f>
        <v>2500000000</v>
      </c>
      <c r="R338" s="58">
        <f>SUM(R333:R337)</f>
        <v>2500000000</v>
      </c>
      <c r="T338" s="58">
        <f>SUM(T333:T337)</f>
        <v>0</v>
      </c>
      <c r="U338" s="58">
        <f>SUM(U333:U337)</f>
        <v>100000000000</v>
      </c>
      <c r="V338" s="58">
        <f>SUM(V333:V337)</f>
        <v>100000000000</v>
      </c>
      <c r="X338" s="58">
        <f>SUM(X333:X337)</f>
        <v>0</v>
      </c>
      <c r="Y338" s="58">
        <f>SUM(Y333:Y337)</f>
        <v>67500000000</v>
      </c>
      <c r="Z338" s="58">
        <f>SUM(Z333:Z337)</f>
        <v>67500000000</v>
      </c>
      <c r="AB338" s="58">
        <f>SUM(AB333:AB337)</f>
        <v>0</v>
      </c>
      <c r="AC338" s="58">
        <f>SUM(AC333:AC337)</f>
        <v>90000000000</v>
      </c>
      <c r="AD338" s="58">
        <f>SUM(AD333:AD337)</f>
        <v>90000000000</v>
      </c>
    </row>
    <row r="339" spans="1:30" s="4" customFormat="1" x14ac:dyDescent="0.25">
      <c r="A339" s="76"/>
      <c r="B339" s="76"/>
      <c r="C339" s="76"/>
      <c r="D339" s="76">
        <v>20</v>
      </c>
      <c r="E339" s="76" t="s">
        <v>86</v>
      </c>
      <c r="F339" s="76" t="s">
        <v>85</v>
      </c>
      <c r="G339" s="72"/>
      <c r="H339" s="77">
        <f>SUM(H321:H326,H328:H330,H333:H337)</f>
        <v>0</v>
      </c>
      <c r="I339" s="77">
        <f>SUM(I321:I326,I328:I330,I333:I337)</f>
        <v>-2000000000</v>
      </c>
      <c r="J339" s="77">
        <f>SUM(J321:J326,J328:J330,J333:J337)</f>
        <v>-2000000000</v>
      </c>
      <c r="L339" s="77">
        <f>SUM(L321:L326,L328:L330,L333:L337)</f>
        <v>0</v>
      </c>
      <c r="M339" s="77">
        <f>SUM(M321:M326,M328:M330,M333:M337)</f>
        <v>-1500000000</v>
      </c>
      <c r="N339" s="77">
        <f>SUM(N321:N326,N328:N330,N333:N337)</f>
        <v>-1500000000</v>
      </c>
      <c r="P339" s="77">
        <f>SUM(P321:P326,P328:P330,P333:P337)</f>
        <v>0</v>
      </c>
      <c r="Q339" s="77">
        <f>SUM(Q321:Q326,Q328:Q330,Q333:Q337)</f>
        <v>-500000000</v>
      </c>
      <c r="R339" s="77">
        <f>SUM(R321:R326,R328:R330,R333:R337)</f>
        <v>-500000000</v>
      </c>
      <c r="T339" s="77">
        <f>SUM(T321:T326,T328:T330,T333:T337)</f>
        <v>0</v>
      </c>
      <c r="U339" s="77">
        <f>SUM(U321:U326,U328:U330,U333:U337)</f>
        <v>-20000000000</v>
      </c>
      <c r="V339" s="77">
        <f>SUM(V321:V326,V328:V330,V333:V337)</f>
        <v>-20000000000</v>
      </c>
      <c r="X339" s="77">
        <f>SUM(X321:X326,X328:X330,X333:X337)</f>
        <v>0</v>
      </c>
      <c r="Y339" s="77">
        <f>SUM(Y321:Y326,Y328:Y330,Y333:Y337)</f>
        <v>-13500000000</v>
      </c>
      <c r="Z339" s="77">
        <f>SUM(Z321:Z326,Z328:Z330,Z333:Z337)</f>
        <v>-13500000000</v>
      </c>
      <c r="AB339" s="77">
        <f>SUM(AB321:AB326,AB328:AB330,AB333:AB337)</f>
        <v>0</v>
      </c>
      <c r="AC339" s="77">
        <f>SUM(AC321:AC326,AC328:AC330,AC333:AC337)</f>
        <v>-18000000000</v>
      </c>
      <c r="AD339" s="77">
        <f>SUM(AD321:AD326,AD328:AD330,AD333:AD337)</f>
        <v>-18000000000</v>
      </c>
    </row>
    <row r="340" spans="1:30" s="4" customFormat="1" x14ac:dyDescent="0.25">
      <c r="A340" s="76"/>
      <c r="B340" s="76"/>
      <c r="C340" s="76"/>
      <c r="D340" s="76"/>
      <c r="E340" s="76"/>
      <c r="F340" s="76"/>
      <c r="G340" s="72"/>
      <c r="H340" s="78" t="e">
        <f>H339/H332</f>
        <v>#DIV/0!</v>
      </c>
      <c r="I340" s="77"/>
      <c r="J340" s="78">
        <f>J339/J332</f>
        <v>0.16666666666666666</v>
      </c>
      <c r="L340" s="78" t="e">
        <f>L339/L332</f>
        <v>#DIV/0!</v>
      </c>
      <c r="M340" s="77"/>
      <c r="N340" s="78">
        <f>N339/N332</f>
        <v>0.16666666666666666</v>
      </c>
      <c r="P340" s="78" t="e">
        <f>P339/P332</f>
        <v>#DIV/0!</v>
      </c>
      <c r="Q340" s="77"/>
      <c r="R340" s="78">
        <f>R339/R332</f>
        <v>0.16666666666666666</v>
      </c>
      <c r="T340" s="78" t="e">
        <f>T339/T332</f>
        <v>#DIV/0!</v>
      </c>
      <c r="U340" s="77"/>
      <c r="V340" s="78">
        <f>V339/V332</f>
        <v>0.16666666666666666</v>
      </c>
      <c r="X340" s="78" t="e">
        <f>X339/X332</f>
        <v>#DIV/0!</v>
      </c>
      <c r="Y340" s="77"/>
      <c r="Z340" s="78">
        <f>Z339/Z332</f>
        <v>0.16666666666666666</v>
      </c>
      <c r="AB340" s="78" t="e">
        <f>AB339/AB332</f>
        <v>#DIV/0!</v>
      </c>
      <c r="AC340" s="77"/>
      <c r="AD340" s="78">
        <f>AD339/AD332</f>
        <v>0.16666666666666666</v>
      </c>
    </row>
    <row r="341" spans="1:30" s="4" customFormat="1" x14ac:dyDescent="0.25">
      <c r="A341" s="4">
        <v>515100</v>
      </c>
      <c r="B341" s="4">
        <v>6800</v>
      </c>
      <c r="C341" s="22">
        <v>5151</v>
      </c>
      <c r="D341" s="12">
        <v>21</v>
      </c>
      <c r="E341" s="22" t="s">
        <v>84</v>
      </c>
      <c r="F341" s="22" t="s">
        <v>83</v>
      </c>
      <c r="G341" s="68" t="s">
        <v>570</v>
      </c>
      <c r="H341" s="13"/>
      <c r="I341" s="13">
        <f>SUMIFS(GD_A_2018!G:G,GD_A_2018!E:E,A341)</f>
        <v>0</v>
      </c>
      <c r="J341" s="13">
        <f t="shared" ref="J341:J346" si="385">H341+I341</f>
        <v>0</v>
      </c>
      <c r="L341" s="13"/>
      <c r="M341" s="13">
        <f>SUMIFS(GD_A_2018!I:I,GD_A_2018!E:E,A341)</f>
        <v>0</v>
      </c>
      <c r="N341" s="13">
        <f t="shared" ref="N341:N346" si="386">L341+M341</f>
        <v>0</v>
      </c>
      <c r="P341" s="13">
        <f t="shared" ref="P341:R346" si="387">O341+N341</f>
        <v>0</v>
      </c>
      <c r="Q341" s="13">
        <f>SUMIFS(GD_A_2018!K:K,GD_A_2018!E:E,A341)</f>
        <v>0</v>
      </c>
      <c r="R341" s="13">
        <f t="shared" si="387"/>
        <v>0</v>
      </c>
      <c r="T341" s="13"/>
      <c r="U341" s="13">
        <f>SUMIFS(GD_A_2019!G:G,GD_A_2019!E:E,A341)</f>
        <v>0</v>
      </c>
      <c r="V341" s="13">
        <f t="shared" ref="V341:V346" si="388">U341+T341</f>
        <v>0</v>
      </c>
      <c r="X341" s="13"/>
      <c r="Y341" s="13">
        <f>SUMIFS(GD_A_2020!J:J,GD_A_2020!E:E,A341)</f>
        <v>0</v>
      </c>
      <c r="Z341" s="13">
        <f t="shared" ref="Z341:Z346" si="389">Y341+X341</f>
        <v>0</v>
      </c>
      <c r="AB341" s="13"/>
      <c r="AC341" s="13">
        <f>SUMIFS(GD_A_2020!G:G,GD_A_2020!E:E,A341)</f>
        <v>0</v>
      </c>
      <c r="AD341" s="13">
        <f t="shared" ref="AD341:AD346" si="390">AC341+AB341</f>
        <v>0</v>
      </c>
    </row>
    <row r="342" spans="1:30" s="4" customFormat="1" x14ac:dyDescent="0.25">
      <c r="A342" s="4">
        <v>515200</v>
      </c>
      <c r="B342" s="4">
        <v>6800</v>
      </c>
      <c r="C342" s="22">
        <v>5152</v>
      </c>
      <c r="D342" s="12">
        <v>21</v>
      </c>
      <c r="E342" s="22" t="s">
        <v>82</v>
      </c>
      <c r="F342" s="22" t="s">
        <v>81</v>
      </c>
      <c r="G342" s="68" t="s">
        <v>570</v>
      </c>
      <c r="H342" s="13"/>
      <c r="I342" s="13">
        <f>SUMIFS(GD_A_2018!G:G,GD_A_2018!E:E,A342)</f>
        <v>0</v>
      </c>
      <c r="J342" s="13">
        <f t="shared" si="385"/>
        <v>0</v>
      </c>
      <c r="L342" s="13"/>
      <c r="M342" s="13">
        <f>SUMIFS(GD_A_2018!I:I,GD_A_2018!E:E,A342)</f>
        <v>0</v>
      </c>
      <c r="N342" s="13">
        <f t="shared" si="386"/>
        <v>0</v>
      </c>
      <c r="P342" s="13">
        <f t="shared" si="387"/>
        <v>0</v>
      </c>
      <c r="Q342" s="13">
        <f>SUMIFS(GD_A_2018!K:K,GD_A_2018!E:E,A342)</f>
        <v>0</v>
      </c>
      <c r="R342" s="13">
        <f t="shared" si="387"/>
        <v>0</v>
      </c>
      <c r="T342" s="13"/>
      <c r="U342" s="13">
        <f>SUMIFS(GD_A_2019!G:G,GD_A_2019!E:E,A342)</f>
        <v>0</v>
      </c>
      <c r="V342" s="13">
        <f t="shared" si="388"/>
        <v>0</v>
      </c>
      <c r="X342" s="13"/>
      <c r="Y342" s="13">
        <f>SUMIFS(GD_A_2020!J:J,GD_A_2020!E:E,A342)</f>
        <v>0</v>
      </c>
      <c r="Z342" s="13">
        <f t="shared" si="389"/>
        <v>0</v>
      </c>
      <c r="AB342" s="13"/>
      <c r="AC342" s="13">
        <f>SUMIFS(GD_A_2020!G:G,GD_A_2020!E:E,A342)</f>
        <v>0</v>
      </c>
      <c r="AD342" s="13">
        <f t="shared" si="390"/>
        <v>0</v>
      </c>
    </row>
    <row r="343" spans="1:30" s="4" customFormat="1" x14ac:dyDescent="0.25">
      <c r="A343" s="4">
        <v>515300</v>
      </c>
      <c r="B343" s="4">
        <v>6800</v>
      </c>
      <c r="C343" s="22">
        <v>5153</v>
      </c>
      <c r="D343" s="12">
        <v>21</v>
      </c>
      <c r="E343" s="22" t="s">
        <v>80</v>
      </c>
      <c r="F343" s="22" t="s">
        <v>79</v>
      </c>
      <c r="G343" s="68" t="s">
        <v>570</v>
      </c>
      <c r="H343" s="13"/>
      <c r="I343" s="13">
        <f>SUMIFS(GD_A_2018!G:G,GD_A_2018!E:E,A343)</f>
        <v>0</v>
      </c>
      <c r="J343" s="13">
        <f t="shared" si="385"/>
        <v>0</v>
      </c>
      <c r="L343" s="13"/>
      <c r="M343" s="13">
        <f>SUMIFS(GD_A_2018!I:I,GD_A_2018!E:E,A343)</f>
        <v>0</v>
      </c>
      <c r="N343" s="13">
        <f t="shared" si="386"/>
        <v>0</v>
      </c>
      <c r="P343" s="13">
        <f t="shared" si="387"/>
        <v>0</v>
      </c>
      <c r="Q343" s="13">
        <f>SUMIFS(GD_A_2018!K:K,GD_A_2018!E:E,A343)</f>
        <v>0</v>
      </c>
      <c r="R343" s="13">
        <f t="shared" si="387"/>
        <v>0</v>
      </c>
      <c r="T343" s="13"/>
      <c r="U343" s="13">
        <f>SUMIFS(GD_A_2019!G:G,GD_A_2019!E:E,A343)</f>
        <v>0</v>
      </c>
      <c r="V343" s="13">
        <f t="shared" si="388"/>
        <v>0</v>
      </c>
      <c r="X343" s="13"/>
      <c r="Y343" s="13">
        <f>SUMIFS(GD_A_2020!J:J,GD_A_2020!E:E,A343)</f>
        <v>0</v>
      </c>
      <c r="Z343" s="13">
        <f t="shared" si="389"/>
        <v>0</v>
      </c>
      <c r="AB343" s="13"/>
      <c r="AC343" s="13">
        <f>SUMIFS(GD_A_2020!G:G,GD_A_2020!E:E,A343)</f>
        <v>0</v>
      </c>
      <c r="AD343" s="13">
        <f t="shared" si="390"/>
        <v>0</v>
      </c>
    </row>
    <row r="344" spans="1:30" s="4" customFormat="1" x14ac:dyDescent="0.25">
      <c r="A344" s="4">
        <v>515400</v>
      </c>
      <c r="B344" s="4">
        <v>6800</v>
      </c>
      <c r="C344" s="22">
        <v>5154</v>
      </c>
      <c r="D344" s="12">
        <v>21</v>
      </c>
      <c r="E344" s="22" t="s">
        <v>78</v>
      </c>
      <c r="F344" s="22" t="s">
        <v>77</v>
      </c>
      <c r="G344" s="68" t="s">
        <v>570</v>
      </c>
      <c r="H344" s="13"/>
      <c r="I344" s="13">
        <f>SUMIFS(GD_A_2018!G:G,GD_A_2018!E:E,A344)</f>
        <v>0</v>
      </c>
      <c r="J344" s="13">
        <f t="shared" si="385"/>
        <v>0</v>
      </c>
      <c r="L344" s="13"/>
      <c r="M344" s="13">
        <f>SUMIFS(GD_A_2018!I:I,GD_A_2018!E:E,A344)</f>
        <v>0</v>
      </c>
      <c r="N344" s="13">
        <f t="shared" si="386"/>
        <v>0</v>
      </c>
      <c r="P344" s="13">
        <f t="shared" si="387"/>
        <v>0</v>
      </c>
      <c r="Q344" s="13">
        <f>SUMIFS(GD_A_2018!K:K,GD_A_2018!E:E,A344)</f>
        <v>0</v>
      </c>
      <c r="R344" s="13">
        <f t="shared" si="387"/>
        <v>0</v>
      </c>
      <c r="T344" s="13"/>
      <c r="U344" s="13">
        <f>SUMIFS(GD_A_2019!G:G,GD_A_2019!E:E,A344)</f>
        <v>0</v>
      </c>
      <c r="V344" s="13">
        <f t="shared" si="388"/>
        <v>0</v>
      </c>
      <c r="X344" s="13"/>
      <c r="Y344" s="13">
        <f>SUMIFS(GD_A_2020!J:J,GD_A_2020!E:E,A344)</f>
        <v>0</v>
      </c>
      <c r="Z344" s="13">
        <f t="shared" si="389"/>
        <v>0</v>
      </c>
      <c r="AB344" s="13"/>
      <c r="AC344" s="13">
        <f>SUMIFS(GD_A_2020!G:G,GD_A_2020!E:E,A344)</f>
        <v>0</v>
      </c>
      <c r="AD344" s="13">
        <f t="shared" si="390"/>
        <v>0</v>
      </c>
    </row>
    <row r="345" spans="1:30" s="4" customFormat="1" x14ac:dyDescent="0.25">
      <c r="A345" s="4">
        <v>515500</v>
      </c>
      <c r="B345" s="4">
        <v>6800</v>
      </c>
      <c r="C345" s="22">
        <v>5155</v>
      </c>
      <c r="D345" s="12">
        <v>21</v>
      </c>
      <c r="E345" s="22" t="s">
        <v>76</v>
      </c>
      <c r="F345" s="22" t="s">
        <v>75</v>
      </c>
      <c r="G345" s="68" t="s">
        <v>570</v>
      </c>
      <c r="H345" s="13"/>
      <c r="I345" s="13">
        <f>SUMIFS(GD_A_2018!G:G,GD_A_2018!E:E,A345)</f>
        <v>0</v>
      </c>
      <c r="J345" s="13">
        <f t="shared" si="385"/>
        <v>0</v>
      </c>
      <c r="L345" s="13"/>
      <c r="M345" s="13">
        <f>SUMIFS(GD_A_2018!I:I,GD_A_2018!E:E,A345)</f>
        <v>0</v>
      </c>
      <c r="N345" s="13">
        <f t="shared" si="386"/>
        <v>0</v>
      </c>
      <c r="P345" s="13">
        <f t="shared" si="387"/>
        <v>0</v>
      </c>
      <c r="Q345" s="13">
        <f>SUMIFS(GD_A_2018!K:K,GD_A_2018!E:E,A345)</f>
        <v>0</v>
      </c>
      <c r="R345" s="13">
        <f t="shared" si="387"/>
        <v>0</v>
      </c>
      <c r="T345" s="13"/>
      <c r="U345" s="13">
        <f>SUMIFS(GD_A_2019!G:G,GD_A_2019!E:E,A345)</f>
        <v>0</v>
      </c>
      <c r="V345" s="13">
        <f t="shared" si="388"/>
        <v>0</v>
      </c>
      <c r="X345" s="13"/>
      <c r="Y345" s="13">
        <f>SUMIFS(GD_A_2020!J:J,GD_A_2020!E:E,A345)</f>
        <v>0</v>
      </c>
      <c r="Z345" s="13">
        <f t="shared" si="389"/>
        <v>0</v>
      </c>
      <c r="AB345" s="13"/>
      <c r="AC345" s="13">
        <f>SUMIFS(GD_A_2020!G:G,GD_A_2020!E:E,A345)</f>
        <v>0</v>
      </c>
      <c r="AD345" s="13">
        <f t="shared" si="390"/>
        <v>0</v>
      </c>
    </row>
    <row r="346" spans="1:30" s="4" customFormat="1" x14ac:dyDescent="0.25">
      <c r="A346" s="4">
        <v>515600</v>
      </c>
      <c r="B346" s="4">
        <v>6800</v>
      </c>
      <c r="C346" s="22">
        <v>5156</v>
      </c>
      <c r="D346" s="12">
        <v>21</v>
      </c>
      <c r="E346" s="22" t="s">
        <v>74</v>
      </c>
      <c r="F346" s="22" t="s">
        <v>73</v>
      </c>
      <c r="G346" s="68" t="s">
        <v>570</v>
      </c>
      <c r="H346" s="13"/>
      <c r="I346" s="13">
        <f>SUMIFS(GD_A_2018!G:G,GD_A_2018!E:E,A346)</f>
        <v>0</v>
      </c>
      <c r="J346" s="13">
        <f t="shared" si="385"/>
        <v>0</v>
      </c>
      <c r="L346" s="13"/>
      <c r="M346" s="13">
        <f>SUMIFS(GD_A_2018!I:I,GD_A_2018!E:E,A346)</f>
        <v>0</v>
      </c>
      <c r="N346" s="13">
        <f t="shared" si="386"/>
        <v>0</v>
      </c>
      <c r="P346" s="13">
        <f t="shared" si="387"/>
        <v>0</v>
      </c>
      <c r="Q346" s="13">
        <f>SUMIFS(GD_A_2018!K:K,GD_A_2018!E:E,A346)</f>
        <v>0</v>
      </c>
      <c r="R346" s="13">
        <f t="shared" si="387"/>
        <v>0</v>
      </c>
      <c r="T346" s="13"/>
      <c r="U346" s="13">
        <f>SUMIFS(GD_A_2019!G:G,GD_A_2019!E:E,A346)</f>
        <v>0</v>
      </c>
      <c r="V346" s="13">
        <f t="shared" si="388"/>
        <v>0</v>
      </c>
      <c r="X346" s="13"/>
      <c r="Y346" s="13">
        <f>SUMIFS(GD_A_2020!J:J,GD_A_2020!E:E,A346)</f>
        <v>0</v>
      </c>
      <c r="Z346" s="13">
        <f t="shared" si="389"/>
        <v>0</v>
      </c>
      <c r="AB346" s="13"/>
      <c r="AC346" s="13">
        <f>SUMIFS(GD_A_2020!G:G,GD_A_2020!E:E,A346)</f>
        <v>0</v>
      </c>
      <c r="AD346" s="13">
        <f t="shared" si="390"/>
        <v>0</v>
      </c>
    </row>
    <row r="347" spans="1:30" s="4" customFormat="1" x14ac:dyDescent="0.25">
      <c r="A347" s="52"/>
      <c r="B347" s="52"/>
      <c r="C347" s="52"/>
      <c r="D347" s="52"/>
      <c r="E347" s="52" t="s">
        <v>72</v>
      </c>
      <c r="F347" s="52" t="s">
        <v>71</v>
      </c>
      <c r="G347" s="72"/>
      <c r="H347" s="58">
        <f>SUM(H341:H346)</f>
        <v>0</v>
      </c>
      <c r="I347" s="58">
        <f>SUM(I341:I346)</f>
        <v>0</v>
      </c>
      <c r="J347" s="58">
        <f>SUM(J341:J346)</f>
        <v>0</v>
      </c>
      <c r="L347" s="58">
        <f>SUM(L341:L346)</f>
        <v>0</v>
      </c>
      <c r="M347" s="58">
        <f>SUM(M341:M346)</f>
        <v>0</v>
      </c>
      <c r="N347" s="58">
        <f>SUM(N341:N346)</f>
        <v>0</v>
      </c>
      <c r="P347" s="58">
        <f>SUM(P341:P346)</f>
        <v>0</v>
      </c>
      <c r="Q347" s="58">
        <f>SUM(Q341:Q346)</f>
        <v>0</v>
      </c>
      <c r="R347" s="58">
        <f>SUM(R341:R346)</f>
        <v>0</v>
      </c>
      <c r="T347" s="58">
        <f>SUM(T341:T346)</f>
        <v>0</v>
      </c>
      <c r="U347" s="58">
        <f>SUM(U341:U346)</f>
        <v>0</v>
      </c>
      <c r="V347" s="58">
        <f>SUM(V341:V346)</f>
        <v>0</v>
      </c>
      <c r="X347" s="58">
        <f>SUM(X341:X346)</f>
        <v>0</v>
      </c>
      <c r="Y347" s="58">
        <f>SUM(Y341:Y346)</f>
        <v>0</v>
      </c>
      <c r="Z347" s="58">
        <f>SUM(Z341:Z346)</f>
        <v>0</v>
      </c>
      <c r="AB347" s="58">
        <f>SUM(AB341:AB346)</f>
        <v>0</v>
      </c>
      <c r="AC347" s="58">
        <f>SUM(AC341:AC346)</f>
        <v>0</v>
      </c>
      <c r="AD347" s="58">
        <f>SUM(AD341:AD346)</f>
        <v>0</v>
      </c>
    </row>
    <row r="348" spans="1:30" s="4" customFormat="1" x14ac:dyDescent="0.25">
      <c r="A348" s="4">
        <v>635100</v>
      </c>
      <c r="B348" s="4">
        <v>6900</v>
      </c>
      <c r="C348" s="22">
        <v>6351</v>
      </c>
      <c r="D348" s="12">
        <v>23</v>
      </c>
      <c r="E348" s="22" t="s">
        <v>70</v>
      </c>
      <c r="F348" s="22" t="s">
        <v>69</v>
      </c>
      <c r="G348" s="68" t="s">
        <v>570</v>
      </c>
      <c r="H348" s="13"/>
      <c r="I348" s="13">
        <f>SUMIFS(GD_A_2018!G:G,GD_A_2018!E:E,A348)</f>
        <v>0</v>
      </c>
      <c r="J348" s="13">
        <f t="shared" ref="J348:J353" si="391">H348+I348</f>
        <v>0</v>
      </c>
      <c r="L348" s="13"/>
      <c r="M348" s="13">
        <f>SUMIFS(GD_A_2018!I:I,GD_A_2018!E:E,A348)</f>
        <v>0</v>
      </c>
      <c r="N348" s="13">
        <f t="shared" ref="N348:N353" si="392">L348+M348</f>
        <v>0</v>
      </c>
      <c r="P348" s="13">
        <f t="shared" ref="P348:R353" si="393">O348+N348</f>
        <v>0</v>
      </c>
      <c r="Q348" s="13">
        <f>SUMIFS(GD_A_2018!K:K,GD_A_2018!E:E,A348)</f>
        <v>0</v>
      </c>
      <c r="R348" s="13">
        <f t="shared" si="393"/>
        <v>0</v>
      </c>
      <c r="T348" s="13"/>
      <c r="U348" s="13">
        <f>SUMIFS(GD_A_2019!G:G,GD_A_2019!E:E,A348)</f>
        <v>3600000000</v>
      </c>
      <c r="V348" s="13">
        <f t="shared" ref="V348:V353" si="394">U348+T348</f>
        <v>3600000000</v>
      </c>
      <c r="X348" s="13"/>
      <c r="Y348" s="13">
        <f>SUMIFS(GD_A_2020!J:J,GD_A_2020!E:E,A348)</f>
        <v>0</v>
      </c>
      <c r="Z348" s="13">
        <f t="shared" ref="Z348:Z353" si="395">Y348+X348</f>
        <v>0</v>
      </c>
      <c r="AB348" s="13"/>
      <c r="AC348" s="13">
        <f>SUMIFS(GD_A_2020!G:G,GD_A_2020!E:E,A348)</f>
        <v>0</v>
      </c>
      <c r="AD348" s="13">
        <f t="shared" ref="AD348:AD353" si="396">AC348+AB348</f>
        <v>0</v>
      </c>
    </row>
    <row r="349" spans="1:30" s="4" customFormat="1" x14ac:dyDescent="0.25">
      <c r="A349" s="4">
        <v>635200</v>
      </c>
      <c r="B349" s="4">
        <v>6900</v>
      </c>
      <c r="C349" s="22">
        <v>6352</v>
      </c>
      <c r="D349" s="12"/>
      <c r="E349" s="22" t="s">
        <v>68</v>
      </c>
      <c r="F349" s="22" t="s">
        <v>67</v>
      </c>
      <c r="G349" s="68" t="s">
        <v>570</v>
      </c>
      <c r="H349" s="13"/>
      <c r="I349" s="13">
        <f>SUMIFS(GD_A_2018!G:G,GD_A_2018!E:E,A349)</f>
        <v>0</v>
      </c>
      <c r="J349" s="13">
        <f t="shared" si="391"/>
        <v>0</v>
      </c>
      <c r="L349" s="13"/>
      <c r="M349" s="13">
        <f>SUMIFS(GD_A_2018!I:I,GD_A_2018!E:E,A349)</f>
        <v>0</v>
      </c>
      <c r="N349" s="13">
        <f t="shared" si="392"/>
        <v>0</v>
      </c>
      <c r="P349" s="13">
        <f t="shared" si="393"/>
        <v>0</v>
      </c>
      <c r="Q349" s="13">
        <f>SUMIFS(GD_A_2018!K:K,GD_A_2018!E:E,A349)</f>
        <v>0</v>
      </c>
      <c r="R349" s="13">
        <f t="shared" si="393"/>
        <v>0</v>
      </c>
      <c r="T349" s="13"/>
      <c r="U349" s="13">
        <f>SUMIFS(GD_A_2019!G:G,GD_A_2019!E:E,A349)</f>
        <v>0</v>
      </c>
      <c r="V349" s="13">
        <f t="shared" si="394"/>
        <v>0</v>
      </c>
      <c r="X349" s="13"/>
      <c r="Y349" s="13">
        <f>SUMIFS(GD_A_2020!J:J,GD_A_2020!E:E,A349)</f>
        <v>0</v>
      </c>
      <c r="Z349" s="13">
        <f t="shared" si="395"/>
        <v>0</v>
      </c>
      <c r="AB349" s="13"/>
      <c r="AC349" s="13">
        <f>SUMIFS(GD_A_2020!G:G,GD_A_2020!E:E,A349)</f>
        <v>0</v>
      </c>
      <c r="AD349" s="13">
        <f t="shared" si="396"/>
        <v>0</v>
      </c>
    </row>
    <row r="350" spans="1:30" s="4" customFormat="1" x14ac:dyDescent="0.25">
      <c r="A350" s="4">
        <v>635300</v>
      </c>
      <c r="B350" s="4">
        <v>6900</v>
      </c>
      <c r="C350" s="22">
        <v>6353</v>
      </c>
      <c r="D350" s="12"/>
      <c r="E350" s="22" t="s">
        <v>66</v>
      </c>
      <c r="F350" s="22" t="s">
        <v>65</v>
      </c>
      <c r="G350" s="68" t="s">
        <v>570</v>
      </c>
      <c r="H350" s="13"/>
      <c r="I350" s="13">
        <f>SUMIFS(GD_A_2018!G:G,GD_A_2018!E:E,A350)</f>
        <v>0</v>
      </c>
      <c r="J350" s="13">
        <f t="shared" si="391"/>
        <v>0</v>
      </c>
      <c r="L350" s="13"/>
      <c r="M350" s="13">
        <f>SUMIFS(GD_A_2018!I:I,GD_A_2018!E:E,A350)</f>
        <v>0</v>
      </c>
      <c r="N350" s="13">
        <f t="shared" si="392"/>
        <v>0</v>
      </c>
      <c r="P350" s="13">
        <f t="shared" si="393"/>
        <v>0</v>
      </c>
      <c r="Q350" s="13">
        <f>SUMIFS(GD_A_2018!K:K,GD_A_2018!E:E,A350)</f>
        <v>0</v>
      </c>
      <c r="R350" s="13">
        <f t="shared" si="393"/>
        <v>0</v>
      </c>
      <c r="T350" s="13"/>
      <c r="U350" s="13">
        <f>SUMIFS(GD_A_2019!G:G,GD_A_2019!E:E,A350)</f>
        <v>0</v>
      </c>
      <c r="V350" s="13">
        <f t="shared" si="394"/>
        <v>0</v>
      </c>
      <c r="X350" s="13"/>
      <c r="Y350" s="13">
        <f>SUMIFS(GD_A_2020!J:J,GD_A_2020!E:E,A350)</f>
        <v>0</v>
      </c>
      <c r="Z350" s="13">
        <f t="shared" si="395"/>
        <v>0</v>
      </c>
      <c r="AB350" s="13"/>
      <c r="AC350" s="13">
        <f>SUMIFS(GD_A_2020!G:G,GD_A_2020!E:E,A350)</f>
        <v>0</v>
      </c>
      <c r="AD350" s="13">
        <f t="shared" si="396"/>
        <v>0</v>
      </c>
    </row>
    <row r="351" spans="1:30" s="4" customFormat="1" x14ac:dyDescent="0.25">
      <c r="A351" s="4">
        <v>635400</v>
      </c>
      <c r="B351" s="4">
        <v>6900</v>
      </c>
      <c r="C351" s="22">
        <v>6354</v>
      </c>
      <c r="D351" s="12"/>
      <c r="E351" s="22" t="s">
        <v>64</v>
      </c>
      <c r="F351" s="22" t="s">
        <v>63</v>
      </c>
      <c r="G351" s="68" t="s">
        <v>570</v>
      </c>
      <c r="H351" s="13"/>
      <c r="I351" s="13">
        <f>SUMIFS(GD_A_2018!G:G,GD_A_2018!E:E,A351)</f>
        <v>0</v>
      </c>
      <c r="J351" s="13">
        <f t="shared" si="391"/>
        <v>0</v>
      </c>
      <c r="L351" s="13"/>
      <c r="M351" s="13">
        <f>SUMIFS(GD_A_2018!I:I,GD_A_2018!E:E,A351)</f>
        <v>0</v>
      </c>
      <c r="N351" s="13">
        <f t="shared" si="392"/>
        <v>0</v>
      </c>
      <c r="P351" s="13">
        <f t="shared" si="393"/>
        <v>0</v>
      </c>
      <c r="Q351" s="13">
        <f>SUMIFS(GD_A_2018!K:K,GD_A_2018!E:E,A351)</f>
        <v>0</v>
      </c>
      <c r="R351" s="13">
        <f t="shared" si="393"/>
        <v>0</v>
      </c>
      <c r="T351" s="13"/>
      <c r="U351" s="13">
        <f>SUMIFS(GD_A_2019!G:G,GD_A_2019!E:E,A351)</f>
        <v>0</v>
      </c>
      <c r="V351" s="13">
        <f t="shared" si="394"/>
        <v>0</v>
      </c>
      <c r="X351" s="13"/>
      <c r="Y351" s="13">
        <f>SUMIFS(GD_A_2020!J:J,GD_A_2020!E:E,A351)</f>
        <v>0</v>
      </c>
      <c r="Z351" s="13">
        <f t="shared" si="395"/>
        <v>0</v>
      </c>
      <c r="AB351" s="13"/>
      <c r="AC351" s="13">
        <f>SUMIFS(GD_A_2020!G:G,GD_A_2020!E:E,A351)</f>
        <v>0</v>
      </c>
      <c r="AD351" s="13">
        <f t="shared" si="396"/>
        <v>0</v>
      </c>
    </row>
    <row r="352" spans="1:30" s="4" customFormat="1" x14ac:dyDescent="0.25">
      <c r="A352" s="4">
        <v>635500</v>
      </c>
      <c r="B352" s="4">
        <v>6900</v>
      </c>
      <c r="C352" s="22">
        <v>6355</v>
      </c>
      <c r="D352" s="12"/>
      <c r="E352" s="22" t="s">
        <v>62</v>
      </c>
      <c r="F352" s="22" t="s">
        <v>61</v>
      </c>
      <c r="G352" s="68" t="s">
        <v>570</v>
      </c>
      <c r="H352" s="13"/>
      <c r="I352" s="13">
        <f>SUMIFS(GD_A_2018!G:G,GD_A_2018!E:E,A352)</f>
        <v>0</v>
      </c>
      <c r="J352" s="13">
        <f t="shared" si="391"/>
        <v>0</v>
      </c>
      <c r="L352" s="13"/>
      <c r="M352" s="13">
        <f>SUMIFS(GD_A_2018!I:I,GD_A_2018!E:E,A352)</f>
        <v>0</v>
      </c>
      <c r="N352" s="13">
        <f t="shared" si="392"/>
        <v>0</v>
      </c>
      <c r="P352" s="13">
        <f t="shared" si="393"/>
        <v>0</v>
      </c>
      <c r="Q352" s="13">
        <f>SUMIFS(GD_A_2018!K:K,GD_A_2018!E:E,A352)</f>
        <v>0</v>
      </c>
      <c r="R352" s="13">
        <f t="shared" si="393"/>
        <v>0</v>
      </c>
      <c r="T352" s="13"/>
      <c r="U352" s="13">
        <f>SUMIFS(GD_A_2019!G:G,GD_A_2019!E:E,A352)</f>
        <v>0</v>
      </c>
      <c r="V352" s="13">
        <f t="shared" si="394"/>
        <v>0</v>
      </c>
      <c r="X352" s="13"/>
      <c r="Y352" s="13">
        <f>SUMIFS(GD_A_2020!J:J,GD_A_2020!E:E,A352)</f>
        <v>0</v>
      </c>
      <c r="Z352" s="13">
        <f t="shared" si="395"/>
        <v>0</v>
      </c>
      <c r="AB352" s="13"/>
      <c r="AC352" s="13">
        <f>SUMIFS(GD_A_2020!G:G,GD_A_2020!E:E,A352)</f>
        <v>0</v>
      </c>
      <c r="AD352" s="13">
        <f t="shared" si="396"/>
        <v>0</v>
      </c>
    </row>
    <row r="353" spans="1:30" s="4" customFormat="1" x14ac:dyDescent="0.25">
      <c r="A353" s="4">
        <v>635600</v>
      </c>
      <c r="B353" s="4">
        <v>6900</v>
      </c>
      <c r="C353" s="22">
        <v>6356</v>
      </c>
      <c r="D353" s="12"/>
      <c r="E353" s="22" t="s">
        <v>60</v>
      </c>
      <c r="F353" s="22" t="s">
        <v>59</v>
      </c>
      <c r="G353" s="68" t="s">
        <v>570</v>
      </c>
      <c r="H353" s="13"/>
      <c r="I353" s="13">
        <f>SUMIFS(GD_A_2018!G:G,GD_A_2018!E:E,A353)</f>
        <v>0</v>
      </c>
      <c r="J353" s="13">
        <f t="shared" si="391"/>
        <v>0</v>
      </c>
      <c r="L353" s="13"/>
      <c r="M353" s="13">
        <f>SUMIFS(GD_A_2018!I:I,GD_A_2018!E:E,A353)</f>
        <v>0</v>
      </c>
      <c r="N353" s="13">
        <f t="shared" si="392"/>
        <v>0</v>
      </c>
      <c r="P353" s="13">
        <f t="shared" si="393"/>
        <v>0</v>
      </c>
      <c r="Q353" s="13">
        <f>SUMIFS(GD_A_2018!K:K,GD_A_2018!E:E,A353)</f>
        <v>0</v>
      </c>
      <c r="R353" s="13">
        <f t="shared" si="393"/>
        <v>0</v>
      </c>
      <c r="T353" s="13"/>
      <c r="U353" s="13">
        <f>SUMIFS(GD_A_2019!G:G,GD_A_2019!E:E,A353)</f>
        <v>0</v>
      </c>
      <c r="V353" s="13">
        <f t="shared" si="394"/>
        <v>0</v>
      </c>
      <c r="X353" s="13"/>
      <c r="Y353" s="13">
        <f>SUMIFS(GD_A_2020!J:J,GD_A_2020!E:E,A353)</f>
        <v>0</v>
      </c>
      <c r="Z353" s="13">
        <f t="shared" si="395"/>
        <v>0</v>
      </c>
      <c r="AB353" s="13"/>
      <c r="AC353" s="13">
        <f>SUMIFS(GD_A_2020!G:G,GD_A_2020!E:E,A353)</f>
        <v>0</v>
      </c>
      <c r="AD353" s="13">
        <f t="shared" si="396"/>
        <v>0</v>
      </c>
    </row>
    <row r="354" spans="1:30" s="4" customFormat="1" x14ac:dyDescent="0.25">
      <c r="A354" s="52"/>
      <c r="B354" s="52"/>
      <c r="C354" s="52"/>
      <c r="D354" s="52">
        <v>22</v>
      </c>
      <c r="E354" s="52" t="s">
        <v>58</v>
      </c>
      <c r="F354" s="52" t="s">
        <v>57</v>
      </c>
      <c r="G354" s="72"/>
      <c r="H354" s="58">
        <f t="shared" ref="H354:J354" si="397">SUM(H348:H353)</f>
        <v>0</v>
      </c>
      <c r="I354" s="58">
        <f t="shared" si="397"/>
        <v>0</v>
      </c>
      <c r="J354" s="58">
        <f t="shared" si="397"/>
        <v>0</v>
      </c>
      <c r="L354" s="58">
        <f t="shared" ref="L354:N354" si="398">SUM(L348:L353)</f>
        <v>0</v>
      </c>
      <c r="M354" s="58">
        <f t="shared" si="398"/>
        <v>0</v>
      </c>
      <c r="N354" s="58">
        <f t="shared" si="398"/>
        <v>0</v>
      </c>
      <c r="P354" s="58">
        <f t="shared" ref="P354:R354" si="399">SUM(P348:P353)</f>
        <v>0</v>
      </c>
      <c r="Q354" s="58">
        <f t="shared" si="399"/>
        <v>0</v>
      </c>
      <c r="R354" s="58">
        <f t="shared" si="399"/>
        <v>0</v>
      </c>
      <c r="T354" s="58">
        <f t="shared" ref="T354:V354" si="400">SUM(T348:T353)</f>
        <v>0</v>
      </c>
      <c r="U354" s="58">
        <f t="shared" si="400"/>
        <v>3600000000</v>
      </c>
      <c r="V354" s="58">
        <f t="shared" si="400"/>
        <v>3600000000</v>
      </c>
      <c r="X354" s="58">
        <f t="shared" ref="X354:Z354" si="401">SUM(X348:X353)</f>
        <v>0</v>
      </c>
      <c r="Y354" s="58">
        <f t="shared" si="401"/>
        <v>0</v>
      </c>
      <c r="Z354" s="58">
        <f t="shared" si="401"/>
        <v>0</v>
      </c>
      <c r="AB354" s="58">
        <f t="shared" ref="AB354:AD354" si="402">SUM(AB348:AB353)</f>
        <v>0</v>
      </c>
      <c r="AC354" s="58">
        <f t="shared" si="402"/>
        <v>0</v>
      </c>
      <c r="AD354" s="58">
        <f t="shared" si="402"/>
        <v>0</v>
      </c>
    </row>
    <row r="355" spans="1:30" s="4" customFormat="1" x14ac:dyDescent="0.25">
      <c r="A355" s="52">
        <v>841200</v>
      </c>
      <c r="B355" s="52">
        <v>7000</v>
      </c>
      <c r="C355" s="52"/>
      <c r="D355" s="52">
        <v>24</v>
      </c>
      <c r="E355" s="52" t="s">
        <v>56</v>
      </c>
      <c r="F355" s="52" t="s">
        <v>55</v>
      </c>
      <c r="G355" s="72" t="s">
        <v>570</v>
      </c>
      <c r="H355" s="58"/>
      <c r="I355" s="13">
        <f>SUMIFS(GD_A_2018!G:G,GD_A_2018!E:E,A355)</f>
        <v>0</v>
      </c>
      <c r="J355" s="16">
        <f t="shared" ref="J355" si="403">H355+I355</f>
        <v>0</v>
      </c>
      <c r="L355" s="58"/>
      <c r="M355" s="13">
        <f>SUMIFS(GD_A_2018!I:I,GD_A_2018!E:E,A355)</f>
        <v>0</v>
      </c>
      <c r="N355" s="13">
        <f t="shared" ref="N355" si="404">L355+M355</f>
        <v>0</v>
      </c>
      <c r="P355" s="58"/>
      <c r="Q355" s="13">
        <f>SUMIFS(GD_A_2018!K:K,GD_A_2018!E:E,A355)</f>
        <v>0</v>
      </c>
      <c r="R355" s="13">
        <f t="shared" ref="R355" si="405">Q355+P355</f>
        <v>0</v>
      </c>
      <c r="T355" s="58"/>
      <c r="U355" s="13">
        <f>SUMIFS(GD_A_2019!G:G,GD_A_2019!E:E,A355)</f>
        <v>0</v>
      </c>
      <c r="V355" s="13">
        <f t="shared" ref="V355" si="406">U355+T355</f>
        <v>0</v>
      </c>
      <c r="X355" s="58"/>
      <c r="Y355" s="13">
        <f>SUMIFS(GD_A_2020!J:J,GD_A_2020!E:E,A355)</f>
        <v>0</v>
      </c>
      <c r="Z355" s="13">
        <f t="shared" ref="Z355:Z362" si="407">Y355+X355</f>
        <v>0</v>
      </c>
      <c r="AB355" s="58"/>
      <c r="AC355" s="13">
        <f>SUMIFS(GD_A_2020!G:G,GD_A_2020!E:E,A355)</f>
        <v>0</v>
      </c>
      <c r="AD355" s="13">
        <f t="shared" ref="AD355:AD362" si="408">AC355+AB355</f>
        <v>0</v>
      </c>
    </row>
    <row r="356" spans="1:30" s="4" customFormat="1" x14ac:dyDescent="0.25">
      <c r="A356" s="2">
        <v>641100</v>
      </c>
      <c r="B356" s="2">
        <v>6400</v>
      </c>
      <c r="C356" s="12">
        <v>6411</v>
      </c>
      <c r="D356" s="12">
        <v>25</v>
      </c>
      <c r="E356" s="12" t="s">
        <v>45</v>
      </c>
      <c r="F356" s="12" t="s">
        <v>54</v>
      </c>
      <c r="G356" s="68" t="s">
        <v>570</v>
      </c>
      <c r="H356" s="13"/>
      <c r="I356" s="13">
        <f>SUMIFS(GD_A_2018!G:G,GD_A_2018!E:E,A356)</f>
        <v>1500000000</v>
      </c>
      <c r="J356" s="13">
        <f t="shared" ref="J356:J362" si="409">H356+I356</f>
        <v>1500000000</v>
      </c>
      <c r="L356" s="13"/>
      <c r="M356" s="13">
        <f>SUMIFS(GD_A_2018!I:I,GD_A_2018!E:E,A356)</f>
        <v>1125000000</v>
      </c>
      <c r="N356" s="13">
        <f t="shared" ref="N356:N362" si="410">L356+M356</f>
        <v>1125000000</v>
      </c>
      <c r="P356" s="13"/>
      <c r="Q356" s="13">
        <f>SUMIFS(GD_A_2018!K:K,GD_A_2018!E:E,A356)</f>
        <v>375000000</v>
      </c>
      <c r="R356" s="13">
        <f t="shared" ref="P356:R362" si="411">Q356+P356</f>
        <v>375000000</v>
      </c>
      <c r="T356" s="13"/>
      <c r="U356" s="13">
        <f>SUMIFS(GD_A_2019!G:G,GD_A_2019!E:E,A356)</f>
        <v>1500000000</v>
      </c>
      <c r="V356" s="13">
        <f t="shared" ref="V356:V362" si="412">U356+T356</f>
        <v>1500000000</v>
      </c>
      <c r="X356" s="13"/>
      <c r="Y356" s="13">
        <f>SUMIFS(GD_A_2020!J:J,GD_A_2020!E:E,A356)</f>
        <v>1125000000</v>
      </c>
      <c r="Z356" s="13">
        <f t="shared" si="407"/>
        <v>1125000000</v>
      </c>
      <c r="AB356" s="13"/>
      <c r="AC356" s="13">
        <f>SUMIFS(GD_A_2020!G:G,GD_A_2020!E:E,A356)</f>
        <v>1500000000</v>
      </c>
      <c r="AD356" s="13">
        <f t="shared" si="408"/>
        <v>1500000000</v>
      </c>
    </row>
    <row r="357" spans="1:30" s="4" customFormat="1" x14ac:dyDescent="0.25">
      <c r="A357" s="2">
        <v>641200</v>
      </c>
      <c r="B357" s="2">
        <v>6400</v>
      </c>
      <c r="C357" s="12">
        <v>6412</v>
      </c>
      <c r="D357" s="12">
        <v>25</v>
      </c>
      <c r="E357" s="12" t="s">
        <v>53</v>
      </c>
      <c r="F357" s="12" t="s">
        <v>52</v>
      </c>
      <c r="G357" s="68" t="s">
        <v>570</v>
      </c>
      <c r="H357" s="13"/>
      <c r="I357" s="13">
        <f>SUMIFS(GD_A_2018!G:G,GD_A_2018!E:E,A357)</f>
        <v>0</v>
      </c>
      <c r="J357" s="13">
        <f t="shared" si="409"/>
        <v>0</v>
      </c>
      <c r="L357" s="13"/>
      <c r="M357" s="13">
        <f>SUMIFS(GD_A_2018!I:I,GD_A_2018!E:E,A357)</f>
        <v>0</v>
      </c>
      <c r="N357" s="13">
        <f t="shared" si="410"/>
        <v>0</v>
      </c>
      <c r="P357" s="13">
        <f t="shared" si="411"/>
        <v>0</v>
      </c>
      <c r="Q357" s="13">
        <f>SUMIFS(GD_A_2018!K:K,GD_A_2018!E:E,A357)</f>
        <v>0</v>
      </c>
      <c r="R357" s="13">
        <f t="shared" si="411"/>
        <v>0</v>
      </c>
      <c r="T357" s="13"/>
      <c r="U357" s="13">
        <f>SUMIFS(GD_A_2019!G:G,GD_A_2019!E:E,A357)</f>
        <v>0</v>
      </c>
      <c r="V357" s="13">
        <f t="shared" si="412"/>
        <v>0</v>
      </c>
      <c r="X357" s="13"/>
      <c r="Y357" s="13">
        <f>SUMIFS(GD_A_2020!J:J,GD_A_2020!E:E,A357)</f>
        <v>0</v>
      </c>
      <c r="Z357" s="13">
        <f t="shared" si="407"/>
        <v>0</v>
      </c>
      <c r="AB357" s="13"/>
      <c r="AC357" s="13">
        <f>SUMIFS(GD_A_2020!G:G,GD_A_2020!E:E,A357)</f>
        <v>0</v>
      </c>
      <c r="AD357" s="13">
        <f t="shared" si="408"/>
        <v>0</v>
      </c>
    </row>
    <row r="358" spans="1:30" s="4" customFormat="1" x14ac:dyDescent="0.25">
      <c r="A358" s="2">
        <v>641300</v>
      </c>
      <c r="B358" s="2">
        <v>6400</v>
      </c>
      <c r="C358" s="12">
        <v>6413</v>
      </c>
      <c r="D358" s="12">
        <v>25</v>
      </c>
      <c r="E358" s="12" t="s">
        <v>51</v>
      </c>
      <c r="F358" s="12" t="s">
        <v>50</v>
      </c>
      <c r="G358" s="68" t="s">
        <v>570</v>
      </c>
      <c r="H358" s="13"/>
      <c r="I358" s="13">
        <f>SUMIFS(GD_A_2018!G:G,GD_A_2018!E:E,A358)</f>
        <v>0</v>
      </c>
      <c r="J358" s="13">
        <f t="shared" si="409"/>
        <v>0</v>
      </c>
      <c r="L358" s="13"/>
      <c r="M358" s="13">
        <f>SUMIFS(GD_A_2018!I:I,GD_A_2018!E:E,A358)</f>
        <v>0</v>
      </c>
      <c r="N358" s="13">
        <f t="shared" si="410"/>
        <v>0</v>
      </c>
      <c r="P358" s="13">
        <f t="shared" si="411"/>
        <v>0</v>
      </c>
      <c r="Q358" s="13">
        <f>SUMIFS(GD_A_2018!K:K,GD_A_2018!E:E,A358)</f>
        <v>0</v>
      </c>
      <c r="R358" s="13">
        <f t="shared" si="411"/>
        <v>0</v>
      </c>
      <c r="T358" s="13"/>
      <c r="U358" s="13">
        <f>SUMIFS(GD_A_2019!G:G,GD_A_2019!E:E,A358)</f>
        <v>0</v>
      </c>
      <c r="V358" s="13">
        <f t="shared" si="412"/>
        <v>0</v>
      </c>
      <c r="X358" s="13"/>
      <c r="Y358" s="13">
        <f>SUMIFS(GD_A_2020!J:J,GD_A_2020!E:E,A358)</f>
        <v>0</v>
      </c>
      <c r="Z358" s="13">
        <f t="shared" si="407"/>
        <v>0</v>
      </c>
      <c r="AB358" s="13"/>
      <c r="AC358" s="13">
        <f>SUMIFS(GD_A_2020!G:G,GD_A_2020!E:E,A358)</f>
        <v>0</v>
      </c>
      <c r="AD358" s="13">
        <f t="shared" si="408"/>
        <v>0</v>
      </c>
    </row>
    <row r="359" spans="1:30" s="4" customFormat="1" x14ac:dyDescent="0.25">
      <c r="A359" s="2">
        <v>641400</v>
      </c>
      <c r="B359" s="2">
        <v>6400</v>
      </c>
      <c r="C359" s="12">
        <v>6414</v>
      </c>
      <c r="D359" s="12">
        <v>25</v>
      </c>
      <c r="E359" s="12" t="s">
        <v>39</v>
      </c>
      <c r="F359" s="12" t="s">
        <v>38</v>
      </c>
      <c r="G359" s="68" t="s">
        <v>570</v>
      </c>
      <c r="H359" s="13"/>
      <c r="I359" s="13">
        <f>SUMIFS(GD_A_2018!G:G,GD_A_2018!E:E,A359)</f>
        <v>0</v>
      </c>
      <c r="J359" s="13">
        <f t="shared" si="409"/>
        <v>0</v>
      </c>
      <c r="L359" s="13"/>
      <c r="M359" s="13">
        <f>SUMIFS(GD_A_2018!I:I,GD_A_2018!E:E,A359)</f>
        <v>0</v>
      </c>
      <c r="N359" s="13">
        <f t="shared" si="410"/>
        <v>0</v>
      </c>
      <c r="P359" s="13">
        <f t="shared" si="411"/>
        <v>0</v>
      </c>
      <c r="Q359" s="13">
        <f>SUMIFS(GD_A_2018!K:K,GD_A_2018!E:E,A359)</f>
        <v>0</v>
      </c>
      <c r="R359" s="13">
        <f t="shared" si="411"/>
        <v>0</v>
      </c>
      <c r="T359" s="13"/>
      <c r="U359" s="13">
        <f>SUMIFS(GD_A_2019!G:G,GD_A_2019!E:E,A359)</f>
        <v>0</v>
      </c>
      <c r="V359" s="13">
        <f t="shared" si="412"/>
        <v>0</v>
      </c>
      <c r="X359" s="13"/>
      <c r="Y359" s="13">
        <f>SUMIFS(GD_A_2020!J:J,GD_A_2020!E:E,A359)</f>
        <v>0</v>
      </c>
      <c r="Z359" s="13">
        <f t="shared" si="407"/>
        <v>0</v>
      </c>
      <c r="AB359" s="13"/>
      <c r="AC359" s="13">
        <f>SUMIFS(GD_A_2020!G:G,GD_A_2020!E:E,A359)</f>
        <v>0</v>
      </c>
      <c r="AD359" s="13">
        <f t="shared" si="408"/>
        <v>0</v>
      </c>
    </row>
    <row r="360" spans="1:30" s="4" customFormat="1" x14ac:dyDescent="0.25">
      <c r="A360" s="2">
        <v>641500</v>
      </c>
      <c r="B360" s="2">
        <v>6400</v>
      </c>
      <c r="C360" s="12">
        <v>6415</v>
      </c>
      <c r="D360" s="12">
        <v>25</v>
      </c>
      <c r="E360" s="12" t="s">
        <v>49</v>
      </c>
      <c r="F360" s="12" t="s">
        <v>48</v>
      </c>
      <c r="G360" s="68" t="s">
        <v>570</v>
      </c>
      <c r="H360" s="13"/>
      <c r="I360" s="13">
        <f>SUMIFS(GD_A_2018!G:G,GD_A_2018!E:E,A360)</f>
        <v>0</v>
      </c>
      <c r="J360" s="13">
        <f t="shared" si="409"/>
        <v>0</v>
      </c>
      <c r="L360" s="13"/>
      <c r="M360" s="13">
        <f>SUMIFS(GD_A_2018!I:I,GD_A_2018!E:E,A360)</f>
        <v>0</v>
      </c>
      <c r="N360" s="13">
        <f t="shared" si="410"/>
        <v>0</v>
      </c>
      <c r="P360" s="13">
        <f t="shared" si="411"/>
        <v>0</v>
      </c>
      <c r="Q360" s="13">
        <f>SUMIFS(GD_A_2018!K:K,GD_A_2018!E:E,A360)</f>
        <v>0</v>
      </c>
      <c r="R360" s="13">
        <f t="shared" si="411"/>
        <v>0</v>
      </c>
      <c r="T360" s="13"/>
      <c r="U360" s="13">
        <f>SUMIFS(GD_A_2019!G:G,GD_A_2019!E:E,A360)</f>
        <v>0</v>
      </c>
      <c r="V360" s="13">
        <f t="shared" si="412"/>
        <v>0</v>
      </c>
      <c r="X360" s="13"/>
      <c r="Y360" s="13">
        <f>SUMIFS(GD_A_2020!J:J,GD_A_2020!E:E,A360)</f>
        <v>0</v>
      </c>
      <c r="Z360" s="13">
        <f t="shared" si="407"/>
        <v>0</v>
      </c>
      <c r="AB360" s="13"/>
      <c r="AC360" s="13">
        <f>SUMIFS(GD_A_2020!G:G,GD_A_2020!E:E,A360)</f>
        <v>0</v>
      </c>
      <c r="AD360" s="13">
        <f t="shared" si="408"/>
        <v>0</v>
      </c>
    </row>
    <row r="361" spans="1:30" s="4" customFormat="1" x14ac:dyDescent="0.25">
      <c r="A361" s="2">
        <v>641700</v>
      </c>
      <c r="B361" s="2">
        <v>6400</v>
      </c>
      <c r="C361" s="12">
        <v>6417</v>
      </c>
      <c r="D361" s="12">
        <v>25</v>
      </c>
      <c r="E361" s="12" t="s">
        <v>33</v>
      </c>
      <c r="F361" s="12" t="s">
        <v>32</v>
      </c>
      <c r="G361" s="68" t="s">
        <v>570</v>
      </c>
      <c r="H361" s="13"/>
      <c r="I361" s="13">
        <f>SUMIFS(GD_A_2018!G:G,GD_A_2018!E:E,A361)</f>
        <v>0</v>
      </c>
      <c r="J361" s="13">
        <f t="shared" si="409"/>
        <v>0</v>
      </c>
      <c r="L361" s="13"/>
      <c r="M361" s="13">
        <f>SUMIFS(GD_A_2018!I:I,GD_A_2018!E:E,A361)</f>
        <v>0</v>
      </c>
      <c r="N361" s="13">
        <f t="shared" si="410"/>
        <v>0</v>
      </c>
      <c r="P361" s="13">
        <f t="shared" si="411"/>
        <v>0</v>
      </c>
      <c r="Q361" s="13">
        <f>SUMIFS(GD_A_2018!K:K,GD_A_2018!E:E,A361)</f>
        <v>0</v>
      </c>
      <c r="R361" s="13">
        <f t="shared" si="411"/>
        <v>0</v>
      </c>
      <c r="T361" s="13"/>
      <c r="U361" s="13">
        <f>SUMIFS(GD_A_2019!G:G,GD_A_2019!E:E,A361)</f>
        <v>0</v>
      </c>
      <c r="V361" s="13">
        <f t="shared" si="412"/>
        <v>0</v>
      </c>
      <c r="X361" s="13"/>
      <c r="Y361" s="13">
        <f>SUMIFS(GD_A_2020!J:J,GD_A_2020!E:E,A361)</f>
        <v>0</v>
      </c>
      <c r="Z361" s="13">
        <f t="shared" si="407"/>
        <v>0</v>
      </c>
      <c r="AB361" s="13"/>
      <c r="AC361" s="13">
        <f>SUMIFS(GD_A_2020!G:G,GD_A_2020!E:E,A361)</f>
        <v>0</v>
      </c>
      <c r="AD361" s="13">
        <f t="shared" si="408"/>
        <v>0</v>
      </c>
    </row>
    <row r="362" spans="1:30" s="4" customFormat="1" x14ac:dyDescent="0.25">
      <c r="A362" s="2">
        <v>641800</v>
      </c>
      <c r="B362" s="2">
        <v>6400</v>
      </c>
      <c r="C362" s="12">
        <v>6418</v>
      </c>
      <c r="D362" s="12">
        <v>25</v>
      </c>
      <c r="E362" s="12" t="s">
        <v>18</v>
      </c>
      <c r="F362" s="12" t="s">
        <v>30</v>
      </c>
      <c r="G362" s="68" t="s">
        <v>570</v>
      </c>
      <c r="H362" s="13"/>
      <c r="I362" s="13">
        <f>SUMIFS(GD_A_2018!G:G,GD_A_2018!E:E,A362)</f>
        <v>0</v>
      </c>
      <c r="J362" s="13">
        <f t="shared" si="409"/>
        <v>0</v>
      </c>
      <c r="L362" s="13"/>
      <c r="M362" s="13">
        <f>SUMIFS(GD_A_2018!I:I,GD_A_2018!E:E,A362)</f>
        <v>0</v>
      </c>
      <c r="N362" s="13">
        <f t="shared" si="410"/>
        <v>0</v>
      </c>
      <c r="P362" s="13">
        <f t="shared" si="411"/>
        <v>0</v>
      </c>
      <c r="Q362" s="13">
        <f>SUMIFS(GD_A_2018!K:K,GD_A_2018!E:E,A362)</f>
        <v>0</v>
      </c>
      <c r="R362" s="13">
        <f t="shared" si="411"/>
        <v>0</v>
      </c>
      <c r="T362" s="13"/>
      <c r="U362" s="13">
        <f>SUMIFS(GD_A_2019!G:G,GD_A_2019!E:E,A362)</f>
        <v>0</v>
      </c>
      <c r="V362" s="13">
        <f t="shared" si="412"/>
        <v>0</v>
      </c>
      <c r="X362" s="13"/>
      <c r="Y362" s="13">
        <f>SUMIFS(GD_A_2020!J:J,GD_A_2020!E:E,A362)</f>
        <v>0</v>
      </c>
      <c r="Z362" s="13">
        <f t="shared" si="407"/>
        <v>0</v>
      </c>
      <c r="AB362" s="13"/>
      <c r="AC362" s="13">
        <f>SUMIFS(GD_A_2020!G:G,GD_A_2020!E:E,A362)</f>
        <v>0</v>
      </c>
      <c r="AD362" s="13">
        <f t="shared" si="408"/>
        <v>0</v>
      </c>
    </row>
    <row r="363" spans="1:30" s="4" customFormat="1" x14ac:dyDescent="0.25">
      <c r="A363" s="52"/>
      <c r="B363" s="52"/>
      <c r="C363" s="52"/>
      <c r="D363" s="52"/>
      <c r="E363" s="52" t="s">
        <v>47</v>
      </c>
      <c r="F363" s="52" t="s">
        <v>46</v>
      </c>
      <c r="G363" s="72"/>
      <c r="H363" s="58">
        <f>SUM(H356:H362)</f>
        <v>0</v>
      </c>
      <c r="I363" s="58">
        <f>SUM(I356:I362)</f>
        <v>1500000000</v>
      </c>
      <c r="J363" s="58">
        <f>SUM(J356:J362)</f>
        <v>1500000000</v>
      </c>
      <c r="L363" s="58">
        <f>SUM(L356:L362)</f>
        <v>0</v>
      </c>
      <c r="M363" s="58">
        <f>SUM(M356:M362)</f>
        <v>1125000000</v>
      </c>
      <c r="N363" s="58">
        <f>SUM(N356:N362)</f>
        <v>1125000000</v>
      </c>
      <c r="P363" s="58">
        <f>SUM(P356:P362)</f>
        <v>0</v>
      </c>
      <c r="Q363" s="58">
        <f>SUM(Q356:Q362)</f>
        <v>375000000</v>
      </c>
      <c r="R363" s="58">
        <f>SUM(R356:R362)</f>
        <v>375000000</v>
      </c>
      <c r="T363" s="58">
        <f>SUM(T356:T362)</f>
        <v>0</v>
      </c>
      <c r="U363" s="58">
        <f>SUM(U356:U362)</f>
        <v>1500000000</v>
      </c>
      <c r="V363" s="58">
        <f>SUM(V356:V362)</f>
        <v>1500000000</v>
      </c>
      <c r="X363" s="58">
        <f>SUM(X356:X362)</f>
        <v>0</v>
      </c>
      <c r="Y363" s="58">
        <f>SUM(Y356:Y362)</f>
        <v>1125000000</v>
      </c>
      <c r="Z363" s="58">
        <f>SUM(Z356:Z362)</f>
        <v>1125000000</v>
      </c>
      <c r="AB363" s="58">
        <f>SUM(AB356:AB362)</f>
        <v>0</v>
      </c>
      <c r="AC363" s="58">
        <f>SUM(AC356:AC362)</f>
        <v>1500000000</v>
      </c>
      <c r="AD363" s="58">
        <f>SUM(AD356:AD362)</f>
        <v>1500000000</v>
      </c>
    </row>
    <row r="364" spans="1:30" s="4" customFormat="1" x14ac:dyDescent="0.25">
      <c r="A364" s="4">
        <v>642100</v>
      </c>
      <c r="B364" s="4">
        <v>6500</v>
      </c>
      <c r="C364" s="22">
        <v>6421</v>
      </c>
      <c r="D364" s="12">
        <v>26</v>
      </c>
      <c r="E364" s="22" t="s">
        <v>45</v>
      </c>
      <c r="F364" s="22" t="s">
        <v>44</v>
      </c>
      <c r="G364" s="68" t="s">
        <v>570</v>
      </c>
      <c r="H364" s="13"/>
      <c r="I364" s="13">
        <f>SUMIFS(GD_A_2018!G:G,GD_A_2018!E:E,A364)</f>
        <v>0</v>
      </c>
      <c r="J364" s="13">
        <f t="shared" ref="J364:J371" si="413">H364+I364</f>
        <v>0</v>
      </c>
      <c r="L364" s="13"/>
      <c r="M364" s="13">
        <f>SUMIFS(GD_A_2018!I:I,GD_A_2018!E:E,A364)</f>
        <v>0</v>
      </c>
      <c r="N364" s="13">
        <f t="shared" ref="N364:N371" si="414">L364+M364</f>
        <v>0</v>
      </c>
      <c r="P364" s="13">
        <f t="shared" ref="P364:R371" si="415">O364+N364</f>
        <v>0</v>
      </c>
      <c r="Q364" s="13">
        <f>SUMIFS(GD_A_2018!K:K,GD_A_2018!E:E,A364)</f>
        <v>0</v>
      </c>
      <c r="R364" s="13">
        <f t="shared" si="415"/>
        <v>0</v>
      </c>
      <c r="T364" s="13"/>
      <c r="U364" s="13">
        <f>SUMIFS(GD_A_2019!G:G,GD_A_2019!E:E,A364)</f>
        <v>0</v>
      </c>
      <c r="V364" s="13">
        <f t="shared" ref="V364:V371" si="416">U364+T364</f>
        <v>0</v>
      </c>
      <c r="X364" s="13"/>
      <c r="Y364" s="13">
        <f>SUMIFS(GD_A_2020!J:J,GD_A_2020!E:E,A364)</f>
        <v>0</v>
      </c>
      <c r="Z364" s="13">
        <f t="shared" ref="Z364:Z371" si="417">Y364+X364</f>
        <v>0</v>
      </c>
      <c r="AB364" s="13"/>
      <c r="AC364" s="13">
        <f>SUMIFS(GD_A_2020!G:G,GD_A_2020!E:E,A364)</f>
        <v>0</v>
      </c>
      <c r="AD364" s="13">
        <f t="shared" ref="AD364:AD371" si="418">AC364+AB364</f>
        <v>0</v>
      </c>
    </row>
    <row r="365" spans="1:30" s="4" customFormat="1" x14ac:dyDescent="0.25">
      <c r="A365" s="4">
        <v>642200</v>
      </c>
      <c r="B365" s="4">
        <v>6500</v>
      </c>
      <c r="C365" s="22">
        <v>6422</v>
      </c>
      <c r="D365" s="12">
        <v>26</v>
      </c>
      <c r="E365" s="22" t="s">
        <v>43</v>
      </c>
      <c r="F365" s="22" t="s">
        <v>42</v>
      </c>
      <c r="G365" s="68" t="s">
        <v>570</v>
      </c>
      <c r="H365" s="13"/>
      <c r="I365" s="13">
        <f>SUMIFS(GD_A_2018!G:G,GD_A_2018!E:E,A365)</f>
        <v>250000000</v>
      </c>
      <c r="J365" s="13">
        <f t="shared" si="413"/>
        <v>250000000</v>
      </c>
      <c r="L365" s="13"/>
      <c r="M365" s="13">
        <f>SUMIFS(GD_A_2018!I:I,GD_A_2018!E:E,A365)</f>
        <v>187500000</v>
      </c>
      <c r="N365" s="13">
        <f t="shared" si="414"/>
        <v>187500000</v>
      </c>
      <c r="P365" s="13"/>
      <c r="Q365" s="13">
        <f>SUMIFS(GD_A_2018!K:K,GD_A_2018!E:E,A365)</f>
        <v>62500000</v>
      </c>
      <c r="R365" s="13">
        <f t="shared" si="415"/>
        <v>62500000</v>
      </c>
      <c r="T365" s="13"/>
      <c r="U365" s="13">
        <f>SUMIFS(GD_A_2019!G:G,GD_A_2019!E:E,A365)</f>
        <v>250000000</v>
      </c>
      <c r="V365" s="13">
        <f t="shared" si="416"/>
        <v>250000000</v>
      </c>
      <c r="X365" s="13"/>
      <c r="Y365" s="13">
        <f>SUMIFS(GD_A_2020!J:J,GD_A_2020!E:E,A365)</f>
        <v>187500000</v>
      </c>
      <c r="Z365" s="13">
        <f t="shared" si="417"/>
        <v>187500000</v>
      </c>
      <c r="AB365" s="13"/>
      <c r="AC365" s="13">
        <f>SUMIFS(GD_A_2020!G:G,GD_A_2020!E:E,A365)</f>
        <v>250000000</v>
      </c>
      <c r="AD365" s="13">
        <f t="shared" si="418"/>
        <v>250000000</v>
      </c>
    </row>
    <row r="366" spans="1:30" s="4" customFormat="1" x14ac:dyDescent="0.25">
      <c r="A366" s="4">
        <v>642300</v>
      </c>
      <c r="B366" s="4">
        <v>6500</v>
      </c>
      <c r="C366" s="22">
        <v>6423</v>
      </c>
      <c r="D366" s="12">
        <v>26</v>
      </c>
      <c r="E366" s="22" t="s">
        <v>41</v>
      </c>
      <c r="F366" s="22" t="s">
        <v>40</v>
      </c>
      <c r="G366" s="68" t="s">
        <v>570</v>
      </c>
      <c r="H366" s="13"/>
      <c r="I366" s="13">
        <f>SUMIFS(GD_A_2018!G:G,GD_A_2018!E:E,A366)</f>
        <v>0</v>
      </c>
      <c r="J366" s="13">
        <f t="shared" si="413"/>
        <v>0</v>
      </c>
      <c r="L366" s="13"/>
      <c r="M366" s="13">
        <f>SUMIFS(GD_A_2018!I:I,GD_A_2018!E:E,A366)</f>
        <v>0</v>
      </c>
      <c r="N366" s="13">
        <f t="shared" si="414"/>
        <v>0</v>
      </c>
      <c r="P366" s="13">
        <f t="shared" si="415"/>
        <v>0</v>
      </c>
      <c r="Q366" s="13">
        <f>SUMIFS(GD_A_2018!K:K,GD_A_2018!E:E,A366)</f>
        <v>0</v>
      </c>
      <c r="R366" s="13">
        <f t="shared" si="415"/>
        <v>0</v>
      </c>
      <c r="T366" s="13"/>
      <c r="U366" s="13">
        <f>SUMIFS(GD_A_2019!G:G,GD_A_2019!E:E,A366)</f>
        <v>0</v>
      </c>
      <c r="V366" s="13">
        <f t="shared" si="416"/>
        <v>0</v>
      </c>
      <c r="X366" s="13"/>
      <c r="Y366" s="13">
        <f>SUMIFS(GD_A_2020!J:J,GD_A_2020!E:E,A366)</f>
        <v>0</v>
      </c>
      <c r="Z366" s="13">
        <f t="shared" si="417"/>
        <v>0</v>
      </c>
      <c r="AB366" s="13"/>
      <c r="AC366" s="13">
        <f>SUMIFS(GD_A_2020!G:G,GD_A_2020!E:E,A366)</f>
        <v>0</v>
      </c>
      <c r="AD366" s="13">
        <f t="shared" si="418"/>
        <v>0</v>
      </c>
    </row>
    <row r="367" spans="1:30" s="4" customFormat="1" x14ac:dyDescent="0.25">
      <c r="A367" s="4">
        <v>642400</v>
      </c>
      <c r="B367" s="4">
        <v>6500</v>
      </c>
      <c r="C367" s="22">
        <v>6424</v>
      </c>
      <c r="D367" s="12">
        <v>26</v>
      </c>
      <c r="E367" s="22" t="s">
        <v>39</v>
      </c>
      <c r="F367" s="22" t="s">
        <v>38</v>
      </c>
      <c r="G367" s="68" t="s">
        <v>570</v>
      </c>
      <c r="H367" s="13"/>
      <c r="I367" s="13">
        <f>SUMIFS(GD_A_2018!G:G,GD_A_2018!E:E,A367)</f>
        <v>100000000</v>
      </c>
      <c r="J367" s="13">
        <f t="shared" si="413"/>
        <v>100000000</v>
      </c>
      <c r="L367" s="13"/>
      <c r="M367" s="13">
        <f>SUMIFS(GD_A_2018!I:I,GD_A_2018!E:E,A367)</f>
        <v>75000000</v>
      </c>
      <c r="N367" s="13">
        <f t="shared" si="414"/>
        <v>75000000</v>
      </c>
      <c r="P367" s="13"/>
      <c r="Q367" s="13">
        <f>SUMIFS(GD_A_2018!K:K,GD_A_2018!E:E,A367)</f>
        <v>25000000</v>
      </c>
      <c r="R367" s="13">
        <f t="shared" si="415"/>
        <v>25000000</v>
      </c>
      <c r="T367" s="13"/>
      <c r="U367" s="13">
        <f>SUMIFS(GD_A_2019!G:G,GD_A_2019!E:E,A367)</f>
        <v>100000000</v>
      </c>
      <c r="V367" s="13">
        <f t="shared" si="416"/>
        <v>100000000</v>
      </c>
      <c r="X367" s="13"/>
      <c r="Y367" s="13">
        <f>SUMIFS(GD_A_2020!J:J,GD_A_2020!E:E,A367)</f>
        <v>75000000</v>
      </c>
      <c r="Z367" s="13">
        <f t="shared" si="417"/>
        <v>75000000</v>
      </c>
      <c r="AB367" s="13"/>
      <c r="AC367" s="13">
        <f>SUMIFS(GD_A_2020!G:G,GD_A_2020!E:E,A367)</f>
        <v>100000000</v>
      </c>
      <c r="AD367" s="13">
        <f t="shared" si="418"/>
        <v>100000000</v>
      </c>
    </row>
    <row r="368" spans="1:30" s="4" customFormat="1" x14ac:dyDescent="0.25">
      <c r="A368" s="4">
        <v>642500</v>
      </c>
      <c r="B368" s="4">
        <v>6500</v>
      </c>
      <c r="C368" s="22">
        <v>6425</v>
      </c>
      <c r="D368" s="12">
        <v>26</v>
      </c>
      <c r="E368" s="22" t="s">
        <v>37</v>
      </c>
      <c r="F368" s="22" t="s">
        <v>36</v>
      </c>
      <c r="G368" s="68" t="s">
        <v>570</v>
      </c>
      <c r="H368" s="13"/>
      <c r="I368" s="13">
        <f>SUMIFS(GD_A_2018!G:G,GD_A_2018!E:E,A368)</f>
        <v>0</v>
      </c>
      <c r="J368" s="13">
        <f t="shared" si="413"/>
        <v>0</v>
      </c>
      <c r="L368" s="13"/>
      <c r="M368" s="13">
        <f>SUMIFS(GD_A_2018!I:I,GD_A_2018!E:E,A368)</f>
        <v>0</v>
      </c>
      <c r="N368" s="13">
        <f t="shared" si="414"/>
        <v>0</v>
      </c>
      <c r="P368" s="13">
        <f t="shared" si="415"/>
        <v>0</v>
      </c>
      <c r="Q368" s="13">
        <f>SUMIFS(GD_A_2018!K:K,GD_A_2018!E:E,A368)</f>
        <v>0</v>
      </c>
      <c r="R368" s="13">
        <f t="shared" si="415"/>
        <v>0</v>
      </c>
      <c r="T368" s="13"/>
      <c r="U368" s="13">
        <f>SUMIFS(GD_A_2019!G:G,GD_A_2019!E:E,A368)</f>
        <v>0</v>
      </c>
      <c r="V368" s="13">
        <f t="shared" si="416"/>
        <v>0</v>
      </c>
      <c r="X368" s="13"/>
      <c r="Y368" s="13">
        <f>SUMIFS(GD_A_2020!J:J,GD_A_2020!E:E,A368)</f>
        <v>0</v>
      </c>
      <c r="Z368" s="13">
        <f t="shared" si="417"/>
        <v>0</v>
      </c>
      <c r="AB368" s="13"/>
      <c r="AC368" s="13">
        <f>SUMIFS(GD_A_2020!G:G,GD_A_2020!E:E,A368)</f>
        <v>0</v>
      </c>
      <c r="AD368" s="13">
        <f t="shared" si="418"/>
        <v>0</v>
      </c>
    </row>
    <row r="369" spans="1:30" s="4" customFormat="1" x14ac:dyDescent="0.25">
      <c r="A369" s="4">
        <v>642600</v>
      </c>
      <c r="B369" s="4">
        <v>6500</v>
      </c>
      <c r="C369" s="22">
        <v>6426</v>
      </c>
      <c r="D369" s="12">
        <v>26</v>
      </c>
      <c r="E369" s="22" t="s">
        <v>35</v>
      </c>
      <c r="F369" s="22" t="s">
        <v>34</v>
      </c>
      <c r="G369" s="68" t="s">
        <v>570</v>
      </c>
      <c r="H369" s="13"/>
      <c r="I369" s="13">
        <f>SUMIFS(GD_A_2018!G:G,GD_A_2018!E:E,A369)</f>
        <v>0</v>
      </c>
      <c r="J369" s="13">
        <f t="shared" si="413"/>
        <v>0</v>
      </c>
      <c r="L369" s="13"/>
      <c r="M369" s="13">
        <f>SUMIFS(GD_A_2018!I:I,GD_A_2018!E:E,A369)</f>
        <v>0</v>
      </c>
      <c r="N369" s="13">
        <f t="shared" si="414"/>
        <v>0</v>
      </c>
      <c r="P369" s="13">
        <f t="shared" si="415"/>
        <v>0</v>
      </c>
      <c r="Q369" s="13">
        <f>SUMIFS(GD_A_2018!K:K,GD_A_2018!E:E,A369)</f>
        <v>0</v>
      </c>
      <c r="R369" s="13">
        <f t="shared" si="415"/>
        <v>0</v>
      </c>
      <c r="T369" s="13"/>
      <c r="U369" s="13">
        <f>SUMIFS(GD_A_2019!G:G,GD_A_2019!E:E,A369)</f>
        <v>0</v>
      </c>
      <c r="V369" s="13">
        <f t="shared" si="416"/>
        <v>0</v>
      </c>
      <c r="X369" s="13"/>
      <c r="Y369" s="13">
        <f>SUMIFS(GD_A_2020!J:J,GD_A_2020!E:E,A369)</f>
        <v>0</v>
      </c>
      <c r="Z369" s="13">
        <f t="shared" si="417"/>
        <v>0</v>
      </c>
      <c r="AB369" s="13"/>
      <c r="AC369" s="13">
        <f>SUMIFS(GD_A_2020!G:G,GD_A_2020!E:E,A369)</f>
        <v>0</v>
      </c>
      <c r="AD369" s="13">
        <f t="shared" si="418"/>
        <v>0</v>
      </c>
    </row>
    <row r="370" spans="1:30" s="4" customFormat="1" x14ac:dyDescent="0.25">
      <c r="A370" s="4">
        <v>642700</v>
      </c>
      <c r="B370" s="4">
        <v>6500</v>
      </c>
      <c r="C370" s="22">
        <v>6427</v>
      </c>
      <c r="D370" s="12">
        <v>26</v>
      </c>
      <c r="E370" s="22" t="s">
        <v>33</v>
      </c>
      <c r="F370" s="22" t="s">
        <v>32</v>
      </c>
      <c r="G370" s="68" t="s">
        <v>570</v>
      </c>
      <c r="H370" s="13"/>
      <c r="I370" s="13">
        <f>SUMIFS(GD_A_2018!G:G,GD_A_2018!E:E,A370)</f>
        <v>0</v>
      </c>
      <c r="J370" s="13">
        <f t="shared" si="413"/>
        <v>0</v>
      </c>
      <c r="L370" s="13"/>
      <c r="M370" s="13">
        <f>SUMIFS(GD_A_2018!I:I,GD_A_2018!E:E,A370)</f>
        <v>0</v>
      </c>
      <c r="N370" s="13">
        <f t="shared" si="414"/>
        <v>0</v>
      </c>
      <c r="P370" s="13">
        <f t="shared" si="415"/>
        <v>0</v>
      </c>
      <c r="Q370" s="13">
        <f>SUMIFS(GD_A_2018!K:K,GD_A_2018!E:E,A370)</f>
        <v>0</v>
      </c>
      <c r="R370" s="13">
        <f t="shared" si="415"/>
        <v>0</v>
      </c>
      <c r="T370" s="13"/>
      <c r="U370" s="13">
        <f>SUMIFS(GD_A_2019!G:G,GD_A_2019!E:E,A370)</f>
        <v>0</v>
      </c>
      <c r="V370" s="13">
        <f t="shared" si="416"/>
        <v>0</v>
      </c>
      <c r="X370" s="13"/>
      <c r="Y370" s="13">
        <f>SUMIFS(GD_A_2020!J:J,GD_A_2020!E:E,A370)</f>
        <v>0</v>
      </c>
      <c r="Z370" s="13">
        <f t="shared" si="417"/>
        <v>0</v>
      </c>
      <c r="AB370" s="13"/>
      <c r="AC370" s="13">
        <f>SUMIFS(GD_A_2020!G:G,GD_A_2020!E:E,A370)</f>
        <v>0</v>
      </c>
      <c r="AD370" s="13">
        <f t="shared" si="418"/>
        <v>0</v>
      </c>
    </row>
    <row r="371" spans="1:30" s="4" customFormat="1" x14ac:dyDescent="0.25">
      <c r="A371" s="4">
        <v>642800</v>
      </c>
      <c r="B371" s="4">
        <v>6500</v>
      </c>
      <c r="C371" s="22">
        <v>6428</v>
      </c>
      <c r="D371" s="12">
        <v>26</v>
      </c>
      <c r="E371" s="22" t="s">
        <v>31</v>
      </c>
      <c r="F371" s="22" t="s">
        <v>30</v>
      </c>
      <c r="G371" s="68" t="s">
        <v>570</v>
      </c>
      <c r="H371" s="13"/>
      <c r="I371" s="13">
        <f>SUMIFS(GD_A_2018!G:G,GD_A_2018!E:E,A371)</f>
        <v>0</v>
      </c>
      <c r="J371" s="13">
        <f t="shared" si="413"/>
        <v>0</v>
      </c>
      <c r="L371" s="13"/>
      <c r="M371" s="13">
        <f>SUMIFS(GD_A_2018!I:I,GD_A_2018!E:E,A371)</f>
        <v>0</v>
      </c>
      <c r="N371" s="13">
        <f t="shared" si="414"/>
        <v>0</v>
      </c>
      <c r="P371" s="13">
        <f t="shared" si="415"/>
        <v>0</v>
      </c>
      <c r="Q371" s="13">
        <f>SUMIFS(GD_A_2018!K:K,GD_A_2018!E:E,A371)</f>
        <v>0</v>
      </c>
      <c r="R371" s="13">
        <f t="shared" si="415"/>
        <v>0</v>
      </c>
      <c r="T371" s="13"/>
      <c r="U371" s="13">
        <f>SUMIFS(GD_A_2019!G:G,GD_A_2019!E:E,A371)</f>
        <v>0</v>
      </c>
      <c r="V371" s="13">
        <f t="shared" si="416"/>
        <v>0</v>
      </c>
      <c r="X371" s="13"/>
      <c r="Y371" s="13">
        <f>SUMIFS(GD_A_2020!J:J,GD_A_2020!E:E,A371)</f>
        <v>0</v>
      </c>
      <c r="Z371" s="13">
        <f t="shared" si="417"/>
        <v>0</v>
      </c>
      <c r="AB371" s="13"/>
      <c r="AC371" s="13">
        <f>SUMIFS(GD_A_2020!G:G,GD_A_2020!E:E,A371)</f>
        <v>0</v>
      </c>
      <c r="AD371" s="13">
        <f t="shared" si="418"/>
        <v>0</v>
      </c>
    </row>
    <row r="372" spans="1:30" s="4" customFormat="1" x14ac:dyDescent="0.25">
      <c r="A372" s="52"/>
      <c r="B372" s="52"/>
      <c r="C372" s="52"/>
      <c r="D372" s="52"/>
      <c r="E372" s="52" t="s">
        <v>29</v>
      </c>
      <c r="F372" s="52" t="s">
        <v>28</v>
      </c>
      <c r="G372" s="72"/>
      <c r="H372" s="58">
        <f>SUM(H364:H371)</f>
        <v>0</v>
      </c>
      <c r="I372" s="58">
        <f>SUM(I364:I371)</f>
        <v>350000000</v>
      </c>
      <c r="J372" s="58">
        <f>SUM(J364:J371)</f>
        <v>350000000</v>
      </c>
      <c r="L372" s="58">
        <f>SUM(L364:L371)</f>
        <v>0</v>
      </c>
      <c r="M372" s="58">
        <f>SUM(M364:M371)</f>
        <v>262500000</v>
      </c>
      <c r="N372" s="58">
        <f>SUM(N364:N371)</f>
        <v>262500000</v>
      </c>
      <c r="P372" s="58">
        <f>SUM(P364:P371)</f>
        <v>0</v>
      </c>
      <c r="Q372" s="58">
        <f>SUM(Q364:Q371)</f>
        <v>87500000</v>
      </c>
      <c r="R372" s="58">
        <f>SUM(R364:R371)</f>
        <v>87500000</v>
      </c>
      <c r="T372" s="58">
        <f>SUM(T364:T371)</f>
        <v>0</v>
      </c>
      <c r="U372" s="58">
        <f>SUM(U364:U371)</f>
        <v>350000000</v>
      </c>
      <c r="V372" s="58">
        <f>SUM(V364:V371)</f>
        <v>350000000</v>
      </c>
      <c r="X372" s="58">
        <f>SUM(X364:X371)</f>
        <v>0</v>
      </c>
      <c r="Y372" s="58">
        <f>SUM(Y364:Y371)</f>
        <v>262500000</v>
      </c>
      <c r="Z372" s="58">
        <f>SUM(Z364:Z371)</f>
        <v>262500000</v>
      </c>
      <c r="AB372" s="58">
        <f>SUM(AB364:AB371)</f>
        <v>0</v>
      </c>
      <c r="AC372" s="58">
        <f>SUM(AC364:AC371)</f>
        <v>350000000</v>
      </c>
      <c r="AD372" s="58">
        <f>SUM(AD364:AD371)</f>
        <v>350000000</v>
      </c>
    </row>
    <row r="373" spans="1:30" s="4" customFormat="1" x14ac:dyDescent="0.25">
      <c r="A373" s="76"/>
      <c r="B373" s="76"/>
      <c r="C373" s="76"/>
      <c r="D373" s="76">
        <v>30</v>
      </c>
      <c r="E373" s="76" t="s">
        <v>27</v>
      </c>
      <c r="F373" s="76" t="s">
        <v>26</v>
      </c>
      <c r="G373" s="72"/>
      <c r="H373" s="77">
        <f>SUM(H339,H347,H354:H355,H363,H372)</f>
        <v>0</v>
      </c>
      <c r="I373" s="77">
        <f>SUM(I339,I347,I354:I355,I363,I372)</f>
        <v>-150000000</v>
      </c>
      <c r="J373" s="77">
        <f>SUM(J339,J347,J354:J355,J363,J372)</f>
        <v>-150000000</v>
      </c>
      <c r="L373" s="77">
        <f>SUM(L339,L347,L354:L355,L363,L372)</f>
        <v>0</v>
      </c>
      <c r="M373" s="77">
        <f>SUM(M339,M347,M354:M355,M363,M372)</f>
        <v>-112500000</v>
      </c>
      <c r="N373" s="77">
        <f>SUM(N339,N347,N354:N355,N363,N372)</f>
        <v>-112500000</v>
      </c>
      <c r="P373" s="77">
        <f>SUM(P339,P347,P354:P355,P363,P372)</f>
        <v>0</v>
      </c>
      <c r="Q373" s="77">
        <f>SUM(Q339,Q347,Q354:Q355,Q363,Q372)</f>
        <v>-37500000</v>
      </c>
      <c r="R373" s="77">
        <f>SUM(R339,R347,R354:R355,R363,R372)</f>
        <v>-37500000</v>
      </c>
      <c r="T373" s="77">
        <f>SUM(T339,T347,T354:T355,T363,T372)</f>
        <v>0</v>
      </c>
      <c r="U373" s="77">
        <f>SUM(U339,U347,U354:U355,U363,U372)</f>
        <v>-14550000000</v>
      </c>
      <c r="V373" s="77">
        <f>SUM(V339,V347,V354:V355,V363,V372)</f>
        <v>-14550000000</v>
      </c>
      <c r="X373" s="77">
        <f>SUM(X339,X347,X354:X355,X363,X372)</f>
        <v>0</v>
      </c>
      <c r="Y373" s="77">
        <f>SUM(Y339,Y347,Y354:Y355,Y363,Y372)</f>
        <v>-12112500000</v>
      </c>
      <c r="Z373" s="77">
        <f>SUM(Z339,Z347,Z354:Z355,Z363,Z372)</f>
        <v>-12112500000</v>
      </c>
      <c r="AB373" s="77">
        <f>SUM(AB339,AB347,AB354:AB355,AB363,AB372)</f>
        <v>0</v>
      </c>
      <c r="AC373" s="77">
        <f>SUM(AC339,AC347,AC354:AC355,AC363,AC372)</f>
        <v>-16150000000</v>
      </c>
      <c r="AD373" s="77">
        <f>SUM(AD339,AD347,AD354:AD355,AD363,AD372)</f>
        <v>-16150000000</v>
      </c>
    </row>
    <row r="374" spans="1:30" s="4" customFormat="1" x14ac:dyDescent="0.25">
      <c r="A374" s="2">
        <v>711100</v>
      </c>
      <c r="B374" s="2">
        <v>6300</v>
      </c>
      <c r="C374" s="12">
        <v>7111</v>
      </c>
      <c r="D374" s="12">
        <v>31</v>
      </c>
      <c r="E374" s="22" t="s">
        <v>25</v>
      </c>
      <c r="F374" s="22" t="s">
        <v>24</v>
      </c>
      <c r="G374" s="68" t="s">
        <v>570</v>
      </c>
      <c r="H374" s="13"/>
      <c r="I374" s="13">
        <f>SUMIFS(GD_A_2018!G:G,GD_A_2018!E:E,A374)</f>
        <v>0</v>
      </c>
      <c r="J374" s="13">
        <f>H374+I374</f>
        <v>0</v>
      </c>
      <c r="L374" s="13"/>
      <c r="M374" s="13">
        <f>SUMIFS(GD_A_2018!I:I,GD_A_2018!E:E,A374)</f>
        <v>0</v>
      </c>
      <c r="N374" s="13">
        <f>L374+M374</f>
        <v>0</v>
      </c>
      <c r="P374" s="13">
        <f t="shared" ref="P374:R375" si="419">O374+N374</f>
        <v>0</v>
      </c>
      <c r="Q374" s="13">
        <f>SUMIFS(GD_A_2018!K:K,GD_A_2018!E:E,A374)</f>
        <v>0</v>
      </c>
      <c r="R374" s="13">
        <f t="shared" si="419"/>
        <v>0</v>
      </c>
      <c r="T374" s="13"/>
      <c r="U374" s="13">
        <f>SUMIFS(GD_A_2019!G:G,GD_A_2019!E:E,A374)</f>
        <v>0</v>
      </c>
      <c r="V374" s="13">
        <f t="shared" ref="V374:V375" si="420">U374+T374</f>
        <v>0</v>
      </c>
      <c r="X374" s="13"/>
      <c r="Y374" s="13">
        <f>SUMIFS(GD_A_2020!J:J,GD_A_2020!E:E,A374)</f>
        <v>0</v>
      </c>
      <c r="Z374" s="13">
        <f t="shared" ref="Z374:Z375" si="421">Y374+X374</f>
        <v>0</v>
      </c>
      <c r="AB374" s="13"/>
      <c r="AC374" s="13">
        <f>SUMIFS(GD_A_2020!G:G,GD_A_2020!E:E,A374)</f>
        <v>0</v>
      </c>
      <c r="AD374" s="13">
        <f t="shared" ref="AD374:AD375" si="422">AC374+AB374</f>
        <v>0</v>
      </c>
    </row>
    <row r="375" spans="1:30" s="4" customFormat="1" x14ac:dyDescent="0.25">
      <c r="A375" s="2">
        <v>711200</v>
      </c>
      <c r="B375" s="2">
        <v>6300</v>
      </c>
      <c r="C375" s="12">
        <v>7112</v>
      </c>
      <c r="D375" s="12">
        <v>31</v>
      </c>
      <c r="E375" s="22" t="s">
        <v>23</v>
      </c>
      <c r="F375" s="22" t="s">
        <v>19</v>
      </c>
      <c r="G375" s="68" t="s">
        <v>570</v>
      </c>
      <c r="H375" s="13"/>
      <c r="I375" s="13">
        <f>SUMIFS(GD_A_2018!G:G,GD_A_2018!E:E,A375)</f>
        <v>0</v>
      </c>
      <c r="J375" s="13">
        <f>H375+I375</f>
        <v>0</v>
      </c>
      <c r="L375" s="13"/>
      <c r="M375" s="13">
        <f>SUMIFS(GD_A_2018!I:I,GD_A_2018!E:E,A375)</f>
        <v>0</v>
      </c>
      <c r="N375" s="13">
        <f>L375+M375</f>
        <v>0</v>
      </c>
      <c r="P375" s="13">
        <f t="shared" si="419"/>
        <v>0</v>
      </c>
      <c r="Q375" s="13">
        <f>SUMIFS(GD_A_2018!K:K,GD_A_2018!E:E,A375)</f>
        <v>0</v>
      </c>
      <c r="R375" s="13">
        <f t="shared" si="419"/>
        <v>0</v>
      </c>
      <c r="T375" s="13"/>
      <c r="U375" s="13">
        <f>SUMIFS(GD_A_2019!G:G,GD_A_2019!E:E,A375)</f>
        <v>0</v>
      </c>
      <c r="V375" s="13">
        <f t="shared" si="420"/>
        <v>0</v>
      </c>
      <c r="X375" s="13"/>
      <c r="Y375" s="13">
        <f>SUMIFS(GD_A_2020!J:J,GD_A_2020!E:E,A375)</f>
        <v>0</v>
      </c>
      <c r="Z375" s="13">
        <f t="shared" si="421"/>
        <v>0</v>
      </c>
      <c r="AB375" s="13"/>
      <c r="AC375" s="13">
        <f>SUMIFS(GD_A_2020!G:G,GD_A_2020!E:E,A375)</f>
        <v>0</v>
      </c>
      <c r="AD375" s="13">
        <f t="shared" si="422"/>
        <v>0</v>
      </c>
    </row>
    <row r="376" spans="1:30" s="4" customFormat="1" x14ac:dyDescent="0.25">
      <c r="A376" s="59"/>
      <c r="B376" s="59"/>
      <c r="C376" s="59"/>
      <c r="D376" s="59"/>
      <c r="E376" s="59" t="s">
        <v>23</v>
      </c>
      <c r="F376" s="59" t="s">
        <v>22</v>
      </c>
      <c r="G376" s="72"/>
      <c r="H376" s="60">
        <f>SUM(H374:H375)</f>
        <v>0</v>
      </c>
      <c r="I376" s="60">
        <f>SUM(I374:I375)</f>
        <v>0</v>
      </c>
      <c r="J376" s="60">
        <f>SUM(J374:J375)</f>
        <v>0</v>
      </c>
      <c r="L376" s="60">
        <f>SUM(L374:L375)</f>
        <v>0</v>
      </c>
      <c r="M376" s="60">
        <f>SUM(M374:M375)</f>
        <v>0</v>
      </c>
      <c r="N376" s="60">
        <f>SUM(N374:N375)</f>
        <v>0</v>
      </c>
      <c r="P376" s="60">
        <f>SUM(P374:P375)</f>
        <v>0</v>
      </c>
      <c r="Q376" s="60">
        <f>SUM(Q374:Q375)</f>
        <v>0</v>
      </c>
      <c r="R376" s="60">
        <f>SUM(R374:R375)</f>
        <v>0</v>
      </c>
      <c r="T376" s="60">
        <f>SUM(T374:T375)</f>
        <v>0</v>
      </c>
      <c r="U376" s="60">
        <f>SUM(U374:U375)</f>
        <v>0</v>
      </c>
      <c r="V376" s="60">
        <f>SUM(V374:V375)</f>
        <v>0</v>
      </c>
      <c r="X376" s="60">
        <f>SUM(X374:X375)</f>
        <v>0</v>
      </c>
      <c r="Y376" s="60">
        <f>SUM(Y374:Y375)</f>
        <v>0</v>
      </c>
      <c r="Z376" s="60">
        <f>SUM(Z374:Z375)</f>
        <v>0</v>
      </c>
      <c r="AB376" s="60">
        <f>SUM(AB374:AB375)</f>
        <v>0</v>
      </c>
      <c r="AC376" s="60">
        <f>SUM(AC374:AC375)</f>
        <v>0</v>
      </c>
      <c r="AD376" s="60">
        <f>SUM(AD374:AD375)</f>
        <v>0</v>
      </c>
    </row>
    <row r="377" spans="1:30" s="4" customFormat="1" x14ac:dyDescent="0.25">
      <c r="A377" s="2">
        <v>811100</v>
      </c>
      <c r="B377" s="2">
        <v>6700</v>
      </c>
      <c r="C377" s="12">
        <v>8111</v>
      </c>
      <c r="D377" s="12">
        <v>32</v>
      </c>
      <c r="E377" s="22" t="s">
        <v>21</v>
      </c>
      <c r="F377" s="22" t="s">
        <v>20</v>
      </c>
      <c r="G377" s="68" t="s">
        <v>570</v>
      </c>
      <c r="H377" s="13"/>
      <c r="I377" s="13">
        <f>SUMIFS(GD_A_2018!G:G,GD_A_2018!E:E,A377)</f>
        <v>0</v>
      </c>
      <c r="J377" s="13">
        <f>H377+I377</f>
        <v>0</v>
      </c>
      <c r="L377" s="13"/>
      <c r="M377" s="13">
        <f>SUMIFS(GD_A_2018!I:I,GD_A_2018!E:E,A377)</f>
        <v>0</v>
      </c>
      <c r="N377" s="13">
        <f>L377+M377</f>
        <v>0</v>
      </c>
      <c r="P377" s="13">
        <f t="shared" ref="P377:R378" si="423">O377+N377</f>
        <v>0</v>
      </c>
      <c r="Q377" s="13">
        <f>SUMIFS(GD_A_2018!K:K,GD_A_2018!E:E,A377)</f>
        <v>0</v>
      </c>
      <c r="R377" s="13">
        <f t="shared" si="423"/>
        <v>0</v>
      </c>
      <c r="T377" s="13"/>
      <c r="U377" s="13">
        <f>SUMIFS(GD_A_2019!G:G,GD_A_2019!E:E,A377)</f>
        <v>0</v>
      </c>
      <c r="V377" s="13">
        <f t="shared" ref="V377:V378" si="424">U377+T377</f>
        <v>0</v>
      </c>
      <c r="X377" s="13"/>
      <c r="Y377" s="13">
        <f>SUMIFS(GD_A_2020!J:J,GD_A_2020!E:E,A377)</f>
        <v>0</v>
      </c>
      <c r="Z377" s="13">
        <f t="shared" ref="Z377:Z378" si="425">Y377+X377</f>
        <v>0</v>
      </c>
      <c r="AB377" s="13"/>
      <c r="AC377" s="13">
        <f>SUMIFS(GD_A_2020!G:G,GD_A_2020!E:E,A377)</f>
        <v>0</v>
      </c>
      <c r="AD377" s="13">
        <f t="shared" ref="AD377:AD378" si="426">AC377+AB377</f>
        <v>0</v>
      </c>
    </row>
    <row r="378" spans="1:30" s="4" customFormat="1" x14ac:dyDescent="0.25">
      <c r="A378" s="2">
        <v>811200</v>
      </c>
      <c r="B378" s="2">
        <v>6700</v>
      </c>
      <c r="C378" s="12">
        <v>8112</v>
      </c>
      <c r="D378" s="12">
        <v>32</v>
      </c>
      <c r="E378" s="22" t="s">
        <v>18</v>
      </c>
      <c r="F378" s="22" t="s">
        <v>19</v>
      </c>
      <c r="G378" s="68" t="s">
        <v>570</v>
      </c>
      <c r="H378" s="13"/>
      <c r="I378" s="13">
        <f>SUMIFS(GD_A_2018!G:G,GD_A_2018!E:E,A378)</f>
        <v>0</v>
      </c>
      <c r="J378" s="13">
        <f>H378+I378</f>
        <v>0</v>
      </c>
      <c r="L378" s="13"/>
      <c r="M378" s="13">
        <f>SUMIFS(GD_A_2018!I:I,GD_A_2018!E:E,A378)</f>
        <v>0</v>
      </c>
      <c r="N378" s="13">
        <f>L378+M378</f>
        <v>0</v>
      </c>
      <c r="P378" s="13">
        <f t="shared" si="423"/>
        <v>0</v>
      </c>
      <c r="Q378" s="13">
        <f>SUMIFS(GD_A_2018!K:K,GD_A_2018!E:E,A378)</f>
        <v>0</v>
      </c>
      <c r="R378" s="13">
        <f t="shared" si="423"/>
        <v>0</v>
      </c>
      <c r="T378" s="13"/>
      <c r="U378" s="13">
        <f>SUMIFS(GD_A_2019!G:G,GD_A_2019!E:E,A378)</f>
        <v>0</v>
      </c>
      <c r="V378" s="13">
        <f t="shared" si="424"/>
        <v>0</v>
      </c>
      <c r="X378" s="13"/>
      <c r="Y378" s="13">
        <f>SUMIFS(GD_A_2020!J:J,GD_A_2020!E:E,A378)</f>
        <v>0</v>
      </c>
      <c r="Z378" s="13">
        <f t="shared" si="425"/>
        <v>0</v>
      </c>
      <c r="AB378" s="13"/>
      <c r="AC378" s="13">
        <f>SUMIFS(GD_A_2020!G:G,GD_A_2020!E:E,A378)</f>
        <v>0</v>
      </c>
      <c r="AD378" s="13">
        <f t="shared" si="426"/>
        <v>0</v>
      </c>
    </row>
    <row r="379" spans="1:30" s="4" customFormat="1" x14ac:dyDescent="0.25">
      <c r="A379" s="59"/>
      <c r="B379" s="59"/>
      <c r="C379" s="59"/>
      <c r="D379" s="59"/>
      <c r="E379" s="59" t="s">
        <v>18</v>
      </c>
      <c r="F379" s="59" t="s">
        <v>17</v>
      </c>
      <c r="G379" s="72"/>
      <c r="H379" s="60">
        <f>SUM(H377:H378)</f>
        <v>0</v>
      </c>
      <c r="I379" s="60">
        <f>SUM(I377:I378)</f>
        <v>0</v>
      </c>
      <c r="J379" s="60">
        <f>SUM(J377:J378)</f>
        <v>0</v>
      </c>
      <c r="L379" s="60">
        <f>SUM(L377:L378)</f>
        <v>0</v>
      </c>
      <c r="M379" s="60">
        <f>SUM(M377:M378)</f>
        <v>0</v>
      </c>
      <c r="N379" s="60">
        <f>SUM(N377:N378)</f>
        <v>0</v>
      </c>
      <c r="P379" s="60">
        <f>SUM(P377:P378)</f>
        <v>0</v>
      </c>
      <c r="Q379" s="60">
        <f>SUM(Q377:Q378)</f>
        <v>0</v>
      </c>
      <c r="R379" s="60">
        <f>SUM(R377:R378)</f>
        <v>0</v>
      </c>
      <c r="T379" s="60">
        <f>SUM(T377:T378)</f>
        <v>0</v>
      </c>
      <c r="U379" s="60">
        <f>SUM(U377:U378)</f>
        <v>0</v>
      </c>
      <c r="V379" s="60">
        <f>SUM(V377:V378)</f>
        <v>0</v>
      </c>
      <c r="X379" s="60">
        <f>SUM(X377:X378)</f>
        <v>0</v>
      </c>
      <c r="Y379" s="60">
        <f>SUM(Y377:Y378)</f>
        <v>0</v>
      </c>
      <c r="Z379" s="60">
        <f>SUM(Z377:Z378)</f>
        <v>0</v>
      </c>
      <c r="AB379" s="60">
        <f>SUM(AB377:AB378)</f>
        <v>0</v>
      </c>
      <c r="AC379" s="60">
        <f>SUM(AC377:AC378)</f>
        <v>0</v>
      </c>
      <c r="AD379" s="60">
        <f>SUM(AD377:AD378)</f>
        <v>0</v>
      </c>
    </row>
    <row r="380" spans="1:30" s="4" customFormat="1" x14ac:dyDescent="0.25">
      <c r="A380" s="76"/>
      <c r="B380" s="76"/>
      <c r="C380" s="76"/>
      <c r="D380" s="76">
        <v>40</v>
      </c>
      <c r="E380" s="76" t="s">
        <v>16</v>
      </c>
      <c r="F380" s="76" t="s">
        <v>15</v>
      </c>
      <c r="G380" s="72"/>
      <c r="H380" s="77">
        <f>H376+H379</f>
        <v>0</v>
      </c>
      <c r="I380" s="77">
        <f>I376+I379</f>
        <v>0</v>
      </c>
      <c r="J380" s="77">
        <f>J376+J379</f>
        <v>0</v>
      </c>
      <c r="L380" s="77">
        <f>L376+L379</f>
        <v>0</v>
      </c>
      <c r="M380" s="77">
        <f>M376+M379</f>
        <v>0</v>
      </c>
      <c r="N380" s="77">
        <f>N376+N379</f>
        <v>0</v>
      </c>
      <c r="P380" s="77">
        <f>P376+P379</f>
        <v>0</v>
      </c>
      <c r="Q380" s="77">
        <f>Q376+Q379</f>
        <v>0</v>
      </c>
      <c r="R380" s="77">
        <f>R376+R379</f>
        <v>0</v>
      </c>
      <c r="T380" s="77">
        <f>T376+T379</f>
        <v>0</v>
      </c>
      <c r="U380" s="77">
        <f>U376+U379</f>
        <v>0</v>
      </c>
      <c r="V380" s="77">
        <f>V376+V379</f>
        <v>0</v>
      </c>
      <c r="X380" s="77">
        <f>X376+X379</f>
        <v>0</v>
      </c>
      <c r="Y380" s="77">
        <f>Y376+Y379</f>
        <v>0</v>
      </c>
      <c r="Z380" s="77">
        <f>Z376+Z379</f>
        <v>0</v>
      </c>
      <c r="AB380" s="77">
        <f>AB376+AB379</f>
        <v>0</v>
      </c>
      <c r="AC380" s="77">
        <f>AC376+AC379</f>
        <v>0</v>
      </c>
      <c r="AD380" s="77">
        <f>AD376+AD379</f>
        <v>0</v>
      </c>
    </row>
    <row r="381" spans="1:30" s="4" customFormat="1" x14ac:dyDescent="0.25">
      <c r="A381" s="41"/>
      <c r="B381" s="41"/>
      <c r="C381" s="41"/>
      <c r="D381" s="41">
        <v>50</v>
      </c>
      <c r="E381" s="41" t="s">
        <v>14</v>
      </c>
      <c r="F381" s="41" t="s">
        <v>13</v>
      </c>
      <c r="G381" s="72"/>
      <c r="H381" s="42">
        <f>H373+H380</f>
        <v>0</v>
      </c>
      <c r="I381" s="42">
        <f>I373+I380</f>
        <v>-150000000</v>
      </c>
      <c r="J381" s="42">
        <f>J373+J380</f>
        <v>-150000000</v>
      </c>
      <c r="L381" s="42">
        <f>L373+L380</f>
        <v>0</v>
      </c>
      <c r="M381" s="42">
        <f>M373+M380</f>
        <v>-112500000</v>
      </c>
      <c r="N381" s="42">
        <f>N373+N380</f>
        <v>-112500000</v>
      </c>
      <c r="P381" s="42">
        <f>P373+P380</f>
        <v>0</v>
      </c>
      <c r="Q381" s="42">
        <f>Q373+Q380</f>
        <v>-37500000</v>
      </c>
      <c r="R381" s="42">
        <f>R373+R380</f>
        <v>-37500000</v>
      </c>
      <c r="T381" s="42">
        <f>T373+T380</f>
        <v>0</v>
      </c>
      <c r="U381" s="42">
        <f>U373+U380</f>
        <v>-14550000000</v>
      </c>
      <c r="V381" s="42">
        <f>V373+V380</f>
        <v>-14550000000</v>
      </c>
      <c r="X381" s="42">
        <f>X373+X380</f>
        <v>0</v>
      </c>
      <c r="Y381" s="42">
        <f>Y373+Y380</f>
        <v>-12112500000</v>
      </c>
      <c r="Z381" s="42">
        <f>Z373+Z380</f>
        <v>-12112500000</v>
      </c>
      <c r="AB381" s="42">
        <f>AB373+AB380</f>
        <v>0</v>
      </c>
      <c r="AC381" s="42">
        <f>AC373+AC380</f>
        <v>-16150000000</v>
      </c>
      <c r="AD381" s="42">
        <f>AD373+AD380</f>
        <v>-16150000000</v>
      </c>
    </row>
    <row r="382" spans="1:30" s="4" customFormat="1" x14ac:dyDescent="0.25">
      <c r="A382" s="15">
        <v>821100</v>
      </c>
      <c r="B382" s="15">
        <v>7100</v>
      </c>
      <c r="C382" s="15">
        <v>8211</v>
      </c>
      <c r="D382" s="15">
        <v>51</v>
      </c>
      <c r="E382" s="15" t="s">
        <v>12</v>
      </c>
      <c r="F382" s="15" t="s">
        <v>11</v>
      </c>
      <c r="G382" s="68" t="s">
        <v>570</v>
      </c>
      <c r="H382" s="16"/>
      <c r="I382" s="13">
        <f>SUMIFS(GD_A_2018!G:G,GD_A_2018!E:E,A382)</f>
        <v>30000000</v>
      </c>
      <c r="J382" s="16">
        <f>H382+I382</f>
        <v>30000000</v>
      </c>
      <c r="L382" s="16"/>
      <c r="M382" s="13">
        <f>SUMIFS(GD_A_2018!I:I,GD_A_2018!E:E,A382)</f>
        <v>22500000</v>
      </c>
      <c r="N382" s="16">
        <f>L382+M382</f>
        <v>22500000</v>
      </c>
      <c r="P382" s="13"/>
      <c r="Q382" s="13">
        <f>SUMIFS(GD_A_2018!K:K,GD_A_2018!E:E,A382)</f>
        <v>7500000</v>
      </c>
      <c r="R382" s="13">
        <f t="shared" ref="P382:R383" si="427">Q382+P382</f>
        <v>7500000</v>
      </c>
      <c r="T382" s="13"/>
      <c r="U382" s="13">
        <f>SUMIFS(GD_A_2019!G:G,GD_A_2019!E:E,A382)</f>
        <v>2910000000</v>
      </c>
      <c r="V382" s="13">
        <f t="shared" ref="V382:V383" si="428">U382+T382</f>
        <v>2910000000</v>
      </c>
      <c r="X382" s="13"/>
      <c r="Y382" s="13">
        <f>SUMIFS(GD_A_2020!J:J,GD_A_2020!E:E,A382)</f>
        <v>2422500000</v>
      </c>
      <c r="Z382" s="13">
        <f t="shared" ref="Z382:Z383" si="429">Y382+X382</f>
        <v>2422500000</v>
      </c>
      <c r="AB382" s="13"/>
      <c r="AC382" s="13">
        <f>SUMIFS(GD_A_2020!G:G,GD_A_2020!E:E,A382)</f>
        <v>2910000000</v>
      </c>
      <c r="AD382" s="13">
        <f t="shared" ref="AD382:AD383" si="430">AC382+AB382</f>
        <v>2910000000</v>
      </c>
    </row>
    <row r="383" spans="1:30" s="4" customFormat="1" x14ac:dyDescent="0.25">
      <c r="A383" s="15">
        <v>821200</v>
      </c>
      <c r="B383" s="15">
        <v>7100</v>
      </c>
      <c r="C383" s="15">
        <v>8212</v>
      </c>
      <c r="D383" s="15">
        <v>52</v>
      </c>
      <c r="E383" s="15" t="s">
        <v>10</v>
      </c>
      <c r="F383" s="15" t="s">
        <v>9</v>
      </c>
      <c r="G383" s="68" t="s">
        <v>570</v>
      </c>
      <c r="H383" s="16"/>
      <c r="I383" s="13">
        <f>SUMIFS(GD_A_2018!G:G,GD_A_2018!E:E,A383)</f>
        <v>0</v>
      </c>
      <c r="J383" s="16">
        <f>H383+I383</f>
        <v>0</v>
      </c>
      <c r="L383" s="16"/>
      <c r="M383" s="13">
        <f>SUMIFS(GD_A_2018!I:I,GD_A_2018!E:E,A383)</f>
        <v>0</v>
      </c>
      <c r="N383" s="16">
        <f>L383+M383</f>
        <v>0</v>
      </c>
      <c r="P383" s="13">
        <f t="shared" si="427"/>
        <v>0</v>
      </c>
      <c r="Q383" s="13">
        <f>SUMIFS(GD_A_2018!K:K,GD_A_2018!E:E,A383)</f>
        <v>0</v>
      </c>
      <c r="R383" s="13">
        <f t="shared" si="427"/>
        <v>0</v>
      </c>
      <c r="T383" s="13"/>
      <c r="U383" s="13">
        <f>SUMIFS(GD_A_2019!G:G,GD_A_2019!E:E,A383)</f>
        <v>0</v>
      </c>
      <c r="V383" s="13">
        <f t="shared" si="428"/>
        <v>0</v>
      </c>
      <c r="X383" s="13"/>
      <c r="Y383" s="13">
        <f>SUMIFS(GD_A_2020!J:J,GD_A_2020!E:E,A383)</f>
        <v>0</v>
      </c>
      <c r="Z383" s="13">
        <f t="shared" si="429"/>
        <v>0</v>
      </c>
      <c r="AB383" s="13"/>
      <c r="AC383" s="13">
        <f>SUMIFS(GD_A_2020!G:G,GD_A_2020!E:E,A383)</f>
        <v>0</v>
      </c>
      <c r="AD383" s="13">
        <f t="shared" si="430"/>
        <v>0</v>
      </c>
    </row>
    <row r="384" spans="1:30" s="4" customFormat="1" x14ac:dyDescent="0.25">
      <c r="A384" s="41"/>
      <c r="B384" s="41"/>
      <c r="C384" s="41"/>
      <c r="D384" s="41">
        <v>60</v>
      </c>
      <c r="E384" s="41" t="s">
        <v>8</v>
      </c>
      <c r="F384" s="41" t="s">
        <v>7</v>
      </c>
      <c r="G384" s="72"/>
      <c r="H384" s="42">
        <f>SUM(H381:H383)</f>
        <v>0</v>
      </c>
      <c r="I384" s="42">
        <f>SUM(I381:I383)</f>
        <v>-120000000</v>
      </c>
      <c r="J384" s="42">
        <f>SUM(J381:J383)</f>
        <v>-120000000</v>
      </c>
      <c r="L384" s="42">
        <f>SUM(L381:L383)</f>
        <v>0</v>
      </c>
      <c r="M384" s="42">
        <f>SUM(M381:M383)</f>
        <v>-90000000</v>
      </c>
      <c r="N384" s="42">
        <f>SUM(N381:N383)</f>
        <v>-90000000</v>
      </c>
      <c r="P384" s="42">
        <f>SUM(P381:P383)</f>
        <v>0</v>
      </c>
      <c r="Q384" s="42">
        <f>SUM(Q381:Q383)</f>
        <v>-30000000</v>
      </c>
      <c r="R384" s="42">
        <f>SUM(R381:R383)</f>
        <v>-30000000</v>
      </c>
      <c r="T384" s="42">
        <f>SUM(T381:T383)</f>
        <v>0</v>
      </c>
      <c r="U384" s="42">
        <f>SUM(U381:U383)</f>
        <v>-11640000000</v>
      </c>
      <c r="V384" s="42">
        <f>SUM(V381:V383)</f>
        <v>-11640000000</v>
      </c>
      <c r="X384" s="42">
        <f>SUM(X381:X383)</f>
        <v>0</v>
      </c>
      <c r="Y384" s="42">
        <f>SUM(Y381:Y383)</f>
        <v>-9690000000</v>
      </c>
      <c r="Z384" s="42">
        <f>SUM(Z381:Z383)</f>
        <v>-9690000000</v>
      </c>
      <c r="AB384" s="42">
        <f>SUM(AB381:AB383)</f>
        <v>0</v>
      </c>
      <c r="AC384" s="42">
        <f>SUM(AC381:AC383)</f>
        <v>-13240000000</v>
      </c>
      <c r="AD384" s="42">
        <f>SUM(AD381:AD383)</f>
        <v>-13240000000</v>
      </c>
    </row>
    <row r="385" spans="1:30" s="4" customFormat="1" ht="15.75" thickBot="1" x14ac:dyDescent="0.3">
      <c r="A385" s="61"/>
      <c r="B385" s="61"/>
      <c r="C385" s="61"/>
      <c r="D385" s="61"/>
      <c r="E385" s="61"/>
      <c r="F385" s="61"/>
      <c r="G385" s="75"/>
      <c r="H385" s="3"/>
      <c r="I385" s="3"/>
      <c r="J385" s="3"/>
      <c r="L385" s="3"/>
      <c r="M385" s="3"/>
      <c r="N385" s="3"/>
      <c r="P385" s="3"/>
      <c r="Q385" s="3"/>
      <c r="R385" s="3"/>
      <c r="T385" s="3"/>
      <c r="U385" s="3"/>
      <c r="V385" s="3"/>
      <c r="X385" s="3"/>
      <c r="Y385" s="3"/>
      <c r="Z385" s="3"/>
      <c r="AB385" s="3"/>
      <c r="AC385" s="3"/>
      <c r="AD385" s="3"/>
    </row>
    <row r="386" spans="1:30" s="4" customFormat="1" x14ac:dyDescent="0.25">
      <c r="A386" s="2"/>
      <c r="B386" s="2"/>
      <c r="C386" s="2"/>
      <c r="D386" s="2"/>
      <c r="E386" s="12" t="s">
        <v>6</v>
      </c>
      <c r="F386" s="12" t="s">
        <v>5</v>
      </c>
      <c r="G386" s="68"/>
      <c r="H386" s="3"/>
      <c r="I386" s="3"/>
      <c r="J386" s="3"/>
      <c r="L386" s="3"/>
      <c r="M386" s="3"/>
      <c r="N386" s="3"/>
      <c r="P386" s="3"/>
      <c r="Q386" s="3"/>
      <c r="R386" s="3"/>
      <c r="T386" s="3"/>
      <c r="U386" s="3"/>
      <c r="V386" s="3"/>
      <c r="X386" s="3"/>
      <c r="Y386" s="3"/>
      <c r="Z386" s="3"/>
      <c r="AB386" s="3"/>
      <c r="AC386" s="3"/>
      <c r="AD386" s="3"/>
    </row>
    <row r="387" spans="1:30" s="4" customFormat="1" x14ac:dyDescent="0.25">
      <c r="A387" s="2"/>
      <c r="B387" s="2"/>
      <c r="C387" s="2"/>
      <c r="D387" s="2">
        <v>61</v>
      </c>
      <c r="E387" s="2" t="s">
        <v>4</v>
      </c>
      <c r="F387" s="2" t="s">
        <v>3</v>
      </c>
      <c r="G387" s="69"/>
      <c r="H387" s="3">
        <f>H384-H388</f>
        <v>0</v>
      </c>
      <c r="I387" s="3">
        <f>I384-I388</f>
        <v>-120000000</v>
      </c>
      <c r="J387" s="3">
        <f>J384-J388</f>
        <v>-120000000</v>
      </c>
      <c r="L387" s="3">
        <f>L384-L388</f>
        <v>0</v>
      </c>
      <c r="M387" s="3">
        <f>M384-M388</f>
        <v>-90000000</v>
      </c>
      <c r="N387" s="3">
        <f>N384-N388</f>
        <v>-90000000</v>
      </c>
      <c r="P387" s="3">
        <f>P384-P388</f>
        <v>0</v>
      </c>
      <c r="Q387" s="3">
        <f>Q384-Q388</f>
        <v>-30000000</v>
      </c>
      <c r="R387" s="3">
        <f>R384-R388</f>
        <v>-30000000</v>
      </c>
      <c r="T387" s="3">
        <f>T384-T388</f>
        <v>0</v>
      </c>
      <c r="U387" s="3">
        <f>U384-U388</f>
        <v>-11640000000</v>
      </c>
      <c r="V387" s="3">
        <f>V384-V388</f>
        <v>-11640000000</v>
      </c>
      <c r="X387" s="3">
        <f>X384-X388</f>
        <v>0</v>
      </c>
      <c r="Y387" s="3">
        <f>Y384-Y388</f>
        <v>-9690000000</v>
      </c>
      <c r="Z387" s="3">
        <f>Z384-Z388</f>
        <v>-9690000000</v>
      </c>
      <c r="AB387" s="3">
        <f>AB384-AB388</f>
        <v>0</v>
      </c>
      <c r="AC387" s="3">
        <f>AC384-AC388</f>
        <v>-13240000000</v>
      </c>
      <c r="AD387" s="3">
        <f>AD384-AD388</f>
        <v>-13240000000</v>
      </c>
    </row>
    <row r="388" spans="1:30" s="4" customFormat="1" x14ac:dyDescent="0.25">
      <c r="A388" s="2">
        <v>841100</v>
      </c>
      <c r="B388" s="2"/>
      <c r="C388" s="2"/>
      <c r="D388" s="2">
        <v>62</v>
      </c>
      <c r="E388" s="2" t="s">
        <v>2</v>
      </c>
      <c r="F388" s="2" t="s">
        <v>1</v>
      </c>
      <c r="G388" s="68" t="s">
        <v>570</v>
      </c>
      <c r="H388" s="13"/>
      <c r="I388" s="13">
        <f>SUMIFS(GD_A_2018!G:G,GD_A_2018!E:E,A388)</f>
        <v>0</v>
      </c>
      <c r="J388" s="13">
        <f>H388+I388</f>
        <v>0</v>
      </c>
      <c r="L388" s="13"/>
      <c r="M388" s="13">
        <f>SUMIFS(GD_A_2018!I:I,GD_A_2018!E:E,A388)</f>
        <v>0</v>
      </c>
      <c r="N388" s="13">
        <f>L388+M388</f>
        <v>0</v>
      </c>
      <c r="P388" s="13">
        <f>O388+N388</f>
        <v>0</v>
      </c>
      <c r="Q388" s="13">
        <f>SUMIFS(GD_A_2018!K:K,GD_A_2018!E:E,A388)</f>
        <v>0</v>
      </c>
      <c r="R388" s="13">
        <f>Q388+P388</f>
        <v>0</v>
      </c>
      <c r="T388" s="13"/>
      <c r="U388" s="13">
        <f>SUMIFS(GD_A_2019!G:G,GD_A_2019!E:E,A388)</f>
        <v>0</v>
      </c>
      <c r="V388" s="13">
        <f>U388+T388</f>
        <v>0</v>
      </c>
      <c r="X388" s="13"/>
      <c r="Y388" s="13">
        <f>SUMIFS(GD_A_2020!J:J,GD_A_2020!E:E,A388)</f>
        <v>0</v>
      </c>
      <c r="Z388" s="13">
        <f>Y388+X388</f>
        <v>0</v>
      </c>
      <c r="AB388" s="13"/>
      <c r="AC388" s="13">
        <f>SUMIFS(GD_A_2020!G:G,GD_A_2020!E:E,A388)</f>
        <v>0</v>
      </c>
      <c r="AD388" s="13">
        <f>AC388+AB388</f>
        <v>0</v>
      </c>
    </row>
    <row r="389" spans="1:30" s="4" customFormat="1" x14ac:dyDescent="0.25">
      <c r="A389" s="2"/>
      <c r="B389" s="2"/>
      <c r="C389" s="2"/>
      <c r="D389" s="2"/>
      <c r="E389" s="2"/>
      <c r="F389" s="2"/>
      <c r="G389" s="68"/>
      <c r="H389" s="45"/>
      <c r="I389" s="13"/>
      <c r="J389" s="45"/>
      <c r="L389" s="45"/>
      <c r="M389" s="13"/>
      <c r="N389" s="45"/>
      <c r="P389" s="45"/>
      <c r="Q389" s="13"/>
      <c r="R389" s="45"/>
      <c r="T389" s="45"/>
      <c r="U389" s="13"/>
      <c r="V389" s="45"/>
      <c r="X389" s="45"/>
      <c r="Y389" s="13"/>
      <c r="Z389" s="45"/>
      <c r="AB389" s="45"/>
      <c r="AC389" s="13"/>
      <c r="AD389" s="45"/>
    </row>
    <row r="390" spans="1:30" s="4" customFormat="1" ht="15.75" thickBot="1" x14ac:dyDescent="0.3">
      <c r="A390" s="61"/>
      <c r="B390" s="61"/>
      <c r="C390" s="61"/>
      <c r="D390" s="61"/>
      <c r="E390" s="61"/>
      <c r="F390" s="61"/>
      <c r="G390" s="75"/>
      <c r="H390" s="3"/>
      <c r="I390" s="3"/>
      <c r="J390" s="3"/>
      <c r="L390" s="3"/>
      <c r="M390" s="3"/>
      <c r="N390" s="3"/>
      <c r="P390" s="3"/>
      <c r="Q390" s="3"/>
      <c r="R390" s="3"/>
      <c r="T390" s="3"/>
      <c r="U390" s="3"/>
      <c r="V390" s="3"/>
      <c r="X390" s="3"/>
      <c r="Y390" s="3"/>
      <c r="Z390" s="3"/>
      <c r="AB390" s="3"/>
      <c r="AC390" s="3"/>
      <c r="AD390" s="3"/>
    </row>
    <row r="391" spans="1:30"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L391" s="5" t="str">
        <f>IF((L318+L202)=0,"Balanced",L318+L202)</f>
        <v>Balanced</v>
      </c>
      <c r="M391" s="5" t="str">
        <f>IF((M318+M202)=0,"Balanced",M318+M202)</f>
        <v>Balanced</v>
      </c>
      <c r="N391" s="5" t="str">
        <f>IF((N318+N202)=0,"Balanced",N318+N202)</f>
        <v>Balanced</v>
      </c>
      <c r="P391" s="5" t="str">
        <f>IF((P318+P202)=0,"Balanced",P318+P202)</f>
        <v>Balanced</v>
      </c>
      <c r="Q391" s="5" t="str">
        <f>IF((Q318+Q202)=0,"Balanced",Q318+Q202)</f>
        <v>Balanced</v>
      </c>
      <c r="R391" s="5" t="str">
        <f>IF((R318+R202)=0,"Balanced",R318+R202)</f>
        <v>Balanced</v>
      </c>
      <c r="T391" s="5" t="str">
        <f>IF((T318+T202)=0,"Balanced",T318+T202)</f>
        <v>Balanced</v>
      </c>
      <c r="U391" s="5" t="str">
        <f>IF((U318+U202)=0,"Balanced",U318+U202)</f>
        <v>Balanced</v>
      </c>
      <c r="V391" s="5" t="str">
        <f>IF((V318+V202)=0,"Balanced",V318+V202)</f>
        <v>Balanced</v>
      </c>
      <c r="X391" s="5" t="str">
        <f>IF((X318+X202)=0,"Balanced",X318+X202)</f>
        <v>Balanced</v>
      </c>
      <c r="Y391" s="5" t="str">
        <f>IF((Y318+Y202)=0,"Balanced",Y318+Y202)</f>
        <v>Balanced</v>
      </c>
      <c r="Z391" s="5" t="str">
        <f>IF((Z318+Z202)=0,"Balanced",Z318+Z202)</f>
        <v>Balanced</v>
      </c>
      <c r="AB391" s="5" t="str">
        <f>IF((AB318+AB202)=0,"Balanced",AB318+AB202)</f>
        <v>Balanced</v>
      </c>
      <c r="AC391" s="5">
        <f>IF((AC318+AC202)=0,"Balanced",AC318+AC202)</f>
        <v>1.9073486328125E-6</v>
      </c>
      <c r="AD391" s="5" t="str">
        <f>IF((AD318+AD202)=0,"Balanced",AD318+AD202)</f>
        <v>Balanced</v>
      </c>
    </row>
    <row r="392" spans="1:30" s="4" customFormat="1" x14ac:dyDescent="0.25">
      <c r="A392" s="62"/>
      <c r="B392" s="62"/>
      <c r="C392" s="62"/>
      <c r="D392" s="62"/>
      <c r="E392" s="62"/>
      <c r="F392" s="62"/>
      <c r="G392" s="75"/>
      <c r="H392" s="5">
        <f>H387-H302</f>
        <v>0</v>
      </c>
      <c r="I392" s="5">
        <f>I387-I302</f>
        <v>0</v>
      </c>
      <c r="J392" s="5">
        <f>J387-J302</f>
        <v>0</v>
      </c>
      <c r="L392" s="5">
        <f>L387-L302</f>
        <v>0</v>
      </c>
      <c r="M392" s="5">
        <f>M387-M302</f>
        <v>0</v>
      </c>
      <c r="N392" s="5">
        <f>N387-N302</f>
        <v>0</v>
      </c>
      <c r="P392" s="5">
        <f>P387-P302</f>
        <v>0</v>
      </c>
      <c r="Q392" s="5">
        <f>Q387-Q302</f>
        <v>0</v>
      </c>
      <c r="R392" s="5">
        <f>R387-R302</f>
        <v>0</v>
      </c>
      <c r="T392" s="5">
        <f>T387-T302</f>
        <v>0</v>
      </c>
      <c r="U392" s="5">
        <f>U387-U302</f>
        <v>0</v>
      </c>
      <c r="V392" s="5">
        <f>V387-V302</f>
        <v>0</v>
      </c>
      <c r="X392" s="5">
        <f>X387-X302</f>
        <v>0</v>
      </c>
      <c r="Y392" s="5">
        <f>Y387-Y302</f>
        <v>0</v>
      </c>
      <c r="Z392" s="5">
        <f>Z387-Z302</f>
        <v>0</v>
      </c>
      <c r="AB392" s="5">
        <f>AB387-AB302</f>
        <v>0</v>
      </c>
      <c r="AC392" s="5">
        <f>AC387-AC302</f>
        <v>0</v>
      </c>
      <c r="AD392" s="5">
        <f>AD387-AD302</f>
        <v>0</v>
      </c>
    </row>
  </sheetData>
  <autoFilter ref="A6:AF392"/>
  <pageMargins left="0.7" right="0.7" top="0.75" bottom="0.75" header="0.3" footer="0.3"/>
  <pageSetup scale="66" fitToHeight="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K60"/>
  <sheetViews>
    <sheetView zoomScale="75" zoomScaleNormal="75" workbookViewId="0">
      <pane xSplit="8" ySplit="4" topLeftCell="I5" activePane="bottomRight" state="frozen"/>
      <selection activeCell="D34" sqref="D34"/>
      <selection pane="topRight" activeCell="D34" sqref="D34"/>
      <selection pane="bottomLeft" activeCell="D34" sqref="D34"/>
      <selection pane="bottomRight" activeCell="D34" sqref="D3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8.5703125" style="81" bestFit="1" customWidth="1"/>
    <col min="11" max="11" width="14.42578125" bestFit="1" customWidth="1"/>
  </cols>
  <sheetData>
    <row r="1" spans="2:10" x14ac:dyDescent="0.25">
      <c r="G1" s="82" t="str">
        <f>BCTC_A!J3</f>
        <v>Balanced</v>
      </c>
      <c r="J1" s="82" t="str">
        <f>BCTC_A!M3</f>
        <v>Balanced</v>
      </c>
    </row>
    <row r="2" spans="2:10" x14ac:dyDescent="0.25">
      <c r="G2" s="81">
        <f>SUBTOTAL(9,G5:G1048576)</f>
        <v>0</v>
      </c>
      <c r="J2" s="81">
        <f>SUBTOTAL(9,J5:J1048576)</f>
        <v>0</v>
      </c>
    </row>
    <row r="3" spans="2:10" ht="30" x14ac:dyDescent="0.25">
      <c r="B3" s="66" t="s">
        <v>590</v>
      </c>
      <c r="C3" s="79" t="s">
        <v>591</v>
      </c>
      <c r="D3" s="66" t="s">
        <v>592</v>
      </c>
      <c r="E3" s="66" t="s">
        <v>593</v>
      </c>
      <c r="F3" s="66" t="s">
        <v>599</v>
      </c>
      <c r="G3" s="66" t="s">
        <v>600</v>
      </c>
      <c r="J3" s="66" t="s">
        <v>854</v>
      </c>
    </row>
    <row r="5" spans="2:10" hidden="1" x14ac:dyDescent="0.25">
      <c r="B5" s="84" t="s">
        <v>614</v>
      </c>
      <c r="D5" t="s">
        <v>596</v>
      </c>
      <c r="E5">
        <f>BCTC_M!A9</f>
        <v>111001</v>
      </c>
      <c r="F5" t="str">
        <f>VLOOKUP(E5,BCTC_M!$A$5:$E$391,5,0)</f>
        <v>Vietnam Dong</v>
      </c>
    </row>
    <row r="6" spans="2:10" hidden="1" x14ac:dyDescent="0.25">
      <c r="B6" s="84" t="s">
        <v>614</v>
      </c>
      <c r="D6" t="str">
        <f>D5</f>
        <v>Nhan tien gop von</v>
      </c>
      <c r="E6">
        <f>BCTC_M!A282</f>
        <v>411001</v>
      </c>
      <c r="F6" t="str">
        <f>VLOOKUP(E6,BCTC_M!$A$5:$E$391,5,0)</f>
        <v>Contributed capital / Ordinary shares with voting rights</v>
      </c>
      <c r="G6" s="81">
        <f>-G5</f>
        <v>0</v>
      </c>
      <c r="J6" s="81">
        <f>-J5</f>
        <v>0</v>
      </c>
    </row>
    <row r="7" spans="2:10" hidden="1" x14ac:dyDescent="0.25"/>
    <row r="8" spans="2:10" hidden="1" x14ac:dyDescent="0.25">
      <c r="B8" s="84" t="s">
        <v>614</v>
      </c>
      <c r="D8" t="s">
        <v>596</v>
      </c>
      <c r="E8">
        <f>BCTC_M!A13</f>
        <v>111004</v>
      </c>
      <c r="F8" t="str">
        <f>VLOOKUP(E8,BCTC_M!$A$5:$E$391,5,0)</f>
        <v>Vietnam Dong</v>
      </c>
    </row>
    <row r="9" spans="2:10" hidden="1" x14ac:dyDescent="0.25">
      <c r="B9" s="84" t="s">
        <v>614</v>
      </c>
      <c r="D9" t="str">
        <f>D8</f>
        <v>Nhan tien gop von</v>
      </c>
      <c r="E9">
        <f>E6</f>
        <v>411001</v>
      </c>
      <c r="F9" t="str">
        <f>VLOOKUP(E9,BCTC_M!$A$5:$E$391,5,0)</f>
        <v>Contributed capital / Ordinary shares with voting rights</v>
      </c>
      <c r="G9" s="81">
        <f>-G8</f>
        <v>0</v>
      </c>
      <c r="J9" s="81">
        <f>-J8</f>
        <v>0</v>
      </c>
    </row>
    <row r="10" spans="2:10" hidden="1" x14ac:dyDescent="0.25"/>
    <row r="11" spans="2:10" hidden="1" x14ac:dyDescent="0.25">
      <c r="B11" s="84" t="s">
        <v>614</v>
      </c>
      <c r="D11" t="s">
        <v>601</v>
      </c>
      <c r="E11">
        <f>BCTC_M!A115</f>
        <v>222002</v>
      </c>
      <c r="F11" t="str">
        <f>VLOOKUP(E11,BCTC_M!$A$5:$E$391,5,0)</f>
        <v>Machinery and equipment</v>
      </c>
    </row>
    <row r="12" spans="2:10" hidden="1" x14ac:dyDescent="0.25">
      <c r="B12" s="84" t="s">
        <v>614</v>
      </c>
      <c r="D12" t="str">
        <f>D11</f>
        <v>Mua TSCD</v>
      </c>
      <c r="E12">
        <f>BCTC_M!A205</f>
        <v>311001</v>
      </c>
      <c r="F12" t="str">
        <f>VLOOKUP(E12,BCTC_M!$A$5:$E$391,5,0)</f>
        <v>Accounts payable to suppliers</v>
      </c>
      <c r="G12" s="81">
        <f>-G11</f>
        <v>0</v>
      </c>
      <c r="J12" s="81">
        <f>-J11</f>
        <v>0</v>
      </c>
    </row>
    <row r="13" spans="2:10" hidden="1" x14ac:dyDescent="0.25"/>
    <row r="14" spans="2:10" x14ac:dyDescent="0.25">
      <c r="B14" s="84" t="s">
        <v>614</v>
      </c>
      <c r="D14" t="s">
        <v>602</v>
      </c>
      <c r="E14">
        <f>BCTC_M!A367</f>
        <v>642400</v>
      </c>
      <c r="F14" t="str">
        <f>VLOOKUP(E14,BCTC_M!$A$5:$E$391,5,0)</f>
        <v>Fixed asset depreciation</v>
      </c>
      <c r="G14" s="81">
        <f>GD_A_2018!G14</f>
        <v>100000000</v>
      </c>
      <c r="J14" s="81">
        <f>G14/4*3</f>
        <v>75000000</v>
      </c>
    </row>
    <row r="15" spans="2:10" x14ac:dyDescent="0.25">
      <c r="B15" s="84" t="s">
        <v>614</v>
      </c>
      <c r="D15" t="str">
        <f>D14</f>
        <v>Khau hao TSCD</v>
      </c>
      <c r="E15">
        <f>BCTC_M!A122</f>
        <v>223002</v>
      </c>
      <c r="F15" t="str">
        <f>VLOOKUP(E15,BCTC_M!$A$5:$E$391,5,0)</f>
        <v>AD - Machinery and equipment</v>
      </c>
      <c r="G15" s="81">
        <f>-G14</f>
        <v>-100000000</v>
      </c>
      <c r="J15" s="81">
        <f>-J14</f>
        <v>-75000000</v>
      </c>
    </row>
    <row r="17" spans="2:11" x14ac:dyDescent="0.25">
      <c r="B17" s="84" t="s">
        <v>614</v>
      </c>
      <c r="D17" t="s">
        <v>603</v>
      </c>
      <c r="E17">
        <f>BCTC_M!A69</f>
        <v>141013</v>
      </c>
      <c r="F17" t="str">
        <f>VLOOKUP(E17,BCTC_M!$A$5:$E$391,5,0)</f>
        <v>Purchase costs</v>
      </c>
      <c r="G17" s="81">
        <f>25000000000*4</f>
        <v>100000000000</v>
      </c>
      <c r="J17" s="81">
        <f>G17/4*3</f>
        <v>75000000000</v>
      </c>
    </row>
    <row r="18" spans="2:11" x14ac:dyDescent="0.25">
      <c r="B18" s="84" t="s">
        <v>614</v>
      </c>
      <c r="D18" t="str">
        <f>D17</f>
        <v>Mua HTK</v>
      </c>
      <c r="E18">
        <f>E12</f>
        <v>311001</v>
      </c>
      <c r="F18" t="str">
        <f>VLOOKUP(E18,BCTC_M!$A$5:$E$391,5,0)</f>
        <v>Accounts payable to suppliers</v>
      </c>
      <c r="G18" s="81">
        <f>-G17</f>
        <v>-100000000000</v>
      </c>
      <c r="J18" s="81">
        <f>-J17</f>
        <v>-75000000000</v>
      </c>
    </row>
    <row r="20" spans="2:11" x14ac:dyDescent="0.25">
      <c r="B20" s="84" t="s">
        <v>614</v>
      </c>
      <c r="D20" t="s">
        <v>604</v>
      </c>
      <c r="E20">
        <f>BCTC_M!A35</f>
        <v>131001</v>
      </c>
      <c r="F20" t="str">
        <f>VLOOKUP(E20,BCTC_M!$A$5:$E$391,5,0)</f>
        <v>Accounts receivable from customers</v>
      </c>
      <c r="G20" s="81">
        <f>G17*1.2*H20</f>
        <v>108000000000</v>
      </c>
      <c r="H20" s="83">
        <v>0.9</v>
      </c>
      <c r="J20" s="81">
        <f>G20/4*3</f>
        <v>81000000000</v>
      </c>
    </row>
    <row r="21" spans="2:11" x14ac:dyDescent="0.25">
      <c r="B21" s="84" t="s">
        <v>614</v>
      </c>
      <c r="D21" t="str">
        <f>D20</f>
        <v>Ban HTK</v>
      </c>
      <c r="E21">
        <f>BCTC_M!A321</f>
        <v>511100</v>
      </c>
      <c r="F21" t="str">
        <f>VLOOKUP(E21,BCTC_M!$A$5:$E$391,5,0)</f>
        <v>Revenue from sales of merchandises</v>
      </c>
      <c r="G21" s="81">
        <f>-G20</f>
        <v>-108000000000</v>
      </c>
      <c r="J21" s="81">
        <f>-J20</f>
        <v>-81000000000</v>
      </c>
    </row>
    <row r="23" spans="2:11" x14ac:dyDescent="0.25">
      <c r="B23" s="84" t="s">
        <v>614</v>
      </c>
      <c r="D23" t="s">
        <v>604</v>
      </c>
      <c r="E23">
        <f>BCTC_M!A333</f>
        <v>632100</v>
      </c>
      <c r="F23" t="str">
        <f>VLOOKUP(E23,BCTC_M!$A$5:$E$391,5,0)</f>
        <v>Costs of merchandises sold</v>
      </c>
      <c r="G23" s="81">
        <f>G17*1*H23</f>
        <v>90000000000</v>
      </c>
      <c r="H23" s="83">
        <f>H20</f>
        <v>0.9</v>
      </c>
      <c r="I23">
        <f>G23/G20</f>
        <v>0.83333333333333337</v>
      </c>
      <c r="J23" s="81">
        <f>G23/4*3</f>
        <v>67500000000</v>
      </c>
    </row>
    <row r="24" spans="2:11" x14ac:dyDescent="0.25">
      <c r="B24" s="84" t="s">
        <v>614</v>
      </c>
      <c r="D24" t="str">
        <f>D23</f>
        <v>Ban HTK</v>
      </c>
      <c r="E24">
        <f>E17</f>
        <v>141013</v>
      </c>
      <c r="F24" t="str">
        <f>VLOOKUP(E24,BCTC_M!$A$5:$E$391,5,0)</f>
        <v>Purchase costs</v>
      </c>
      <c r="G24" s="81">
        <f>-G23</f>
        <v>-90000000000</v>
      </c>
      <c r="J24" s="81">
        <f>-J23</f>
        <v>-67500000000</v>
      </c>
    </row>
    <row r="26" spans="2:11" x14ac:dyDescent="0.25">
      <c r="B26" s="84" t="s">
        <v>614</v>
      </c>
      <c r="D26" t="s">
        <v>605</v>
      </c>
      <c r="E26">
        <f>BCTC_M!A365</f>
        <v>642200</v>
      </c>
      <c r="F26" t="str">
        <f>VLOOKUP(E26,BCTC_M!$A$5:$E$391,5,0)</f>
        <v>Office supply expenses</v>
      </c>
      <c r="G26" s="81">
        <f>1000000000/2/2</f>
        <v>250000000</v>
      </c>
      <c r="J26" s="81">
        <f>G26/4*3</f>
        <v>187500000</v>
      </c>
    </row>
    <row r="27" spans="2:11" x14ac:dyDescent="0.25">
      <c r="B27" s="84" t="s">
        <v>614</v>
      </c>
      <c r="D27" t="str">
        <f>D26</f>
        <v>Chi phi QLDN</v>
      </c>
      <c r="E27">
        <f>E18</f>
        <v>311001</v>
      </c>
      <c r="F27" t="str">
        <f>VLOOKUP(E27,BCTC_M!$A$5:$E$391,5,0)</f>
        <v>Accounts payable to suppliers</v>
      </c>
      <c r="G27" s="81">
        <f>-G26</f>
        <v>-250000000</v>
      </c>
      <c r="J27" s="81">
        <f>-J26</f>
        <v>-187500000</v>
      </c>
    </row>
    <row r="29" spans="2:11" x14ac:dyDescent="0.25">
      <c r="B29" s="84" t="s">
        <v>614</v>
      </c>
      <c r="D29" t="s">
        <v>606</v>
      </c>
      <c r="E29">
        <f>BCTC_M!A356</f>
        <v>641100</v>
      </c>
      <c r="F29" t="str">
        <f>VLOOKUP(E29,BCTC_M!$A$5:$E$391,5,0)</f>
        <v>Staff expenses</v>
      </c>
      <c r="G29" s="81">
        <f>3000000000/2</f>
        <v>1500000000</v>
      </c>
      <c r="J29" s="81">
        <f>G29/4*3</f>
        <v>1125000000</v>
      </c>
    </row>
    <row r="30" spans="2:11" x14ac:dyDescent="0.25">
      <c r="B30" s="84" t="s">
        <v>614</v>
      </c>
      <c r="D30" t="str">
        <f>D29</f>
        <v>Chi phi nhan vien ban hang</v>
      </c>
      <c r="E30">
        <f>E8</f>
        <v>111004</v>
      </c>
      <c r="F30" t="str">
        <f>VLOOKUP(E30,BCTC_M!$A$5:$E$391,5,0)</f>
        <v>Vietnam Dong</v>
      </c>
      <c r="G30" s="81">
        <f>-G29</f>
        <v>-1500000000</v>
      </c>
      <c r="J30" s="81">
        <f>-J29</f>
        <v>-1125000000</v>
      </c>
    </row>
    <row r="32" spans="2:11" x14ac:dyDescent="0.25">
      <c r="B32" s="84" t="s">
        <v>614</v>
      </c>
      <c r="D32" t="s">
        <v>607</v>
      </c>
      <c r="E32">
        <f>BCTC_M!A382</f>
        <v>821100</v>
      </c>
      <c r="F32" t="str">
        <f>VLOOKUP(E32,BCTC_M!$A$5:$E$391,5,0)</f>
        <v>Income tax expense – current</v>
      </c>
      <c r="G32" s="81">
        <f>-H32*20%</f>
        <v>2910000000</v>
      </c>
      <c r="H32" s="81">
        <f>BCTC_A!V381</f>
        <v>-14550000000</v>
      </c>
      <c r="J32" s="81">
        <f>-K32*20%</f>
        <v>2422500000</v>
      </c>
      <c r="K32">
        <f>BCTC_A!Z381</f>
        <v>-12112500000</v>
      </c>
    </row>
    <row r="33" spans="2:10" x14ac:dyDescent="0.25">
      <c r="B33" s="84" t="s">
        <v>614</v>
      </c>
      <c r="D33" t="str">
        <f>D32</f>
        <v>Chi phi thue TNDN</v>
      </c>
      <c r="E33">
        <f>BCTC_M!A211</f>
        <v>313005</v>
      </c>
      <c r="F33" t="str">
        <f>VLOOKUP(E33,BCTC_M!$A$5:$E$391,5,0)</f>
        <v>Corporate income tax pay.</v>
      </c>
      <c r="G33" s="81">
        <f>-G32</f>
        <v>-2910000000</v>
      </c>
      <c r="J33" s="81">
        <f>-J32</f>
        <v>-2422500000</v>
      </c>
    </row>
    <row r="35" spans="2:10" x14ac:dyDescent="0.25">
      <c r="B35" s="84" t="s">
        <v>614</v>
      </c>
      <c r="D35" t="s">
        <v>608</v>
      </c>
      <c r="E35">
        <f>E18</f>
        <v>311001</v>
      </c>
      <c r="F35" t="str">
        <f>VLOOKUP(E35,BCTC_M!$A$5:$E$391,5,0)</f>
        <v>Accounts payable to suppliers</v>
      </c>
      <c r="G35" s="81">
        <f>G11/2</f>
        <v>0</v>
      </c>
      <c r="H35" s="81"/>
      <c r="J35" s="81">
        <f>J11/2</f>
        <v>0</v>
      </c>
    </row>
    <row r="36" spans="2:10" x14ac:dyDescent="0.25">
      <c r="B36" s="84" t="s">
        <v>614</v>
      </c>
      <c r="D36" t="str">
        <f>D35</f>
        <v>Tra tien mua hang</v>
      </c>
      <c r="E36">
        <f>E8</f>
        <v>111004</v>
      </c>
      <c r="F36" t="str">
        <f>VLOOKUP(E36,BCTC_M!$A$5:$E$391,5,0)</f>
        <v>Vietnam Dong</v>
      </c>
      <c r="G36" s="81">
        <f>-G35</f>
        <v>0</v>
      </c>
      <c r="J36" s="81">
        <f>-J35</f>
        <v>0</v>
      </c>
    </row>
    <row r="38" spans="2:10" x14ac:dyDescent="0.25">
      <c r="B38" s="84" t="s">
        <v>614</v>
      </c>
      <c r="D38" t="s">
        <v>608</v>
      </c>
      <c r="E38">
        <f>E35</f>
        <v>311001</v>
      </c>
      <c r="F38" t="str">
        <f>VLOOKUP(E38,BCTC_M!$A$5:$E$391,5,0)</f>
        <v>Accounts payable to suppliers</v>
      </c>
      <c r="G38" s="81">
        <f>G17*75%</f>
        <v>75000000000</v>
      </c>
      <c r="H38" s="81"/>
      <c r="J38" s="81">
        <f>G38/4*3</f>
        <v>56250000000</v>
      </c>
    </row>
    <row r="39" spans="2:10" x14ac:dyDescent="0.25">
      <c r="B39" s="84" t="s">
        <v>614</v>
      </c>
      <c r="D39" t="str">
        <f>D38</f>
        <v>Tra tien mua hang</v>
      </c>
      <c r="E39">
        <f>E36</f>
        <v>111004</v>
      </c>
      <c r="F39" t="str">
        <f>VLOOKUP(E39,BCTC_M!$A$5:$E$391,5,0)</f>
        <v>Vietnam Dong</v>
      </c>
      <c r="G39" s="81">
        <f>-G38</f>
        <v>-75000000000</v>
      </c>
      <c r="J39" s="81">
        <f>-J38</f>
        <v>-56250000000</v>
      </c>
    </row>
    <row r="41" spans="2:10" x14ac:dyDescent="0.25">
      <c r="B41" s="84" t="s">
        <v>614</v>
      </c>
      <c r="D41" t="s">
        <v>609</v>
      </c>
      <c r="E41">
        <f>E8</f>
        <v>111004</v>
      </c>
      <c r="F41" t="str">
        <f>VLOOKUP(E41,BCTC_M!$A$5:$E$391,5,0)</f>
        <v>Vietnam Dong</v>
      </c>
      <c r="G41" s="81">
        <f>G20*90%</f>
        <v>97200000000</v>
      </c>
      <c r="H41" s="81"/>
      <c r="J41" s="81">
        <f>G41/4*3</f>
        <v>72900000000</v>
      </c>
    </row>
    <row r="42" spans="2:10" x14ac:dyDescent="0.25">
      <c r="B42" s="84" t="s">
        <v>614</v>
      </c>
      <c r="D42" t="str">
        <f>D41</f>
        <v>Thu tien ban hang</v>
      </c>
      <c r="E42">
        <f>E20</f>
        <v>131001</v>
      </c>
      <c r="F42" t="str">
        <f>VLOOKUP(E42,BCTC_M!$A$5:$E$391,5,0)</f>
        <v>Accounts receivable from customers</v>
      </c>
      <c r="G42" s="81">
        <f>-G41</f>
        <v>-97200000000</v>
      </c>
      <c r="J42" s="81">
        <f>-J41</f>
        <v>-72900000000</v>
      </c>
    </row>
    <row r="44" spans="2:10" x14ac:dyDescent="0.25">
      <c r="B44" s="84" t="s">
        <v>614</v>
      </c>
      <c r="D44" t="s">
        <v>849</v>
      </c>
      <c r="E44">
        <f>E20</f>
        <v>131001</v>
      </c>
      <c r="F44" t="str">
        <f>VLOOKUP(E44,BCTC_M!$A$5:$E$391,5,0)</f>
        <v>Accounts receivable from customers</v>
      </c>
      <c r="G44" s="81">
        <f>-GD_A_2019!G44</f>
        <v>-11999999999.999998</v>
      </c>
      <c r="H44" s="83">
        <f>1-H20</f>
        <v>9.9999999999999978E-2</v>
      </c>
      <c r="I44" t="s">
        <v>798</v>
      </c>
      <c r="J44" s="81">
        <f>G44</f>
        <v>-11999999999.999998</v>
      </c>
    </row>
    <row r="45" spans="2:10" x14ac:dyDescent="0.25">
      <c r="B45" s="84" t="s">
        <v>614</v>
      </c>
      <c r="D45" t="str">
        <f>D44</f>
        <v>Thu tiền hàng bán cho M</v>
      </c>
      <c r="E45">
        <f>E41</f>
        <v>111004</v>
      </c>
      <c r="F45" t="str">
        <f>VLOOKUP(E45,BCTC_M!$A$5:$E$391,5,0)</f>
        <v>Vietnam Dong</v>
      </c>
      <c r="G45" s="81">
        <f>-G44</f>
        <v>11999999999.999998</v>
      </c>
      <c r="J45" s="81">
        <f>-J44</f>
        <v>11999999999.999998</v>
      </c>
    </row>
    <row r="47" spans="2:10" x14ac:dyDescent="0.25">
      <c r="B47" s="84" t="s">
        <v>614</v>
      </c>
      <c r="D47" t="str">
        <f>D44</f>
        <v>Thu tiền hàng bán cho M</v>
      </c>
      <c r="E47">
        <f t="shared" ref="E47:E48" si="0">E23</f>
        <v>632100</v>
      </c>
      <c r="F47" t="str">
        <f>VLOOKUP(E47,BCTC_M!$A$5:$E$391,5,0)</f>
        <v>Costs of merchandises sold</v>
      </c>
      <c r="H47" s="83">
        <f>H44</f>
        <v>9.9999999999999978E-2</v>
      </c>
      <c r="I47">
        <f>G47/G44</f>
        <v>0</v>
      </c>
    </row>
    <row r="48" spans="2:10" x14ac:dyDescent="0.25">
      <c r="B48" s="84" t="s">
        <v>614</v>
      </c>
      <c r="D48" t="str">
        <f>D47</f>
        <v>Thu tiền hàng bán cho M</v>
      </c>
      <c r="E48">
        <f t="shared" si="0"/>
        <v>141013</v>
      </c>
      <c r="F48" t="str">
        <f>VLOOKUP(E48,BCTC_M!$A$5:$E$391,5,0)</f>
        <v>Purchase costs</v>
      </c>
      <c r="G48" s="81">
        <f>-G47</f>
        <v>0</v>
      </c>
      <c r="J48" s="81">
        <f>-J47</f>
        <v>0</v>
      </c>
    </row>
    <row r="50" spans="2:10" x14ac:dyDescent="0.25">
      <c r="B50" s="84" t="s">
        <v>614</v>
      </c>
      <c r="D50" t="s">
        <v>850</v>
      </c>
      <c r="E50">
        <f>BCTC_A!A13</f>
        <v>111004</v>
      </c>
      <c r="F50" t="str">
        <f>VLOOKUP(E50,BCTC_M!$A$5:$E$391,5,0)</f>
        <v>Vietnam Dong</v>
      </c>
      <c r="G50" s="81">
        <f>-GD_M_2019!G50</f>
        <v>-30000000000</v>
      </c>
      <c r="H50" s="81"/>
      <c r="J50" s="81">
        <f>G50</f>
        <v>-30000000000</v>
      </c>
    </row>
    <row r="51" spans="2:10" x14ac:dyDescent="0.25">
      <c r="B51" s="84" t="s">
        <v>614</v>
      </c>
      <c r="D51" t="str">
        <f>D50</f>
        <v>Trả tiền vay từ M</v>
      </c>
      <c r="E51">
        <f>BCTC_A!A230</f>
        <v>320001</v>
      </c>
      <c r="F51" t="str">
        <f>VLOOKUP(E51,BCTC_M!$A$5:$E$391,5,0)</f>
        <v>Borrowing loans</v>
      </c>
      <c r="G51" s="81">
        <f>-G50</f>
        <v>30000000000</v>
      </c>
      <c r="J51" s="81">
        <f>-J50</f>
        <v>30000000000</v>
      </c>
    </row>
    <row r="53" spans="2:10" x14ac:dyDescent="0.25">
      <c r="B53" s="84" t="s">
        <v>614</v>
      </c>
      <c r="D53" t="s">
        <v>851</v>
      </c>
      <c r="E53">
        <f>E50</f>
        <v>111004</v>
      </c>
      <c r="F53" t="str">
        <f>VLOOKUP(E53,BCTC_M!$A$5:$E$391,5,0)</f>
        <v>Vietnam Dong</v>
      </c>
      <c r="G53" s="81">
        <f>-GD_M_2019!G53</f>
        <v>-3600000000</v>
      </c>
      <c r="H53" s="81"/>
      <c r="J53" s="81">
        <f>G53</f>
        <v>-3600000000</v>
      </c>
    </row>
    <row r="54" spans="2:10" x14ac:dyDescent="0.25">
      <c r="B54" s="84" t="s">
        <v>614</v>
      </c>
      <c r="D54" t="str">
        <f>D53</f>
        <v>Trả tiền lãi vay từ M</v>
      </c>
      <c r="E54">
        <f>BCTC_A!A218</f>
        <v>315001</v>
      </c>
      <c r="F54" t="str">
        <f>VLOOKUP(E54,BCTC_M!$A$5:$E$391,5,0)</f>
        <v>Accrued expenses ST</v>
      </c>
      <c r="G54" s="81">
        <f>-G53</f>
        <v>3600000000</v>
      </c>
      <c r="J54" s="81">
        <f>-J53</f>
        <v>3600000000</v>
      </c>
    </row>
    <row r="55" spans="2:10" hidden="1" x14ac:dyDescent="0.25">
      <c r="H55" s="81"/>
    </row>
    <row r="56" spans="2:10" hidden="1" x14ac:dyDescent="0.25">
      <c r="B56" s="84" t="s">
        <v>614</v>
      </c>
      <c r="D56" t="s">
        <v>824</v>
      </c>
      <c r="E56">
        <f>BCTC_A!A298</f>
        <v>421004</v>
      </c>
      <c r="F56" t="str">
        <f>VLOOKUP(E56,BCTC_M!$A$5:$E$391,5,0)</f>
        <v>Dividend paid</v>
      </c>
      <c r="H56" s="81">
        <f>BCTC_A!V384</f>
        <v>-11640000000</v>
      </c>
    </row>
    <row r="57" spans="2:10" hidden="1" x14ac:dyDescent="0.25">
      <c r="B57" s="84" t="s">
        <v>614</v>
      </c>
      <c r="D57" t="str">
        <f>D56</f>
        <v>A chia cổ tức từ LN năm 2019</v>
      </c>
      <c r="E57">
        <f>BCTC_A!A13</f>
        <v>111004</v>
      </c>
      <c r="F57" t="str">
        <f>VLOOKUP(E57,BCTC_M!$A$5:$E$391,5,0)</f>
        <v>Vietnam Dong</v>
      </c>
      <c r="G57" s="81">
        <f>-G56</f>
        <v>0</v>
      </c>
      <c r="J57" s="81">
        <f>-J56</f>
        <v>0</v>
      </c>
    </row>
    <row r="59" spans="2:10" x14ac:dyDescent="0.25">
      <c r="B59" s="84" t="s">
        <v>614</v>
      </c>
      <c r="D59" t="s">
        <v>608</v>
      </c>
      <c r="E59">
        <f>E38</f>
        <v>311001</v>
      </c>
      <c r="F59" t="str">
        <f>VLOOKUP(E59,BCTC_M!$A$5:$E$391,5,0)</f>
        <v>Accounts payable to suppliers</v>
      </c>
      <c r="J59" s="81">
        <f>45000000000+550000000</f>
        <v>45550000000</v>
      </c>
    </row>
    <row r="60" spans="2:10" x14ac:dyDescent="0.25">
      <c r="B60" s="84" t="s">
        <v>614</v>
      </c>
      <c r="D60" t="str">
        <f>D59</f>
        <v>Tra tien mua hang</v>
      </c>
      <c r="E60">
        <f>E39</f>
        <v>111004</v>
      </c>
      <c r="F60" t="str">
        <f>VLOOKUP(E60,BCTC_M!$A$5:$E$391,5,0)</f>
        <v>Vietnam Dong</v>
      </c>
      <c r="J60" s="81">
        <f>-J59</f>
        <v>-45550000000</v>
      </c>
    </row>
  </sheetData>
  <autoFilter ref="B4:H59"/>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J57"/>
  <sheetViews>
    <sheetView zoomScale="75" zoomScaleNormal="75" workbookViewId="0">
      <pane xSplit="8" ySplit="4" topLeftCell="I36" activePane="bottomRight" state="frozen"/>
      <selection activeCell="D34" sqref="D34"/>
      <selection pane="topRight" activeCell="D34" sqref="D34"/>
      <selection pane="bottomLeft" activeCell="D34" sqref="D34"/>
      <selection pane="bottomRight" activeCell="D34" sqref="D3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5.7109375" bestFit="1" customWidth="1"/>
  </cols>
  <sheetData>
    <row r="1" spans="2:7" x14ac:dyDescent="0.25">
      <c r="G1" s="82" t="str">
        <f>BCTC_A!J3</f>
        <v>Balanced</v>
      </c>
    </row>
    <row r="2" spans="2:7" x14ac:dyDescent="0.25">
      <c r="G2" s="81">
        <f>SUBTOTAL(9,G5:G1048576)</f>
        <v>0</v>
      </c>
    </row>
    <row r="3" spans="2:7" ht="30" x14ac:dyDescent="0.25">
      <c r="B3" s="66" t="s">
        <v>590</v>
      </c>
      <c r="C3" s="79" t="s">
        <v>591</v>
      </c>
      <c r="D3" s="66" t="s">
        <v>592</v>
      </c>
      <c r="E3" s="66" t="s">
        <v>593</v>
      </c>
      <c r="F3" s="66" t="s">
        <v>599</v>
      </c>
      <c r="G3" s="66" t="s">
        <v>600</v>
      </c>
    </row>
    <row r="5" spans="2:7" x14ac:dyDescent="0.25">
      <c r="B5" s="84" t="s">
        <v>614</v>
      </c>
      <c r="D5" t="s">
        <v>596</v>
      </c>
      <c r="E5">
        <f>BCTC_M!A9</f>
        <v>111001</v>
      </c>
      <c r="F5" t="str">
        <f>VLOOKUP(E5,BCTC_M!$A$5:$E$391,5,0)</f>
        <v>Vietnam Dong</v>
      </c>
    </row>
    <row r="6" spans="2:7" x14ac:dyDescent="0.25">
      <c r="B6" s="84" t="s">
        <v>614</v>
      </c>
      <c r="D6" t="str">
        <f>D5</f>
        <v>Nhan tien gop von</v>
      </c>
      <c r="E6">
        <f>BCTC_M!A282</f>
        <v>411001</v>
      </c>
      <c r="F6" t="str">
        <f>VLOOKUP(E6,BCTC_M!$A$5:$E$391,5,0)</f>
        <v>Contributed capital / Ordinary shares with voting rights</v>
      </c>
      <c r="G6" s="81">
        <f>-G5</f>
        <v>0</v>
      </c>
    </row>
    <row r="8" spans="2:7" x14ac:dyDescent="0.25">
      <c r="B8" s="84" t="s">
        <v>614</v>
      </c>
      <c r="D8" t="s">
        <v>596</v>
      </c>
      <c r="E8">
        <f>BCTC_M!A13</f>
        <v>111004</v>
      </c>
      <c r="F8" t="str">
        <f>VLOOKUP(E8,BCTC_M!$A$5:$E$391,5,0)</f>
        <v>Vietnam Dong</v>
      </c>
    </row>
    <row r="9" spans="2:7" x14ac:dyDescent="0.25">
      <c r="B9" s="84" t="s">
        <v>614</v>
      </c>
      <c r="D9" t="str">
        <f>D8</f>
        <v>Nhan tien gop von</v>
      </c>
      <c r="E9">
        <f>E6</f>
        <v>411001</v>
      </c>
      <c r="F9" t="str">
        <f>VLOOKUP(E9,BCTC_M!$A$5:$E$391,5,0)</f>
        <v>Contributed capital / Ordinary shares with voting rights</v>
      </c>
      <c r="G9" s="81">
        <f>-G8</f>
        <v>0</v>
      </c>
    </row>
    <row r="11" spans="2:7" x14ac:dyDescent="0.25">
      <c r="B11" s="84" t="s">
        <v>614</v>
      </c>
      <c r="D11" t="s">
        <v>601</v>
      </c>
      <c r="E11">
        <f>BCTC_M!A115</f>
        <v>222002</v>
      </c>
      <c r="F11" t="str">
        <f>VLOOKUP(E11,BCTC_M!$A$5:$E$391,5,0)</f>
        <v>Machinery and equipment</v>
      </c>
    </row>
    <row r="12" spans="2:7" x14ac:dyDescent="0.25">
      <c r="B12" s="84" t="s">
        <v>614</v>
      </c>
      <c r="D12" t="str">
        <f>D11</f>
        <v>Mua TSCD</v>
      </c>
      <c r="E12">
        <f>BCTC_M!A205</f>
        <v>311001</v>
      </c>
      <c r="F12" t="str">
        <f>VLOOKUP(E12,BCTC_M!$A$5:$E$391,5,0)</f>
        <v>Accounts payable to suppliers</v>
      </c>
      <c r="G12" s="81">
        <f>-G11</f>
        <v>0</v>
      </c>
    </row>
    <row r="14" spans="2:7" x14ac:dyDescent="0.25">
      <c r="B14" s="84" t="s">
        <v>614</v>
      </c>
      <c r="D14" t="s">
        <v>602</v>
      </c>
      <c r="E14">
        <f>BCTC_M!A367</f>
        <v>642400</v>
      </c>
      <c r="F14" t="str">
        <f>VLOOKUP(E14,BCTC_M!$A$5:$E$391,5,0)</f>
        <v>Fixed asset depreciation</v>
      </c>
      <c r="G14" s="81">
        <f>GD_A_2018!G14</f>
        <v>100000000</v>
      </c>
    </row>
    <row r="15" spans="2:7" x14ac:dyDescent="0.25">
      <c r="B15" s="84" t="s">
        <v>614</v>
      </c>
      <c r="D15" t="str">
        <f>D14</f>
        <v>Khau hao TSCD</v>
      </c>
      <c r="E15">
        <f>BCTC_M!A122</f>
        <v>223002</v>
      </c>
      <c r="F15" t="str">
        <f>VLOOKUP(E15,BCTC_M!$A$5:$E$391,5,0)</f>
        <v>AD - Machinery and equipment</v>
      </c>
      <c r="G15" s="81">
        <f>-G14</f>
        <v>-100000000</v>
      </c>
    </row>
    <row r="17" spans="2:9" x14ac:dyDescent="0.25">
      <c r="B17" s="84" t="s">
        <v>614</v>
      </c>
      <c r="D17" t="s">
        <v>603</v>
      </c>
      <c r="E17">
        <f>BCTC_M!A69</f>
        <v>141013</v>
      </c>
      <c r="F17" t="str">
        <f>VLOOKUP(E17,BCTC_M!$A$5:$E$391,5,0)</f>
        <v>Purchase costs</v>
      </c>
      <c r="G17" s="81">
        <f>25000000000*4</f>
        <v>100000000000</v>
      </c>
    </row>
    <row r="18" spans="2:9" x14ac:dyDescent="0.25">
      <c r="B18" s="84" t="s">
        <v>614</v>
      </c>
      <c r="D18" t="str">
        <f>D17</f>
        <v>Mua HTK</v>
      </c>
      <c r="E18">
        <f>E12</f>
        <v>311001</v>
      </c>
      <c r="F18" t="str">
        <f>VLOOKUP(E18,BCTC_M!$A$5:$E$391,5,0)</f>
        <v>Accounts payable to suppliers</v>
      </c>
      <c r="G18" s="81">
        <f>-G17</f>
        <v>-100000000000</v>
      </c>
    </row>
    <row r="20" spans="2:9" x14ac:dyDescent="0.25">
      <c r="B20" s="84" t="s">
        <v>614</v>
      </c>
      <c r="D20" t="s">
        <v>604</v>
      </c>
      <c r="E20">
        <f>BCTC_M!A35</f>
        <v>131001</v>
      </c>
      <c r="F20" t="str">
        <f>VLOOKUP(E20,BCTC_M!$A$5:$E$391,5,0)</f>
        <v>Accounts receivable from customers</v>
      </c>
      <c r="G20" s="81">
        <f>G17*1.2*H20</f>
        <v>108000000000</v>
      </c>
      <c r="H20" s="83">
        <v>0.9</v>
      </c>
    </row>
    <row r="21" spans="2:9" x14ac:dyDescent="0.25">
      <c r="B21" s="84" t="s">
        <v>614</v>
      </c>
      <c r="D21" t="str">
        <f>D20</f>
        <v>Ban HTK</v>
      </c>
      <c r="E21">
        <f>BCTC_M!A321</f>
        <v>511100</v>
      </c>
      <c r="F21" t="str">
        <f>VLOOKUP(E21,BCTC_M!$A$5:$E$391,5,0)</f>
        <v>Revenue from sales of merchandises</v>
      </c>
      <c r="G21" s="81">
        <f>-G20</f>
        <v>-108000000000</v>
      </c>
    </row>
    <row r="23" spans="2:9" x14ac:dyDescent="0.25">
      <c r="B23" s="84" t="s">
        <v>614</v>
      </c>
      <c r="D23" t="s">
        <v>604</v>
      </c>
      <c r="E23">
        <f>BCTC_M!A333</f>
        <v>632100</v>
      </c>
      <c r="F23" t="str">
        <f>VLOOKUP(E23,BCTC_M!$A$5:$E$391,5,0)</f>
        <v>Costs of merchandises sold</v>
      </c>
      <c r="G23" s="81">
        <f>G17*1*H23</f>
        <v>90000000000</v>
      </c>
      <c r="H23" s="83">
        <f>H20</f>
        <v>0.9</v>
      </c>
      <c r="I23">
        <f>G23/G20</f>
        <v>0.83333333333333337</v>
      </c>
    </row>
    <row r="24" spans="2:9" x14ac:dyDescent="0.25">
      <c r="B24" s="84" t="s">
        <v>614</v>
      </c>
      <c r="D24" t="str">
        <f>D23</f>
        <v>Ban HTK</v>
      </c>
      <c r="E24">
        <f>E17</f>
        <v>141013</v>
      </c>
      <c r="F24" t="str">
        <f>VLOOKUP(E24,BCTC_M!$A$5:$E$391,5,0)</f>
        <v>Purchase costs</v>
      </c>
      <c r="G24" s="81">
        <f>-G23</f>
        <v>-90000000000</v>
      </c>
    </row>
    <row r="26" spans="2:9" x14ac:dyDescent="0.25">
      <c r="B26" s="84" t="s">
        <v>614</v>
      </c>
      <c r="D26" t="s">
        <v>605</v>
      </c>
      <c r="E26">
        <f>BCTC_M!A365</f>
        <v>642200</v>
      </c>
      <c r="F26" t="str">
        <f>VLOOKUP(E26,BCTC_M!$A$5:$E$391,5,0)</f>
        <v>Office supply expenses</v>
      </c>
      <c r="G26" s="81">
        <f>1000000000/2/2</f>
        <v>250000000</v>
      </c>
    </row>
    <row r="27" spans="2:9" x14ac:dyDescent="0.25">
      <c r="B27" s="84" t="s">
        <v>614</v>
      </c>
      <c r="D27" t="str">
        <f>D26</f>
        <v>Chi phi QLDN</v>
      </c>
      <c r="E27">
        <f>E18</f>
        <v>311001</v>
      </c>
      <c r="F27" t="str">
        <f>VLOOKUP(E27,BCTC_M!$A$5:$E$391,5,0)</f>
        <v>Accounts payable to suppliers</v>
      </c>
      <c r="G27" s="81">
        <f>-G26</f>
        <v>-250000000</v>
      </c>
    </row>
    <row r="29" spans="2:9" x14ac:dyDescent="0.25">
      <c r="B29" s="84" t="s">
        <v>614</v>
      </c>
      <c r="D29" t="s">
        <v>606</v>
      </c>
      <c r="E29">
        <f>BCTC_M!A356</f>
        <v>641100</v>
      </c>
      <c r="F29" t="str">
        <f>VLOOKUP(E29,BCTC_M!$A$5:$E$391,5,0)</f>
        <v>Staff expenses</v>
      </c>
      <c r="G29" s="81">
        <f>3000000000/2</f>
        <v>1500000000</v>
      </c>
    </row>
    <row r="30" spans="2:9" x14ac:dyDescent="0.25">
      <c r="B30" s="84" t="s">
        <v>614</v>
      </c>
      <c r="D30" t="str">
        <f>D29</f>
        <v>Chi phi nhan vien ban hang</v>
      </c>
      <c r="E30">
        <f>E8</f>
        <v>111004</v>
      </c>
      <c r="F30" t="str">
        <f>VLOOKUP(E30,BCTC_M!$A$5:$E$391,5,0)</f>
        <v>Vietnam Dong</v>
      </c>
      <c r="G30" s="81">
        <f>-G29</f>
        <v>-1500000000</v>
      </c>
    </row>
    <row r="32" spans="2:9" x14ac:dyDescent="0.25">
      <c r="B32" s="84" t="s">
        <v>614</v>
      </c>
      <c r="D32" t="s">
        <v>607</v>
      </c>
      <c r="E32">
        <f>BCTC_M!A382</f>
        <v>821100</v>
      </c>
      <c r="F32" t="str">
        <f>VLOOKUP(E32,BCTC_M!$A$5:$E$391,5,0)</f>
        <v>Income tax expense – current</v>
      </c>
      <c r="G32" s="81">
        <f>-H32*20%</f>
        <v>2910000000</v>
      </c>
      <c r="H32" s="81">
        <f>BCTC_A!V381</f>
        <v>-14550000000</v>
      </c>
    </row>
    <row r="33" spans="2:10" x14ac:dyDescent="0.25">
      <c r="B33" s="84" t="s">
        <v>614</v>
      </c>
      <c r="D33" t="str">
        <f>D32</f>
        <v>Chi phi thue TNDN</v>
      </c>
      <c r="E33">
        <f>BCTC_M!A211</f>
        <v>313005</v>
      </c>
      <c r="F33" t="str">
        <f>VLOOKUP(E33,BCTC_M!$A$5:$E$391,5,0)</f>
        <v>Corporate income tax pay.</v>
      </c>
      <c r="G33" s="81">
        <f>-G32</f>
        <v>-2910000000</v>
      </c>
    </row>
    <row r="35" spans="2:10" x14ac:dyDescent="0.25">
      <c r="B35" s="84" t="s">
        <v>614</v>
      </c>
      <c r="D35" t="s">
        <v>608</v>
      </c>
      <c r="E35">
        <f>E18</f>
        <v>311001</v>
      </c>
      <c r="F35" t="str">
        <f>VLOOKUP(E35,BCTC_M!$A$5:$E$391,5,0)</f>
        <v>Accounts payable to suppliers</v>
      </c>
      <c r="G35" s="81">
        <f>G11/2</f>
        <v>0</v>
      </c>
      <c r="H35" s="81"/>
    </row>
    <row r="36" spans="2:10" x14ac:dyDescent="0.25">
      <c r="B36" s="84" t="s">
        <v>614</v>
      </c>
      <c r="D36" t="str">
        <f>D35</f>
        <v>Tra tien mua hang</v>
      </c>
      <c r="E36">
        <f>E8</f>
        <v>111004</v>
      </c>
      <c r="F36" t="str">
        <f>VLOOKUP(E36,BCTC_M!$A$5:$E$391,5,0)</f>
        <v>Vietnam Dong</v>
      </c>
      <c r="G36" s="81">
        <f>-G35</f>
        <v>0</v>
      </c>
    </row>
    <row r="38" spans="2:10" x14ac:dyDescent="0.25">
      <c r="B38" s="84" t="s">
        <v>614</v>
      </c>
      <c r="D38" t="s">
        <v>608</v>
      </c>
      <c r="E38">
        <f>E35</f>
        <v>311001</v>
      </c>
      <c r="F38" t="str">
        <f>VLOOKUP(E38,BCTC_M!$A$5:$E$391,5,0)</f>
        <v>Accounts payable to suppliers</v>
      </c>
      <c r="G38" s="81">
        <f>G17*75%</f>
        <v>75000000000</v>
      </c>
      <c r="H38" s="81"/>
    </row>
    <row r="39" spans="2:10" x14ac:dyDescent="0.25">
      <c r="B39" s="84" t="s">
        <v>614</v>
      </c>
      <c r="D39" t="str">
        <f>D38</f>
        <v>Tra tien mua hang</v>
      </c>
      <c r="E39">
        <f>E36</f>
        <v>111004</v>
      </c>
      <c r="F39" t="str">
        <f>VLOOKUP(E39,BCTC_M!$A$5:$E$391,5,0)</f>
        <v>Vietnam Dong</v>
      </c>
      <c r="G39" s="81">
        <f>-G38</f>
        <v>-75000000000</v>
      </c>
    </row>
    <row r="41" spans="2:10" x14ac:dyDescent="0.25">
      <c r="B41" s="84" t="s">
        <v>614</v>
      </c>
      <c r="D41" t="s">
        <v>609</v>
      </c>
      <c r="E41">
        <f>E8</f>
        <v>111004</v>
      </c>
      <c r="F41" t="str">
        <f>VLOOKUP(E41,BCTC_M!$A$5:$E$391,5,0)</f>
        <v>Vietnam Dong</v>
      </c>
      <c r="G41" s="81">
        <f>G20*90%</f>
        <v>97200000000</v>
      </c>
      <c r="H41" s="81"/>
    </row>
    <row r="42" spans="2:10" x14ac:dyDescent="0.25">
      <c r="B42" s="84" t="s">
        <v>614</v>
      </c>
      <c r="D42" t="str">
        <f>D41</f>
        <v>Thu tien ban hang</v>
      </c>
      <c r="E42">
        <f>E20</f>
        <v>131001</v>
      </c>
      <c r="F42" t="str">
        <f>VLOOKUP(E42,BCTC_M!$A$5:$E$391,5,0)</f>
        <v>Accounts receivable from customers</v>
      </c>
      <c r="G42" s="81">
        <f>-G41</f>
        <v>-97200000000</v>
      </c>
    </row>
    <row r="44" spans="2:10" x14ac:dyDescent="0.25">
      <c r="B44" s="84" t="s">
        <v>614</v>
      </c>
      <c r="D44" t="s">
        <v>796</v>
      </c>
      <c r="E44">
        <f>E20</f>
        <v>131001</v>
      </c>
      <c r="F44" t="str">
        <f>VLOOKUP(E44,BCTC_M!$A$5:$E$391,5,0)</f>
        <v>Accounts receivable from customers</v>
      </c>
      <c r="G44" s="81">
        <f>G20/H20*H44</f>
        <v>11999999999.999998</v>
      </c>
      <c r="H44" s="83">
        <f>1-H20</f>
        <v>9.9999999999999978E-2</v>
      </c>
      <c r="I44" t="s">
        <v>798</v>
      </c>
      <c r="J44" s="209">
        <f>G44-G47</f>
        <v>1999999999.9999981</v>
      </c>
    </row>
    <row r="45" spans="2:10" x14ac:dyDescent="0.25">
      <c r="B45" s="84" t="s">
        <v>614</v>
      </c>
      <c r="D45" t="str">
        <f>D44</f>
        <v>Ban HTK cho M</v>
      </c>
      <c r="E45">
        <f>E21</f>
        <v>511100</v>
      </c>
      <c r="F45" t="str">
        <f>VLOOKUP(E45,BCTC_M!$A$5:$E$391,5,0)</f>
        <v>Revenue from sales of merchandises</v>
      </c>
      <c r="G45" s="81">
        <f>-G44</f>
        <v>-11999999999.999998</v>
      </c>
    </row>
    <row r="47" spans="2:10" x14ac:dyDescent="0.25">
      <c r="B47" s="84" t="s">
        <v>614</v>
      </c>
      <c r="D47" t="str">
        <f>D44</f>
        <v>Ban HTK cho M</v>
      </c>
      <c r="E47">
        <f t="shared" ref="E47:E48" si="0">E23</f>
        <v>632100</v>
      </c>
      <c r="F47" t="str">
        <f>VLOOKUP(E47,BCTC_M!$A$5:$E$391,5,0)</f>
        <v>Costs of merchandises sold</v>
      </c>
      <c r="G47" s="81">
        <f>G17-G23</f>
        <v>10000000000</v>
      </c>
      <c r="H47" s="83">
        <f>H44</f>
        <v>9.9999999999999978E-2</v>
      </c>
      <c r="I47">
        <f>G47/G44</f>
        <v>0.83333333333333348</v>
      </c>
    </row>
    <row r="48" spans="2:10" x14ac:dyDescent="0.25">
      <c r="B48" s="84" t="s">
        <v>614</v>
      </c>
      <c r="D48" t="str">
        <f>D47</f>
        <v>Ban HTK cho M</v>
      </c>
      <c r="E48">
        <f t="shared" si="0"/>
        <v>141013</v>
      </c>
      <c r="F48" t="str">
        <f>VLOOKUP(E48,BCTC_M!$A$5:$E$391,5,0)</f>
        <v>Purchase costs</v>
      </c>
      <c r="G48" s="81">
        <f>-G47</f>
        <v>-10000000000</v>
      </c>
    </row>
    <row r="50" spans="2:8" x14ac:dyDescent="0.25">
      <c r="B50" s="84" t="s">
        <v>614</v>
      </c>
      <c r="D50" t="s">
        <v>801</v>
      </c>
      <c r="E50">
        <f>BCTC_A!A13</f>
        <v>111004</v>
      </c>
      <c r="F50" t="str">
        <f>VLOOKUP(E50,BCTC_M!$A$5:$E$391,5,0)</f>
        <v>Vietnam Dong</v>
      </c>
      <c r="G50" s="81">
        <f>GD_M_2019!G50</f>
        <v>30000000000</v>
      </c>
      <c r="H50" s="81"/>
    </row>
    <row r="51" spans="2:8" x14ac:dyDescent="0.25">
      <c r="B51" s="84" t="s">
        <v>614</v>
      </c>
      <c r="D51" t="str">
        <f>D50</f>
        <v>A vay tu M</v>
      </c>
      <c r="E51">
        <f>BCTC_A!A230</f>
        <v>320001</v>
      </c>
      <c r="F51" t="str">
        <f>VLOOKUP(E51,BCTC_M!$A$5:$E$391,5,0)</f>
        <v>Borrowing loans</v>
      </c>
      <c r="G51" s="81">
        <f>-G50</f>
        <v>-30000000000</v>
      </c>
    </row>
    <row r="53" spans="2:8" x14ac:dyDescent="0.25">
      <c r="B53" s="84" t="s">
        <v>614</v>
      </c>
      <c r="D53" t="s">
        <v>803</v>
      </c>
      <c r="E53">
        <f>BCTC_A!A348</f>
        <v>635100</v>
      </c>
      <c r="F53" t="str">
        <f>VLOOKUP(E53,BCTC_M!$A$5:$E$391,5,0)</f>
        <v>Interest expense</v>
      </c>
      <c r="G53" s="81">
        <f>GD_M_2019!G53</f>
        <v>3600000000</v>
      </c>
      <c r="H53" s="81"/>
    </row>
    <row r="54" spans="2:8" x14ac:dyDescent="0.25">
      <c r="B54" s="84" t="s">
        <v>614</v>
      </c>
      <c r="D54" t="str">
        <f>D53</f>
        <v>Lai vay tu M</v>
      </c>
      <c r="E54">
        <f>BCTC_A!A218</f>
        <v>315001</v>
      </c>
      <c r="F54" t="str">
        <f>VLOOKUP(E54,BCTC_M!$A$5:$E$391,5,0)</f>
        <v>Accrued expenses ST</v>
      </c>
      <c r="G54" s="81">
        <f>-G53</f>
        <v>-3600000000</v>
      </c>
    </row>
    <row r="55" spans="2:8" x14ac:dyDescent="0.25">
      <c r="H55" s="81"/>
    </row>
    <row r="56" spans="2:8" x14ac:dyDescent="0.25">
      <c r="B56" s="84" t="s">
        <v>614</v>
      </c>
      <c r="D56" t="s">
        <v>824</v>
      </c>
      <c r="E56">
        <f>BCTC_A!A298</f>
        <v>421004</v>
      </c>
      <c r="F56" t="str">
        <f>VLOOKUP(E56,BCTC_M!$A$5:$E$391,5,0)</f>
        <v>Dividend paid</v>
      </c>
      <c r="G56" s="81">
        <f>10000000000</f>
        <v>10000000000</v>
      </c>
      <c r="H56" s="81">
        <f>BCTC_A!V384</f>
        <v>-11640000000</v>
      </c>
    </row>
    <row r="57" spans="2:8" x14ac:dyDescent="0.25">
      <c r="B57" s="84" t="s">
        <v>614</v>
      </c>
      <c r="D57" t="str">
        <f>D56</f>
        <v>A chia cổ tức từ LN năm 2019</v>
      </c>
      <c r="E57">
        <f>BCTC_A!A13</f>
        <v>111004</v>
      </c>
      <c r="F57" t="str">
        <f>VLOOKUP(E57,BCTC_M!$A$5:$E$391,5,0)</f>
        <v>Vietnam Dong</v>
      </c>
      <c r="G57" s="81">
        <f>-G56</f>
        <v>-10000000000</v>
      </c>
    </row>
  </sheetData>
  <autoFilter ref="B4:H59"/>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K46"/>
  <sheetViews>
    <sheetView zoomScale="75" zoomScaleNormal="75" workbookViewId="0">
      <pane xSplit="10" ySplit="4" topLeftCell="O5" activePane="bottomRight" state="frozen"/>
      <selection activeCell="D34" sqref="D34"/>
      <selection pane="topRight" activeCell="D34" sqref="D34"/>
      <selection pane="bottomLeft" activeCell="D34" sqref="D34"/>
      <selection pane="bottomRight" activeCell="D34" sqref="D34"/>
    </sheetView>
  </sheetViews>
  <sheetFormatPr defaultRowHeight="15" x14ac:dyDescent="0.25"/>
  <cols>
    <col min="2" max="2" width="9.140625" style="84"/>
    <col min="3" max="3" width="10.42578125" style="80" bestFit="1" customWidth="1"/>
    <col min="4" max="4" width="35.5703125" bestFit="1" customWidth="1"/>
    <col min="6" max="6" width="52" customWidth="1"/>
    <col min="7" max="7" width="18.5703125" style="81" bestFit="1" customWidth="1"/>
    <col min="8" max="8" width="16.85546875" bestFit="1" customWidth="1"/>
    <col min="9" max="9" width="18.5703125" style="81" bestFit="1" customWidth="1"/>
    <col min="11" max="11" width="18.5703125" style="81" bestFit="1" customWidth="1"/>
  </cols>
  <sheetData>
    <row r="1" spans="2:11" x14ac:dyDescent="0.25">
      <c r="G1" s="82" t="str">
        <f>BCTC_A!J3</f>
        <v>Balanced</v>
      </c>
      <c r="I1" s="82" t="str">
        <f>BCTC_A!L3</f>
        <v>Balanced</v>
      </c>
      <c r="K1" s="82" t="str">
        <f>BCTC_A!N3</f>
        <v>Balanced</v>
      </c>
    </row>
    <row r="2" spans="2:11" x14ac:dyDescent="0.25">
      <c r="G2" s="81">
        <f>SUBTOTAL(9,G5:G1048576)</f>
        <v>0</v>
      </c>
      <c r="I2" s="81">
        <f>SUBTOTAL(9,I5:I1048576)</f>
        <v>0</v>
      </c>
      <c r="K2" s="81">
        <f>SUBTOTAL(9,K5:K1048576)</f>
        <v>0</v>
      </c>
    </row>
    <row r="3" spans="2:11" ht="30" x14ac:dyDescent="0.25">
      <c r="B3" s="66" t="s">
        <v>590</v>
      </c>
      <c r="C3" s="79" t="s">
        <v>591</v>
      </c>
      <c r="D3" s="66" t="s">
        <v>592</v>
      </c>
      <c r="E3" s="66" t="s">
        <v>593</v>
      </c>
      <c r="F3" s="66" t="s">
        <v>599</v>
      </c>
      <c r="G3" s="66" t="s">
        <v>600</v>
      </c>
      <c r="I3" s="66" t="s">
        <v>629</v>
      </c>
      <c r="K3" s="66" t="s">
        <v>628</v>
      </c>
    </row>
    <row r="5" spans="2:11" x14ac:dyDescent="0.25">
      <c r="B5" s="84" t="s">
        <v>614</v>
      </c>
      <c r="C5" s="80">
        <v>43101</v>
      </c>
      <c r="D5" t="s">
        <v>596</v>
      </c>
      <c r="E5">
        <f>BCTC_M!A9</f>
        <v>111001</v>
      </c>
      <c r="F5" t="str">
        <f>VLOOKUP(E5,BCTC_M!$A$5:$E$391,5,0)</f>
        <v>Vietnam Dong</v>
      </c>
      <c r="G5" s="81">
        <f>10000000000/2</f>
        <v>5000000000</v>
      </c>
      <c r="I5" s="81">
        <f>G5</f>
        <v>5000000000</v>
      </c>
      <c r="K5" s="81">
        <v>0</v>
      </c>
    </row>
    <row r="6" spans="2:11" x14ac:dyDescent="0.25">
      <c r="B6" s="84" t="s">
        <v>614</v>
      </c>
      <c r="C6" s="80">
        <f>C5</f>
        <v>43101</v>
      </c>
      <c r="D6" t="str">
        <f>D5</f>
        <v>Nhan tien gop von</v>
      </c>
      <c r="E6">
        <f>BCTC_M!A282</f>
        <v>411001</v>
      </c>
      <c r="F6" t="str">
        <f>VLOOKUP(E6,BCTC_M!$A$5:$E$391,5,0)</f>
        <v>Contributed capital / Ordinary shares with voting rights</v>
      </c>
      <c r="G6" s="81">
        <f>-G5</f>
        <v>-5000000000</v>
      </c>
      <c r="I6" s="81">
        <f>-I5</f>
        <v>-5000000000</v>
      </c>
      <c r="K6" s="81">
        <f>-K5</f>
        <v>0</v>
      </c>
    </row>
    <row r="8" spans="2:11" x14ac:dyDescent="0.25">
      <c r="B8" s="84" t="s">
        <v>614</v>
      </c>
      <c r="C8" s="80">
        <v>43101</v>
      </c>
      <c r="D8" t="s">
        <v>596</v>
      </c>
      <c r="E8">
        <f>BCTC_M!A13</f>
        <v>111004</v>
      </c>
      <c r="F8" t="str">
        <f>VLOOKUP(E8,BCTC_M!$A$5:$E$391,5,0)</f>
        <v>Vietnam Dong</v>
      </c>
      <c r="G8" s="81">
        <f>100000000000/2</f>
        <v>50000000000</v>
      </c>
      <c r="I8" s="81">
        <f>G8/5</f>
        <v>10000000000</v>
      </c>
      <c r="K8" s="81">
        <v>0</v>
      </c>
    </row>
    <row r="9" spans="2:11" x14ac:dyDescent="0.25">
      <c r="B9" s="84" t="s">
        <v>614</v>
      </c>
      <c r="C9" s="80">
        <f>C8</f>
        <v>43101</v>
      </c>
      <c r="D9" t="str">
        <f>D8</f>
        <v>Nhan tien gop von</v>
      </c>
      <c r="E9">
        <f>E6</f>
        <v>411001</v>
      </c>
      <c r="F9" t="str">
        <f>VLOOKUP(E9,BCTC_M!$A$5:$E$391,5,0)</f>
        <v>Contributed capital / Ordinary shares with voting rights</v>
      </c>
      <c r="G9" s="81">
        <f>-G8</f>
        <v>-50000000000</v>
      </c>
      <c r="I9" s="81">
        <f>-I8</f>
        <v>-10000000000</v>
      </c>
      <c r="K9" s="81">
        <f>-K8</f>
        <v>0</v>
      </c>
    </row>
    <row r="11" spans="2:11" x14ac:dyDescent="0.25">
      <c r="B11" s="84" t="s">
        <v>614</v>
      </c>
      <c r="C11" s="80">
        <v>43101</v>
      </c>
      <c r="D11" t="s">
        <v>601</v>
      </c>
      <c r="E11">
        <f>BCTC_M!A115</f>
        <v>222002</v>
      </c>
      <c r="F11" t="str">
        <f>VLOOKUP(E11,BCTC_M!$A$5:$E$391,5,0)</f>
        <v>Machinery and equipment</v>
      </c>
      <c r="G11" s="81">
        <f>2000000000/2</f>
        <v>1000000000</v>
      </c>
      <c r="I11" s="81">
        <f>G11</f>
        <v>1000000000</v>
      </c>
      <c r="K11" s="81">
        <v>0</v>
      </c>
    </row>
    <row r="12" spans="2:11" x14ac:dyDescent="0.25">
      <c r="B12" s="84" t="s">
        <v>614</v>
      </c>
      <c r="C12" s="80">
        <f>C11</f>
        <v>43101</v>
      </c>
      <c r="D12" t="str">
        <f>D11</f>
        <v>Mua TSCD</v>
      </c>
      <c r="E12">
        <f>BCTC_M!A205</f>
        <v>311001</v>
      </c>
      <c r="F12" t="str">
        <f>VLOOKUP(E12,BCTC_M!$A$5:$E$391,5,0)</f>
        <v>Accounts payable to suppliers</v>
      </c>
      <c r="G12" s="81">
        <f>-G11</f>
        <v>-1000000000</v>
      </c>
      <c r="I12" s="81">
        <f>-I11</f>
        <v>-1000000000</v>
      </c>
      <c r="K12" s="81">
        <f>-K11</f>
        <v>0</v>
      </c>
    </row>
    <row r="14" spans="2:11" x14ac:dyDescent="0.25">
      <c r="B14" s="84" t="s">
        <v>614</v>
      </c>
      <c r="C14" s="80">
        <v>43101</v>
      </c>
      <c r="D14" t="s">
        <v>602</v>
      </c>
      <c r="E14">
        <f>BCTC_M!A367</f>
        <v>642400</v>
      </c>
      <c r="F14" t="str">
        <f>VLOOKUP(E14,BCTC_M!$A$5:$E$391,5,0)</f>
        <v>Fixed asset depreciation</v>
      </c>
      <c r="G14" s="81">
        <f>G11/10</f>
        <v>100000000</v>
      </c>
      <c r="I14" s="81">
        <f>G14/4*3</f>
        <v>75000000</v>
      </c>
      <c r="K14" s="81">
        <f>G14-I14</f>
        <v>25000000</v>
      </c>
    </row>
    <row r="15" spans="2:11" x14ac:dyDescent="0.25">
      <c r="B15" s="84" t="s">
        <v>614</v>
      </c>
      <c r="C15" s="80">
        <f>C14</f>
        <v>43101</v>
      </c>
      <c r="D15" t="str">
        <f>D14</f>
        <v>Khau hao TSCD</v>
      </c>
      <c r="E15">
        <f>BCTC_M!A122</f>
        <v>223002</v>
      </c>
      <c r="F15" t="str">
        <f>VLOOKUP(E15,BCTC_M!$A$5:$E$391,5,0)</f>
        <v>AD - Machinery and equipment</v>
      </c>
      <c r="G15" s="81">
        <f>-G14</f>
        <v>-100000000</v>
      </c>
      <c r="I15" s="81">
        <f>-I14</f>
        <v>-75000000</v>
      </c>
      <c r="K15" s="81">
        <f>-K14</f>
        <v>-25000000</v>
      </c>
    </row>
    <row r="17" spans="2:11" x14ac:dyDescent="0.25">
      <c r="B17" s="84" t="s">
        <v>614</v>
      </c>
      <c r="C17" s="80">
        <v>43101</v>
      </c>
      <c r="D17" t="s">
        <v>603</v>
      </c>
      <c r="E17">
        <f>BCTC_M!A69</f>
        <v>141013</v>
      </c>
      <c r="F17" t="str">
        <f>VLOOKUP(E17,BCTC_M!$A$5:$E$391,5,0)</f>
        <v>Purchase costs</v>
      </c>
      <c r="G17" s="81">
        <f>25000000000/2</f>
        <v>12500000000</v>
      </c>
      <c r="I17" s="81">
        <f>G17/4*3</f>
        <v>9375000000</v>
      </c>
      <c r="K17" s="81">
        <f>G17-I17</f>
        <v>3125000000</v>
      </c>
    </row>
    <row r="18" spans="2:11" x14ac:dyDescent="0.25">
      <c r="B18" s="84" t="s">
        <v>614</v>
      </c>
      <c r="C18" s="80">
        <f>C17</f>
        <v>43101</v>
      </c>
      <c r="D18" t="str">
        <f>D17</f>
        <v>Mua HTK</v>
      </c>
      <c r="E18">
        <f>E12</f>
        <v>311001</v>
      </c>
      <c r="F18" t="str">
        <f>VLOOKUP(E18,BCTC_M!$A$5:$E$391,5,0)</f>
        <v>Accounts payable to suppliers</v>
      </c>
      <c r="G18" s="81">
        <f>-G17</f>
        <v>-12500000000</v>
      </c>
      <c r="I18" s="81">
        <f>-I17</f>
        <v>-9375000000</v>
      </c>
      <c r="K18" s="81">
        <f>-K17</f>
        <v>-3125000000</v>
      </c>
    </row>
    <row r="20" spans="2:11" x14ac:dyDescent="0.25">
      <c r="B20" s="84" t="s">
        <v>614</v>
      </c>
      <c r="C20" s="80">
        <v>43465</v>
      </c>
      <c r="D20" t="s">
        <v>604</v>
      </c>
      <c r="E20">
        <f>BCTC_M!A35</f>
        <v>131001</v>
      </c>
      <c r="F20" t="str">
        <f>VLOOKUP(E20,BCTC_M!$A$5:$E$391,5,0)</f>
        <v>Accounts receivable from customers</v>
      </c>
      <c r="G20" s="81">
        <f>G17*1.2*H20</f>
        <v>12000000000</v>
      </c>
      <c r="H20" s="83">
        <v>0.8</v>
      </c>
      <c r="I20" s="81">
        <f>G20/4*3</f>
        <v>9000000000</v>
      </c>
      <c r="K20" s="81">
        <f>G20-I20</f>
        <v>3000000000</v>
      </c>
    </row>
    <row r="21" spans="2:11" x14ac:dyDescent="0.25">
      <c r="B21" s="84" t="s">
        <v>614</v>
      </c>
      <c r="C21" s="80">
        <f>C20</f>
        <v>43465</v>
      </c>
      <c r="D21" t="str">
        <f>D20</f>
        <v>Ban HTK</v>
      </c>
      <c r="E21">
        <f>BCTC_M!A321</f>
        <v>511100</v>
      </c>
      <c r="F21" t="str">
        <f>VLOOKUP(E21,BCTC_M!$A$5:$E$391,5,0)</f>
        <v>Revenue from sales of merchandises</v>
      </c>
      <c r="G21" s="81">
        <f>-G20</f>
        <v>-12000000000</v>
      </c>
      <c r="I21" s="81">
        <f>-I20</f>
        <v>-9000000000</v>
      </c>
      <c r="K21" s="81">
        <f>-K20</f>
        <v>-3000000000</v>
      </c>
    </row>
    <row r="23" spans="2:11" x14ac:dyDescent="0.25">
      <c r="B23" s="84" t="s">
        <v>614</v>
      </c>
      <c r="C23" s="80">
        <v>43465</v>
      </c>
      <c r="D23" t="s">
        <v>604</v>
      </c>
      <c r="E23">
        <f>BCTC_M!A333</f>
        <v>632100</v>
      </c>
      <c r="F23" t="str">
        <f>VLOOKUP(E23,BCTC_M!$A$5:$E$391,5,0)</f>
        <v>Costs of merchandises sold</v>
      </c>
      <c r="G23" s="81">
        <f>G17*1*H23</f>
        <v>10000000000</v>
      </c>
      <c r="H23" s="83">
        <f>H20</f>
        <v>0.8</v>
      </c>
      <c r="I23" s="81">
        <f>G23/4*3</f>
        <v>7500000000</v>
      </c>
      <c r="K23" s="81">
        <f>G23-I23</f>
        <v>2500000000</v>
      </c>
    </row>
    <row r="24" spans="2:11" x14ac:dyDescent="0.25">
      <c r="B24" s="84" t="s">
        <v>614</v>
      </c>
      <c r="C24" s="80">
        <f>C23</f>
        <v>43465</v>
      </c>
      <c r="D24" t="str">
        <f>D23</f>
        <v>Ban HTK</v>
      </c>
      <c r="E24">
        <f>E17</f>
        <v>141013</v>
      </c>
      <c r="F24" t="str">
        <f>VLOOKUP(E24,BCTC_M!$A$5:$E$391,5,0)</f>
        <v>Purchase costs</v>
      </c>
      <c r="G24" s="81">
        <f>-G23</f>
        <v>-10000000000</v>
      </c>
      <c r="I24" s="81">
        <f>-I23</f>
        <v>-7500000000</v>
      </c>
      <c r="K24" s="81">
        <f>-K23</f>
        <v>-2500000000</v>
      </c>
    </row>
    <row r="26" spans="2:11" x14ac:dyDescent="0.25">
      <c r="B26" s="84" t="s">
        <v>614</v>
      </c>
      <c r="C26" s="80">
        <v>43465</v>
      </c>
      <c r="D26" t="s">
        <v>605</v>
      </c>
      <c r="E26">
        <f>BCTC_M!A365</f>
        <v>642200</v>
      </c>
      <c r="F26" t="str">
        <f>VLOOKUP(E26,BCTC_M!$A$5:$E$391,5,0)</f>
        <v>Office supply expenses</v>
      </c>
      <c r="G26" s="81">
        <f>1000000000/2/2</f>
        <v>250000000</v>
      </c>
      <c r="I26" s="81">
        <f>G26/4*3</f>
        <v>187500000</v>
      </c>
      <c r="K26" s="81">
        <f>G26-I26</f>
        <v>62500000</v>
      </c>
    </row>
    <row r="27" spans="2:11" x14ac:dyDescent="0.25">
      <c r="B27" s="84" t="s">
        <v>614</v>
      </c>
      <c r="C27" s="80">
        <f>C26</f>
        <v>43465</v>
      </c>
      <c r="D27" t="str">
        <f>D26</f>
        <v>Chi phi QLDN</v>
      </c>
      <c r="E27">
        <f>E18</f>
        <v>311001</v>
      </c>
      <c r="F27" t="str">
        <f>VLOOKUP(E27,BCTC_M!$A$5:$E$391,5,0)</f>
        <v>Accounts payable to suppliers</v>
      </c>
      <c r="G27" s="81">
        <f>-G26</f>
        <v>-250000000</v>
      </c>
      <c r="I27" s="81">
        <f>-I26</f>
        <v>-187500000</v>
      </c>
      <c r="K27" s="81">
        <f>-K26</f>
        <v>-62500000</v>
      </c>
    </row>
    <row r="29" spans="2:11" x14ac:dyDescent="0.25">
      <c r="B29" s="84" t="s">
        <v>614</v>
      </c>
      <c r="C29" s="80">
        <v>43465</v>
      </c>
      <c r="D29" t="s">
        <v>606</v>
      </c>
      <c r="E29">
        <f>BCTC_M!A356</f>
        <v>641100</v>
      </c>
      <c r="F29" t="str">
        <f>VLOOKUP(E29,BCTC_M!$A$5:$E$391,5,0)</f>
        <v>Staff expenses</v>
      </c>
      <c r="G29" s="81">
        <f>3000000000/2</f>
        <v>1500000000</v>
      </c>
      <c r="I29" s="81">
        <f>G29/4*3</f>
        <v>1125000000</v>
      </c>
      <c r="K29" s="81">
        <f>G29-I29</f>
        <v>375000000</v>
      </c>
    </row>
    <row r="30" spans="2:11" x14ac:dyDescent="0.25">
      <c r="B30" s="84" t="s">
        <v>614</v>
      </c>
      <c r="C30" s="80">
        <f>C29</f>
        <v>43465</v>
      </c>
      <c r="D30" t="str">
        <f>D29</f>
        <v>Chi phi nhan vien ban hang</v>
      </c>
      <c r="E30">
        <f>BCTC_M!A217</f>
        <v>314001</v>
      </c>
      <c r="F30" t="str">
        <f>VLOOKUP(E30,BCTC_M!$A$5:$E$391,5,0)</f>
        <v>Payables to employees</v>
      </c>
      <c r="G30" s="81">
        <f>-G29</f>
        <v>-1500000000</v>
      </c>
      <c r="I30" s="81">
        <f>-I29</f>
        <v>-1125000000</v>
      </c>
      <c r="K30" s="81">
        <f>-K29</f>
        <v>-375000000</v>
      </c>
    </row>
    <row r="32" spans="2:11" x14ac:dyDescent="0.25">
      <c r="B32" s="84" t="s">
        <v>614</v>
      </c>
      <c r="C32" s="80">
        <v>43465</v>
      </c>
      <c r="D32" t="s">
        <v>607</v>
      </c>
      <c r="E32">
        <f>BCTC_M!A382</f>
        <v>821100</v>
      </c>
      <c r="F32" t="str">
        <f>VLOOKUP(E32,BCTC_M!$A$5:$E$391,5,0)</f>
        <v>Income tax expense – current</v>
      </c>
      <c r="G32" s="81">
        <f>-H32*20%</f>
        <v>30000000</v>
      </c>
      <c r="H32" s="81">
        <f>BCTC_A!J381</f>
        <v>-150000000</v>
      </c>
      <c r="I32" s="81">
        <f>G32/4*3</f>
        <v>22500000</v>
      </c>
      <c r="K32" s="81">
        <f>G32-I32</f>
        <v>7500000</v>
      </c>
    </row>
    <row r="33" spans="2:11" x14ac:dyDescent="0.25">
      <c r="B33" s="84" t="s">
        <v>614</v>
      </c>
      <c r="C33" s="80">
        <f>C32</f>
        <v>43465</v>
      </c>
      <c r="D33" t="str">
        <f>D32</f>
        <v>Chi phi thue TNDN</v>
      </c>
      <c r="E33">
        <f>BCTC_M!A211</f>
        <v>313005</v>
      </c>
      <c r="F33" t="str">
        <f>VLOOKUP(E33,BCTC_M!$A$5:$E$391,5,0)</f>
        <v>Corporate income tax pay.</v>
      </c>
      <c r="G33" s="81">
        <f>-G32</f>
        <v>-30000000</v>
      </c>
      <c r="I33" s="81">
        <f>-I32</f>
        <v>-22500000</v>
      </c>
      <c r="K33" s="81">
        <f>-K32</f>
        <v>-7500000</v>
      </c>
    </row>
    <row r="35" spans="2:11" x14ac:dyDescent="0.25">
      <c r="B35" s="84" t="s">
        <v>614</v>
      </c>
      <c r="C35" s="80">
        <v>43465</v>
      </c>
      <c r="D35" t="s">
        <v>608</v>
      </c>
      <c r="E35">
        <f>E18</f>
        <v>311001</v>
      </c>
      <c r="F35" t="str">
        <f>VLOOKUP(E35,BCTC_M!$A$5:$E$391,5,0)</f>
        <v>Accounts payable to suppliers</v>
      </c>
      <c r="G35" s="81">
        <f>G11/2</f>
        <v>500000000</v>
      </c>
      <c r="H35" s="81"/>
      <c r="I35" s="81">
        <v>0</v>
      </c>
      <c r="K35" s="81">
        <f>G35</f>
        <v>500000000</v>
      </c>
    </row>
    <row r="36" spans="2:11" x14ac:dyDescent="0.25">
      <c r="B36" s="84" t="s">
        <v>614</v>
      </c>
      <c r="C36" s="80">
        <f>C35</f>
        <v>43465</v>
      </c>
      <c r="D36" t="str">
        <f>D35</f>
        <v>Tra tien mua hang</v>
      </c>
      <c r="E36">
        <f>E8</f>
        <v>111004</v>
      </c>
      <c r="F36" t="str">
        <f>VLOOKUP(E36,BCTC_M!$A$5:$E$391,5,0)</f>
        <v>Vietnam Dong</v>
      </c>
      <c r="G36" s="81">
        <f>-G35</f>
        <v>-500000000</v>
      </c>
      <c r="I36" s="81">
        <f>-I35</f>
        <v>0</v>
      </c>
      <c r="K36" s="81">
        <f>-K35</f>
        <v>-500000000</v>
      </c>
    </row>
    <row r="38" spans="2:11" x14ac:dyDescent="0.25">
      <c r="B38" s="84" t="s">
        <v>614</v>
      </c>
      <c r="C38" s="80">
        <v>43465</v>
      </c>
      <c r="D38" t="s">
        <v>608</v>
      </c>
      <c r="E38">
        <f>E35</f>
        <v>311001</v>
      </c>
      <c r="F38" t="str">
        <f>VLOOKUP(E38,BCTC_M!$A$5:$E$391,5,0)</f>
        <v>Accounts payable to suppliers</v>
      </c>
      <c r="G38" s="81">
        <f>G17*75%</f>
        <v>9375000000</v>
      </c>
      <c r="H38" s="81"/>
      <c r="I38" s="81">
        <v>0</v>
      </c>
      <c r="K38" s="81">
        <f>G38</f>
        <v>9375000000</v>
      </c>
    </row>
    <row r="39" spans="2:11" x14ac:dyDescent="0.25">
      <c r="B39" s="84" t="s">
        <v>614</v>
      </c>
      <c r="C39" s="80">
        <f>C38</f>
        <v>43465</v>
      </c>
      <c r="D39" t="str">
        <f>D38</f>
        <v>Tra tien mua hang</v>
      </c>
      <c r="E39">
        <f>E36</f>
        <v>111004</v>
      </c>
      <c r="F39" t="str">
        <f>VLOOKUP(E39,BCTC_M!$A$5:$E$391,5,0)</f>
        <v>Vietnam Dong</v>
      </c>
      <c r="G39" s="81">
        <f>-G38</f>
        <v>-9375000000</v>
      </c>
      <c r="I39" s="81">
        <f>-I38</f>
        <v>0</v>
      </c>
      <c r="K39" s="81">
        <f>-K38</f>
        <v>-9375000000</v>
      </c>
    </row>
    <row r="41" spans="2:11" x14ac:dyDescent="0.25">
      <c r="B41" s="84" t="s">
        <v>614</v>
      </c>
      <c r="C41" s="80">
        <v>43465</v>
      </c>
      <c r="D41" t="s">
        <v>609</v>
      </c>
      <c r="E41">
        <f>E8</f>
        <v>111004</v>
      </c>
      <c r="F41" t="str">
        <f>VLOOKUP(E41,BCTC_M!$A$5:$E$391,5,0)</f>
        <v>Vietnam Dong</v>
      </c>
      <c r="G41" s="81">
        <f>G20*90%</f>
        <v>10800000000</v>
      </c>
      <c r="H41" s="81"/>
      <c r="I41" s="81">
        <v>0</v>
      </c>
      <c r="K41" s="81">
        <f>G41</f>
        <v>10800000000</v>
      </c>
    </row>
    <row r="42" spans="2:11" x14ac:dyDescent="0.25">
      <c r="B42" s="84" t="s">
        <v>614</v>
      </c>
      <c r="C42" s="80">
        <f>C41</f>
        <v>43465</v>
      </c>
      <c r="D42" t="str">
        <f>D41</f>
        <v>Thu tien ban hang</v>
      </c>
      <c r="E42">
        <f>E20</f>
        <v>131001</v>
      </c>
      <c r="F42" t="str">
        <f>VLOOKUP(E42,BCTC_M!$A$5:$E$391,5,0)</f>
        <v>Accounts receivable from customers</v>
      </c>
      <c r="G42" s="81">
        <f>-G41</f>
        <v>-10800000000</v>
      </c>
      <c r="I42" s="81">
        <f>-I41</f>
        <v>0</v>
      </c>
      <c r="K42" s="81">
        <f>-K41</f>
        <v>-10800000000</v>
      </c>
    </row>
    <row r="44" spans="2:11" x14ac:dyDescent="0.25">
      <c r="B44" s="84" t="s">
        <v>614</v>
      </c>
      <c r="C44" s="80">
        <v>43465</v>
      </c>
      <c r="D44" t="s">
        <v>630</v>
      </c>
      <c r="F44" t="e">
        <f>VLOOKUP(E44,BCTC_M!$A$5:$E$391,5,0)</f>
        <v>#N/A</v>
      </c>
      <c r="G44" s="81">
        <f>G24*90%</f>
        <v>-9000000000</v>
      </c>
      <c r="H44" s="81"/>
      <c r="I44" s="81">
        <v>0</v>
      </c>
    </row>
    <row r="45" spans="2:11" x14ac:dyDescent="0.25">
      <c r="B45" s="84" t="s">
        <v>614</v>
      </c>
      <c r="C45" s="80">
        <f>C44</f>
        <v>43465</v>
      </c>
      <c r="D45" t="str">
        <f>D44</f>
        <v>Loi nhuan chua PP tu 1/1 den 30/9/19</v>
      </c>
      <c r="F45" t="e">
        <f>VLOOKUP(E45,BCTC_M!$A$5:$E$391,5,0)</f>
        <v>#N/A</v>
      </c>
      <c r="G45" s="81">
        <f>-G44</f>
        <v>9000000000</v>
      </c>
      <c r="I45" s="81">
        <f>-I44</f>
        <v>0</v>
      </c>
      <c r="K45" s="81">
        <f>-K44</f>
        <v>0</v>
      </c>
    </row>
    <row r="46" spans="2:11" x14ac:dyDescent="0.25">
      <c r="H46" s="81"/>
    </row>
  </sheetData>
  <autoFilter ref="B4:H47"/>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N392"/>
  <sheetViews>
    <sheetView zoomScale="75" zoomScaleNormal="75" workbookViewId="0">
      <pane xSplit="6" ySplit="6" topLeftCell="G7" activePane="bottomRight" state="frozen"/>
      <selection activeCell="L11" sqref="L11"/>
      <selection pane="topRight" activeCell="L11" sqref="L11"/>
      <selection pane="bottomLeft" activeCell="L11" sqref="L11"/>
      <selection pane="bottomRight" activeCell="M22" sqref="M22"/>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34.28515625" style="63" customWidth="1"/>
    <col min="7" max="7" width="3" style="75" customWidth="1"/>
    <col min="8" max="12" width="20" style="3" customWidth="1"/>
    <col min="13" max="13" width="9.28515625" style="99"/>
    <col min="14" max="14" width="16.28515625" style="64" bestFit="1" customWidth="1"/>
    <col min="15" max="16384" width="9.28515625" style="64"/>
  </cols>
  <sheetData>
    <row r="1" spans="1:14" s="4" customFormat="1" x14ac:dyDescent="0.25">
      <c r="A1" s="25" t="s">
        <v>595</v>
      </c>
      <c r="B1" s="25"/>
      <c r="C1" s="26"/>
      <c r="D1" s="27"/>
      <c r="E1" s="27"/>
      <c r="F1" s="27"/>
      <c r="G1" s="72"/>
      <c r="H1" s="28"/>
      <c r="I1" s="28"/>
      <c r="J1" s="28"/>
      <c r="K1" s="28"/>
      <c r="L1" s="28"/>
      <c r="M1" s="57"/>
    </row>
    <row r="2" spans="1:14" s="4" customFormat="1" x14ac:dyDescent="0.25">
      <c r="A2" s="1" t="s">
        <v>578</v>
      </c>
      <c r="B2" s="1"/>
      <c r="C2" s="1"/>
      <c r="D2" s="2"/>
      <c r="E2" s="2"/>
      <c r="F2" s="2"/>
      <c r="G2" s="69"/>
      <c r="H2" s="3"/>
      <c r="I2" s="3"/>
      <c r="J2" s="3"/>
      <c r="K2" s="3"/>
      <c r="L2" s="3"/>
      <c r="M2" s="57"/>
    </row>
    <row r="3" spans="1:14" s="4" customFormat="1" x14ac:dyDescent="0.25">
      <c r="A3" s="2"/>
      <c r="B3" s="2"/>
      <c r="C3" s="2"/>
      <c r="D3" s="2"/>
      <c r="E3" s="2"/>
      <c r="F3" s="2"/>
      <c r="G3" s="69"/>
      <c r="H3" s="5" t="str">
        <f>H391</f>
        <v>Balanced</v>
      </c>
      <c r="I3" s="5" t="str">
        <f>I391</f>
        <v>Balanced</v>
      </c>
      <c r="J3" s="5" t="str">
        <f>J391</f>
        <v>Balanced</v>
      </c>
      <c r="K3" s="5" t="str">
        <f>K391</f>
        <v>Balanced</v>
      </c>
      <c r="L3" s="5" t="str">
        <f>L391</f>
        <v>Balanced</v>
      </c>
      <c r="M3" s="57"/>
    </row>
    <row r="4" spans="1:14" s="7" customFormat="1" x14ac:dyDescent="0.25">
      <c r="A4" s="6"/>
      <c r="B4" s="6"/>
      <c r="C4" s="6"/>
      <c r="D4" s="6"/>
      <c r="E4" s="6"/>
      <c r="F4" s="6"/>
      <c r="G4" s="70"/>
      <c r="H4" s="67" t="s">
        <v>589</v>
      </c>
      <c r="I4" s="67" t="s">
        <v>613</v>
      </c>
      <c r="J4" s="67" t="s">
        <v>633</v>
      </c>
      <c r="K4" s="67" t="s">
        <v>577</v>
      </c>
      <c r="L4" s="67" t="s">
        <v>634</v>
      </c>
      <c r="M4" s="97" t="s">
        <v>635</v>
      </c>
      <c r="N4" s="97" t="s">
        <v>836</v>
      </c>
    </row>
    <row r="5" spans="1:14" s="4" customFormat="1" ht="30.75" thickBot="1" x14ac:dyDescent="0.3">
      <c r="A5" s="8" t="s">
        <v>576</v>
      </c>
      <c r="B5" s="8" t="s">
        <v>575</v>
      </c>
      <c r="C5" s="8" t="s">
        <v>574</v>
      </c>
      <c r="D5" s="9" t="s">
        <v>573</v>
      </c>
      <c r="E5" s="9" t="s">
        <v>572</v>
      </c>
      <c r="F5" s="9" t="s">
        <v>571</v>
      </c>
      <c r="G5" s="71"/>
      <c r="H5" s="66" t="s">
        <v>611</v>
      </c>
      <c r="I5" s="66" t="s">
        <v>611</v>
      </c>
      <c r="J5" s="66" t="s">
        <v>611</v>
      </c>
      <c r="K5" s="66" t="s">
        <v>611</v>
      </c>
      <c r="L5" s="66" t="s">
        <v>611</v>
      </c>
      <c r="M5" s="57"/>
    </row>
    <row r="6" spans="1:14" s="4" customFormat="1" x14ac:dyDescent="0.25">
      <c r="A6" s="2"/>
      <c r="B6" s="2"/>
      <c r="C6" s="2"/>
      <c r="D6" s="2"/>
      <c r="E6" s="2"/>
      <c r="F6" s="2"/>
      <c r="G6" s="69" t="s">
        <v>570</v>
      </c>
      <c r="H6" s="3"/>
      <c r="I6" s="3"/>
      <c r="J6" s="3"/>
      <c r="K6" s="3"/>
      <c r="L6" s="3"/>
      <c r="M6" s="57"/>
    </row>
    <row r="7" spans="1:14" s="4" customFormat="1" x14ac:dyDescent="0.25">
      <c r="A7" s="2"/>
      <c r="B7" s="2"/>
      <c r="C7" s="2"/>
      <c r="D7" s="1"/>
      <c r="E7" s="1" t="s">
        <v>569</v>
      </c>
      <c r="F7" s="1" t="s">
        <v>568</v>
      </c>
      <c r="G7" s="72"/>
      <c r="H7" s="3"/>
      <c r="I7" s="3"/>
      <c r="J7" s="3"/>
      <c r="K7" s="3"/>
      <c r="L7" s="3"/>
      <c r="M7" s="57"/>
    </row>
    <row r="8" spans="1:14" s="4" customFormat="1" x14ac:dyDescent="0.25">
      <c r="A8" s="2"/>
      <c r="B8" s="2"/>
      <c r="C8" s="2"/>
      <c r="D8" s="2"/>
      <c r="E8" s="2"/>
      <c r="F8" s="2"/>
      <c r="G8" s="69"/>
      <c r="H8" s="3"/>
      <c r="I8" s="3"/>
      <c r="J8" s="3"/>
      <c r="K8" s="3"/>
      <c r="L8" s="3"/>
      <c r="M8" s="57"/>
    </row>
    <row r="9" spans="1:14" s="4" customFormat="1" x14ac:dyDescent="0.25">
      <c r="A9" s="2">
        <v>111001</v>
      </c>
      <c r="B9" s="11">
        <v>2700</v>
      </c>
      <c r="C9" s="12">
        <v>1111</v>
      </c>
      <c r="D9" s="12">
        <v>111</v>
      </c>
      <c r="E9" s="12" t="s">
        <v>561</v>
      </c>
      <c r="F9" s="12" t="s">
        <v>560</v>
      </c>
      <c r="G9" s="68" t="s">
        <v>570</v>
      </c>
      <c r="H9" s="13">
        <f>SUMIFS(BCTC_M!J:J,BCTC_M!A:A,A9)</f>
        <v>10000000000</v>
      </c>
      <c r="I9" s="13">
        <f>SUMIFS(BCTC_A!R:R,BCTC_A!A:A,A9)</f>
        <v>5000000000</v>
      </c>
      <c r="J9" s="13">
        <f>I9+H9</f>
        <v>15000000000</v>
      </c>
      <c r="K9" s="13">
        <f>SUMIFS(ADJ_2018!G:G,ADJ_2018!E:E,A9)</f>
        <v>0</v>
      </c>
      <c r="L9" s="13">
        <f>K9+J9</f>
        <v>15000000000</v>
      </c>
      <c r="M9" s="57"/>
    </row>
    <row r="10" spans="1:14" s="4" customFormat="1" x14ac:dyDescent="0.25">
      <c r="A10" s="2">
        <v>111002</v>
      </c>
      <c r="B10" s="11">
        <v>2700</v>
      </c>
      <c r="C10" s="12">
        <v>1112</v>
      </c>
      <c r="D10" s="12">
        <v>111</v>
      </c>
      <c r="E10" s="12" t="s">
        <v>559</v>
      </c>
      <c r="F10" s="12" t="s">
        <v>558</v>
      </c>
      <c r="G10" s="68" t="s">
        <v>570</v>
      </c>
      <c r="H10" s="13">
        <f>SUMIFS(BCTC_M!J:J,BCTC_M!A:A,A10)</f>
        <v>0</v>
      </c>
      <c r="I10" s="13">
        <f>SUMIFS(BCTC_A!R:R,BCTC_A!A:A,A10)</f>
        <v>0</v>
      </c>
      <c r="J10" s="13">
        <f t="shared" ref="J10:J11" si="0">I10+H10</f>
        <v>0</v>
      </c>
      <c r="K10" s="13">
        <f>SUMIFS(ADJ_2018!G:G,ADJ_2018!E:E,A10)</f>
        <v>0</v>
      </c>
      <c r="L10" s="13">
        <f t="shared" ref="L10:L11" si="1">K10+J10</f>
        <v>0</v>
      </c>
      <c r="M10" s="57"/>
    </row>
    <row r="11" spans="1:14" s="4" customFormat="1" x14ac:dyDescent="0.25">
      <c r="A11" s="2">
        <v>111003</v>
      </c>
      <c r="B11" s="11">
        <v>2700</v>
      </c>
      <c r="C11" s="12">
        <v>1113</v>
      </c>
      <c r="D11" s="12">
        <v>111</v>
      </c>
      <c r="E11" s="12" t="s">
        <v>565</v>
      </c>
      <c r="F11" s="12" t="s">
        <v>564</v>
      </c>
      <c r="G11" s="68" t="s">
        <v>570</v>
      </c>
      <c r="H11" s="13">
        <f>SUMIFS(BCTC_M!J:J,BCTC_M!A:A,A11)</f>
        <v>0</v>
      </c>
      <c r="I11" s="13">
        <f>SUMIFS(BCTC_A!R:R,BCTC_A!A:A,A11)</f>
        <v>0</v>
      </c>
      <c r="J11" s="13">
        <f t="shared" si="0"/>
        <v>0</v>
      </c>
      <c r="K11" s="13">
        <f>SUMIFS(ADJ_2018!G:G,ADJ_2018!E:E,A11)</f>
        <v>0</v>
      </c>
      <c r="L11" s="13">
        <f t="shared" si="1"/>
        <v>0</v>
      </c>
      <c r="M11" s="57"/>
    </row>
    <row r="12" spans="1:14" s="4" customFormat="1" x14ac:dyDescent="0.25">
      <c r="A12" s="14"/>
      <c r="B12" s="14"/>
      <c r="C12" s="15"/>
      <c r="D12" s="15"/>
      <c r="E12" s="15" t="s">
        <v>567</v>
      </c>
      <c r="F12" s="15" t="s">
        <v>566</v>
      </c>
      <c r="G12" s="69"/>
      <c r="H12" s="16">
        <f>SUM(H9:H11)</f>
        <v>10000000000</v>
      </c>
      <c r="I12" s="16">
        <f>SUM(I9:I11)</f>
        <v>5000000000</v>
      </c>
      <c r="J12" s="16">
        <f>SUM(J9:J11)</f>
        <v>15000000000</v>
      </c>
      <c r="K12" s="16">
        <f>SUM(K9:K11)</f>
        <v>0</v>
      </c>
      <c r="L12" s="16">
        <f>SUM(L9:L11)</f>
        <v>15000000000</v>
      </c>
      <c r="M12" s="57"/>
    </row>
    <row r="13" spans="1:14" s="4" customFormat="1" x14ac:dyDescent="0.25">
      <c r="A13" s="2">
        <v>111004</v>
      </c>
      <c r="B13" s="11">
        <v>2700</v>
      </c>
      <c r="C13" s="12">
        <v>1121</v>
      </c>
      <c r="D13" s="12">
        <v>111</v>
      </c>
      <c r="E13" s="12" t="s">
        <v>561</v>
      </c>
      <c r="F13" s="12" t="s">
        <v>560</v>
      </c>
      <c r="G13" s="68" t="s">
        <v>570</v>
      </c>
      <c r="H13" s="13">
        <f>SUMIFS(BCTC_M!J:J,BCTC_M!A:A,A13)</f>
        <v>80850000000</v>
      </c>
      <c r="I13" s="13">
        <f>SUMIFS(BCTC_A!R:R,BCTC_A!A:A,A13)</f>
        <v>10925000000</v>
      </c>
      <c r="J13" s="13">
        <f t="shared" ref="J13:J15" si="2">I13+H13</f>
        <v>91775000000</v>
      </c>
      <c r="K13" s="13">
        <f>SUMIFS(ADJ_2018!G:G,ADJ_2018!E:E,A13)</f>
        <v>0</v>
      </c>
      <c r="L13" s="13">
        <f t="shared" ref="L13:L15" si="3">K13+J13</f>
        <v>91775000000</v>
      </c>
      <c r="M13" s="57"/>
    </row>
    <row r="14" spans="1:14" s="4" customFormat="1" x14ac:dyDescent="0.25">
      <c r="A14" s="2">
        <v>111005</v>
      </c>
      <c r="B14" s="11">
        <v>2700</v>
      </c>
      <c r="C14" s="12">
        <v>1122</v>
      </c>
      <c r="D14" s="12">
        <v>111</v>
      </c>
      <c r="E14" s="12" t="s">
        <v>559</v>
      </c>
      <c r="F14" s="12" t="s">
        <v>558</v>
      </c>
      <c r="G14" s="68" t="s">
        <v>570</v>
      </c>
      <c r="H14" s="13">
        <f>SUMIFS(BCTC_M!J:J,BCTC_M!A:A,A14)</f>
        <v>0</v>
      </c>
      <c r="I14" s="13">
        <f>SUMIFS(BCTC_A!R:R,BCTC_A!A:A,A14)</f>
        <v>0</v>
      </c>
      <c r="J14" s="13">
        <f t="shared" si="2"/>
        <v>0</v>
      </c>
      <c r="K14" s="13">
        <f>SUMIFS(ADJ_2018!G:G,ADJ_2018!E:E,A14)</f>
        <v>0</v>
      </c>
      <c r="L14" s="13">
        <f t="shared" si="3"/>
        <v>0</v>
      </c>
      <c r="M14" s="57"/>
    </row>
    <row r="15" spans="1:14" s="4" customFormat="1" x14ac:dyDescent="0.25">
      <c r="A15" s="2">
        <v>111006</v>
      </c>
      <c r="B15" s="11">
        <v>2700</v>
      </c>
      <c r="C15" s="12">
        <v>1123</v>
      </c>
      <c r="D15" s="12">
        <v>111</v>
      </c>
      <c r="E15" s="12" t="s">
        <v>565</v>
      </c>
      <c r="F15" s="12" t="s">
        <v>564</v>
      </c>
      <c r="G15" s="68" t="s">
        <v>570</v>
      </c>
      <c r="H15" s="13">
        <f>SUMIFS(BCTC_M!J:J,BCTC_M!A:A,A15)</f>
        <v>0</v>
      </c>
      <c r="I15" s="13">
        <f>SUMIFS(BCTC_A!R:R,BCTC_A!A:A,A15)</f>
        <v>0</v>
      </c>
      <c r="J15" s="13">
        <f t="shared" si="2"/>
        <v>0</v>
      </c>
      <c r="K15" s="13">
        <f>SUMIFS(ADJ_2018!G:G,ADJ_2018!E:E,A15)</f>
        <v>0</v>
      </c>
      <c r="L15" s="13">
        <f t="shared" si="3"/>
        <v>0</v>
      </c>
      <c r="M15" s="57"/>
    </row>
    <row r="16" spans="1:14" s="4" customFormat="1" x14ac:dyDescent="0.25">
      <c r="A16" s="14"/>
      <c r="B16" s="14"/>
      <c r="C16" s="15"/>
      <c r="D16" s="15"/>
      <c r="E16" s="15" t="s">
        <v>563</v>
      </c>
      <c r="F16" s="15" t="s">
        <v>562</v>
      </c>
      <c r="G16" s="69"/>
      <c r="H16" s="16">
        <f>SUM(H13:H15)</f>
        <v>80850000000</v>
      </c>
      <c r="I16" s="16">
        <f>SUM(I13:I15)</f>
        <v>10925000000</v>
      </c>
      <c r="J16" s="16">
        <f>SUM(J13:J15)</f>
        <v>91775000000</v>
      </c>
      <c r="K16" s="16">
        <f>SUM(K13:K15)</f>
        <v>0</v>
      </c>
      <c r="L16" s="16">
        <f>SUM(L13:L15)</f>
        <v>91775000000</v>
      </c>
      <c r="M16" s="57"/>
    </row>
    <row r="17" spans="1:13" s="4" customFormat="1" x14ac:dyDescent="0.25">
      <c r="A17" s="2">
        <v>111007</v>
      </c>
      <c r="B17" s="11">
        <v>2700</v>
      </c>
      <c r="C17" s="2">
        <v>1131</v>
      </c>
      <c r="D17" s="12">
        <v>111</v>
      </c>
      <c r="E17" s="12" t="s">
        <v>561</v>
      </c>
      <c r="F17" s="12" t="s">
        <v>560</v>
      </c>
      <c r="G17" s="68" t="s">
        <v>570</v>
      </c>
      <c r="H17" s="13">
        <f>SUMIFS(BCTC_M!J:J,BCTC_M!A:A,A17)</f>
        <v>0</v>
      </c>
      <c r="I17" s="13">
        <f>SUMIFS(BCTC_A!R:R,BCTC_A!A:A,A17)</f>
        <v>0</v>
      </c>
      <c r="J17" s="13">
        <f t="shared" ref="J17:J18" si="4">I17+H17</f>
        <v>0</v>
      </c>
      <c r="K17" s="13">
        <f>SUMIFS(ADJ_2018!G:G,ADJ_2018!E:E,A17)</f>
        <v>0</v>
      </c>
      <c r="L17" s="13">
        <f t="shared" ref="L17:L18" si="5">K17+J17</f>
        <v>0</v>
      </c>
      <c r="M17" s="57"/>
    </row>
    <row r="18" spans="1:13" s="4" customFormat="1" x14ac:dyDescent="0.25">
      <c r="A18" s="2">
        <v>111008</v>
      </c>
      <c r="B18" s="11">
        <v>2700</v>
      </c>
      <c r="C18" s="2">
        <v>1132</v>
      </c>
      <c r="D18" s="12">
        <v>111</v>
      </c>
      <c r="E18" s="12" t="s">
        <v>559</v>
      </c>
      <c r="F18" s="12" t="s">
        <v>558</v>
      </c>
      <c r="G18" s="68" t="s">
        <v>570</v>
      </c>
      <c r="H18" s="13">
        <f>SUMIFS(BCTC_M!J:J,BCTC_M!A:A,A18)</f>
        <v>0</v>
      </c>
      <c r="I18" s="13">
        <f>SUMIFS(BCTC_A!R:R,BCTC_A!A:A,A18)</f>
        <v>0</v>
      </c>
      <c r="J18" s="13">
        <f t="shared" si="4"/>
        <v>0</v>
      </c>
      <c r="K18" s="13">
        <f>SUMIFS(ADJ_2018!G:G,ADJ_2018!E:E,A18)</f>
        <v>0</v>
      </c>
      <c r="L18" s="13">
        <f t="shared" si="5"/>
        <v>0</v>
      </c>
      <c r="M18" s="57"/>
    </row>
    <row r="19" spans="1:13" s="4" customFormat="1" x14ac:dyDescent="0.25">
      <c r="A19" s="14"/>
      <c r="B19" s="14"/>
      <c r="C19" s="15"/>
      <c r="D19" s="15"/>
      <c r="E19" s="15" t="s">
        <v>557</v>
      </c>
      <c r="F19" s="15" t="s">
        <v>556</v>
      </c>
      <c r="G19" s="69"/>
      <c r="H19" s="16">
        <f>SUM(H17:H18)</f>
        <v>0</v>
      </c>
      <c r="I19" s="16">
        <f>SUM(I17:I18)</f>
        <v>0</v>
      </c>
      <c r="J19" s="16">
        <f>SUM(J17:J18)</f>
        <v>0</v>
      </c>
      <c r="K19" s="16">
        <f>SUM(K17:K18)</f>
        <v>0</v>
      </c>
      <c r="L19" s="16">
        <f>SUM(L17:L18)</f>
        <v>0</v>
      </c>
      <c r="M19" s="57"/>
    </row>
    <row r="20" spans="1:13" s="4" customFormat="1" x14ac:dyDescent="0.25">
      <c r="A20" s="17"/>
      <c r="B20" s="17"/>
      <c r="C20" s="18"/>
      <c r="D20" s="18"/>
      <c r="E20" s="19" t="s">
        <v>555</v>
      </c>
      <c r="F20" s="19"/>
      <c r="G20" s="72"/>
      <c r="H20" s="20">
        <f>H12+H16+H19</f>
        <v>90850000000</v>
      </c>
      <c r="I20" s="20">
        <f>I12+I16+I19</f>
        <v>15925000000</v>
      </c>
      <c r="J20" s="20">
        <f>J12+J16+J19</f>
        <v>106775000000</v>
      </c>
      <c r="K20" s="20">
        <f>K12+K16+K19</f>
        <v>0</v>
      </c>
      <c r="L20" s="20">
        <f>L12+L16+L19</f>
        <v>106775000000</v>
      </c>
      <c r="M20" s="57"/>
    </row>
    <row r="21" spans="1:13" s="4" customFormat="1" x14ac:dyDescent="0.25">
      <c r="A21" s="21">
        <v>112001</v>
      </c>
      <c r="B21" s="11">
        <v>2700</v>
      </c>
      <c r="C21" s="22">
        <v>1281</v>
      </c>
      <c r="D21" s="12">
        <v>112</v>
      </c>
      <c r="E21" s="22" t="s">
        <v>330</v>
      </c>
      <c r="F21" s="22" t="s">
        <v>329</v>
      </c>
      <c r="G21" s="68" t="s">
        <v>570</v>
      </c>
      <c r="H21" s="13">
        <f>SUMIFS(BCTC_M!J:J,BCTC_M!A:A,A21)</f>
        <v>0</v>
      </c>
      <c r="I21" s="13">
        <f>SUMIFS(BCTC_A!R:R,BCTC_A!A:A,A21)</f>
        <v>0</v>
      </c>
      <c r="J21" s="13">
        <f t="shared" ref="J21:J22" si="6">I21+H21</f>
        <v>0</v>
      </c>
      <c r="K21" s="13">
        <f>SUMIFS(ADJ_2018!G:G,ADJ_2018!E:E,A21)</f>
        <v>0</v>
      </c>
      <c r="L21" s="13">
        <f t="shared" ref="L21:L22" si="7">K21+J21</f>
        <v>0</v>
      </c>
      <c r="M21" s="57"/>
    </row>
    <row r="22" spans="1:13" s="4" customFormat="1" x14ac:dyDescent="0.25">
      <c r="A22" s="21">
        <v>112002</v>
      </c>
      <c r="B22" s="11">
        <v>2700</v>
      </c>
      <c r="C22" s="22">
        <v>1288</v>
      </c>
      <c r="D22" s="12">
        <v>112</v>
      </c>
      <c r="E22" s="22" t="s">
        <v>326</v>
      </c>
      <c r="F22" s="22" t="s">
        <v>325</v>
      </c>
      <c r="G22" s="68" t="s">
        <v>570</v>
      </c>
      <c r="H22" s="13">
        <f>SUMIFS(BCTC_M!J:J,BCTC_M!A:A,A22)</f>
        <v>0</v>
      </c>
      <c r="I22" s="13">
        <f>SUMIFS(BCTC_A!R:R,BCTC_A!A:A,A22)</f>
        <v>0</v>
      </c>
      <c r="J22" s="13">
        <f t="shared" si="6"/>
        <v>0</v>
      </c>
      <c r="K22" s="13">
        <f>SUMIFS(ADJ_2018!G:G,ADJ_2018!E:E,A22)</f>
        <v>0</v>
      </c>
      <c r="L22" s="13">
        <f t="shared" si="7"/>
        <v>0</v>
      </c>
      <c r="M22" s="57"/>
    </row>
    <row r="23" spans="1:13" s="4" customFormat="1" x14ac:dyDescent="0.25">
      <c r="A23" s="24"/>
      <c r="B23" s="24"/>
      <c r="C23" s="19"/>
      <c r="D23" s="19"/>
      <c r="E23" s="19" t="s">
        <v>554</v>
      </c>
      <c r="F23" s="19" t="s">
        <v>553</v>
      </c>
      <c r="G23" s="72"/>
      <c r="H23" s="20">
        <f>SUM(H21:H22)</f>
        <v>0</v>
      </c>
      <c r="I23" s="20">
        <f>SUM(I21:I22)</f>
        <v>0</v>
      </c>
      <c r="J23" s="20">
        <f>SUM(J21:J22)</f>
        <v>0</v>
      </c>
      <c r="K23" s="20">
        <f>SUM(K21:K22)</f>
        <v>0</v>
      </c>
      <c r="L23" s="20">
        <f>SUM(L21:L22)</f>
        <v>0</v>
      </c>
      <c r="M23" s="57"/>
    </row>
    <row r="24" spans="1:13" s="4" customFormat="1" x14ac:dyDescent="0.25">
      <c r="A24" s="25"/>
      <c r="B24" s="25"/>
      <c r="C24" s="26"/>
      <c r="D24" s="27">
        <v>110</v>
      </c>
      <c r="E24" s="27" t="s">
        <v>552</v>
      </c>
      <c r="F24" s="27" t="s">
        <v>551</v>
      </c>
      <c r="G24" s="72"/>
      <c r="H24" s="28">
        <f>H20+H23</f>
        <v>90850000000</v>
      </c>
      <c r="I24" s="28">
        <f>I20+I23</f>
        <v>15925000000</v>
      </c>
      <c r="J24" s="28">
        <f>J20+J23</f>
        <v>106775000000</v>
      </c>
      <c r="K24" s="28">
        <f>K20+K23</f>
        <v>0</v>
      </c>
      <c r="L24" s="28">
        <f>L20+L23</f>
        <v>106775000000</v>
      </c>
      <c r="M24" s="57"/>
    </row>
    <row r="25" spans="1:13" s="4" customFormat="1" x14ac:dyDescent="0.25">
      <c r="A25" s="29">
        <v>121001</v>
      </c>
      <c r="B25" s="11">
        <v>2300</v>
      </c>
      <c r="C25" s="2">
        <v>1211</v>
      </c>
      <c r="D25" s="12">
        <v>121</v>
      </c>
      <c r="E25" s="12" t="s">
        <v>550</v>
      </c>
      <c r="F25" s="12" t="s">
        <v>549</v>
      </c>
      <c r="G25" s="68" t="s">
        <v>570</v>
      </c>
      <c r="H25" s="13">
        <f>SUMIFS(BCTC_M!J:J,BCTC_M!A:A,A25)</f>
        <v>0</v>
      </c>
      <c r="I25" s="13">
        <f>SUMIFS(BCTC_A!R:R,BCTC_A!A:A,A25)</f>
        <v>0</v>
      </c>
      <c r="J25" s="13">
        <f t="shared" ref="J25:J27" si="8">I25+H25</f>
        <v>0</v>
      </c>
      <c r="K25" s="13">
        <f>SUMIFS(ADJ_2018!G:G,ADJ_2018!E:E,A25)</f>
        <v>0</v>
      </c>
      <c r="L25" s="13">
        <f t="shared" ref="L25:L27" si="9">K25+J25</f>
        <v>0</v>
      </c>
      <c r="M25" s="57"/>
    </row>
    <row r="26" spans="1:13" s="4" customFormat="1" x14ac:dyDescent="0.25">
      <c r="A26" s="29">
        <v>121002</v>
      </c>
      <c r="B26" s="11">
        <v>2300</v>
      </c>
      <c r="C26" s="2">
        <v>1212</v>
      </c>
      <c r="D26" s="12">
        <v>121</v>
      </c>
      <c r="E26" s="12" t="s">
        <v>328</v>
      </c>
      <c r="F26" s="12" t="s">
        <v>327</v>
      </c>
      <c r="G26" s="68" t="s">
        <v>570</v>
      </c>
      <c r="H26" s="13">
        <f>SUMIFS(BCTC_M!J:J,BCTC_M!A:A,A26)</f>
        <v>0</v>
      </c>
      <c r="I26" s="13">
        <f>SUMIFS(BCTC_A!R:R,BCTC_A!A:A,A26)</f>
        <v>0</v>
      </c>
      <c r="J26" s="13">
        <f t="shared" si="8"/>
        <v>0</v>
      </c>
      <c r="K26" s="13">
        <f>SUMIFS(ADJ_2018!G:G,ADJ_2018!E:E,A26)</f>
        <v>0</v>
      </c>
      <c r="L26" s="13">
        <f t="shared" si="9"/>
        <v>0</v>
      </c>
      <c r="M26" s="57"/>
    </row>
    <row r="27" spans="1:13" s="4" customFormat="1" x14ac:dyDescent="0.25">
      <c r="A27" s="29">
        <v>121003</v>
      </c>
      <c r="B27" s="11">
        <v>2300</v>
      </c>
      <c r="C27" s="2">
        <v>1218</v>
      </c>
      <c r="D27" s="12">
        <v>121</v>
      </c>
      <c r="E27" s="12" t="s">
        <v>548</v>
      </c>
      <c r="F27" s="12" t="s">
        <v>547</v>
      </c>
      <c r="G27" s="68" t="s">
        <v>570</v>
      </c>
      <c r="H27" s="13">
        <f>SUMIFS(BCTC_M!J:J,BCTC_M!A:A,A27)</f>
        <v>0</v>
      </c>
      <c r="I27" s="13">
        <f>SUMIFS(BCTC_A!R:R,BCTC_A!A:A,A27)</f>
        <v>0</v>
      </c>
      <c r="J27" s="13">
        <f t="shared" si="8"/>
        <v>0</v>
      </c>
      <c r="K27" s="13">
        <f>SUMIFS(ADJ_2018!G:G,ADJ_2018!E:E,A27)</f>
        <v>0</v>
      </c>
      <c r="L27" s="13">
        <f t="shared" si="9"/>
        <v>0</v>
      </c>
      <c r="M27" s="57"/>
    </row>
    <row r="28" spans="1:13" s="4" customFormat="1" x14ac:dyDescent="0.25">
      <c r="A28" s="14"/>
      <c r="B28" s="14"/>
      <c r="C28" s="15"/>
      <c r="D28" s="15"/>
      <c r="E28" s="15" t="s">
        <v>546</v>
      </c>
      <c r="F28" s="15" t="s">
        <v>545</v>
      </c>
      <c r="G28" s="69"/>
      <c r="H28" s="16">
        <f>SUM(H25:H27)</f>
        <v>0</v>
      </c>
      <c r="I28" s="16">
        <f>SUM(I25:I27)</f>
        <v>0</v>
      </c>
      <c r="J28" s="16">
        <f>SUM(J25:J27)</f>
        <v>0</v>
      </c>
      <c r="K28" s="16">
        <f>SUM(K25:K27)</f>
        <v>0</v>
      </c>
      <c r="L28" s="16">
        <f>SUM(L25:L27)</f>
        <v>0</v>
      </c>
      <c r="M28" s="57"/>
    </row>
    <row r="29" spans="1:13" s="4" customFormat="1" x14ac:dyDescent="0.25">
      <c r="A29" s="14">
        <v>122001</v>
      </c>
      <c r="B29" s="14"/>
      <c r="C29" s="15">
        <v>2291</v>
      </c>
      <c r="D29" s="15">
        <v>122</v>
      </c>
      <c r="E29" s="15" t="s">
        <v>544</v>
      </c>
      <c r="F29" s="15" t="s">
        <v>543</v>
      </c>
      <c r="G29" s="69" t="s">
        <v>570</v>
      </c>
      <c r="H29" s="13">
        <f>SUMIFS(BCTC_M!J:J,BCTC_M!A:A,A29)</f>
        <v>0</v>
      </c>
      <c r="I29" s="13">
        <f>SUMIFS(BCTC_A!R:R,BCTC_A!A:A,A29)</f>
        <v>0</v>
      </c>
      <c r="J29" s="13">
        <f t="shared" ref="J29:J32" si="10">I29+H29</f>
        <v>0</v>
      </c>
      <c r="K29" s="13">
        <f>SUMIFS(ADJ_2018!G:G,ADJ_2018!E:E,A29)</f>
        <v>0</v>
      </c>
      <c r="L29" s="13">
        <f t="shared" ref="L29:L32" si="11">K29+J29</f>
        <v>0</v>
      </c>
      <c r="M29" s="57"/>
    </row>
    <row r="30" spans="1:13" s="4" customFormat="1" x14ac:dyDescent="0.25">
      <c r="A30" s="29">
        <v>123001</v>
      </c>
      <c r="B30" s="11">
        <v>2300</v>
      </c>
      <c r="C30" s="30">
        <v>1281</v>
      </c>
      <c r="D30" s="12">
        <v>123</v>
      </c>
      <c r="E30" s="12" t="s">
        <v>330</v>
      </c>
      <c r="F30" s="12" t="s">
        <v>329</v>
      </c>
      <c r="G30" s="68" t="s">
        <v>570</v>
      </c>
      <c r="H30" s="13">
        <f>SUMIFS(BCTC_M!J:J,BCTC_M!A:A,A30)</f>
        <v>0</v>
      </c>
      <c r="I30" s="13">
        <f>SUMIFS(BCTC_A!R:R,BCTC_A!A:A,A30)</f>
        <v>0</v>
      </c>
      <c r="J30" s="13">
        <f t="shared" si="10"/>
        <v>0</v>
      </c>
      <c r="K30" s="13">
        <f>SUMIFS(ADJ_2018!G:G,ADJ_2018!E:E,A30)</f>
        <v>0</v>
      </c>
      <c r="L30" s="13">
        <f t="shared" si="11"/>
        <v>0</v>
      </c>
      <c r="M30" s="57"/>
    </row>
    <row r="31" spans="1:13" s="4" customFormat="1" x14ac:dyDescent="0.25">
      <c r="A31" s="29">
        <v>123002</v>
      </c>
      <c r="B31" s="11">
        <v>2300</v>
      </c>
      <c r="C31" s="12">
        <v>1282</v>
      </c>
      <c r="D31" s="12">
        <v>123</v>
      </c>
      <c r="E31" s="12" t="s">
        <v>328</v>
      </c>
      <c r="F31" s="12" t="s">
        <v>327</v>
      </c>
      <c r="G31" s="68" t="s">
        <v>570</v>
      </c>
      <c r="H31" s="13">
        <f>SUMIFS(BCTC_M!J:J,BCTC_M!A:A,A31)</f>
        <v>0</v>
      </c>
      <c r="I31" s="13">
        <f>SUMIFS(BCTC_A!R:R,BCTC_A!A:A,A31)</f>
        <v>0</v>
      </c>
      <c r="J31" s="13">
        <f t="shared" si="10"/>
        <v>0</v>
      </c>
      <c r="K31" s="13">
        <f>SUMIFS(ADJ_2018!G:G,ADJ_2018!E:E,A31)</f>
        <v>0</v>
      </c>
      <c r="L31" s="13">
        <f t="shared" si="11"/>
        <v>0</v>
      </c>
      <c r="M31" s="57"/>
    </row>
    <row r="32" spans="1:13" s="4" customFormat="1" x14ac:dyDescent="0.25">
      <c r="A32" s="21">
        <v>123003</v>
      </c>
      <c r="B32" s="65">
        <v>2300</v>
      </c>
      <c r="C32" s="34">
        <v>12882</v>
      </c>
      <c r="D32" s="22">
        <v>123</v>
      </c>
      <c r="E32" s="22" t="s">
        <v>326</v>
      </c>
      <c r="F32" s="22" t="s">
        <v>325</v>
      </c>
      <c r="G32" s="68" t="s">
        <v>570</v>
      </c>
      <c r="H32" s="13">
        <f>SUMIFS(BCTC_M!J:J,BCTC_M!A:A,A32)</f>
        <v>0</v>
      </c>
      <c r="I32" s="13">
        <f>SUMIFS(BCTC_A!R:R,BCTC_A!A:A,A32)</f>
        <v>0</v>
      </c>
      <c r="J32" s="13">
        <f t="shared" si="10"/>
        <v>0</v>
      </c>
      <c r="K32" s="13">
        <f>SUMIFS(ADJ_2018!G:G,ADJ_2018!E:E,A32)</f>
        <v>0</v>
      </c>
      <c r="L32" s="13">
        <f t="shared" si="11"/>
        <v>0</v>
      </c>
      <c r="M32" s="57"/>
    </row>
    <row r="33" spans="1:13" s="4" customFormat="1" x14ac:dyDescent="0.25">
      <c r="A33" s="14"/>
      <c r="B33" s="14"/>
      <c r="C33" s="15"/>
      <c r="D33" s="15"/>
      <c r="E33" s="15" t="s">
        <v>324</v>
      </c>
      <c r="F33" s="15" t="s">
        <v>323</v>
      </c>
      <c r="G33" s="69"/>
      <c r="H33" s="16">
        <f>SUM(H30:H32)</f>
        <v>0</v>
      </c>
      <c r="I33" s="16">
        <f>SUM(I30:I32)</f>
        <v>0</v>
      </c>
      <c r="J33" s="16">
        <f>SUM(J30:J32)</f>
        <v>0</v>
      </c>
      <c r="K33" s="16">
        <f>SUM(K30:K32)</f>
        <v>0</v>
      </c>
      <c r="L33" s="16">
        <f>SUM(L30:L32)</f>
        <v>0</v>
      </c>
      <c r="M33" s="57"/>
    </row>
    <row r="34" spans="1:13" s="4" customFormat="1" x14ac:dyDescent="0.25">
      <c r="A34" s="31"/>
      <c r="B34" s="31"/>
      <c r="C34" s="27"/>
      <c r="D34" s="27">
        <v>120</v>
      </c>
      <c r="E34" s="27" t="s">
        <v>542</v>
      </c>
      <c r="F34" s="27" t="s">
        <v>541</v>
      </c>
      <c r="G34" s="72"/>
      <c r="H34" s="28">
        <f>SUM(H28:H29,H33)</f>
        <v>0</v>
      </c>
      <c r="I34" s="28">
        <f>SUM(I28:I29,I33)</f>
        <v>0</v>
      </c>
      <c r="J34" s="28">
        <f>SUM(J28:J29,J33)</f>
        <v>0</v>
      </c>
      <c r="K34" s="28">
        <f>SUM(K28:K29,K33)</f>
        <v>0</v>
      </c>
      <c r="L34" s="28">
        <f>SUM(L28:L29,L33)</f>
        <v>0</v>
      </c>
      <c r="M34" s="57"/>
    </row>
    <row r="35" spans="1:13" s="4" customFormat="1" x14ac:dyDescent="0.25">
      <c r="A35" s="14">
        <v>131001</v>
      </c>
      <c r="B35" s="14">
        <v>2500</v>
      </c>
      <c r="C35" s="32">
        <v>1311</v>
      </c>
      <c r="D35" s="15">
        <v>131</v>
      </c>
      <c r="E35" s="15" t="s">
        <v>540</v>
      </c>
      <c r="F35" s="15" t="s">
        <v>539</v>
      </c>
      <c r="G35" s="68" t="s">
        <v>570</v>
      </c>
      <c r="H35" s="13">
        <f>SUMIFS(BCTC_M!J:J,BCTC_M!A:A,A35)</f>
        <v>2400000000</v>
      </c>
      <c r="I35" s="13">
        <f>SUMIFS(BCTC_A!R:R,BCTC_A!A:A,A35)</f>
        <v>1200000000</v>
      </c>
      <c r="J35" s="13">
        <f t="shared" ref="J35:J39" si="12">I35+H35</f>
        <v>3600000000</v>
      </c>
      <c r="K35" s="13">
        <f>SUMIFS(ADJ_2018!G:G,ADJ_2018!E:E,A35)</f>
        <v>0</v>
      </c>
      <c r="L35" s="13">
        <f t="shared" ref="L35:L39" si="13">K35+J35</f>
        <v>3600000000</v>
      </c>
      <c r="M35" s="57"/>
    </row>
    <row r="36" spans="1:13" s="4" customFormat="1" x14ac:dyDescent="0.25">
      <c r="A36" s="14">
        <v>132001</v>
      </c>
      <c r="B36" s="14">
        <v>2550</v>
      </c>
      <c r="C36" s="32">
        <v>3313</v>
      </c>
      <c r="D36" s="15">
        <v>132</v>
      </c>
      <c r="E36" s="15" t="s">
        <v>538</v>
      </c>
      <c r="F36" s="15" t="s">
        <v>537</v>
      </c>
      <c r="G36" s="68" t="s">
        <v>570</v>
      </c>
      <c r="H36" s="13">
        <f>SUMIFS(BCTC_M!J:J,BCTC_M!A:A,A36)</f>
        <v>0</v>
      </c>
      <c r="I36" s="13">
        <f>SUMIFS(BCTC_A!R:R,BCTC_A!A:A,A36)</f>
        <v>0</v>
      </c>
      <c r="J36" s="13">
        <f t="shared" si="12"/>
        <v>0</v>
      </c>
      <c r="K36" s="13">
        <f>SUMIFS(ADJ_2018!G:G,ADJ_2018!E:E,A36)</f>
        <v>0</v>
      </c>
      <c r="L36" s="13">
        <f t="shared" si="13"/>
        <v>0</v>
      </c>
      <c r="M36" s="57"/>
    </row>
    <row r="37" spans="1:13" s="4" customFormat="1" x14ac:dyDescent="0.25">
      <c r="A37" s="29">
        <v>133001</v>
      </c>
      <c r="B37" s="29">
        <v>2510</v>
      </c>
      <c r="C37" s="30">
        <v>13621</v>
      </c>
      <c r="D37" s="12">
        <v>133</v>
      </c>
      <c r="E37" s="12" t="s">
        <v>460</v>
      </c>
      <c r="F37" s="12" t="s">
        <v>459</v>
      </c>
      <c r="G37" s="68" t="s">
        <v>570</v>
      </c>
      <c r="H37" s="13">
        <f>SUMIFS(BCTC_M!J:J,BCTC_M!A:A,A37)</f>
        <v>0</v>
      </c>
      <c r="I37" s="13">
        <f>SUMIFS(BCTC_A!R:R,BCTC_A!A:A,A37)</f>
        <v>0</v>
      </c>
      <c r="J37" s="13">
        <f t="shared" si="12"/>
        <v>0</v>
      </c>
      <c r="K37" s="13">
        <f>SUMIFS(ADJ_2018!G:G,ADJ_2018!E:E,A37)</f>
        <v>0</v>
      </c>
      <c r="L37" s="13">
        <f t="shared" si="13"/>
        <v>0</v>
      </c>
      <c r="M37" s="57"/>
    </row>
    <row r="38" spans="1:13" s="4" customFormat="1" x14ac:dyDescent="0.25">
      <c r="A38" s="29">
        <v>133002</v>
      </c>
      <c r="B38" s="29">
        <v>2510</v>
      </c>
      <c r="C38" s="30">
        <v>13631</v>
      </c>
      <c r="D38" s="12">
        <v>133</v>
      </c>
      <c r="E38" s="12" t="s">
        <v>458</v>
      </c>
      <c r="F38" s="12" t="s">
        <v>457</v>
      </c>
      <c r="G38" s="68" t="s">
        <v>570</v>
      </c>
      <c r="H38" s="13">
        <f>SUMIFS(BCTC_M!J:J,BCTC_M!A:A,A38)</f>
        <v>0</v>
      </c>
      <c r="I38" s="13">
        <f>SUMIFS(BCTC_A!R:R,BCTC_A!A:A,A38)</f>
        <v>0</v>
      </c>
      <c r="J38" s="13">
        <f t="shared" si="12"/>
        <v>0</v>
      </c>
      <c r="K38" s="13">
        <f>SUMIFS(ADJ_2018!G:G,ADJ_2018!E:E,A38)</f>
        <v>0</v>
      </c>
      <c r="L38" s="13">
        <f t="shared" si="13"/>
        <v>0</v>
      </c>
      <c r="M38" s="57"/>
    </row>
    <row r="39" spans="1:13" s="4" customFormat="1" x14ac:dyDescent="0.25">
      <c r="A39" s="29">
        <v>133003</v>
      </c>
      <c r="B39" s="29">
        <v>2510</v>
      </c>
      <c r="C39" s="30">
        <v>13681</v>
      </c>
      <c r="D39" s="12">
        <v>133</v>
      </c>
      <c r="E39" s="12" t="s">
        <v>456</v>
      </c>
      <c r="F39" s="12" t="s">
        <v>455</v>
      </c>
      <c r="G39" s="68" t="s">
        <v>570</v>
      </c>
      <c r="H39" s="13">
        <f>SUMIFS(BCTC_M!J:J,BCTC_M!A:A,A39)</f>
        <v>0</v>
      </c>
      <c r="I39" s="13">
        <f>SUMIFS(BCTC_A!R:R,BCTC_A!A:A,A39)</f>
        <v>0</v>
      </c>
      <c r="J39" s="13">
        <f t="shared" si="12"/>
        <v>0</v>
      </c>
      <c r="K39" s="13">
        <f>SUMIFS(ADJ_2018!G:G,ADJ_2018!E:E,A39)</f>
        <v>0</v>
      </c>
      <c r="L39" s="13">
        <f t="shared" si="13"/>
        <v>0</v>
      </c>
      <c r="M39" s="57"/>
    </row>
    <row r="40" spans="1:13" s="4" customFormat="1" x14ac:dyDescent="0.25">
      <c r="A40" s="14"/>
      <c r="B40" s="14"/>
      <c r="C40" s="15"/>
      <c r="D40" s="15"/>
      <c r="E40" s="15" t="s">
        <v>536</v>
      </c>
      <c r="F40" s="15" t="s">
        <v>535</v>
      </c>
      <c r="G40" s="69"/>
      <c r="H40" s="16">
        <f>SUM(H37:H39)</f>
        <v>0</v>
      </c>
      <c r="I40" s="16">
        <f>SUM(I37:I39)</f>
        <v>0</v>
      </c>
      <c r="J40" s="16">
        <f>SUM(J37:J39)</f>
        <v>0</v>
      </c>
      <c r="K40" s="16">
        <f>SUM(K37:K39)</f>
        <v>0</v>
      </c>
      <c r="L40" s="16">
        <f>SUM(L37:L39)</f>
        <v>0</v>
      </c>
      <c r="M40" s="57"/>
    </row>
    <row r="41" spans="1:13" s="4" customFormat="1" x14ac:dyDescent="0.25">
      <c r="A41" s="14">
        <v>134001</v>
      </c>
      <c r="B41" s="14">
        <v>2500</v>
      </c>
      <c r="C41" s="32">
        <v>3371</v>
      </c>
      <c r="D41" s="15">
        <v>134</v>
      </c>
      <c r="E41" s="15" t="s">
        <v>534</v>
      </c>
      <c r="F41" s="15" t="s">
        <v>533</v>
      </c>
      <c r="G41" s="68" t="s">
        <v>570</v>
      </c>
      <c r="H41" s="13">
        <f>SUMIFS(BCTC_M!J:J,BCTC_M!A:A,A41)</f>
        <v>0</v>
      </c>
      <c r="I41" s="13">
        <f>SUMIFS(BCTC_A!R:R,BCTC_A!A:A,A41)</f>
        <v>0</v>
      </c>
      <c r="J41" s="13">
        <f t="shared" ref="J41:J48" si="14">I41+H41</f>
        <v>0</v>
      </c>
      <c r="K41" s="13">
        <f>SUMIFS(ADJ_2018!G:G,ADJ_2018!E:E,A41)</f>
        <v>0</v>
      </c>
      <c r="L41" s="13">
        <f t="shared" ref="L41:L48" si="15">K41+J41</f>
        <v>0</v>
      </c>
      <c r="M41" s="57"/>
    </row>
    <row r="42" spans="1:13" s="4" customFormat="1" x14ac:dyDescent="0.25">
      <c r="A42" s="14">
        <v>135001</v>
      </c>
      <c r="B42" s="14">
        <v>2300</v>
      </c>
      <c r="C42" s="32">
        <v>12831</v>
      </c>
      <c r="D42" s="15">
        <v>135</v>
      </c>
      <c r="E42" s="15" t="s">
        <v>532</v>
      </c>
      <c r="F42" s="15" t="s">
        <v>531</v>
      </c>
      <c r="G42" s="68" t="s">
        <v>570</v>
      </c>
      <c r="H42" s="13">
        <f>SUMIFS(BCTC_M!J:J,BCTC_M!A:A,A42)</f>
        <v>0</v>
      </c>
      <c r="I42" s="13">
        <f>SUMIFS(BCTC_A!R:R,BCTC_A!A:A,A42)</f>
        <v>0</v>
      </c>
      <c r="J42" s="13">
        <f t="shared" si="14"/>
        <v>0</v>
      </c>
      <c r="K42" s="13">
        <f>SUMIFS(ADJ_2018!G:G,ADJ_2018!E:E,A42)</f>
        <v>0</v>
      </c>
      <c r="L42" s="13">
        <f t="shared" si="15"/>
        <v>0</v>
      </c>
      <c r="M42" s="57"/>
    </row>
    <row r="43" spans="1:13" s="4" customFormat="1" x14ac:dyDescent="0.25">
      <c r="A43" s="29">
        <v>136001</v>
      </c>
      <c r="B43" s="33">
        <v>2300</v>
      </c>
      <c r="C43" s="30">
        <v>13851</v>
      </c>
      <c r="D43" s="12">
        <v>136</v>
      </c>
      <c r="E43" s="12" t="s">
        <v>228</v>
      </c>
      <c r="F43" s="12" t="s">
        <v>227</v>
      </c>
      <c r="G43" s="68" t="s">
        <v>570</v>
      </c>
      <c r="H43" s="13">
        <f>SUMIFS(BCTC_M!J:J,BCTC_M!A:A,A43)</f>
        <v>0</v>
      </c>
      <c r="I43" s="13">
        <f>SUMIFS(BCTC_A!R:R,BCTC_A!A:A,A43)</f>
        <v>0</v>
      </c>
      <c r="J43" s="13">
        <f t="shared" si="14"/>
        <v>0</v>
      </c>
      <c r="K43" s="13">
        <f>SUMIFS(ADJ_2018!G:G,ADJ_2018!E:E,A43)</f>
        <v>0</v>
      </c>
      <c r="L43" s="13">
        <f t="shared" si="15"/>
        <v>0</v>
      </c>
      <c r="M43" s="57"/>
    </row>
    <row r="44" spans="1:13" s="4" customFormat="1" x14ac:dyDescent="0.25">
      <c r="A44" s="29">
        <v>136002</v>
      </c>
      <c r="B44" s="33">
        <v>2300</v>
      </c>
      <c r="C44" s="30">
        <v>13881</v>
      </c>
      <c r="D44" s="12">
        <v>136</v>
      </c>
      <c r="E44" s="12" t="s">
        <v>530</v>
      </c>
      <c r="F44" s="12" t="s">
        <v>225</v>
      </c>
      <c r="G44" s="68" t="s">
        <v>570</v>
      </c>
      <c r="H44" s="13">
        <f>SUMIFS(BCTC_M!J:J,BCTC_M!A:A,A44)</f>
        <v>0</v>
      </c>
      <c r="I44" s="13">
        <f>SUMIFS(BCTC_A!R:R,BCTC_A!A:A,A44)</f>
        <v>0</v>
      </c>
      <c r="J44" s="13">
        <f t="shared" si="14"/>
        <v>0</v>
      </c>
      <c r="K44" s="13">
        <f>SUMIFS(ADJ_2018!G:G,ADJ_2018!E:E,A44)</f>
        <v>0</v>
      </c>
      <c r="L44" s="13">
        <f t="shared" si="15"/>
        <v>0</v>
      </c>
      <c r="M44" s="57"/>
    </row>
    <row r="45" spans="1:13" s="4" customFormat="1" x14ac:dyDescent="0.25">
      <c r="A45" s="29">
        <v>136003</v>
      </c>
      <c r="B45" s="33">
        <v>2300</v>
      </c>
      <c r="C45" s="30">
        <v>3341</v>
      </c>
      <c r="D45" s="12">
        <v>136</v>
      </c>
      <c r="E45" s="12" t="s">
        <v>280</v>
      </c>
      <c r="F45" s="12" t="s">
        <v>279</v>
      </c>
      <c r="G45" s="68" t="s">
        <v>570</v>
      </c>
      <c r="H45" s="13">
        <f>SUMIFS(BCTC_M!J:J,BCTC_M!A:A,A45)</f>
        <v>0</v>
      </c>
      <c r="I45" s="13">
        <f>SUMIFS(BCTC_A!R:R,BCTC_A!A:A,A45)</f>
        <v>0</v>
      </c>
      <c r="J45" s="13">
        <f t="shared" si="14"/>
        <v>0</v>
      </c>
      <c r="K45" s="13">
        <f>SUMIFS(ADJ_2018!G:G,ADJ_2018!E:E,A45)</f>
        <v>0</v>
      </c>
      <c r="L45" s="13">
        <f t="shared" si="15"/>
        <v>0</v>
      </c>
      <c r="M45" s="57"/>
    </row>
    <row r="46" spans="1:13" s="4" customFormat="1" x14ac:dyDescent="0.25">
      <c r="A46" s="29">
        <v>136004</v>
      </c>
      <c r="B46" s="33">
        <v>2300</v>
      </c>
      <c r="C46" s="30">
        <v>3381</v>
      </c>
      <c r="D46" s="12">
        <v>136</v>
      </c>
      <c r="E46" s="12" t="s">
        <v>450</v>
      </c>
      <c r="F46" s="12" t="s">
        <v>223</v>
      </c>
      <c r="G46" s="68" t="s">
        <v>570</v>
      </c>
      <c r="H46" s="13">
        <f>SUMIFS(BCTC_M!J:J,BCTC_M!A:A,A46)</f>
        <v>0</v>
      </c>
      <c r="I46" s="13">
        <f>SUMIFS(BCTC_A!R:R,BCTC_A!A:A,A46)</f>
        <v>0</v>
      </c>
      <c r="J46" s="13">
        <f t="shared" si="14"/>
        <v>0</v>
      </c>
      <c r="K46" s="13">
        <f>SUMIFS(ADJ_2018!G:G,ADJ_2018!E:E,A46)</f>
        <v>0</v>
      </c>
      <c r="L46" s="13">
        <f t="shared" si="15"/>
        <v>0</v>
      </c>
      <c r="M46" s="57"/>
    </row>
    <row r="47" spans="1:13" s="4" customFormat="1" x14ac:dyDescent="0.25">
      <c r="A47" s="29">
        <v>136005</v>
      </c>
      <c r="B47" s="33">
        <v>2300</v>
      </c>
      <c r="C47" s="30">
        <v>1411</v>
      </c>
      <c r="D47" s="12">
        <v>136</v>
      </c>
      <c r="E47" s="12" t="s">
        <v>449</v>
      </c>
      <c r="F47" s="12" t="s">
        <v>448</v>
      </c>
      <c r="G47" s="68" t="s">
        <v>570</v>
      </c>
      <c r="H47" s="13">
        <f>SUMIFS(BCTC_M!J:J,BCTC_M!A:A,A47)</f>
        <v>0</v>
      </c>
      <c r="I47" s="13">
        <f>SUMIFS(BCTC_A!R:R,BCTC_A!A:A,A47)</f>
        <v>0</v>
      </c>
      <c r="J47" s="13">
        <f t="shared" si="14"/>
        <v>0</v>
      </c>
      <c r="K47" s="13">
        <f>SUMIFS(ADJ_2018!G:G,ADJ_2018!E:E,A47)</f>
        <v>0</v>
      </c>
      <c r="L47" s="13">
        <f t="shared" si="15"/>
        <v>0</v>
      </c>
      <c r="M47" s="57"/>
    </row>
    <row r="48" spans="1:13" s="4" customFormat="1" x14ac:dyDescent="0.25">
      <c r="A48" s="29">
        <v>136006</v>
      </c>
      <c r="B48" s="29">
        <v>2300</v>
      </c>
      <c r="C48" s="30">
        <v>2441</v>
      </c>
      <c r="D48" s="12">
        <v>136</v>
      </c>
      <c r="E48" s="12" t="s">
        <v>447</v>
      </c>
      <c r="F48" s="12" t="s">
        <v>446</v>
      </c>
      <c r="G48" s="68" t="s">
        <v>570</v>
      </c>
      <c r="H48" s="13">
        <f>SUMIFS(BCTC_M!J:J,BCTC_M!A:A,A48)</f>
        <v>0</v>
      </c>
      <c r="I48" s="13">
        <f>SUMIFS(BCTC_A!R:R,BCTC_A!A:A,A48)</f>
        <v>0</v>
      </c>
      <c r="J48" s="13">
        <f t="shared" si="14"/>
        <v>0</v>
      </c>
      <c r="K48" s="13">
        <f>SUMIFS(ADJ_2018!G:G,ADJ_2018!E:E,A48)</f>
        <v>0</v>
      </c>
      <c r="L48" s="13">
        <f t="shared" si="15"/>
        <v>0</v>
      </c>
      <c r="M48" s="57"/>
    </row>
    <row r="49" spans="1:13" s="4" customFormat="1" x14ac:dyDescent="0.25">
      <c r="A49" s="14"/>
      <c r="B49" s="14"/>
      <c r="C49" s="15"/>
      <c r="D49" s="15"/>
      <c r="E49" s="15" t="s">
        <v>529</v>
      </c>
      <c r="F49" s="15" t="s">
        <v>528</v>
      </c>
      <c r="G49" s="69"/>
      <c r="H49" s="16">
        <f>SUM(H43:H48)</f>
        <v>0</v>
      </c>
      <c r="I49" s="16">
        <f>SUM(I43:I48)</f>
        <v>0</v>
      </c>
      <c r="J49" s="16">
        <f>SUM(J43:J48)</f>
        <v>0</v>
      </c>
      <c r="K49" s="16">
        <f>SUM(K43:K48)</f>
        <v>0</v>
      </c>
      <c r="L49" s="16">
        <f>SUM(L43:L48)</f>
        <v>0</v>
      </c>
      <c r="M49" s="57"/>
    </row>
    <row r="50" spans="1:13" s="4" customFormat="1" x14ac:dyDescent="0.25">
      <c r="A50" s="14">
        <v>137001</v>
      </c>
      <c r="B50" s="33">
        <v>2300</v>
      </c>
      <c r="C50" s="15">
        <v>22931</v>
      </c>
      <c r="D50" s="15">
        <v>137</v>
      </c>
      <c r="E50" s="15" t="s">
        <v>527</v>
      </c>
      <c r="F50" s="15" t="s">
        <v>526</v>
      </c>
      <c r="G50" s="68" t="s">
        <v>570</v>
      </c>
      <c r="H50" s="13">
        <f>SUMIFS(BCTC_M!J:J,BCTC_M!A:A,A50)</f>
        <v>0</v>
      </c>
      <c r="I50" s="13">
        <f>SUMIFS(BCTC_A!R:R,BCTC_A!A:A,A50)</f>
        <v>0</v>
      </c>
      <c r="J50" s="13">
        <f t="shared" ref="J50:J51" si="16">I50+H50</f>
        <v>0</v>
      </c>
      <c r="K50" s="13">
        <f>SUMIFS(ADJ_2018!G:G,ADJ_2018!E:E,A50)</f>
        <v>0</v>
      </c>
      <c r="L50" s="13">
        <f t="shared" ref="L50:L51" si="17">K50+J50</f>
        <v>0</v>
      </c>
      <c r="M50" s="57"/>
    </row>
    <row r="51" spans="1:13" s="4" customFormat="1" x14ac:dyDescent="0.25">
      <c r="A51" s="14">
        <v>139001</v>
      </c>
      <c r="B51" s="14">
        <v>2300</v>
      </c>
      <c r="C51" s="15">
        <v>1381</v>
      </c>
      <c r="D51" s="15">
        <v>139</v>
      </c>
      <c r="E51" s="15" t="s">
        <v>525</v>
      </c>
      <c r="F51" s="15" t="s">
        <v>524</v>
      </c>
      <c r="G51" s="68" t="s">
        <v>570</v>
      </c>
      <c r="H51" s="13">
        <f>SUMIFS(BCTC_M!J:J,BCTC_M!A:A,A51)</f>
        <v>0</v>
      </c>
      <c r="I51" s="13">
        <f>SUMIFS(BCTC_A!R:R,BCTC_A!A:A,A51)</f>
        <v>0</v>
      </c>
      <c r="J51" s="13">
        <f t="shared" si="16"/>
        <v>0</v>
      </c>
      <c r="K51" s="13">
        <f>SUMIFS(ADJ_2018!G:G,ADJ_2018!E:E,A51)</f>
        <v>0</v>
      </c>
      <c r="L51" s="13">
        <f t="shared" si="17"/>
        <v>0</v>
      </c>
      <c r="M51" s="57"/>
    </row>
    <row r="52" spans="1:13" s="4" customFormat="1" x14ac:dyDescent="0.25">
      <c r="A52" s="31"/>
      <c r="B52" s="31"/>
      <c r="C52" s="27"/>
      <c r="D52" s="27">
        <v>130</v>
      </c>
      <c r="E52" s="27" t="s">
        <v>523</v>
      </c>
      <c r="F52" s="27" t="s">
        <v>522</v>
      </c>
      <c r="G52" s="72"/>
      <c r="H52" s="28">
        <f>SUM(H35:H36,H40:H42,H49:H51)</f>
        <v>2400000000</v>
      </c>
      <c r="I52" s="28">
        <f>SUM(I35:I36,I40:I42,I49:I51)</f>
        <v>1200000000</v>
      </c>
      <c r="J52" s="28">
        <f>SUM(J35:J36,J40:J42,J49:J51)</f>
        <v>3600000000</v>
      </c>
      <c r="K52" s="28">
        <f>SUM(K35:K36,K40:K42,K49:K51)</f>
        <v>0</v>
      </c>
      <c r="L52" s="28">
        <f>SUM(L35:L36,L40:L42,L49:L51)</f>
        <v>3600000000</v>
      </c>
      <c r="M52" s="57"/>
    </row>
    <row r="53" spans="1:13" s="4" customFormat="1" x14ac:dyDescent="0.25">
      <c r="A53" s="29"/>
      <c r="B53" s="29"/>
      <c r="C53" s="2"/>
      <c r="D53" s="2"/>
      <c r="E53" s="2"/>
      <c r="F53" s="2"/>
      <c r="G53" s="69"/>
      <c r="H53" s="3"/>
      <c r="I53" s="3"/>
      <c r="J53" s="3"/>
      <c r="K53" s="3"/>
      <c r="L53" s="3"/>
      <c r="M53" s="57"/>
    </row>
    <row r="54" spans="1:13" s="4" customFormat="1" x14ac:dyDescent="0.25">
      <c r="A54" s="14">
        <v>141001</v>
      </c>
      <c r="B54" s="14">
        <v>2100</v>
      </c>
      <c r="C54" s="15">
        <v>151</v>
      </c>
      <c r="D54" s="15">
        <v>141</v>
      </c>
      <c r="E54" s="15" t="s">
        <v>521</v>
      </c>
      <c r="F54" s="15" t="s">
        <v>520</v>
      </c>
      <c r="G54" s="68" t="s">
        <v>570</v>
      </c>
      <c r="H54" s="13">
        <f>SUMIFS(BCTC_M!J:J,BCTC_M!A:A,A54)</f>
        <v>0</v>
      </c>
      <c r="I54" s="13">
        <f>SUMIFS(BCTC_A!R:R,BCTC_A!A:A,A54)</f>
        <v>0</v>
      </c>
      <c r="J54" s="13">
        <f t="shared" ref="J54:J59" si="18">I54+H54</f>
        <v>0</v>
      </c>
      <c r="K54" s="13">
        <f>SUMIFS(ADJ_2018!G:G,ADJ_2018!E:E,A54)</f>
        <v>0</v>
      </c>
      <c r="L54" s="13">
        <f t="shared" ref="L54:L59" si="19">K54+J54</f>
        <v>0</v>
      </c>
      <c r="M54" s="57"/>
    </row>
    <row r="55" spans="1:13" s="4" customFormat="1" x14ac:dyDescent="0.25">
      <c r="A55" s="14">
        <v>141002</v>
      </c>
      <c r="B55" s="14">
        <v>2100</v>
      </c>
      <c r="C55" s="15">
        <v>152</v>
      </c>
      <c r="D55" s="15">
        <v>141</v>
      </c>
      <c r="E55" s="15" t="s">
        <v>519</v>
      </c>
      <c r="F55" s="15" t="s">
        <v>518</v>
      </c>
      <c r="G55" s="68" t="s">
        <v>570</v>
      </c>
      <c r="H55" s="13">
        <f>SUMIFS(BCTC_M!J:J,BCTC_M!A:A,A55)</f>
        <v>0</v>
      </c>
      <c r="I55" s="13">
        <f>SUMIFS(BCTC_A!R:R,BCTC_A!A:A,A55)</f>
        <v>0</v>
      </c>
      <c r="J55" s="13">
        <f t="shared" si="18"/>
        <v>0</v>
      </c>
      <c r="K55" s="13">
        <f>SUMIFS(ADJ_2018!G:G,ADJ_2018!E:E,A55)</f>
        <v>0</v>
      </c>
      <c r="L55" s="13">
        <f t="shared" si="19"/>
        <v>0</v>
      </c>
      <c r="M55" s="57"/>
    </row>
    <row r="56" spans="1:13" s="4" customFormat="1" x14ac:dyDescent="0.25">
      <c r="A56" s="29">
        <v>141003</v>
      </c>
      <c r="B56" s="29">
        <v>2100</v>
      </c>
      <c r="C56" s="12">
        <v>1531</v>
      </c>
      <c r="D56" s="12">
        <v>141</v>
      </c>
      <c r="E56" s="12" t="s">
        <v>511</v>
      </c>
      <c r="F56" s="12" t="s">
        <v>510</v>
      </c>
      <c r="G56" s="68" t="s">
        <v>570</v>
      </c>
      <c r="H56" s="13">
        <f>SUMIFS(BCTC_M!J:J,BCTC_M!A:A,A56)</f>
        <v>0</v>
      </c>
      <c r="I56" s="13">
        <f>SUMIFS(BCTC_A!R:R,BCTC_A!A:A,A56)</f>
        <v>0</v>
      </c>
      <c r="J56" s="13">
        <f t="shared" si="18"/>
        <v>0</v>
      </c>
      <c r="K56" s="13">
        <f>SUMIFS(ADJ_2018!G:G,ADJ_2018!E:E,A56)</f>
        <v>0</v>
      </c>
      <c r="L56" s="13">
        <f t="shared" si="19"/>
        <v>0</v>
      </c>
      <c r="M56" s="57"/>
    </row>
    <row r="57" spans="1:13" s="4" customFormat="1" x14ac:dyDescent="0.25">
      <c r="A57" s="29">
        <v>141004</v>
      </c>
      <c r="B57" s="29">
        <v>2100</v>
      </c>
      <c r="C57" s="12">
        <v>1532</v>
      </c>
      <c r="D57" s="12">
        <v>141</v>
      </c>
      <c r="E57" s="12" t="s">
        <v>517</v>
      </c>
      <c r="F57" s="12" t="s">
        <v>516</v>
      </c>
      <c r="G57" s="68" t="s">
        <v>570</v>
      </c>
      <c r="H57" s="13">
        <f>SUMIFS(BCTC_M!J:J,BCTC_M!A:A,A57)</f>
        <v>0</v>
      </c>
      <c r="I57" s="13">
        <f>SUMIFS(BCTC_A!R:R,BCTC_A!A:A,A57)</f>
        <v>0</v>
      </c>
      <c r="J57" s="13">
        <f t="shared" si="18"/>
        <v>0</v>
      </c>
      <c r="K57" s="13">
        <f>SUMIFS(ADJ_2018!G:G,ADJ_2018!E:E,A57)</f>
        <v>0</v>
      </c>
      <c r="L57" s="13">
        <f t="shared" si="19"/>
        <v>0</v>
      </c>
      <c r="M57" s="57"/>
    </row>
    <row r="58" spans="1:13" s="4" customFormat="1" x14ac:dyDescent="0.25">
      <c r="A58" s="29">
        <v>141005</v>
      </c>
      <c r="B58" s="29">
        <v>2100</v>
      </c>
      <c r="C58" s="12">
        <v>1533</v>
      </c>
      <c r="D58" s="12">
        <v>141</v>
      </c>
      <c r="E58" s="12" t="s">
        <v>515</v>
      </c>
      <c r="F58" s="12" t="s">
        <v>514</v>
      </c>
      <c r="G58" s="68" t="s">
        <v>570</v>
      </c>
      <c r="H58" s="13">
        <f>SUMIFS(BCTC_M!J:J,BCTC_M!A:A,A58)</f>
        <v>0</v>
      </c>
      <c r="I58" s="13">
        <f>SUMIFS(BCTC_A!R:R,BCTC_A!A:A,A58)</f>
        <v>0</v>
      </c>
      <c r="J58" s="13">
        <f t="shared" si="18"/>
        <v>0</v>
      </c>
      <c r="K58" s="13">
        <f>SUMIFS(ADJ_2018!G:G,ADJ_2018!E:E,A58)</f>
        <v>0</v>
      </c>
      <c r="L58" s="13">
        <f t="shared" si="19"/>
        <v>0</v>
      </c>
      <c r="M58" s="57"/>
    </row>
    <row r="59" spans="1:13" s="4" customFormat="1" x14ac:dyDescent="0.25">
      <c r="A59" s="29">
        <v>141006</v>
      </c>
      <c r="B59" s="29">
        <v>2100</v>
      </c>
      <c r="C59" s="30">
        <v>1534</v>
      </c>
      <c r="D59" s="12">
        <v>141</v>
      </c>
      <c r="E59" s="12" t="s">
        <v>513</v>
      </c>
      <c r="F59" s="12" t="s">
        <v>512</v>
      </c>
      <c r="G59" s="68" t="s">
        <v>570</v>
      </c>
      <c r="H59" s="13">
        <f>SUMIFS(BCTC_M!J:J,BCTC_M!A:A,A59)</f>
        <v>0</v>
      </c>
      <c r="I59" s="13">
        <f>SUMIFS(BCTC_A!R:R,BCTC_A!A:A,A59)</f>
        <v>0</v>
      </c>
      <c r="J59" s="13">
        <f t="shared" si="18"/>
        <v>0</v>
      </c>
      <c r="K59" s="13">
        <f>SUMIFS(ADJ_2018!G:G,ADJ_2018!E:E,A59)</f>
        <v>0</v>
      </c>
      <c r="L59" s="13">
        <f t="shared" si="19"/>
        <v>0</v>
      </c>
      <c r="M59" s="57"/>
    </row>
    <row r="60" spans="1:13" s="4" customFormat="1" x14ac:dyDescent="0.25">
      <c r="A60" s="14"/>
      <c r="B60" s="14"/>
      <c r="C60" s="15"/>
      <c r="D60" s="15"/>
      <c r="E60" s="15" t="s">
        <v>511</v>
      </c>
      <c r="F60" s="15" t="s">
        <v>510</v>
      </c>
      <c r="G60" s="69"/>
      <c r="H60" s="16">
        <f>SUM(H56:H59)</f>
        <v>0</v>
      </c>
      <c r="I60" s="16">
        <f>SUM(I56:I59)</f>
        <v>0</v>
      </c>
      <c r="J60" s="16">
        <f>SUM(J56:J59)</f>
        <v>0</v>
      </c>
      <c r="K60" s="16">
        <f>SUM(K56:K59)</f>
        <v>0</v>
      </c>
      <c r="L60" s="16">
        <f>SUM(L56:L59)</f>
        <v>0</v>
      </c>
      <c r="M60" s="57"/>
    </row>
    <row r="61" spans="1:13" s="4" customFormat="1" x14ac:dyDescent="0.25">
      <c r="A61" s="29">
        <v>141007</v>
      </c>
      <c r="B61" s="29">
        <v>2100</v>
      </c>
      <c r="C61" s="34">
        <v>1541</v>
      </c>
      <c r="D61" s="12">
        <v>141</v>
      </c>
      <c r="E61" s="22" t="s">
        <v>360</v>
      </c>
      <c r="F61" s="22" t="s">
        <v>359</v>
      </c>
      <c r="G61" s="68" t="s">
        <v>570</v>
      </c>
      <c r="H61" s="13">
        <f>SUMIFS(BCTC_M!J:J,BCTC_M!A:A,A61)</f>
        <v>0</v>
      </c>
      <c r="I61" s="13">
        <f>SUMIFS(BCTC_A!R:R,BCTC_A!A:A,A61)</f>
        <v>0</v>
      </c>
      <c r="J61" s="13">
        <f t="shared" ref="J61:J64" si="20">I61+H61</f>
        <v>0</v>
      </c>
      <c r="K61" s="13">
        <f>SUMIFS(ADJ_2018!G:G,ADJ_2018!E:E,A61)</f>
        <v>0</v>
      </c>
      <c r="L61" s="13">
        <f t="shared" ref="L61:L64" si="21">K61+J61</f>
        <v>0</v>
      </c>
      <c r="M61" s="57"/>
    </row>
    <row r="62" spans="1:13" s="4" customFormat="1" x14ac:dyDescent="0.25">
      <c r="A62" s="29">
        <v>141008</v>
      </c>
      <c r="B62" s="29">
        <v>2100</v>
      </c>
      <c r="C62" s="34">
        <v>1542</v>
      </c>
      <c r="D62" s="12">
        <v>141</v>
      </c>
      <c r="E62" s="22" t="s">
        <v>358</v>
      </c>
      <c r="F62" s="22" t="s">
        <v>357</v>
      </c>
      <c r="G62" s="68" t="s">
        <v>570</v>
      </c>
      <c r="H62" s="13">
        <f>SUMIFS(BCTC_M!J:J,BCTC_M!A:A,A62)</f>
        <v>0</v>
      </c>
      <c r="I62" s="13">
        <f>SUMIFS(BCTC_A!R:R,BCTC_A!A:A,A62)</f>
        <v>0</v>
      </c>
      <c r="J62" s="13">
        <f t="shared" si="20"/>
        <v>0</v>
      </c>
      <c r="K62" s="13">
        <f>SUMIFS(ADJ_2018!G:G,ADJ_2018!E:E,A62)</f>
        <v>0</v>
      </c>
      <c r="L62" s="13">
        <f t="shared" si="21"/>
        <v>0</v>
      </c>
      <c r="M62" s="57"/>
    </row>
    <row r="63" spans="1:13" s="4" customFormat="1" x14ac:dyDescent="0.25">
      <c r="A63" s="29">
        <v>141009</v>
      </c>
      <c r="B63" s="29">
        <v>2100</v>
      </c>
      <c r="C63" s="34">
        <v>1543</v>
      </c>
      <c r="D63" s="12">
        <v>141</v>
      </c>
      <c r="E63" s="22" t="s">
        <v>356</v>
      </c>
      <c r="F63" s="22" t="s">
        <v>355</v>
      </c>
      <c r="G63" s="68" t="s">
        <v>570</v>
      </c>
      <c r="H63" s="13">
        <f>SUMIFS(BCTC_M!J:J,BCTC_M!A:A,A63)</f>
        <v>0</v>
      </c>
      <c r="I63" s="13">
        <f>SUMIFS(BCTC_A!R:R,BCTC_A!A:A,A63)</f>
        <v>0</v>
      </c>
      <c r="J63" s="13">
        <f t="shared" si="20"/>
        <v>0</v>
      </c>
      <c r="K63" s="13">
        <f>SUMIFS(ADJ_2018!G:G,ADJ_2018!E:E,A63)</f>
        <v>0</v>
      </c>
      <c r="L63" s="13">
        <f t="shared" si="21"/>
        <v>0</v>
      </c>
      <c r="M63" s="57"/>
    </row>
    <row r="64" spans="1:13" s="4" customFormat="1" x14ac:dyDescent="0.25">
      <c r="A64" s="29">
        <v>141010</v>
      </c>
      <c r="B64" s="29">
        <v>2100</v>
      </c>
      <c r="C64" s="34">
        <v>1544</v>
      </c>
      <c r="D64" s="12">
        <v>141</v>
      </c>
      <c r="E64" s="22" t="s">
        <v>354</v>
      </c>
      <c r="F64" s="22" t="s">
        <v>353</v>
      </c>
      <c r="G64" s="68" t="s">
        <v>570</v>
      </c>
      <c r="H64" s="13">
        <f>SUMIFS(BCTC_M!J:J,BCTC_M!A:A,A64)</f>
        <v>0</v>
      </c>
      <c r="I64" s="13">
        <f>SUMIFS(BCTC_A!R:R,BCTC_A!A:A,A64)</f>
        <v>0</v>
      </c>
      <c r="J64" s="13">
        <f t="shared" si="20"/>
        <v>0</v>
      </c>
      <c r="K64" s="13">
        <f>SUMIFS(ADJ_2018!G:G,ADJ_2018!E:E,A64)</f>
        <v>0</v>
      </c>
      <c r="L64" s="13">
        <f t="shared" si="21"/>
        <v>0</v>
      </c>
      <c r="M64" s="57"/>
    </row>
    <row r="65" spans="1:13" s="4" customFormat="1" x14ac:dyDescent="0.25">
      <c r="A65" s="14"/>
      <c r="B65" s="14"/>
      <c r="C65" s="15"/>
      <c r="D65" s="15"/>
      <c r="E65" s="15" t="s">
        <v>509</v>
      </c>
      <c r="F65" s="15" t="s">
        <v>508</v>
      </c>
      <c r="G65" s="69"/>
      <c r="H65" s="16">
        <f>SUM(H61:H64)</f>
        <v>0</v>
      </c>
      <c r="I65" s="16">
        <f>SUM(I61:I64)</f>
        <v>0</v>
      </c>
      <c r="J65" s="16">
        <f>SUM(J61:J64)</f>
        <v>0</v>
      </c>
      <c r="K65" s="16">
        <f>SUM(K61:K64)</f>
        <v>0</v>
      </c>
      <c r="L65" s="16">
        <f>SUM(L61:L64)</f>
        <v>0</v>
      </c>
      <c r="M65" s="57"/>
    </row>
    <row r="66" spans="1:13" s="4" customFormat="1" x14ac:dyDescent="0.25">
      <c r="A66" s="29">
        <v>141011</v>
      </c>
      <c r="B66" s="29">
        <v>2100</v>
      </c>
      <c r="C66" s="12">
        <v>1551</v>
      </c>
      <c r="D66" s="12">
        <v>141</v>
      </c>
      <c r="E66" s="12" t="s">
        <v>507</v>
      </c>
      <c r="F66" s="12" t="s">
        <v>506</v>
      </c>
      <c r="G66" s="68" t="s">
        <v>570</v>
      </c>
      <c r="H66" s="13">
        <f>SUMIFS(BCTC_M!J:J,BCTC_M!A:A,A66)</f>
        <v>0</v>
      </c>
      <c r="I66" s="13">
        <f>SUMIFS(BCTC_A!R:R,BCTC_A!A:A,A66)</f>
        <v>0</v>
      </c>
      <c r="J66" s="13">
        <f t="shared" ref="J66:J67" si="22">I66+H66</f>
        <v>0</v>
      </c>
      <c r="K66" s="13">
        <f>SUMIFS(ADJ_2018!G:G,ADJ_2018!E:E,A66)</f>
        <v>0</v>
      </c>
      <c r="L66" s="13">
        <f t="shared" ref="L66:L67" si="23">K66+J66</f>
        <v>0</v>
      </c>
      <c r="M66" s="57"/>
    </row>
    <row r="67" spans="1:13" s="4" customFormat="1" x14ac:dyDescent="0.25">
      <c r="A67" s="29">
        <v>141012</v>
      </c>
      <c r="B67" s="29">
        <v>2100</v>
      </c>
      <c r="C67" s="12">
        <v>1557</v>
      </c>
      <c r="D67" s="12">
        <v>141</v>
      </c>
      <c r="E67" s="12" t="s">
        <v>505</v>
      </c>
      <c r="F67" s="12" t="s">
        <v>504</v>
      </c>
      <c r="G67" s="68" t="s">
        <v>570</v>
      </c>
      <c r="H67" s="13">
        <f>SUMIFS(BCTC_M!J:J,BCTC_M!A:A,A67)</f>
        <v>0</v>
      </c>
      <c r="I67" s="13">
        <f>SUMIFS(BCTC_A!R:R,BCTC_A!A:A,A67)</f>
        <v>0</v>
      </c>
      <c r="J67" s="13">
        <f t="shared" si="22"/>
        <v>0</v>
      </c>
      <c r="K67" s="13">
        <f>SUMIFS(ADJ_2018!G:G,ADJ_2018!E:E,A67)</f>
        <v>0</v>
      </c>
      <c r="L67" s="13">
        <f t="shared" si="23"/>
        <v>0</v>
      </c>
      <c r="M67" s="57"/>
    </row>
    <row r="68" spans="1:13" s="4" customFormat="1" x14ac:dyDescent="0.25">
      <c r="A68" s="14"/>
      <c r="B68" s="14"/>
      <c r="C68" s="15"/>
      <c r="D68" s="15"/>
      <c r="E68" s="15" t="s">
        <v>503</v>
      </c>
      <c r="F68" s="15" t="s">
        <v>502</v>
      </c>
      <c r="G68" s="69"/>
      <c r="H68" s="16">
        <f>SUM(H66:H67)</f>
        <v>0</v>
      </c>
      <c r="I68" s="16">
        <f>SUM(I66:I67)</f>
        <v>0</v>
      </c>
      <c r="J68" s="16">
        <f>SUM(J66:J67)</f>
        <v>0</v>
      </c>
      <c r="K68" s="16">
        <f>SUM(K66:K67)</f>
        <v>0</v>
      </c>
      <c r="L68" s="16">
        <f>SUM(L66:L67)</f>
        <v>0</v>
      </c>
      <c r="M68" s="57"/>
    </row>
    <row r="69" spans="1:13" s="4" customFormat="1" x14ac:dyDescent="0.25">
      <c r="A69" s="29">
        <v>141013</v>
      </c>
      <c r="B69" s="29">
        <v>2100</v>
      </c>
      <c r="C69" s="12">
        <v>1561</v>
      </c>
      <c r="D69" s="12">
        <v>141</v>
      </c>
      <c r="E69" s="12" t="s">
        <v>501</v>
      </c>
      <c r="F69" s="12" t="s">
        <v>500</v>
      </c>
      <c r="G69" s="68" t="s">
        <v>570</v>
      </c>
      <c r="H69" s="13">
        <f>SUMIFS(BCTC_M!J:J,BCTC_M!A:A,A69)</f>
        <v>5000000000</v>
      </c>
      <c r="I69" s="13">
        <f>SUMIFS(BCTC_A!R:R,BCTC_A!A:A,A69)</f>
        <v>2500000000</v>
      </c>
      <c r="J69" s="13">
        <f t="shared" ref="J69:J71" si="24">I69+H69</f>
        <v>7500000000</v>
      </c>
      <c r="K69" s="13">
        <f>SUMIFS(ADJ_2018!G:G,ADJ_2018!E:E,A69)</f>
        <v>0</v>
      </c>
      <c r="L69" s="13">
        <f t="shared" ref="L69:L71" si="25">K69+J69</f>
        <v>7500000000</v>
      </c>
      <c r="M69" s="57"/>
    </row>
    <row r="70" spans="1:13" s="4" customFormat="1" x14ac:dyDescent="0.25">
      <c r="A70" s="29">
        <v>141014</v>
      </c>
      <c r="B70" s="29">
        <v>2100</v>
      </c>
      <c r="C70" s="12">
        <v>1562</v>
      </c>
      <c r="D70" s="12">
        <v>141</v>
      </c>
      <c r="E70" s="12" t="s">
        <v>499</v>
      </c>
      <c r="F70" s="12" t="s">
        <v>498</v>
      </c>
      <c r="G70" s="68" t="s">
        <v>570</v>
      </c>
      <c r="H70" s="13">
        <f>SUMIFS(BCTC_M!J:J,BCTC_M!A:A,A70)</f>
        <v>0</v>
      </c>
      <c r="I70" s="13">
        <f>SUMIFS(BCTC_A!R:R,BCTC_A!A:A,A70)</f>
        <v>0</v>
      </c>
      <c r="J70" s="13">
        <f t="shared" si="24"/>
        <v>0</v>
      </c>
      <c r="K70" s="13">
        <f>SUMIFS(ADJ_2018!G:G,ADJ_2018!E:E,A70)</f>
        <v>0</v>
      </c>
      <c r="L70" s="13">
        <f t="shared" si="25"/>
        <v>0</v>
      </c>
      <c r="M70" s="57"/>
    </row>
    <row r="71" spans="1:13" s="4" customFormat="1" x14ac:dyDescent="0.25">
      <c r="A71" s="29">
        <v>141015</v>
      </c>
      <c r="B71" s="29">
        <v>2100</v>
      </c>
      <c r="C71" s="12">
        <v>1567</v>
      </c>
      <c r="D71" s="12">
        <v>141</v>
      </c>
      <c r="E71" s="12" t="s">
        <v>497</v>
      </c>
      <c r="F71" s="12" t="s">
        <v>496</v>
      </c>
      <c r="G71" s="68" t="s">
        <v>570</v>
      </c>
      <c r="H71" s="13">
        <f>SUMIFS(BCTC_M!J:J,BCTC_M!A:A,A71)</f>
        <v>0</v>
      </c>
      <c r="I71" s="13">
        <f>SUMIFS(BCTC_A!R:R,BCTC_A!A:A,A71)</f>
        <v>0</v>
      </c>
      <c r="J71" s="13">
        <f t="shared" si="24"/>
        <v>0</v>
      </c>
      <c r="K71" s="13">
        <f>SUMIFS(ADJ_2018!G:G,ADJ_2018!E:E,A71)</f>
        <v>0</v>
      </c>
      <c r="L71" s="13">
        <f t="shared" si="25"/>
        <v>0</v>
      </c>
      <c r="M71" s="57"/>
    </row>
    <row r="72" spans="1:13" s="4" customFormat="1" x14ac:dyDescent="0.25">
      <c r="A72" s="14"/>
      <c r="B72" s="14"/>
      <c r="C72" s="15"/>
      <c r="D72" s="15"/>
      <c r="E72" s="15" t="s">
        <v>495</v>
      </c>
      <c r="F72" s="15" t="s">
        <v>494</v>
      </c>
      <c r="G72" s="69"/>
      <c r="H72" s="16">
        <f>SUM(H69:H71)</f>
        <v>5000000000</v>
      </c>
      <c r="I72" s="16">
        <f>SUM(I69:I71)</f>
        <v>2500000000</v>
      </c>
      <c r="J72" s="16">
        <f>SUM(J69:J71)</f>
        <v>7500000000</v>
      </c>
      <c r="K72" s="16">
        <f>SUM(K69:K71)</f>
        <v>0</v>
      </c>
      <c r="L72" s="16">
        <f>SUM(L69:L71)</f>
        <v>7500000000</v>
      </c>
      <c r="M72" s="57"/>
    </row>
    <row r="73" spans="1:13" s="4" customFormat="1" x14ac:dyDescent="0.25">
      <c r="A73" s="14">
        <v>141016</v>
      </c>
      <c r="B73" s="14">
        <v>2100</v>
      </c>
      <c r="C73" s="15">
        <v>157</v>
      </c>
      <c r="D73" s="15">
        <v>141</v>
      </c>
      <c r="E73" s="15" t="s">
        <v>493</v>
      </c>
      <c r="F73" s="15" t="s">
        <v>492</v>
      </c>
      <c r="G73" s="68" t="s">
        <v>570</v>
      </c>
      <c r="H73" s="13">
        <f>SUMIFS(BCTC_M!J:J,BCTC_M!A:A,A73)</f>
        <v>0</v>
      </c>
      <c r="I73" s="13">
        <f>SUMIFS(BCTC_A!R:R,BCTC_A!A:A,A73)</f>
        <v>0</v>
      </c>
      <c r="J73" s="13">
        <f t="shared" ref="J73:J74" si="26">I73+H73</f>
        <v>0</v>
      </c>
      <c r="K73" s="13">
        <f>SUMIFS(ADJ_2018!G:G,ADJ_2018!E:E,A73)</f>
        <v>0</v>
      </c>
      <c r="L73" s="13">
        <f t="shared" ref="L73:L74" si="27">K73+J73</f>
        <v>0</v>
      </c>
      <c r="M73" s="57"/>
    </row>
    <row r="74" spans="1:13" s="4" customFormat="1" x14ac:dyDescent="0.25">
      <c r="A74" s="14">
        <v>141017</v>
      </c>
      <c r="B74" s="14">
        <v>2100</v>
      </c>
      <c r="C74" s="15">
        <v>158</v>
      </c>
      <c r="D74" s="15">
        <v>141</v>
      </c>
      <c r="E74" s="15" t="s">
        <v>491</v>
      </c>
      <c r="F74" s="15" t="s">
        <v>490</v>
      </c>
      <c r="G74" s="68" t="s">
        <v>570</v>
      </c>
      <c r="H74" s="13">
        <f>SUMIFS(BCTC_M!J:J,BCTC_M!A:A,A74)</f>
        <v>0</v>
      </c>
      <c r="I74" s="13">
        <f>SUMIFS(BCTC_A!R:R,BCTC_A!A:A,A74)</f>
        <v>0</v>
      </c>
      <c r="J74" s="13">
        <f t="shared" si="26"/>
        <v>0</v>
      </c>
      <c r="K74" s="13">
        <f>SUMIFS(ADJ_2018!G:G,ADJ_2018!E:E,A74)</f>
        <v>0</v>
      </c>
      <c r="L74" s="13">
        <f t="shared" si="27"/>
        <v>0</v>
      </c>
      <c r="M74" s="57"/>
    </row>
    <row r="75" spans="1:13" s="4" customFormat="1" x14ac:dyDescent="0.25">
      <c r="A75" s="24"/>
      <c r="B75" s="24"/>
      <c r="C75" s="19"/>
      <c r="D75" s="19"/>
      <c r="E75" s="19" t="s">
        <v>489</v>
      </c>
      <c r="F75" s="19" t="s">
        <v>488</v>
      </c>
      <c r="G75" s="72"/>
      <c r="H75" s="20">
        <f>SUM(H54:H55,H60,H65,H68,H72:H74)</f>
        <v>5000000000</v>
      </c>
      <c r="I75" s="20">
        <f>SUM(I54:I55,I60,I65,I68,I72:I74)</f>
        <v>2500000000</v>
      </c>
      <c r="J75" s="20">
        <f>SUM(J54:J55,J60,J65,J68,J72:J74)</f>
        <v>7500000000</v>
      </c>
      <c r="K75" s="20">
        <f>SUM(K54:K55,K60,K65,K68,K72:K74)</f>
        <v>0</v>
      </c>
      <c r="L75" s="20">
        <f>SUM(L54:L55,L60,L65,L68,L72:L74)</f>
        <v>7500000000</v>
      </c>
      <c r="M75" s="57"/>
    </row>
    <row r="76" spans="1:13" s="4" customFormat="1" x14ac:dyDescent="0.25">
      <c r="A76" s="14">
        <v>149001</v>
      </c>
      <c r="B76" s="14">
        <v>2100</v>
      </c>
      <c r="C76" s="32">
        <v>2294</v>
      </c>
      <c r="D76" s="15">
        <v>149</v>
      </c>
      <c r="E76" s="15" t="s">
        <v>352</v>
      </c>
      <c r="F76" s="15" t="s">
        <v>351</v>
      </c>
      <c r="G76" s="68" t="s">
        <v>570</v>
      </c>
      <c r="H76" s="13">
        <f>SUMIFS(BCTC_M!J:J,BCTC_M!A:A,A76)</f>
        <v>0</v>
      </c>
      <c r="I76" s="13">
        <f>SUMIFS(BCTC_A!R:R,BCTC_A!A:A,A76)</f>
        <v>0</v>
      </c>
      <c r="J76" s="13">
        <f>I76+H76</f>
        <v>0</v>
      </c>
      <c r="K76" s="13">
        <f>SUMIFS(ADJ_2018!G:G,ADJ_2018!E:E,A76)</f>
        <v>0</v>
      </c>
      <c r="L76" s="13">
        <f>K76+J76</f>
        <v>0</v>
      </c>
      <c r="M76" s="57"/>
    </row>
    <row r="77" spans="1:13" s="4" customFormat="1" x14ac:dyDescent="0.25">
      <c r="A77" s="31"/>
      <c r="B77" s="31"/>
      <c r="C77" s="27"/>
      <c r="D77" s="27">
        <v>140</v>
      </c>
      <c r="E77" s="27" t="s">
        <v>767</v>
      </c>
      <c r="F77" s="27" t="s">
        <v>488</v>
      </c>
      <c r="G77" s="72"/>
      <c r="H77" s="28">
        <f>SUM(H75:H76)</f>
        <v>5000000000</v>
      </c>
      <c r="I77" s="28">
        <f>SUM(I75:I76)</f>
        <v>2500000000</v>
      </c>
      <c r="J77" s="28">
        <f>SUM(J75:J76)</f>
        <v>7500000000</v>
      </c>
      <c r="K77" s="28">
        <f>SUM(K75:K76)</f>
        <v>0</v>
      </c>
      <c r="L77" s="28">
        <f>SUM(L75:L76)</f>
        <v>7500000000</v>
      </c>
      <c r="M77" s="57"/>
    </row>
    <row r="78" spans="1:13" s="4" customFormat="1" x14ac:dyDescent="0.25">
      <c r="A78" s="29"/>
      <c r="B78" s="29"/>
      <c r="C78" s="2"/>
      <c r="D78" s="2"/>
      <c r="E78" s="2"/>
      <c r="F78" s="2"/>
      <c r="G78" s="69"/>
      <c r="H78" s="3"/>
      <c r="I78" s="3"/>
      <c r="J78" s="3"/>
      <c r="K78" s="3"/>
      <c r="L78" s="3"/>
      <c r="M78" s="57"/>
    </row>
    <row r="79" spans="1:13" s="4" customFormat="1" x14ac:dyDescent="0.25">
      <c r="A79" s="14">
        <v>151001</v>
      </c>
      <c r="B79" s="14">
        <v>2300</v>
      </c>
      <c r="C79" s="32">
        <v>2421</v>
      </c>
      <c r="D79" s="15">
        <v>151</v>
      </c>
      <c r="E79" s="15" t="s">
        <v>487</v>
      </c>
      <c r="F79" s="15" t="s">
        <v>486</v>
      </c>
      <c r="G79" s="68" t="s">
        <v>570</v>
      </c>
      <c r="H79" s="13">
        <f>SUMIFS(BCTC_M!J:J,BCTC_M!A:A,A79)</f>
        <v>0</v>
      </c>
      <c r="I79" s="13">
        <f>SUMIFS(BCTC_A!R:R,BCTC_A!A:A,A79)</f>
        <v>0</v>
      </c>
      <c r="J79" s="13">
        <f t="shared" ref="J79:J89" si="28">I79+H79</f>
        <v>0</v>
      </c>
      <c r="K79" s="13">
        <f>SUMIFS(ADJ_2018!G:G,ADJ_2018!E:E,A79)</f>
        <v>0</v>
      </c>
      <c r="L79" s="13">
        <f t="shared" ref="L79:L89" si="29">K79+J79</f>
        <v>0</v>
      </c>
      <c r="M79" s="57"/>
    </row>
    <row r="80" spans="1:13" s="4" customFormat="1" x14ac:dyDescent="0.25">
      <c r="A80" s="14">
        <v>152002</v>
      </c>
      <c r="B80" s="14">
        <v>2300</v>
      </c>
      <c r="C80" s="15">
        <v>133</v>
      </c>
      <c r="D80" s="15">
        <v>152</v>
      </c>
      <c r="E80" s="15" t="s">
        <v>485</v>
      </c>
      <c r="F80" s="15" t="s">
        <v>484</v>
      </c>
      <c r="G80" s="68" t="s">
        <v>570</v>
      </c>
      <c r="H80" s="13">
        <f>SUMIFS(BCTC_M!J:J,BCTC_M!A:A,A80)</f>
        <v>0</v>
      </c>
      <c r="I80" s="13">
        <f>SUMIFS(BCTC_A!R:R,BCTC_A!A:A,A80)</f>
        <v>0</v>
      </c>
      <c r="J80" s="13">
        <f t="shared" si="28"/>
        <v>0</v>
      </c>
      <c r="K80" s="13">
        <f>SUMIFS(ADJ_2018!G:G,ADJ_2018!E:E,A80)</f>
        <v>0</v>
      </c>
      <c r="L80" s="13">
        <f t="shared" si="29"/>
        <v>0</v>
      </c>
      <c r="M80" s="57"/>
    </row>
    <row r="81" spans="1:13" s="4" customFormat="1" x14ac:dyDescent="0.25">
      <c r="A81" s="29">
        <v>153001</v>
      </c>
      <c r="B81" s="29">
        <v>2300</v>
      </c>
      <c r="C81" s="35">
        <v>33311</v>
      </c>
      <c r="D81" s="12">
        <v>153</v>
      </c>
      <c r="E81" s="12" t="s">
        <v>483</v>
      </c>
      <c r="F81" s="12" t="s">
        <v>299</v>
      </c>
      <c r="G81" s="68" t="s">
        <v>570</v>
      </c>
      <c r="H81" s="13">
        <f>SUMIFS(BCTC_M!J:J,BCTC_M!A:A,A81)</f>
        <v>0</v>
      </c>
      <c r="I81" s="13">
        <f>SUMIFS(BCTC_A!R:R,BCTC_A!A:A,A81)</f>
        <v>0</v>
      </c>
      <c r="J81" s="13">
        <f t="shared" si="28"/>
        <v>0</v>
      </c>
      <c r="K81" s="13">
        <f>SUMIFS(ADJ_2018!G:G,ADJ_2018!E:E,A81)</f>
        <v>0</v>
      </c>
      <c r="L81" s="13">
        <f t="shared" si="29"/>
        <v>0</v>
      </c>
      <c r="M81" s="57"/>
    </row>
    <row r="82" spans="1:13" s="4" customFormat="1" x14ac:dyDescent="0.25">
      <c r="A82" s="29">
        <v>153002</v>
      </c>
      <c r="B82" s="29">
        <v>2300</v>
      </c>
      <c r="C82" s="35">
        <v>33312</v>
      </c>
      <c r="D82" s="12">
        <v>153</v>
      </c>
      <c r="E82" s="12" t="s">
        <v>482</v>
      </c>
      <c r="F82" s="12" t="s">
        <v>297</v>
      </c>
      <c r="G82" s="68" t="s">
        <v>570</v>
      </c>
      <c r="H82" s="13">
        <f>SUMIFS(BCTC_M!J:J,BCTC_M!A:A,A82)</f>
        <v>0</v>
      </c>
      <c r="I82" s="13">
        <f>SUMIFS(BCTC_A!R:R,BCTC_A!A:A,A82)</f>
        <v>0</v>
      </c>
      <c r="J82" s="13">
        <f t="shared" si="28"/>
        <v>0</v>
      </c>
      <c r="K82" s="13">
        <f>SUMIFS(ADJ_2018!G:G,ADJ_2018!E:E,A82)</f>
        <v>0</v>
      </c>
      <c r="L82" s="13">
        <f t="shared" si="29"/>
        <v>0</v>
      </c>
      <c r="M82" s="57"/>
    </row>
    <row r="83" spans="1:13" s="4" customFormat="1" x14ac:dyDescent="0.25">
      <c r="A83" s="29">
        <v>153003</v>
      </c>
      <c r="B83" s="29">
        <v>2300</v>
      </c>
      <c r="C83" s="35">
        <v>3332</v>
      </c>
      <c r="D83" s="12">
        <v>153</v>
      </c>
      <c r="E83" s="12" t="s">
        <v>481</v>
      </c>
      <c r="F83" s="12" t="s">
        <v>295</v>
      </c>
      <c r="G83" s="68" t="s">
        <v>570</v>
      </c>
      <c r="H83" s="13">
        <f>SUMIFS(BCTC_M!J:J,BCTC_M!A:A,A83)</f>
        <v>0</v>
      </c>
      <c r="I83" s="13">
        <f>SUMIFS(BCTC_A!R:R,BCTC_A!A:A,A83)</f>
        <v>0</v>
      </c>
      <c r="J83" s="13">
        <f t="shared" si="28"/>
        <v>0</v>
      </c>
      <c r="K83" s="13">
        <f>SUMIFS(ADJ_2018!G:G,ADJ_2018!E:E,A83)</f>
        <v>0</v>
      </c>
      <c r="L83" s="13">
        <f t="shared" si="29"/>
        <v>0</v>
      </c>
      <c r="M83" s="57"/>
    </row>
    <row r="84" spans="1:13" s="4" customFormat="1" x14ac:dyDescent="0.25">
      <c r="A84" s="29">
        <v>153004</v>
      </c>
      <c r="B84" s="29">
        <v>2300</v>
      </c>
      <c r="C84" s="35">
        <v>3333</v>
      </c>
      <c r="D84" s="12">
        <v>153</v>
      </c>
      <c r="E84" s="12" t="s">
        <v>480</v>
      </c>
      <c r="F84" s="12" t="s">
        <v>293</v>
      </c>
      <c r="G84" s="68" t="s">
        <v>570</v>
      </c>
      <c r="H84" s="13">
        <f>SUMIFS(BCTC_M!J:J,BCTC_M!A:A,A84)</f>
        <v>0</v>
      </c>
      <c r="I84" s="13">
        <f>SUMIFS(BCTC_A!R:R,BCTC_A!A:A,A84)</f>
        <v>0</v>
      </c>
      <c r="J84" s="13">
        <f t="shared" si="28"/>
        <v>0</v>
      </c>
      <c r="K84" s="13">
        <f>SUMIFS(ADJ_2018!G:G,ADJ_2018!E:E,A84)</f>
        <v>0</v>
      </c>
      <c r="L84" s="13">
        <f t="shared" si="29"/>
        <v>0</v>
      </c>
      <c r="M84" s="57"/>
    </row>
    <row r="85" spans="1:13" s="4" customFormat="1" x14ac:dyDescent="0.25">
      <c r="A85" s="29">
        <v>153005</v>
      </c>
      <c r="B85" s="29">
        <v>2300</v>
      </c>
      <c r="C85" s="35">
        <v>3334</v>
      </c>
      <c r="D85" s="12">
        <v>153</v>
      </c>
      <c r="E85" s="12" t="s">
        <v>479</v>
      </c>
      <c r="F85" s="12" t="s">
        <v>291</v>
      </c>
      <c r="G85" s="68" t="s">
        <v>570</v>
      </c>
      <c r="H85" s="13">
        <f>SUMIFS(BCTC_M!J:J,BCTC_M!A:A,A85)</f>
        <v>0</v>
      </c>
      <c r="I85" s="13">
        <f>SUMIFS(BCTC_A!R:R,BCTC_A!A:A,A85)</f>
        <v>0</v>
      </c>
      <c r="J85" s="13">
        <f t="shared" si="28"/>
        <v>0</v>
      </c>
      <c r="K85" s="13">
        <f>SUMIFS(ADJ_2018!G:G,ADJ_2018!E:E,A85)</f>
        <v>0</v>
      </c>
      <c r="L85" s="13">
        <f t="shared" si="29"/>
        <v>0</v>
      </c>
      <c r="M85" s="57"/>
    </row>
    <row r="86" spans="1:13" s="4" customFormat="1" x14ac:dyDescent="0.25">
      <c r="A86" s="29">
        <v>153006</v>
      </c>
      <c r="B86" s="29">
        <v>2300</v>
      </c>
      <c r="C86" s="35">
        <v>3335</v>
      </c>
      <c r="D86" s="12">
        <v>153</v>
      </c>
      <c r="E86" s="12" t="s">
        <v>478</v>
      </c>
      <c r="F86" s="12" t="s">
        <v>289</v>
      </c>
      <c r="G86" s="68" t="s">
        <v>570</v>
      </c>
      <c r="H86" s="13">
        <f>SUMIFS(BCTC_M!J:J,BCTC_M!A:A,A86)</f>
        <v>0</v>
      </c>
      <c r="I86" s="13">
        <f>SUMIFS(BCTC_A!R:R,BCTC_A!A:A,A86)</f>
        <v>0</v>
      </c>
      <c r="J86" s="13">
        <f t="shared" si="28"/>
        <v>0</v>
      </c>
      <c r="K86" s="13">
        <f>SUMIFS(ADJ_2018!G:G,ADJ_2018!E:E,A86)</f>
        <v>0</v>
      </c>
      <c r="L86" s="13">
        <f t="shared" si="29"/>
        <v>0</v>
      </c>
      <c r="M86" s="57"/>
    </row>
    <row r="87" spans="1:13" s="4" customFormat="1" x14ac:dyDescent="0.25">
      <c r="A87" s="29">
        <v>153007</v>
      </c>
      <c r="B87" s="29">
        <v>2300</v>
      </c>
      <c r="C87" s="35">
        <v>3336</v>
      </c>
      <c r="D87" s="12">
        <v>153</v>
      </c>
      <c r="E87" s="12" t="s">
        <v>477</v>
      </c>
      <c r="F87" s="12" t="s">
        <v>287</v>
      </c>
      <c r="G87" s="68" t="s">
        <v>570</v>
      </c>
      <c r="H87" s="13">
        <f>SUMIFS(BCTC_M!J:J,BCTC_M!A:A,A87)</f>
        <v>0</v>
      </c>
      <c r="I87" s="13">
        <f>SUMIFS(BCTC_A!R:R,BCTC_A!A:A,A87)</f>
        <v>0</v>
      </c>
      <c r="J87" s="13">
        <f t="shared" si="28"/>
        <v>0</v>
      </c>
      <c r="K87" s="13">
        <f>SUMIFS(ADJ_2018!G:G,ADJ_2018!E:E,A87)</f>
        <v>0</v>
      </c>
      <c r="L87" s="13">
        <f t="shared" si="29"/>
        <v>0</v>
      </c>
      <c r="M87" s="57"/>
    </row>
    <row r="88" spans="1:13" s="4" customFormat="1" x14ac:dyDescent="0.25">
      <c r="A88" s="29">
        <v>153008</v>
      </c>
      <c r="B88" s="29">
        <v>2300</v>
      </c>
      <c r="C88" s="35">
        <v>3337</v>
      </c>
      <c r="D88" s="12">
        <v>153</v>
      </c>
      <c r="E88" s="12" t="s">
        <v>476</v>
      </c>
      <c r="F88" s="12" t="s">
        <v>285</v>
      </c>
      <c r="G88" s="68" t="s">
        <v>570</v>
      </c>
      <c r="H88" s="13">
        <f>SUMIFS(BCTC_M!J:J,BCTC_M!A:A,A88)</f>
        <v>0</v>
      </c>
      <c r="I88" s="13">
        <f>SUMIFS(BCTC_A!R:R,BCTC_A!A:A,A88)</f>
        <v>0</v>
      </c>
      <c r="J88" s="13">
        <f t="shared" si="28"/>
        <v>0</v>
      </c>
      <c r="K88" s="13">
        <f>SUMIFS(ADJ_2018!G:G,ADJ_2018!E:E,A88)</f>
        <v>0</v>
      </c>
      <c r="L88" s="13">
        <f t="shared" si="29"/>
        <v>0</v>
      </c>
      <c r="M88" s="57"/>
    </row>
    <row r="89" spans="1:13" s="4" customFormat="1" x14ac:dyDescent="0.25">
      <c r="A89" s="29">
        <v>153009</v>
      </c>
      <c r="B89" s="29">
        <v>2300</v>
      </c>
      <c r="C89" s="35">
        <v>3338</v>
      </c>
      <c r="D89" s="12">
        <v>153</v>
      </c>
      <c r="E89" s="12" t="s">
        <v>475</v>
      </c>
      <c r="F89" s="12" t="s">
        <v>474</v>
      </c>
      <c r="G89" s="68" t="s">
        <v>570</v>
      </c>
      <c r="H89" s="13">
        <f>SUMIFS(BCTC_M!J:J,BCTC_M!A:A,A89)</f>
        <v>0</v>
      </c>
      <c r="I89" s="13">
        <f>SUMIFS(BCTC_A!R:R,BCTC_A!A:A,A89)</f>
        <v>0</v>
      </c>
      <c r="J89" s="13">
        <f t="shared" si="28"/>
        <v>0</v>
      </c>
      <c r="K89" s="13">
        <f>SUMIFS(ADJ_2018!G:G,ADJ_2018!E:E,A89)</f>
        <v>0</v>
      </c>
      <c r="L89" s="13">
        <f t="shared" si="29"/>
        <v>0</v>
      </c>
      <c r="M89" s="57"/>
    </row>
    <row r="90" spans="1:13" s="4" customFormat="1" x14ac:dyDescent="0.25">
      <c r="A90" s="14"/>
      <c r="B90" s="14"/>
      <c r="C90" s="15"/>
      <c r="D90" s="15"/>
      <c r="E90" s="15" t="s">
        <v>473</v>
      </c>
      <c r="F90" s="15" t="s">
        <v>472</v>
      </c>
      <c r="G90" s="69"/>
      <c r="H90" s="16">
        <f>SUM(H81:H89)</f>
        <v>0</v>
      </c>
      <c r="I90" s="16">
        <f>SUM(I81:I89)</f>
        <v>0</v>
      </c>
      <c r="J90" s="16">
        <f>SUM(J81:J89)</f>
        <v>0</v>
      </c>
      <c r="K90" s="16">
        <f>SUM(K81:K89)</f>
        <v>0</v>
      </c>
      <c r="L90" s="16">
        <f>SUM(L81:L89)</f>
        <v>0</v>
      </c>
      <c r="M90" s="57"/>
    </row>
    <row r="91" spans="1:13" s="4" customFormat="1" x14ac:dyDescent="0.25">
      <c r="A91" s="14">
        <v>154001</v>
      </c>
      <c r="B91" s="14">
        <v>2300</v>
      </c>
      <c r="C91" s="15">
        <v>171</v>
      </c>
      <c r="D91" s="15">
        <v>154</v>
      </c>
      <c r="E91" s="15" t="s">
        <v>471</v>
      </c>
      <c r="F91" s="15" t="s">
        <v>249</v>
      </c>
      <c r="G91" s="68" t="s">
        <v>570</v>
      </c>
      <c r="H91" s="13">
        <f>SUMIFS(BCTC_M!J:J,BCTC_M!A:A,A91)</f>
        <v>0</v>
      </c>
      <c r="I91" s="13">
        <f>SUMIFS(BCTC_A!R:R,BCTC_A!A:A,A91)</f>
        <v>0</v>
      </c>
      <c r="J91" s="13">
        <f t="shared" ref="J91:J92" si="30">I91+H91</f>
        <v>0</v>
      </c>
      <c r="K91" s="13">
        <f>SUMIFS(ADJ_2018!G:G,ADJ_2018!E:E,A91)</f>
        <v>0</v>
      </c>
      <c r="L91" s="13">
        <f t="shared" ref="L91:L92" si="31">K91+J91</f>
        <v>0</v>
      </c>
      <c r="M91" s="57"/>
    </row>
    <row r="92" spans="1:13" s="4" customFormat="1" x14ac:dyDescent="0.25">
      <c r="A92" s="14">
        <v>155001</v>
      </c>
      <c r="B92" s="14">
        <v>2300</v>
      </c>
      <c r="C92" s="32">
        <v>2288</v>
      </c>
      <c r="D92" s="15">
        <v>155</v>
      </c>
      <c r="E92" s="15" t="s">
        <v>470</v>
      </c>
      <c r="F92" s="15" t="s">
        <v>469</v>
      </c>
      <c r="G92" s="68" t="s">
        <v>570</v>
      </c>
      <c r="H92" s="13">
        <f>SUMIFS(BCTC_M!J:J,BCTC_M!A:A,A92)</f>
        <v>0</v>
      </c>
      <c r="I92" s="13">
        <f>SUMIFS(BCTC_A!R:R,BCTC_A!A:A,A92)</f>
        <v>0</v>
      </c>
      <c r="J92" s="13">
        <f t="shared" si="30"/>
        <v>0</v>
      </c>
      <c r="K92" s="13">
        <f>SUMIFS(ADJ_2018!G:G,ADJ_2018!E:E,A92)</f>
        <v>0</v>
      </c>
      <c r="L92" s="13">
        <f t="shared" si="31"/>
        <v>0</v>
      </c>
      <c r="M92" s="57"/>
    </row>
    <row r="93" spans="1:13" s="4" customFormat="1" x14ac:dyDescent="0.25">
      <c r="A93" s="31"/>
      <c r="B93" s="31"/>
      <c r="C93" s="27"/>
      <c r="D93" s="27">
        <v>150</v>
      </c>
      <c r="E93" s="27" t="s">
        <v>470</v>
      </c>
      <c r="F93" s="27" t="s">
        <v>469</v>
      </c>
      <c r="G93" s="72"/>
      <c r="H93" s="28">
        <f>SUM(H79:H80,H90:H92)</f>
        <v>0</v>
      </c>
      <c r="I93" s="28">
        <f>SUM(I79:I80,I90:I92)</f>
        <v>0</v>
      </c>
      <c r="J93" s="28">
        <f>SUM(J79:J80,J90:J92)</f>
        <v>0</v>
      </c>
      <c r="K93" s="28">
        <f>SUM(K79:K80,K90:K92)</f>
        <v>0</v>
      </c>
      <c r="L93" s="28">
        <f>SUM(L79:L80,L90:L92)</f>
        <v>0</v>
      </c>
      <c r="M93" s="57"/>
    </row>
    <row r="94" spans="1:13" s="4" customFormat="1" x14ac:dyDescent="0.25">
      <c r="A94" s="36"/>
      <c r="B94" s="36"/>
      <c r="C94" s="37"/>
      <c r="D94" s="37">
        <v>100</v>
      </c>
      <c r="E94" s="37" t="s">
        <v>468</v>
      </c>
      <c r="F94" s="37" t="s">
        <v>467</v>
      </c>
      <c r="G94" s="72"/>
      <c r="H94" s="38">
        <f>SUM(H24,H34,H52,H77,H93)</f>
        <v>98250000000</v>
      </c>
      <c r="I94" s="38">
        <f>SUM(I24,I34,I52,I77,I93)</f>
        <v>19625000000</v>
      </c>
      <c r="J94" s="38">
        <f>SUM(J24,J34,J52,J77,J93)</f>
        <v>117875000000</v>
      </c>
      <c r="K94" s="38">
        <f>SUM(K24,K34,K52,K77,K93)</f>
        <v>0</v>
      </c>
      <c r="L94" s="38">
        <f>SUM(L24,L34,L52,L77,L93)</f>
        <v>117875000000</v>
      </c>
      <c r="M94" s="57"/>
    </row>
    <row r="95" spans="1:13" s="4" customFormat="1" x14ac:dyDescent="0.25">
      <c r="A95" s="29"/>
      <c r="B95" s="29"/>
      <c r="C95" s="2"/>
      <c r="D95" s="2"/>
      <c r="E95" s="2"/>
      <c r="F95" s="2"/>
      <c r="G95" s="69"/>
      <c r="H95" s="3"/>
      <c r="I95" s="3"/>
      <c r="J95" s="3"/>
      <c r="K95" s="3"/>
      <c r="L95" s="3"/>
      <c r="M95" s="57"/>
    </row>
    <row r="96" spans="1:13" s="4" customFormat="1" x14ac:dyDescent="0.25">
      <c r="A96" s="29"/>
      <c r="B96" s="29"/>
      <c r="C96" s="2"/>
      <c r="D96" s="2"/>
      <c r="E96" s="1" t="s">
        <v>310</v>
      </c>
      <c r="F96" s="1" t="s">
        <v>309</v>
      </c>
      <c r="G96" s="72"/>
      <c r="H96" s="3"/>
      <c r="I96" s="3"/>
      <c r="J96" s="3"/>
      <c r="K96" s="3"/>
      <c r="L96" s="3"/>
      <c r="M96" s="57"/>
    </row>
    <row r="97" spans="1:13" s="4" customFormat="1" x14ac:dyDescent="0.25">
      <c r="A97" s="14">
        <v>211001</v>
      </c>
      <c r="B97" s="14">
        <v>1400</v>
      </c>
      <c r="C97" s="32">
        <v>1312</v>
      </c>
      <c r="D97" s="15">
        <v>211</v>
      </c>
      <c r="E97" s="15" t="s">
        <v>466</v>
      </c>
      <c r="F97" s="15" t="s">
        <v>465</v>
      </c>
      <c r="G97" s="68" t="s">
        <v>570</v>
      </c>
      <c r="H97" s="13">
        <f>SUMIFS(BCTC_M!J:J,BCTC_M!A:A,A97)</f>
        <v>0</v>
      </c>
      <c r="I97" s="13">
        <f>SUMIFS(BCTC_A!R:R,BCTC_A!A:A,A97)</f>
        <v>0</v>
      </c>
      <c r="J97" s="13">
        <f t="shared" ref="J97:J102" si="32">I97+H97</f>
        <v>0</v>
      </c>
      <c r="K97" s="13">
        <f>SUMIFS(ADJ_2018!G:G,ADJ_2018!E:E,A97)</f>
        <v>0</v>
      </c>
      <c r="L97" s="13">
        <f t="shared" ref="L97:L102" si="33">K97+J97</f>
        <v>0</v>
      </c>
      <c r="M97" s="57"/>
    </row>
    <row r="98" spans="1:13" s="4" customFormat="1" x14ac:dyDescent="0.25">
      <c r="A98" s="14">
        <v>212001</v>
      </c>
      <c r="B98" s="14">
        <v>1410</v>
      </c>
      <c r="C98" s="32">
        <v>3312</v>
      </c>
      <c r="D98" s="15">
        <v>212</v>
      </c>
      <c r="E98" s="15" t="s">
        <v>464</v>
      </c>
      <c r="F98" s="15" t="s">
        <v>463</v>
      </c>
      <c r="G98" s="68" t="s">
        <v>570</v>
      </c>
      <c r="H98" s="13">
        <f>SUMIFS(BCTC_M!J:J,BCTC_M!A:A,A98)</f>
        <v>0</v>
      </c>
      <c r="I98" s="13">
        <f>SUMIFS(BCTC_A!R:R,BCTC_A!A:A,A98)</f>
        <v>0</v>
      </c>
      <c r="J98" s="13">
        <f t="shared" si="32"/>
        <v>0</v>
      </c>
      <c r="K98" s="13">
        <f>SUMIFS(ADJ_2018!G:G,ADJ_2018!E:E,A98)</f>
        <v>0</v>
      </c>
      <c r="L98" s="13">
        <f t="shared" si="33"/>
        <v>0</v>
      </c>
      <c r="M98" s="57"/>
    </row>
    <row r="99" spans="1:13" s="4" customFormat="1" x14ac:dyDescent="0.25">
      <c r="A99" s="14">
        <v>213001</v>
      </c>
      <c r="B99" s="14">
        <v>1420</v>
      </c>
      <c r="C99" s="15">
        <v>1361</v>
      </c>
      <c r="D99" s="15">
        <v>213</v>
      </c>
      <c r="E99" s="15" t="s">
        <v>462</v>
      </c>
      <c r="F99" s="15" t="s">
        <v>461</v>
      </c>
      <c r="G99" s="68" t="s">
        <v>570</v>
      </c>
      <c r="H99" s="13">
        <f>SUMIFS(BCTC_M!J:J,BCTC_M!A:A,A99)</f>
        <v>0</v>
      </c>
      <c r="I99" s="13">
        <f>SUMIFS(BCTC_A!R:R,BCTC_A!A:A,A99)</f>
        <v>0</v>
      </c>
      <c r="J99" s="13">
        <f t="shared" si="32"/>
        <v>0</v>
      </c>
      <c r="K99" s="13">
        <f>SUMIFS(ADJ_2018!G:G,ADJ_2018!E:E,A99)</f>
        <v>0</v>
      </c>
      <c r="L99" s="13">
        <f t="shared" si="33"/>
        <v>0</v>
      </c>
      <c r="M99" s="57"/>
    </row>
    <row r="100" spans="1:13" s="4" customFormat="1" x14ac:dyDescent="0.25">
      <c r="A100" s="29">
        <v>214001</v>
      </c>
      <c r="B100" s="29">
        <v>1420</v>
      </c>
      <c r="C100" s="39">
        <v>13622</v>
      </c>
      <c r="D100" s="2">
        <v>214</v>
      </c>
      <c r="E100" s="12" t="s">
        <v>460</v>
      </c>
      <c r="F100" s="12" t="s">
        <v>459</v>
      </c>
      <c r="G100" s="68" t="s">
        <v>570</v>
      </c>
      <c r="H100" s="13">
        <f>SUMIFS(BCTC_M!J:J,BCTC_M!A:A,A100)</f>
        <v>0</v>
      </c>
      <c r="I100" s="13">
        <f>SUMIFS(BCTC_A!R:R,BCTC_A!A:A,A100)</f>
        <v>0</v>
      </c>
      <c r="J100" s="13">
        <f t="shared" si="32"/>
        <v>0</v>
      </c>
      <c r="K100" s="13">
        <f>SUMIFS(ADJ_2018!G:G,ADJ_2018!E:E,A100)</f>
        <v>0</v>
      </c>
      <c r="L100" s="13">
        <f t="shared" si="33"/>
        <v>0</v>
      </c>
      <c r="M100" s="57"/>
    </row>
    <row r="101" spans="1:13" s="4" customFormat="1" x14ac:dyDescent="0.25">
      <c r="A101" s="29">
        <v>214002</v>
      </c>
      <c r="B101" s="29">
        <v>1420</v>
      </c>
      <c r="C101" s="39">
        <v>13632</v>
      </c>
      <c r="D101" s="2">
        <v>214</v>
      </c>
      <c r="E101" s="12" t="s">
        <v>458</v>
      </c>
      <c r="F101" s="12" t="s">
        <v>457</v>
      </c>
      <c r="G101" s="68" t="s">
        <v>570</v>
      </c>
      <c r="H101" s="13">
        <f>SUMIFS(BCTC_M!J:J,BCTC_M!A:A,A101)</f>
        <v>0</v>
      </c>
      <c r="I101" s="13">
        <f>SUMIFS(BCTC_A!R:R,BCTC_A!A:A,A101)</f>
        <v>0</v>
      </c>
      <c r="J101" s="13">
        <f t="shared" si="32"/>
        <v>0</v>
      </c>
      <c r="K101" s="13">
        <f>SUMIFS(ADJ_2018!G:G,ADJ_2018!E:E,A101)</f>
        <v>0</v>
      </c>
      <c r="L101" s="13">
        <f t="shared" si="33"/>
        <v>0</v>
      </c>
      <c r="M101" s="57"/>
    </row>
    <row r="102" spans="1:13" s="4" customFormat="1" x14ac:dyDescent="0.25">
      <c r="A102" s="29">
        <v>214003</v>
      </c>
      <c r="B102" s="29">
        <v>1420</v>
      </c>
      <c r="C102" s="39">
        <v>13682</v>
      </c>
      <c r="D102" s="2">
        <v>214</v>
      </c>
      <c r="E102" s="12" t="s">
        <v>456</v>
      </c>
      <c r="F102" s="12" t="s">
        <v>455</v>
      </c>
      <c r="G102" s="68" t="s">
        <v>570</v>
      </c>
      <c r="H102" s="13">
        <f>SUMIFS(BCTC_M!J:J,BCTC_M!A:A,A102)</f>
        <v>0</v>
      </c>
      <c r="I102" s="13">
        <f>SUMIFS(BCTC_A!R:R,BCTC_A!A:A,A102)</f>
        <v>0</v>
      </c>
      <c r="J102" s="13">
        <f t="shared" si="32"/>
        <v>0</v>
      </c>
      <c r="K102" s="13">
        <f>SUMIFS(ADJ_2018!G:G,ADJ_2018!E:E,A102)</f>
        <v>0</v>
      </c>
      <c r="L102" s="13">
        <f t="shared" si="33"/>
        <v>0</v>
      </c>
      <c r="M102" s="57"/>
    </row>
    <row r="103" spans="1:13" s="4" customFormat="1" x14ac:dyDescent="0.25">
      <c r="A103" s="14"/>
      <c r="B103" s="14"/>
      <c r="C103" s="15"/>
      <c r="D103" s="15"/>
      <c r="E103" s="15" t="s">
        <v>454</v>
      </c>
      <c r="F103" s="15" t="s">
        <v>453</v>
      </c>
      <c r="G103" s="69"/>
      <c r="H103" s="16">
        <f>SUM(H100:H102)</f>
        <v>0</v>
      </c>
      <c r="I103" s="16">
        <f>SUM(I100:I102)</f>
        <v>0</v>
      </c>
      <c r="J103" s="16">
        <f>SUM(J100:J102)</f>
        <v>0</v>
      </c>
      <c r="K103" s="16">
        <f>SUM(K100:K102)</f>
        <v>0</v>
      </c>
      <c r="L103" s="16">
        <f>SUM(L100:L102)</f>
        <v>0</v>
      </c>
      <c r="M103" s="57"/>
    </row>
    <row r="104" spans="1:13" s="4" customFormat="1" x14ac:dyDescent="0.25">
      <c r="A104" s="14">
        <v>215001</v>
      </c>
      <c r="B104" s="14">
        <v>1900</v>
      </c>
      <c r="C104" s="32">
        <v>12832</v>
      </c>
      <c r="D104" s="15">
        <v>215</v>
      </c>
      <c r="E104" s="15" t="s">
        <v>452</v>
      </c>
      <c r="F104" s="15" t="s">
        <v>451</v>
      </c>
      <c r="G104" s="68" t="s">
        <v>570</v>
      </c>
      <c r="H104" s="13">
        <f>SUMIFS(BCTC_M!J:J,BCTC_M!A:A,A104)</f>
        <v>0</v>
      </c>
      <c r="I104" s="13">
        <f>SUMIFS(BCTC_A!R:R,BCTC_A!A:A,A104)</f>
        <v>0</v>
      </c>
      <c r="J104" s="13">
        <f t="shared" ref="J104:J110" si="34">I104+H104</f>
        <v>0</v>
      </c>
      <c r="K104" s="13">
        <f>SUMIFS(ADJ_2018!G:G,ADJ_2018!E:E,A104)</f>
        <v>0</v>
      </c>
      <c r="L104" s="13">
        <f t="shared" ref="L104:L110" si="35">K104+J104</f>
        <v>0</v>
      </c>
      <c r="M104" s="57"/>
    </row>
    <row r="105" spans="1:13" s="4" customFormat="1" x14ac:dyDescent="0.25">
      <c r="A105" s="29">
        <v>216001</v>
      </c>
      <c r="B105" s="29">
        <v>1900</v>
      </c>
      <c r="C105" s="30">
        <v>13852</v>
      </c>
      <c r="D105" s="12">
        <v>216</v>
      </c>
      <c r="E105" s="12" t="s">
        <v>228</v>
      </c>
      <c r="F105" s="12" t="s">
        <v>227</v>
      </c>
      <c r="G105" s="68" t="s">
        <v>570</v>
      </c>
      <c r="H105" s="13">
        <f>SUMIFS(BCTC_M!J:J,BCTC_M!A:A,A105)</f>
        <v>0</v>
      </c>
      <c r="I105" s="13">
        <f>SUMIFS(BCTC_A!R:R,BCTC_A!A:A,A105)</f>
        <v>0</v>
      </c>
      <c r="J105" s="13">
        <f t="shared" si="34"/>
        <v>0</v>
      </c>
      <c r="K105" s="13">
        <f>SUMIFS(ADJ_2018!G:G,ADJ_2018!E:E,A105)</f>
        <v>0</v>
      </c>
      <c r="L105" s="13">
        <f t="shared" si="35"/>
        <v>0</v>
      </c>
      <c r="M105" s="57"/>
    </row>
    <row r="106" spans="1:13" s="4" customFormat="1" x14ac:dyDescent="0.25">
      <c r="A106" s="29">
        <v>216002</v>
      </c>
      <c r="B106" s="29">
        <v>1900</v>
      </c>
      <c r="C106" s="30">
        <v>13882</v>
      </c>
      <c r="D106" s="12">
        <v>216</v>
      </c>
      <c r="E106" s="12" t="s">
        <v>445</v>
      </c>
      <c r="F106" s="12" t="s">
        <v>225</v>
      </c>
      <c r="G106" s="68" t="s">
        <v>570</v>
      </c>
      <c r="H106" s="13">
        <f>SUMIFS(BCTC_M!J:J,BCTC_M!A:A,A106)</f>
        <v>0</v>
      </c>
      <c r="I106" s="13">
        <f>SUMIFS(BCTC_A!R:R,BCTC_A!A:A,A106)</f>
        <v>0</v>
      </c>
      <c r="J106" s="13">
        <f t="shared" si="34"/>
        <v>0</v>
      </c>
      <c r="K106" s="13">
        <f>SUMIFS(ADJ_2018!G:G,ADJ_2018!E:E,A106)</f>
        <v>0</v>
      </c>
      <c r="L106" s="13">
        <f t="shared" si="35"/>
        <v>0</v>
      </c>
      <c r="M106" s="57"/>
    </row>
    <row r="107" spans="1:13" s="4" customFormat="1" x14ac:dyDescent="0.25">
      <c r="A107" s="29">
        <v>216003</v>
      </c>
      <c r="B107" s="29">
        <v>1900</v>
      </c>
      <c r="C107" s="30">
        <v>3342</v>
      </c>
      <c r="D107" s="12">
        <v>216</v>
      </c>
      <c r="E107" s="12" t="s">
        <v>280</v>
      </c>
      <c r="F107" s="12" t="s">
        <v>279</v>
      </c>
      <c r="G107" s="68" t="s">
        <v>570</v>
      </c>
      <c r="H107" s="13">
        <f>SUMIFS(BCTC_M!J:J,BCTC_M!A:A,A107)</f>
        <v>0</v>
      </c>
      <c r="I107" s="13">
        <f>SUMIFS(BCTC_A!R:R,BCTC_A!A:A,A107)</f>
        <v>0</v>
      </c>
      <c r="J107" s="13">
        <f t="shared" si="34"/>
        <v>0</v>
      </c>
      <c r="K107" s="13">
        <f>SUMIFS(ADJ_2018!G:G,ADJ_2018!E:E,A107)</f>
        <v>0</v>
      </c>
      <c r="L107" s="13">
        <f t="shared" si="35"/>
        <v>0</v>
      </c>
      <c r="M107" s="57"/>
    </row>
    <row r="108" spans="1:13" s="4" customFormat="1" x14ac:dyDescent="0.25">
      <c r="A108" s="29">
        <v>216004</v>
      </c>
      <c r="B108" s="29">
        <v>1900</v>
      </c>
      <c r="C108" s="30">
        <v>3382</v>
      </c>
      <c r="D108" s="12">
        <v>216</v>
      </c>
      <c r="E108" s="12" t="s">
        <v>450</v>
      </c>
      <c r="F108" s="12" t="s">
        <v>223</v>
      </c>
      <c r="G108" s="68" t="s">
        <v>570</v>
      </c>
      <c r="H108" s="13">
        <f>SUMIFS(BCTC_M!J:J,BCTC_M!A:A,A108)</f>
        <v>0</v>
      </c>
      <c r="I108" s="13">
        <f>SUMIFS(BCTC_A!R:R,BCTC_A!A:A,A108)</f>
        <v>0</v>
      </c>
      <c r="J108" s="13">
        <f t="shared" si="34"/>
        <v>0</v>
      </c>
      <c r="K108" s="13">
        <f>SUMIFS(ADJ_2018!G:G,ADJ_2018!E:E,A108)</f>
        <v>0</v>
      </c>
      <c r="L108" s="13">
        <f t="shared" si="35"/>
        <v>0</v>
      </c>
      <c r="M108" s="57"/>
    </row>
    <row r="109" spans="1:13" s="4" customFormat="1" x14ac:dyDescent="0.25">
      <c r="A109" s="29">
        <v>216005</v>
      </c>
      <c r="B109" s="29">
        <v>1900</v>
      </c>
      <c r="C109" s="30">
        <v>1412</v>
      </c>
      <c r="D109" s="12">
        <v>216</v>
      </c>
      <c r="E109" s="12" t="s">
        <v>449</v>
      </c>
      <c r="F109" s="12" t="s">
        <v>448</v>
      </c>
      <c r="G109" s="68" t="s">
        <v>570</v>
      </c>
      <c r="H109" s="13">
        <f>SUMIFS(BCTC_M!J:J,BCTC_M!A:A,A109)</f>
        <v>0</v>
      </c>
      <c r="I109" s="13">
        <f>SUMIFS(BCTC_A!R:R,BCTC_A!A:A,A109)</f>
        <v>0</v>
      </c>
      <c r="J109" s="13">
        <f t="shared" si="34"/>
        <v>0</v>
      </c>
      <c r="K109" s="13">
        <f>SUMIFS(ADJ_2018!G:G,ADJ_2018!E:E,A109)</f>
        <v>0</v>
      </c>
      <c r="L109" s="13">
        <f t="shared" si="35"/>
        <v>0</v>
      </c>
      <c r="M109" s="57"/>
    </row>
    <row r="110" spans="1:13" s="4" customFormat="1" x14ac:dyDescent="0.25">
      <c r="A110" s="29">
        <v>216006</v>
      </c>
      <c r="B110" s="29">
        <v>1900</v>
      </c>
      <c r="C110" s="30">
        <v>2442</v>
      </c>
      <c r="D110" s="12">
        <v>216</v>
      </c>
      <c r="E110" s="12" t="s">
        <v>447</v>
      </c>
      <c r="F110" s="12" t="s">
        <v>446</v>
      </c>
      <c r="G110" s="68" t="s">
        <v>570</v>
      </c>
      <c r="H110" s="13">
        <f>SUMIFS(BCTC_M!J:J,BCTC_M!A:A,A110)</f>
        <v>0</v>
      </c>
      <c r="I110" s="13">
        <f>SUMIFS(BCTC_A!R:R,BCTC_A!A:A,A110)</f>
        <v>0</v>
      </c>
      <c r="J110" s="13">
        <f t="shared" si="34"/>
        <v>0</v>
      </c>
      <c r="K110" s="13">
        <f>SUMIFS(ADJ_2018!G:G,ADJ_2018!E:E,A110)</f>
        <v>0</v>
      </c>
      <c r="L110" s="13">
        <f t="shared" si="35"/>
        <v>0</v>
      </c>
      <c r="M110" s="57"/>
    </row>
    <row r="111" spans="1:13" s="4" customFormat="1" x14ac:dyDescent="0.25">
      <c r="A111" s="14"/>
      <c r="B111" s="14"/>
      <c r="C111" s="15"/>
      <c r="D111" s="15"/>
      <c r="E111" s="15" t="s">
        <v>445</v>
      </c>
      <c r="F111" s="15" t="s">
        <v>444</v>
      </c>
      <c r="G111" s="69"/>
      <c r="H111" s="16">
        <f>SUM(H105:H110)</f>
        <v>0</v>
      </c>
      <c r="I111" s="16">
        <f>SUM(I105:I110)</f>
        <v>0</v>
      </c>
      <c r="J111" s="16">
        <f>SUM(J105:J110)</f>
        <v>0</v>
      </c>
      <c r="K111" s="16">
        <f>SUM(K105:K110)</f>
        <v>0</v>
      </c>
      <c r="L111" s="16">
        <f>SUM(L105:L110)</f>
        <v>0</v>
      </c>
      <c r="M111" s="57"/>
    </row>
    <row r="112" spans="1:13" s="4" customFormat="1" x14ac:dyDescent="0.25">
      <c r="A112" s="14">
        <v>219001</v>
      </c>
      <c r="B112" s="14">
        <v>1400</v>
      </c>
      <c r="C112" s="15">
        <v>22932</v>
      </c>
      <c r="D112" s="15">
        <v>219</v>
      </c>
      <c r="E112" s="15" t="s">
        <v>443</v>
      </c>
      <c r="F112" s="15" t="s">
        <v>442</v>
      </c>
      <c r="G112" s="68" t="s">
        <v>570</v>
      </c>
      <c r="H112" s="13">
        <f>SUMIFS(BCTC_M!J:J,BCTC_M!A:A,A112)</f>
        <v>0</v>
      </c>
      <c r="I112" s="13">
        <f>SUMIFS(BCTC_A!R:R,BCTC_A!A:A,A112)</f>
        <v>0</v>
      </c>
      <c r="J112" s="13">
        <f>I112+H112</f>
        <v>0</v>
      </c>
      <c r="K112" s="13">
        <f>SUMIFS(ADJ_2018!G:G,ADJ_2018!E:E,A112)</f>
        <v>0</v>
      </c>
      <c r="L112" s="13">
        <f>K112+J112</f>
        <v>0</v>
      </c>
      <c r="M112" s="57"/>
    </row>
    <row r="113" spans="1:13"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K113" s="28">
        <f>SUM(K97:K99,K103:K104,K111:K112)</f>
        <v>0</v>
      </c>
      <c r="L113" s="28">
        <f>SUM(L97:L99,L103:L104,L111:L112)</f>
        <v>0</v>
      </c>
      <c r="M113" s="57"/>
    </row>
    <row r="114" spans="1:13" s="4" customFormat="1" x14ac:dyDescent="0.25">
      <c r="A114" s="29">
        <v>222001</v>
      </c>
      <c r="B114" s="29">
        <v>1100</v>
      </c>
      <c r="C114" s="12">
        <v>2111</v>
      </c>
      <c r="D114" s="12">
        <v>222</v>
      </c>
      <c r="E114" s="12" t="s">
        <v>433</v>
      </c>
      <c r="F114" s="12" t="s">
        <v>432</v>
      </c>
      <c r="G114" s="68" t="s">
        <v>570</v>
      </c>
      <c r="H114" s="13">
        <f>SUMIFS(BCTC_M!J:J,BCTC_M!A:A,A114)</f>
        <v>0</v>
      </c>
      <c r="I114" s="13">
        <f>SUMIFS(BCTC_A!R:R,BCTC_A!A:A,A114)</f>
        <v>0</v>
      </c>
      <c r="J114" s="13">
        <f t="shared" ref="J114:J119" si="36">I114+H114</f>
        <v>0</v>
      </c>
      <c r="K114" s="13">
        <f>SUMIFS(ADJ_2018!G:G,ADJ_2018!E:E,A114)</f>
        <v>0</v>
      </c>
      <c r="L114" s="13">
        <f t="shared" ref="L114:L119" si="37">K114+J114</f>
        <v>0</v>
      </c>
      <c r="M114" s="57"/>
    </row>
    <row r="115" spans="1:13" s="4" customFormat="1" x14ac:dyDescent="0.25">
      <c r="A115" s="29">
        <v>222002</v>
      </c>
      <c r="B115" s="29">
        <v>1100</v>
      </c>
      <c r="C115" s="12">
        <v>2112</v>
      </c>
      <c r="D115" s="12">
        <v>222</v>
      </c>
      <c r="E115" s="12" t="s">
        <v>431</v>
      </c>
      <c r="F115" s="12" t="s">
        <v>430</v>
      </c>
      <c r="G115" s="68" t="s">
        <v>570</v>
      </c>
      <c r="H115" s="13">
        <f>SUMIFS(BCTC_M!J:J,BCTC_M!A:A,A115)</f>
        <v>2000000000</v>
      </c>
      <c r="I115" s="13">
        <f>SUMIFS(BCTC_A!R:R,BCTC_A!A:A,A115)</f>
        <v>1000000000</v>
      </c>
      <c r="J115" s="13">
        <f t="shared" si="36"/>
        <v>3000000000</v>
      </c>
      <c r="K115" s="13">
        <f>SUMIFS(ADJ_2018!G:G,ADJ_2018!E:E,A115)</f>
        <v>0</v>
      </c>
      <c r="L115" s="13">
        <f t="shared" si="37"/>
        <v>3000000000</v>
      </c>
      <c r="M115" s="57"/>
    </row>
    <row r="116" spans="1:13" s="4" customFormat="1" x14ac:dyDescent="0.25">
      <c r="A116" s="29">
        <v>222003</v>
      </c>
      <c r="B116" s="29">
        <v>1100</v>
      </c>
      <c r="C116" s="12">
        <v>2113</v>
      </c>
      <c r="D116" s="12">
        <v>222</v>
      </c>
      <c r="E116" s="12" t="s">
        <v>429</v>
      </c>
      <c r="F116" s="12" t="s">
        <v>428</v>
      </c>
      <c r="G116" s="68" t="s">
        <v>570</v>
      </c>
      <c r="H116" s="13">
        <f>SUMIFS(BCTC_M!J:J,BCTC_M!A:A,A116)</f>
        <v>0</v>
      </c>
      <c r="I116" s="13">
        <f>SUMIFS(BCTC_A!R:R,BCTC_A!A:A,A116)</f>
        <v>0</v>
      </c>
      <c r="J116" s="13">
        <f t="shared" si="36"/>
        <v>0</v>
      </c>
      <c r="K116" s="13">
        <f>SUMIFS(ADJ_2018!G:G,ADJ_2018!E:E,A116)</f>
        <v>0</v>
      </c>
      <c r="L116" s="13">
        <f t="shared" si="37"/>
        <v>0</v>
      </c>
      <c r="M116" s="57"/>
    </row>
    <row r="117" spans="1:13" s="4" customFormat="1" x14ac:dyDescent="0.25">
      <c r="A117" s="29">
        <v>222004</v>
      </c>
      <c r="B117" s="29">
        <v>1100</v>
      </c>
      <c r="C117" s="12">
        <v>2114</v>
      </c>
      <c r="D117" s="12">
        <v>222</v>
      </c>
      <c r="E117" s="12" t="s">
        <v>427</v>
      </c>
      <c r="F117" s="12" t="s">
        <v>426</v>
      </c>
      <c r="G117" s="68" t="s">
        <v>570</v>
      </c>
      <c r="H117" s="13">
        <f>SUMIFS(BCTC_M!J:J,BCTC_M!A:A,A117)</f>
        <v>0</v>
      </c>
      <c r="I117" s="13">
        <f>SUMIFS(BCTC_A!R:R,BCTC_A!A:A,A117)</f>
        <v>0</v>
      </c>
      <c r="J117" s="13">
        <f t="shared" si="36"/>
        <v>0</v>
      </c>
      <c r="K117" s="13">
        <f>SUMIFS(ADJ_2018!G:G,ADJ_2018!E:E,A117)</f>
        <v>0</v>
      </c>
      <c r="L117" s="13">
        <f t="shared" si="37"/>
        <v>0</v>
      </c>
      <c r="M117" s="57"/>
    </row>
    <row r="118" spans="1:13" s="4" customFormat="1" x14ac:dyDescent="0.25">
      <c r="A118" s="29">
        <v>222005</v>
      </c>
      <c r="B118" s="29">
        <v>1100</v>
      </c>
      <c r="C118" s="12">
        <v>2115</v>
      </c>
      <c r="D118" s="12">
        <v>222</v>
      </c>
      <c r="E118" s="12" t="s">
        <v>439</v>
      </c>
      <c r="F118" s="12" t="s">
        <v>438</v>
      </c>
      <c r="G118" s="68" t="s">
        <v>570</v>
      </c>
      <c r="H118" s="13">
        <f>SUMIFS(BCTC_M!J:J,BCTC_M!A:A,A118)</f>
        <v>0</v>
      </c>
      <c r="I118" s="13">
        <f>SUMIFS(BCTC_A!R:R,BCTC_A!A:A,A118)</f>
        <v>0</v>
      </c>
      <c r="J118" s="13">
        <f t="shared" si="36"/>
        <v>0</v>
      </c>
      <c r="K118" s="13">
        <f>SUMIFS(ADJ_2018!G:G,ADJ_2018!E:E,A118)</f>
        <v>0</v>
      </c>
      <c r="L118" s="13">
        <f t="shared" si="37"/>
        <v>0</v>
      </c>
      <c r="M118" s="57"/>
    </row>
    <row r="119" spans="1:13" s="4" customFormat="1" x14ac:dyDescent="0.25">
      <c r="A119" s="29">
        <v>222006</v>
      </c>
      <c r="B119" s="29">
        <v>1100</v>
      </c>
      <c r="C119" s="12">
        <v>2118</v>
      </c>
      <c r="D119" s="12">
        <v>222</v>
      </c>
      <c r="E119" s="12" t="s">
        <v>425</v>
      </c>
      <c r="F119" s="12" t="s">
        <v>424</v>
      </c>
      <c r="G119" s="68" t="s">
        <v>570</v>
      </c>
      <c r="H119" s="13">
        <f>SUMIFS(BCTC_M!J:J,BCTC_M!A:A,A119)</f>
        <v>0</v>
      </c>
      <c r="I119" s="13">
        <f>SUMIFS(BCTC_A!R:R,BCTC_A!A:A,A119)</f>
        <v>0</v>
      </c>
      <c r="J119" s="13">
        <f t="shared" si="36"/>
        <v>0</v>
      </c>
      <c r="K119" s="13">
        <f>SUMIFS(ADJ_2018!G:G,ADJ_2018!E:E,A119)</f>
        <v>0</v>
      </c>
      <c r="L119" s="13">
        <f t="shared" si="37"/>
        <v>0</v>
      </c>
      <c r="M119" s="57"/>
    </row>
    <row r="120" spans="1:13" s="4" customFormat="1" x14ac:dyDescent="0.25">
      <c r="A120" s="14"/>
      <c r="B120" s="14"/>
      <c r="C120" s="15"/>
      <c r="D120" s="15"/>
      <c r="E120" s="15" t="s">
        <v>643</v>
      </c>
      <c r="F120" s="15" t="s">
        <v>654</v>
      </c>
      <c r="G120" s="69"/>
      <c r="H120" s="16">
        <f>SUM(H114:H119)</f>
        <v>2000000000</v>
      </c>
      <c r="I120" s="16">
        <f>SUM(I114:I119)</f>
        <v>1000000000</v>
      </c>
      <c r="J120" s="16">
        <f>SUM(J114:J119)</f>
        <v>3000000000</v>
      </c>
      <c r="K120" s="16">
        <f>SUM(K114:K119)</f>
        <v>0</v>
      </c>
      <c r="L120" s="16">
        <f>SUM(L114:L119)</f>
        <v>3000000000</v>
      </c>
      <c r="M120" s="57"/>
    </row>
    <row r="121" spans="1:13" s="4" customFormat="1" x14ac:dyDescent="0.25">
      <c r="A121" s="29">
        <v>223001</v>
      </c>
      <c r="B121" s="29">
        <v>1100</v>
      </c>
      <c r="C121" s="12">
        <v>21411</v>
      </c>
      <c r="D121" s="12">
        <v>223</v>
      </c>
      <c r="E121" s="12" t="s">
        <v>423</v>
      </c>
      <c r="F121" s="12" t="s">
        <v>422</v>
      </c>
      <c r="G121" s="68" t="s">
        <v>570</v>
      </c>
      <c r="H121" s="13">
        <f>SUMIFS(BCTC_M!J:J,BCTC_M!A:A,A121)</f>
        <v>0</v>
      </c>
      <c r="I121" s="13">
        <f>SUMIFS(BCTC_A!R:R,BCTC_A!A:A,A121)</f>
        <v>0</v>
      </c>
      <c r="J121" s="13">
        <f t="shared" ref="J121:J126" si="38">I121+H121</f>
        <v>0</v>
      </c>
      <c r="K121" s="13">
        <f>SUMIFS(ADJ_2018!G:G,ADJ_2018!E:E,A121)</f>
        <v>0</v>
      </c>
      <c r="L121" s="13">
        <f t="shared" ref="L121:L126" si="39">K121+J121</f>
        <v>0</v>
      </c>
      <c r="M121" s="57"/>
    </row>
    <row r="122" spans="1:13" s="4" customFormat="1" x14ac:dyDescent="0.25">
      <c r="A122" s="29">
        <v>223002</v>
      </c>
      <c r="B122" s="29">
        <v>1100</v>
      </c>
      <c r="C122" s="12">
        <v>21412</v>
      </c>
      <c r="D122" s="12">
        <v>223</v>
      </c>
      <c r="E122" s="12" t="s">
        <v>421</v>
      </c>
      <c r="F122" s="12" t="s">
        <v>420</v>
      </c>
      <c r="G122" s="68" t="s">
        <v>570</v>
      </c>
      <c r="H122" s="13">
        <f>SUMIFS(BCTC_M!J:J,BCTC_M!A:A,A122)</f>
        <v>-200000000</v>
      </c>
      <c r="I122" s="13">
        <f>SUMIFS(BCTC_A!R:R,BCTC_A!A:A,A122)</f>
        <v>-100000000</v>
      </c>
      <c r="J122" s="13">
        <f t="shared" si="38"/>
        <v>-300000000</v>
      </c>
      <c r="K122" s="13">
        <f>SUMIFS(ADJ_2018!G:G,ADJ_2018!E:E,A122)</f>
        <v>0</v>
      </c>
      <c r="L122" s="13">
        <f t="shared" si="39"/>
        <v>-300000000</v>
      </c>
      <c r="M122" s="57"/>
    </row>
    <row r="123" spans="1:13" s="4" customFormat="1" x14ac:dyDescent="0.25">
      <c r="A123" s="29">
        <v>223003</v>
      </c>
      <c r="B123" s="29">
        <v>1100</v>
      </c>
      <c r="C123" s="12">
        <v>21413</v>
      </c>
      <c r="D123" s="12">
        <v>223</v>
      </c>
      <c r="E123" s="12" t="s">
        <v>419</v>
      </c>
      <c r="F123" s="12" t="s">
        <v>418</v>
      </c>
      <c r="G123" s="68" t="s">
        <v>570</v>
      </c>
      <c r="H123" s="13">
        <f>SUMIFS(BCTC_M!J:J,BCTC_M!A:A,A123)</f>
        <v>0</v>
      </c>
      <c r="I123" s="13">
        <f>SUMIFS(BCTC_A!R:R,BCTC_A!A:A,A123)</f>
        <v>0</v>
      </c>
      <c r="J123" s="13">
        <f t="shared" si="38"/>
        <v>0</v>
      </c>
      <c r="K123" s="13">
        <f>SUMIFS(ADJ_2018!G:G,ADJ_2018!E:E,A123)</f>
        <v>0</v>
      </c>
      <c r="L123" s="13">
        <f t="shared" si="39"/>
        <v>0</v>
      </c>
      <c r="M123" s="57"/>
    </row>
    <row r="124" spans="1:13" s="4" customFormat="1" x14ac:dyDescent="0.25">
      <c r="A124" s="29">
        <v>223004</v>
      </c>
      <c r="B124" s="29">
        <v>1100</v>
      </c>
      <c r="C124" s="12">
        <v>21414</v>
      </c>
      <c r="D124" s="12">
        <v>223</v>
      </c>
      <c r="E124" s="12" t="s">
        <v>417</v>
      </c>
      <c r="F124" s="12" t="s">
        <v>416</v>
      </c>
      <c r="G124" s="68" t="s">
        <v>570</v>
      </c>
      <c r="H124" s="13">
        <f>SUMIFS(BCTC_M!J:J,BCTC_M!A:A,A124)</f>
        <v>0</v>
      </c>
      <c r="I124" s="13">
        <f>SUMIFS(BCTC_A!R:R,BCTC_A!A:A,A124)</f>
        <v>0</v>
      </c>
      <c r="J124" s="13">
        <f t="shared" si="38"/>
        <v>0</v>
      </c>
      <c r="K124" s="13">
        <f>SUMIFS(ADJ_2018!G:G,ADJ_2018!E:E,A124)</f>
        <v>0</v>
      </c>
      <c r="L124" s="13">
        <f t="shared" si="39"/>
        <v>0</v>
      </c>
      <c r="M124" s="57"/>
    </row>
    <row r="125" spans="1:13" s="4" customFormat="1" x14ac:dyDescent="0.25">
      <c r="A125" s="29">
        <v>223005</v>
      </c>
      <c r="B125" s="29">
        <v>1100</v>
      </c>
      <c r="C125" s="12">
        <v>21415</v>
      </c>
      <c r="D125" s="12">
        <v>223</v>
      </c>
      <c r="E125" s="12" t="s">
        <v>437</v>
      </c>
      <c r="F125" s="12" t="s">
        <v>436</v>
      </c>
      <c r="G125" s="68" t="s">
        <v>570</v>
      </c>
      <c r="H125" s="13">
        <f>SUMIFS(BCTC_M!J:J,BCTC_M!A:A,A125)</f>
        <v>0</v>
      </c>
      <c r="I125" s="13">
        <f>SUMIFS(BCTC_A!R:R,BCTC_A!A:A,A125)</f>
        <v>0</v>
      </c>
      <c r="J125" s="13">
        <f t="shared" si="38"/>
        <v>0</v>
      </c>
      <c r="K125" s="13">
        <f>SUMIFS(ADJ_2018!G:G,ADJ_2018!E:E,A125)</f>
        <v>0</v>
      </c>
      <c r="L125" s="13">
        <f t="shared" si="39"/>
        <v>0</v>
      </c>
      <c r="M125" s="57"/>
    </row>
    <row r="126" spans="1:13" s="4" customFormat="1" x14ac:dyDescent="0.25">
      <c r="A126" s="29">
        <v>223006</v>
      </c>
      <c r="B126" s="29">
        <v>1100</v>
      </c>
      <c r="C126" s="12">
        <v>21418</v>
      </c>
      <c r="D126" s="12">
        <v>223</v>
      </c>
      <c r="E126" s="12" t="s">
        <v>415</v>
      </c>
      <c r="F126" s="12" t="s">
        <v>414</v>
      </c>
      <c r="G126" s="68" t="s">
        <v>570</v>
      </c>
      <c r="H126" s="13">
        <f>SUMIFS(BCTC_M!J:J,BCTC_M!A:A,A126)</f>
        <v>0</v>
      </c>
      <c r="I126" s="13">
        <f>SUMIFS(BCTC_A!R:R,BCTC_A!A:A,A126)</f>
        <v>0</v>
      </c>
      <c r="J126" s="13">
        <f t="shared" si="38"/>
        <v>0</v>
      </c>
      <c r="K126" s="13">
        <f>SUMIFS(ADJ_2018!G:G,ADJ_2018!E:E,A126)</f>
        <v>0</v>
      </c>
      <c r="L126" s="13">
        <f t="shared" si="39"/>
        <v>0</v>
      </c>
      <c r="M126" s="57"/>
    </row>
    <row r="127" spans="1:13" s="4" customFormat="1" x14ac:dyDescent="0.25">
      <c r="A127" s="14"/>
      <c r="B127" s="14"/>
      <c r="C127" s="15"/>
      <c r="D127" s="15"/>
      <c r="E127" s="15" t="s">
        <v>644</v>
      </c>
      <c r="F127" s="15" t="s">
        <v>655</v>
      </c>
      <c r="G127" s="69"/>
      <c r="H127" s="16">
        <f>SUM(H121:H126)</f>
        <v>-200000000</v>
      </c>
      <c r="I127" s="16">
        <f>SUM(I121:I126)</f>
        <v>-100000000</v>
      </c>
      <c r="J127" s="16">
        <f>SUM(J121:J126)</f>
        <v>-300000000</v>
      </c>
      <c r="K127" s="16">
        <f>SUM(K121:K126)</f>
        <v>0</v>
      </c>
      <c r="L127" s="16">
        <f>SUM(L121:L126)</f>
        <v>-300000000</v>
      </c>
      <c r="M127" s="57"/>
    </row>
    <row r="128" spans="1:13" s="4" customFormat="1" x14ac:dyDescent="0.25">
      <c r="A128" s="31"/>
      <c r="B128" s="31"/>
      <c r="C128" s="27"/>
      <c r="D128" s="27">
        <v>221</v>
      </c>
      <c r="E128" s="27" t="s">
        <v>435</v>
      </c>
      <c r="F128" s="27" t="s">
        <v>434</v>
      </c>
      <c r="G128" s="72"/>
      <c r="H128" s="28">
        <f>SUM(H120,H127)</f>
        <v>1800000000</v>
      </c>
      <c r="I128" s="28">
        <f>SUM(I120,I127)</f>
        <v>900000000</v>
      </c>
      <c r="J128" s="28">
        <f>SUM(J120,J127)</f>
        <v>2700000000</v>
      </c>
      <c r="K128" s="28">
        <f>SUM(K120,K127)</f>
        <v>0</v>
      </c>
      <c r="L128" s="28">
        <f>SUM(L120,L127)</f>
        <v>2700000000</v>
      </c>
      <c r="M128" s="57"/>
    </row>
    <row r="129" spans="1:13" s="4" customFormat="1" x14ac:dyDescent="0.25">
      <c r="A129" s="21">
        <v>225001</v>
      </c>
      <c r="B129" s="21">
        <v>1100</v>
      </c>
      <c r="C129" s="22">
        <v>2121</v>
      </c>
      <c r="D129" s="12">
        <v>225</v>
      </c>
      <c r="E129" s="22" t="s">
        <v>433</v>
      </c>
      <c r="F129" s="22" t="s">
        <v>432</v>
      </c>
      <c r="G129" s="68" t="s">
        <v>570</v>
      </c>
      <c r="H129" s="13">
        <f>SUMIFS(BCTC_M!J:J,BCTC_M!A:A,A129)</f>
        <v>0</v>
      </c>
      <c r="I129" s="13">
        <f>SUMIFS(BCTC_A!R:R,BCTC_A!A:A,A129)</f>
        <v>0</v>
      </c>
      <c r="J129" s="13">
        <f t="shared" ref="J129:J133" si="40">I129+H129</f>
        <v>0</v>
      </c>
      <c r="K129" s="13">
        <f>SUMIFS(ADJ_2018!G:G,ADJ_2018!E:E,A129)</f>
        <v>0</v>
      </c>
      <c r="L129" s="13">
        <f t="shared" ref="L129:L133" si="41">K129+J129</f>
        <v>0</v>
      </c>
      <c r="M129" s="57"/>
    </row>
    <row r="130" spans="1:13" s="4" customFormat="1" x14ac:dyDescent="0.25">
      <c r="A130" s="21">
        <v>225002</v>
      </c>
      <c r="B130" s="21">
        <v>1100</v>
      </c>
      <c r="C130" s="22">
        <v>2122</v>
      </c>
      <c r="D130" s="12">
        <v>225</v>
      </c>
      <c r="E130" s="22" t="s">
        <v>431</v>
      </c>
      <c r="F130" s="22" t="s">
        <v>430</v>
      </c>
      <c r="G130" s="68" t="s">
        <v>570</v>
      </c>
      <c r="H130" s="13">
        <f>SUMIFS(BCTC_M!J:J,BCTC_M!A:A,A130)</f>
        <v>0</v>
      </c>
      <c r="I130" s="13">
        <f>SUMIFS(BCTC_A!R:R,BCTC_A!A:A,A130)</f>
        <v>0</v>
      </c>
      <c r="J130" s="13">
        <f t="shared" si="40"/>
        <v>0</v>
      </c>
      <c r="K130" s="13">
        <f>SUMIFS(ADJ_2018!G:G,ADJ_2018!E:E,A130)</f>
        <v>0</v>
      </c>
      <c r="L130" s="13">
        <f t="shared" si="41"/>
        <v>0</v>
      </c>
      <c r="M130" s="57"/>
    </row>
    <row r="131" spans="1:13" s="4" customFormat="1" x14ac:dyDescent="0.25">
      <c r="A131" s="21">
        <v>225003</v>
      </c>
      <c r="B131" s="21">
        <v>1100</v>
      </c>
      <c r="C131" s="22">
        <v>2123</v>
      </c>
      <c r="D131" s="12">
        <v>225</v>
      </c>
      <c r="E131" s="22" t="s">
        <v>429</v>
      </c>
      <c r="F131" s="22" t="s">
        <v>428</v>
      </c>
      <c r="G131" s="68" t="s">
        <v>570</v>
      </c>
      <c r="H131" s="13">
        <f>SUMIFS(BCTC_M!J:J,BCTC_M!A:A,A131)</f>
        <v>0</v>
      </c>
      <c r="I131" s="13">
        <f>SUMIFS(BCTC_A!R:R,BCTC_A!A:A,A131)</f>
        <v>0</v>
      </c>
      <c r="J131" s="13">
        <f t="shared" si="40"/>
        <v>0</v>
      </c>
      <c r="K131" s="13">
        <f>SUMIFS(ADJ_2018!G:G,ADJ_2018!E:E,A131)</f>
        <v>0</v>
      </c>
      <c r="L131" s="13">
        <f t="shared" si="41"/>
        <v>0</v>
      </c>
      <c r="M131" s="57"/>
    </row>
    <row r="132" spans="1:13" s="4" customFormat="1" x14ac:dyDescent="0.25">
      <c r="A132" s="21">
        <v>225004</v>
      </c>
      <c r="B132" s="21">
        <v>1100</v>
      </c>
      <c r="C132" s="22">
        <v>2124</v>
      </c>
      <c r="D132" s="12">
        <v>225</v>
      </c>
      <c r="E132" s="22" t="s">
        <v>427</v>
      </c>
      <c r="F132" s="22" t="s">
        <v>426</v>
      </c>
      <c r="G132" s="68" t="s">
        <v>570</v>
      </c>
      <c r="H132" s="13">
        <f>SUMIFS(BCTC_M!J:J,BCTC_M!A:A,A132)</f>
        <v>0</v>
      </c>
      <c r="I132" s="13">
        <f>SUMIFS(BCTC_A!R:R,BCTC_A!A:A,A132)</f>
        <v>0</v>
      </c>
      <c r="J132" s="13">
        <f t="shared" si="40"/>
        <v>0</v>
      </c>
      <c r="K132" s="13">
        <f>SUMIFS(ADJ_2018!G:G,ADJ_2018!E:E,A132)</f>
        <v>0</v>
      </c>
      <c r="L132" s="13">
        <f t="shared" si="41"/>
        <v>0</v>
      </c>
      <c r="M132" s="57"/>
    </row>
    <row r="133" spans="1:13" s="4" customFormat="1" x14ac:dyDescent="0.25">
      <c r="A133" s="21">
        <v>225005</v>
      </c>
      <c r="B133" s="21">
        <v>2000</v>
      </c>
      <c r="C133" s="22">
        <v>2125</v>
      </c>
      <c r="D133" s="12">
        <v>225</v>
      </c>
      <c r="E133" s="22" t="s">
        <v>425</v>
      </c>
      <c r="F133" s="22" t="s">
        <v>424</v>
      </c>
      <c r="G133" s="68" t="s">
        <v>570</v>
      </c>
      <c r="H133" s="13">
        <f>SUMIFS(BCTC_M!J:J,BCTC_M!A:A,A133)</f>
        <v>0</v>
      </c>
      <c r="I133" s="13">
        <f>SUMIFS(BCTC_A!R:R,BCTC_A!A:A,A133)</f>
        <v>0</v>
      </c>
      <c r="J133" s="13">
        <f t="shared" si="40"/>
        <v>0</v>
      </c>
      <c r="K133" s="13">
        <f>SUMIFS(ADJ_2018!G:G,ADJ_2018!E:E,A133)</f>
        <v>0</v>
      </c>
      <c r="L133" s="13">
        <f t="shared" si="41"/>
        <v>0</v>
      </c>
      <c r="M133" s="57"/>
    </row>
    <row r="134" spans="1:13" s="4" customFormat="1" x14ac:dyDescent="0.25">
      <c r="A134" s="14"/>
      <c r="B134" s="14"/>
      <c r="C134" s="15"/>
      <c r="D134" s="15"/>
      <c r="E134" s="15" t="s">
        <v>645</v>
      </c>
      <c r="F134" s="15" t="s">
        <v>656</v>
      </c>
      <c r="G134" s="69"/>
      <c r="H134" s="16">
        <f>SUM(H129:H133)</f>
        <v>0</v>
      </c>
      <c r="I134" s="16">
        <f>SUM(I129:I133)</f>
        <v>0</v>
      </c>
      <c r="J134" s="16">
        <f>SUM(J129:J133)</f>
        <v>0</v>
      </c>
      <c r="K134" s="16">
        <f>SUM(K129:K133)</f>
        <v>0</v>
      </c>
      <c r="L134" s="16">
        <f>SUM(L129:L133)</f>
        <v>0</v>
      </c>
      <c r="M134" s="57"/>
    </row>
    <row r="135" spans="1:13" s="4" customFormat="1" x14ac:dyDescent="0.25">
      <c r="A135" s="29">
        <v>226001</v>
      </c>
      <c r="B135" s="29">
        <v>1100</v>
      </c>
      <c r="C135" s="12">
        <v>21421</v>
      </c>
      <c r="D135" s="12">
        <v>226</v>
      </c>
      <c r="E135" s="12" t="s">
        <v>423</v>
      </c>
      <c r="F135" s="12" t="s">
        <v>422</v>
      </c>
      <c r="G135" s="68" t="s">
        <v>570</v>
      </c>
      <c r="H135" s="13">
        <f>SUMIFS(BCTC_M!J:J,BCTC_M!A:A,A135)</f>
        <v>0</v>
      </c>
      <c r="I135" s="13">
        <f>SUMIFS(BCTC_A!R:R,BCTC_A!A:A,A135)</f>
        <v>0</v>
      </c>
      <c r="J135" s="13">
        <f t="shared" ref="J135:J139" si="42">I135+H135</f>
        <v>0</v>
      </c>
      <c r="K135" s="13">
        <f>SUMIFS(ADJ_2018!G:G,ADJ_2018!E:E,A135)</f>
        <v>0</v>
      </c>
      <c r="L135" s="13">
        <f t="shared" ref="L135:L139" si="43">K135+J135</f>
        <v>0</v>
      </c>
      <c r="M135" s="57"/>
    </row>
    <row r="136" spans="1:13" s="4" customFormat="1" x14ac:dyDescent="0.25">
      <c r="A136" s="29">
        <v>226002</v>
      </c>
      <c r="B136" s="29">
        <v>1100</v>
      </c>
      <c r="C136" s="12">
        <v>21422</v>
      </c>
      <c r="D136" s="12">
        <v>226</v>
      </c>
      <c r="E136" s="12" t="s">
        <v>421</v>
      </c>
      <c r="F136" s="12" t="s">
        <v>420</v>
      </c>
      <c r="G136" s="68" t="s">
        <v>570</v>
      </c>
      <c r="H136" s="13">
        <f>SUMIFS(BCTC_M!J:J,BCTC_M!A:A,A136)</f>
        <v>0</v>
      </c>
      <c r="I136" s="13">
        <f>SUMIFS(BCTC_A!R:R,BCTC_A!A:A,A136)</f>
        <v>0</v>
      </c>
      <c r="J136" s="13">
        <f t="shared" si="42"/>
        <v>0</v>
      </c>
      <c r="K136" s="13">
        <f>SUMIFS(ADJ_2018!G:G,ADJ_2018!E:E,A136)</f>
        <v>0</v>
      </c>
      <c r="L136" s="13">
        <f t="shared" si="43"/>
        <v>0</v>
      </c>
      <c r="M136" s="57"/>
    </row>
    <row r="137" spans="1:13" s="4" customFormat="1" x14ac:dyDescent="0.25">
      <c r="A137" s="29">
        <v>226003</v>
      </c>
      <c r="B137" s="29">
        <v>1100</v>
      </c>
      <c r="C137" s="12">
        <v>21423</v>
      </c>
      <c r="D137" s="12">
        <v>226</v>
      </c>
      <c r="E137" s="12" t="s">
        <v>419</v>
      </c>
      <c r="F137" s="12" t="s">
        <v>418</v>
      </c>
      <c r="G137" s="68" t="s">
        <v>570</v>
      </c>
      <c r="H137" s="13">
        <f>SUMIFS(BCTC_M!J:J,BCTC_M!A:A,A137)</f>
        <v>0</v>
      </c>
      <c r="I137" s="13">
        <f>SUMIFS(BCTC_A!R:R,BCTC_A!A:A,A137)</f>
        <v>0</v>
      </c>
      <c r="J137" s="13">
        <f t="shared" si="42"/>
        <v>0</v>
      </c>
      <c r="K137" s="13">
        <f>SUMIFS(ADJ_2018!G:G,ADJ_2018!E:E,A137)</f>
        <v>0</v>
      </c>
      <c r="L137" s="13">
        <f t="shared" si="43"/>
        <v>0</v>
      </c>
      <c r="M137" s="57"/>
    </row>
    <row r="138" spans="1:13" s="4" customFormat="1" x14ac:dyDescent="0.25">
      <c r="A138" s="29">
        <v>226004</v>
      </c>
      <c r="B138" s="29">
        <v>1100</v>
      </c>
      <c r="C138" s="12">
        <v>21124</v>
      </c>
      <c r="D138" s="12">
        <v>226</v>
      </c>
      <c r="E138" s="12" t="s">
        <v>417</v>
      </c>
      <c r="F138" s="12" t="s">
        <v>416</v>
      </c>
      <c r="G138" s="68" t="s">
        <v>570</v>
      </c>
      <c r="H138" s="13">
        <f>SUMIFS(BCTC_M!J:J,BCTC_M!A:A,A138)</f>
        <v>0</v>
      </c>
      <c r="I138" s="13">
        <f>SUMIFS(BCTC_A!R:R,BCTC_A!A:A,A138)</f>
        <v>0</v>
      </c>
      <c r="J138" s="13">
        <f t="shared" si="42"/>
        <v>0</v>
      </c>
      <c r="K138" s="13">
        <f>SUMIFS(ADJ_2018!G:G,ADJ_2018!E:E,A138)</f>
        <v>0</v>
      </c>
      <c r="L138" s="13">
        <f t="shared" si="43"/>
        <v>0</v>
      </c>
      <c r="M138" s="57"/>
    </row>
    <row r="139" spans="1:13" s="4" customFormat="1" x14ac:dyDescent="0.25">
      <c r="A139" s="29">
        <v>226005</v>
      </c>
      <c r="B139" s="29">
        <v>2000</v>
      </c>
      <c r="C139" s="12">
        <v>21125</v>
      </c>
      <c r="D139" s="12">
        <v>226</v>
      </c>
      <c r="E139" s="12" t="s">
        <v>415</v>
      </c>
      <c r="F139" s="12" t="s">
        <v>414</v>
      </c>
      <c r="G139" s="68" t="s">
        <v>570</v>
      </c>
      <c r="H139" s="13">
        <f>SUMIFS(BCTC_M!J:J,BCTC_M!A:A,A139)</f>
        <v>0</v>
      </c>
      <c r="I139" s="13">
        <f>SUMIFS(BCTC_A!R:R,BCTC_A!A:A,A139)</f>
        <v>0</v>
      </c>
      <c r="J139" s="13">
        <f t="shared" si="42"/>
        <v>0</v>
      </c>
      <c r="K139" s="13">
        <f>SUMIFS(ADJ_2018!G:G,ADJ_2018!E:E,A139)</f>
        <v>0</v>
      </c>
      <c r="L139" s="13">
        <f t="shared" si="43"/>
        <v>0</v>
      </c>
      <c r="M139" s="57"/>
    </row>
    <row r="140" spans="1:13" s="4" customFormat="1" x14ac:dyDescent="0.25">
      <c r="A140" s="14"/>
      <c r="B140" s="14"/>
      <c r="C140" s="15"/>
      <c r="D140" s="15"/>
      <c r="E140" s="15" t="s">
        <v>646</v>
      </c>
      <c r="F140" s="15" t="s">
        <v>657</v>
      </c>
      <c r="G140" s="69"/>
      <c r="H140" s="16">
        <f>SUM(H135:H139)</f>
        <v>0</v>
      </c>
      <c r="I140" s="16">
        <f>SUM(I135:I139)</f>
        <v>0</v>
      </c>
      <c r="J140" s="16">
        <f>SUM(J135:J139)</f>
        <v>0</v>
      </c>
      <c r="K140" s="16">
        <f>SUM(K135:K139)</f>
        <v>0</v>
      </c>
      <c r="L140" s="16">
        <f>SUM(L135:L139)</f>
        <v>0</v>
      </c>
      <c r="M140" s="57"/>
    </row>
    <row r="141" spans="1:13" s="4" customFormat="1" x14ac:dyDescent="0.25">
      <c r="A141" s="31"/>
      <c r="B141" s="31"/>
      <c r="C141" s="27"/>
      <c r="D141" s="27">
        <v>224</v>
      </c>
      <c r="E141" s="27" t="s">
        <v>413</v>
      </c>
      <c r="F141" s="27" t="s">
        <v>412</v>
      </c>
      <c r="G141" s="72"/>
      <c r="H141" s="28">
        <f>SUM(H134,H140)</f>
        <v>0</v>
      </c>
      <c r="I141" s="28">
        <f>SUM(I134,I140)</f>
        <v>0</v>
      </c>
      <c r="J141" s="28">
        <f>SUM(J134,J140)</f>
        <v>0</v>
      </c>
      <c r="K141" s="28">
        <f>SUM(K134,K140)</f>
        <v>0</v>
      </c>
      <c r="L141" s="28">
        <f>SUM(L134,L140)</f>
        <v>0</v>
      </c>
      <c r="M141" s="57"/>
    </row>
    <row r="142" spans="1:13" s="4" customFormat="1" x14ac:dyDescent="0.25">
      <c r="A142" s="29">
        <v>228001</v>
      </c>
      <c r="B142" s="29">
        <v>1200</v>
      </c>
      <c r="C142" s="12">
        <v>2131</v>
      </c>
      <c r="D142" s="12">
        <v>228</v>
      </c>
      <c r="E142" s="12" t="s">
        <v>372</v>
      </c>
      <c r="F142" s="12" t="s">
        <v>371</v>
      </c>
      <c r="G142" s="68" t="s">
        <v>570</v>
      </c>
      <c r="H142" s="13">
        <f>SUMIFS(BCTC_M!J:J,BCTC_M!A:A,A142)</f>
        <v>0</v>
      </c>
      <c r="I142" s="13">
        <f>SUMIFS(BCTC_A!R:R,BCTC_A!A:A,A142)</f>
        <v>0</v>
      </c>
      <c r="J142" s="13">
        <f t="shared" ref="J142:J148" si="44">I142+H142</f>
        <v>0</v>
      </c>
      <c r="K142" s="13">
        <f>SUMIFS(ADJ_2018!G:G,ADJ_2018!E:E,A142)</f>
        <v>0</v>
      </c>
      <c r="L142" s="13">
        <f t="shared" ref="L142:L148" si="45">K142+J142</f>
        <v>0</v>
      </c>
      <c r="M142" s="57"/>
    </row>
    <row r="143" spans="1:13" s="4" customFormat="1" x14ac:dyDescent="0.25">
      <c r="A143" s="29">
        <v>228002</v>
      </c>
      <c r="B143" s="29">
        <v>1200</v>
      </c>
      <c r="C143" s="12">
        <v>2132</v>
      </c>
      <c r="D143" s="12">
        <v>228</v>
      </c>
      <c r="E143" s="12" t="s">
        <v>411</v>
      </c>
      <c r="F143" s="12" t="s">
        <v>410</v>
      </c>
      <c r="G143" s="68" t="s">
        <v>570</v>
      </c>
      <c r="H143" s="13">
        <f>SUMIFS(BCTC_M!J:J,BCTC_M!A:A,A143)</f>
        <v>0</v>
      </c>
      <c r="I143" s="13">
        <f>SUMIFS(BCTC_A!R:R,BCTC_A!A:A,A143)</f>
        <v>0</v>
      </c>
      <c r="J143" s="13">
        <f t="shared" si="44"/>
        <v>0</v>
      </c>
      <c r="K143" s="13">
        <f>SUMIFS(ADJ_2018!G:G,ADJ_2018!E:E,A143)</f>
        <v>0</v>
      </c>
      <c r="L143" s="13">
        <f t="shared" si="45"/>
        <v>0</v>
      </c>
      <c r="M143" s="57"/>
    </row>
    <row r="144" spans="1:13" s="4" customFormat="1" x14ac:dyDescent="0.25">
      <c r="A144" s="29">
        <v>228003</v>
      </c>
      <c r="B144" s="29">
        <v>1200</v>
      </c>
      <c r="C144" s="12">
        <v>2133</v>
      </c>
      <c r="D144" s="12">
        <v>228</v>
      </c>
      <c r="E144" s="12" t="s">
        <v>409</v>
      </c>
      <c r="F144" s="12" t="s">
        <v>408</v>
      </c>
      <c r="G144" s="68" t="s">
        <v>570</v>
      </c>
      <c r="H144" s="13">
        <f>SUMIFS(BCTC_M!J:J,BCTC_M!A:A,A144)</f>
        <v>0</v>
      </c>
      <c r="I144" s="13">
        <f>SUMIFS(BCTC_A!R:R,BCTC_A!A:A,A144)</f>
        <v>0</v>
      </c>
      <c r="J144" s="13">
        <f t="shared" si="44"/>
        <v>0</v>
      </c>
      <c r="K144" s="13">
        <f>SUMIFS(ADJ_2018!G:G,ADJ_2018!E:E,A144)</f>
        <v>0</v>
      </c>
      <c r="L144" s="13">
        <f t="shared" si="45"/>
        <v>0</v>
      </c>
      <c r="M144" s="57"/>
    </row>
    <row r="145" spans="1:13" s="4" customFormat="1" x14ac:dyDescent="0.25">
      <c r="A145" s="29">
        <v>228004</v>
      </c>
      <c r="B145" s="29">
        <v>1200</v>
      </c>
      <c r="C145" s="12">
        <v>2134</v>
      </c>
      <c r="D145" s="12">
        <v>228</v>
      </c>
      <c r="E145" s="12" t="s">
        <v>407</v>
      </c>
      <c r="F145" s="12" t="s">
        <v>406</v>
      </c>
      <c r="G145" s="68" t="s">
        <v>570</v>
      </c>
      <c r="H145" s="13">
        <f>SUMIFS(BCTC_M!J:J,BCTC_M!A:A,A145)</f>
        <v>0</v>
      </c>
      <c r="I145" s="13">
        <f>SUMIFS(BCTC_A!R:R,BCTC_A!A:A,A145)</f>
        <v>0</v>
      </c>
      <c r="J145" s="13">
        <f t="shared" si="44"/>
        <v>0</v>
      </c>
      <c r="K145" s="13">
        <f>SUMIFS(ADJ_2018!G:G,ADJ_2018!E:E,A145)</f>
        <v>0</v>
      </c>
      <c r="L145" s="13">
        <f t="shared" si="45"/>
        <v>0</v>
      </c>
      <c r="M145" s="57"/>
    </row>
    <row r="146" spans="1:13" s="4" customFormat="1" x14ac:dyDescent="0.25">
      <c r="A146" s="29">
        <v>228005</v>
      </c>
      <c r="B146" s="29">
        <v>1200</v>
      </c>
      <c r="C146" s="12">
        <v>2135</v>
      </c>
      <c r="D146" s="12">
        <v>228</v>
      </c>
      <c r="E146" s="12" t="s">
        <v>405</v>
      </c>
      <c r="F146" s="12" t="s">
        <v>404</v>
      </c>
      <c r="G146" s="68" t="s">
        <v>570</v>
      </c>
      <c r="H146" s="13">
        <f>SUMIFS(BCTC_M!J:J,BCTC_M!A:A,A146)</f>
        <v>0</v>
      </c>
      <c r="I146" s="13">
        <f>SUMIFS(BCTC_A!R:R,BCTC_A!A:A,A146)</f>
        <v>0</v>
      </c>
      <c r="J146" s="13">
        <f t="shared" si="44"/>
        <v>0</v>
      </c>
      <c r="K146" s="13">
        <f>SUMIFS(ADJ_2018!G:G,ADJ_2018!E:E,A146)</f>
        <v>0</v>
      </c>
      <c r="L146" s="13">
        <f t="shared" si="45"/>
        <v>0</v>
      </c>
      <c r="M146" s="57"/>
    </row>
    <row r="147" spans="1:13" s="4" customFormat="1" x14ac:dyDescent="0.25">
      <c r="A147" s="29">
        <v>228006</v>
      </c>
      <c r="B147" s="29">
        <v>1200</v>
      </c>
      <c r="C147" s="12">
        <v>2136</v>
      </c>
      <c r="D147" s="12">
        <v>228</v>
      </c>
      <c r="E147" s="12" t="s">
        <v>403</v>
      </c>
      <c r="F147" s="12" t="s">
        <v>402</v>
      </c>
      <c r="G147" s="68" t="s">
        <v>570</v>
      </c>
      <c r="H147" s="13">
        <f>SUMIFS(BCTC_M!J:J,BCTC_M!A:A,A147)</f>
        <v>0</v>
      </c>
      <c r="I147" s="13">
        <f>SUMIFS(BCTC_A!R:R,BCTC_A!A:A,A147)</f>
        <v>0</v>
      </c>
      <c r="J147" s="13">
        <f t="shared" si="44"/>
        <v>0</v>
      </c>
      <c r="K147" s="13">
        <f>SUMIFS(ADJ_2018!G:G,ADJ_2018!E:E,A147)</f>
        <v>0</v>
      </c>
      <c r="L147" s="13">
        <f t="shared" si="45"/>
        <v>0</v>
      </c>
      <c r="M147" s="57"/>
    </row>
    <row r="148" spans="1:13" s="4" customFormat="1" x14ac:dyDescent="0.25">
      <c r="A148" s="29">
        <v>228007</v>
      </c>
      <c r="B148" s="29">
        <v>1200</v>
      </c>
      <c r="C148" s="12">
        <v>2138</v>
      </c>
      <c r="D148" s="12">
        <v>228</v>
      </c>
      <c r="E148" s="12" t="s">
        <v>401</v>
      </c>
      <c r="F148" s="12" t="s">
        <v>400</v>
      </c>
      <c r="G148" s="68" t="s">
        <v>570</v>
      </c>
      <c r="H148" s="13">
        <f>SUMIFS(BCTC_M!J:J,BCTC_M!A:A,A148)</f>
        <v>0</v>
      </c>
      <c r="I148" s="13">
        <f>SUMIFS(BCTC_A!R:R,BCTC_A!A:A,A148)</f>
        <v>0</v>
      </c>
      <c r="J148" s="13">
        <f t="shared" si="44"/>
        <v>0</v>
      </c>
      <c r="K148" s="13">
        <f>SUMIFS(ADJ_2018!G:G,ADJ_2018!E:E,A148)</f>
        <v>0</v>
      </c>
      <c r="L148" s="13">
        <f t="shared" si="45"/>
        <v>0</v>
      </c>
      <c r="M148" s="57"/>
    </row>
    <row r="149" spans="1:13" s="4" customFormat="1" x14ac:dyDescent="0.25">
      <c r="A149" s="14"/>
      <c r="B149" s="14"/>
      <c r="C149" s="15"/>
      <c r="D149" s="15"/>
      <c r="E149" s="15" t="s">
        <v>647</v>
      </c>
      <c r="F149" s="15" t="s">
        <v>658</v>
      </c>
      <c r="G149" s="69"/>
      <c r="H149" s="16">
        <f>SUM(H142:H148)</f>
        <v>0</v>
      </c>
      <c r="I149" s="16">
        <f>SUM(I142:I148)</f>
        <v>0</v>
      </c>
      <c r="J149" s="16">
        <f>SUM(J142:J148)</f>
        <v>0</v>
      </c>
      <c r="K149" s="16">
        <f>SUM(K142:K148)</f>
        <v>0</v>
      </c>
      <c r="L149" s="16">
        <f>SUM(L142:L148)</f>
        <v>0</v>
      </c>
      <c r="M149" s="57"/>
    </row>
    <row r="150" spans="1:13" s="4" customFormat="1" x14ac:dyDescent="0.25">
      <c r="A150" s="29">
        <v>229001</v>
      </c>
      <c r="B150" s="29">
        <v>1200</v>
      </c>
      <c r="C150" s="12">
        <v>21431</v>
      </c>
      <c r="D150" s="12">
        <v>229</v>
      </c>
      <c r="E150" s="12" t="s">
        <v>382</v>
      </c>
      <c r="F150" s="12" t="s">
        <v>381</v>
      </c>
      <c r="G150" s="68" t="s">
        <v>570</v>
      </c>
      <c r="H150" s="13">
        <f>SUMIFS(BCTC_M!J:J,BCTC_M!A:A,A150)</f>
        <v>0</v>
      </c>
      <c r="I150" s="13">
        <f>SUMIFS(BCTC_A!R:R,BCTC_A!A:A,A150)</f>
        <v>0</v>
      </c>
      <c r="J150" s="13">
        <f t="shared" ref="J150:J156" si="46">I150+H150</f>
        <v>0</v>
      </c>
      <c r="K150" s="13">
        <f>SUMIFS(ADJ_2018!G:G,ADJ_2018!E:E,A150)</f>
        <v>0</v>
      </c>
      <c r="L150" s="13">
        <f t="shared" ref="L150:L156" si="47">K150+J150</f>
        <v>0</v>
      </c>
      <c r="M150" s="57"/>
    </row>
    <row r="151" spans="1:13" s="4" customFormat="1" x14ac:dyDescent="0.25">
      <c r="A151" s="29">
        <v>229002</v>
      </c>
      <c r="B151" s="29">
        <v>1200</v>
      </c>
      <c r="C151" s="12">
        <v>21432</v>
      </c>
      <c r="D151" s="12">
        <v>229</v>
      </c>
      <c r="E151" s="12" t="s">
        <v>399</v>
      </c>
      <c r="F151" s="12" t="s">
        <v>398</v>
      </c>
      <c r="G151" s="68" t="s">
        <v>570</v>
      </c>
      <c r="H151" s="13">
        <f>SUMIFS(BCTC_M!J:J,BCTC_M!A:A,A151)</f>
        <v>0</v>
      </c>
      <c r="I151" s="13">
        <f>SUMIFS(BCTC_A!R:R,BCTC_A!A:A,A151)</f>
        <v>0</v>
      </c>
      <c r="J151" s="13">
        <f t="shared" si="46"/>
        <v>0</v>
      </c>
      <c r="K151" s="13">
        <f>SUMIFS(ADJ_2018!G:G,ADJ_2018!E:E,A151)</f>
        <v>0</v>
      </c>
      <c r="L151" s="13">
        <f t="shared" si="47"/>
        <v>0</v>
      </c>
      <c r="M151" s="57"/>
    </row>
    <row r="152" spans="1:13" s="4" customFormat="1" x14ac:dyDescent="0.25">
      <c r="A152" s="29">
        <v>229003</v>
      </c>
      <c r="B152" s="29">
        <v>1200</v>
      </c>
      <c r="C152" s="12">
        <v>21433</v>
      </c>
      <c r="D152" s="12">
        <v>229</v>
      </c>
      <c r="E152" s="12" t="s">
        <v>397</v>
      </c>
      <c r="F152" s="12" t="s">
        <v>396</v>
      </c>
      <c r="G152" s="68" t="s">
        <v>570</v>
      </c>
      <c r="H152" s="13">
        <f>SUMIFS(BCTC_M!J:J,BCTC_M!A:A,A152)</f>
        <v>0</v>
      </c>
      <c r="I152" s="13">
        <f>SUMIFS(BCTC_A!R:R,BCTC_A!A:A,A152)</f>
        <v>0</v>
      </c>
      <c r="J152" s="13">
        <f t="shared" si="46"/>
        <v>0</v>
      </c>
      <c r="K152" s="13">
        <f>SUMIFS(ADJ_2018!G:G,ADJ_2018!E:E,A152)</f>
        <v>0</v>
      </c>
      <c r="L152" s="13">
        <f t="shared" si="47"/>
        <v>0</v>
      </c>
      <c r="M152" s="57"/>
    </row>
    <row r="153" spans="1:13" s="4" customFormat="1" x14ac:dyDescent="0.25">
      <c r="A153" s="29">
        <v>229004</v>
      </c>
      <c r="B153" s="29">
        <v>1200</v>
      </c>
      <c r="C153" s="12">
        <v>21434</v>
      </c>
      <c r="D153" s="12">
        <v>229</v>
      </c>
      <c r="E153" s="12" t="s">
        <v>395</v>
      </c>
      <c r="F153" s="12" t="s">
        <v>394</v>
      </c>
      <c r="G153" s="68" t="s">
        <v>570</v>
      </c>
      <c r="H153" s="13">
        <f>SUMIFS(BCTC_M!J:J,BCTC_M!A:A,A153)</f>
        <v>0</v>
      </c>
      <c r="I153" s="13">
        <f>SUMIFS(BCTC_A!R:R,BCTC_A!A:A,A153)</f>
        <v>0</v>
      </c>
      <c r="J153" s="13">
        <f t="shared" si="46"/>
        <v>0</v>
      </c>
      <c r="K153" s="13">
        <f>SUMIFS(ADJ_2018!G:G,ADJ_2018!E:E,A153)</f>
        <v>0</v>
      </c>
      <c r="L153" s="13">
        <f t="shared" si="47"/>
        <v>0</v>
      </c>
      <c r="M153" s="57"/>
    </row>
    <row r="154" spans="1:13" s="4" customFormat="1" x14ac:dyDescent="0.25">
      <c r="A154" s="29">
        <v>229005</v>
      </c>
      <c r="B154" s="29">
        <v>1200</v>
      </c>
      <c r="C154" s="12">
        <v>21435</v>
      </c>
      <c r="D154" s="12">
        <v>229</v>
      </c>
      <c r="E154" s="12" t="s">
        <v>393</v>
      </c>
      <c r="F154" s="12" t="s">
        <v>392</v>
      </c>
      <c r="G154" s="68" t="s">
        <v>570</v>
      </c>
      <c r="H154" s="13">
        <f>SUMIFS(BCTC_M!J:J,BCTC_M!A:A,A154)</f>
        <v>0</v>
      </c>
      <c r="I154" s="13">
        <f>SUMIFS(BCTC_A!R:R,BCTC_A!A:A,A154)</f>
        <v>0</v>
      </c>
      <c r="J154" s="13">
        <f t="shared" si="46"/>
        <v>0</v>
      </c>
      <c r="K154" s="13">
        <f>SUMIFS(ADJ_2018!G:G,ADJ_2018!E:E,A154)</f>
        <v>0</v>
      </c>
      <c r="L154" s="13">
        <f t="shared" si="47"/>
        <v>0</v>
      </c>
      <c r="M154" s="57"/>
    </row>
    <row r="155" spans="1:13" s="4" customFormat="1" x14ac:dyDescent="0.25">
      <c r="A155" s="29">
        <v>229006</v>
      </c>
      <c r="B155" s="29">
        <v>1200</v>
      </c>
      <c r="C155" s="12">
        <v>21436</v>
      </c>
      <c r="D155" s="12">
        <v>229</v>
      </c>
      <c r="E155" s="12" t="s">
        <v>391</v>
      </c>
      <c r="F155" s="12" t="s">
        <v>390</v>
      </c>
      <c r="G155" s="68" t="s">
        <v>570</v>
      </c>
      <c r="H155" s="13">
        <f>SUMIFS(BCTC_M!J:J,BCTC_M!A:A,A155)</f>
        <v>0</v>
      </c>
      <c r="I155" s="13">
        <f>SUMIFS(BCTC_A!R:R,BCTC_A!A:A,A155)</f>
        <v>0</v>
      </c>
      <c r="J155" s="13">
        <f t="shared" si="46"/>
        <v>0</v>
      </c>
      <c r="K155" s="13">
        <f>SUMIFS(ADJ_2018!G:G,ADJ_2018!E:E,A155)</f>
        <v>0</v>
      </c>
      <c r="L155" s="13">
        <f t="shared" si="47"/>
        <v>0</v>
      </c>
      <c r="M155" s="57"/>
    </row>
    <row r="156" spans="1:13" s="4" customFormat="1" x14ac:dyDescent="0.25">
      <c r="A156" s="29">
        <v>229007</v>
      </c>
      <c r="B156" s="29">
        <v>1200</v>
      </c>
      <c r="C156" s="12">
        <v>21438</v>
      </c>
      <c r="D156" s="12">
        <v>229</v>
      </c>
      <c r="E156" s="12" t="s">
        <v>389</v>
      </c>
      <c r="F156" s="12" t="s">
        <v>388</v>
      </c>
      <c r="G156" s="68" t="s">
        <v>570</v>
      </c>
      <c r="H156" s="13">
        <f>SUMIFS(BCTC_M!J:J,BCTC_M!A:A,A156)</f>
        <v>0</v>
      </c>
      <c r="I156" s="13">
        <f>SUMIFS(BCTC_A!R:R,BCTC_A!A:A,A156)</f>
        <v>0</v>
      </c>
      <c r="J156" s="13">
        <f t="shared" si="46"/>
        <v>0</v>
      </c>
      <c r="K156" s="13">
        <f>SUMIFS(ADJ_2018!G:G,ADJ_2018!E:E,A156)</f>
        <v>0</v>
      </c>
      <c r="L156" s="13">
        <f t="shared" si="47"/>
        <v>0</v>
      </c>
      <c r="M156" s="57"/>
    </row>
    <row r="157" spans="1:13" s="4" customFormat="1" x14ac:dyDescent="0.25">
      <c r="A157" s="14"/>
      <c r="B157" s="14"/>
      <c r="C157" s="15"/>
      <c r="D157" s="15"/>
      <c r="E157" s="15" t="s">
        <v>648</v>
      </c>
      <c r="F157" s="15" t="s">
        <v>659</v>
      </c>
      <c r="G157" s="69"/>
      <c r="H157" s="16">
        <f>SUM(H150:H156)</f>
        <v>0</v>
      </c>
      <c r="I157" s="16">
        <f>SUM(I150:I156)</f>
        <v>0</v>
      </c>
      <c r="J157" s="16">
        <f>SUM(J150:J156)</f>
        <v>0</v>
      </c>
      <c r="K157" s="16">
        <f>SUM(K150:K156)</f>
        <v>0</v>
      </c>
      <c r="L157" s="16">
        <f>SUM(L150:L156)</f>
        <v>0</v>
      </c>
      <c r="M157" s="57"/>
    </row>
    <row r="158" spans="1:13" s="4" customFormat="1" x14ac:dyDescent="0.25">
      <c r="A158" s="31"/>
      <c r="B158" s="31"/>
      <c r="C158" s="27"/>
      <c r="D158" s="27">
        <v>227</v>
      </c>
      <c r="E158" s="27" t="s">
        <v>386</v>
      </c>
      <c r="F158" s="27" t="s">
        <v>385</v>
      </c>
      <c r="G158" s="72"/>
      <c r="H158" s="28">
        <f>SUM(H149,H157)</f>
        <v>0</v>
      </c>
      <c r="I158" s="28">
        <f>SUM(I149,I157)</f>
        <v>0</v>
      </c>
      <c r="J158" s="28">
        <f>SUM(J149,J157)</f>
        <v>0</v>
      </c>
      <c r="K158" s="28">
        <f>SUM(K149,K157)</f>
        <v>0</v>
      </c>
      <c r="L158" s="28">
        <f>SUM(L149,L157)</f>
        <v>0</v>
      </c>
      <c r="M158" s="57"/>
    </row>
    <row r="159" spans="1:13" s="4" customFormat="1" x14ac:dyDescent="0.25">
      <c r="A159" s="40"/>
      <c r="B159" s="40"/>
      <c r="C159" s="41"/>
      <c r="D159" s="41">
        <v>220</v>
      </c>
      <c r="E159" s="41" t="s">
        <v>384</v>
      </c>
      <c r="F159" s="41" t="s">
        <v>383</v>
      </c>
      <c r="G159" s="72"/>
      <c r="H159" s="42">
        <f>SUM(H128,H141,H158)</f>
        <v>1800000000</v>
      </c>
      <c r="I159" s="42">
        <f>SUM(I128,I141,I158)</f>
        <v>900000000</v>
      </c>
      <c r="J159" s="42">
        <f>SUM(J128,J141,J158)</f>
        <v>2700000000</v>
      </c>
      <c r="K159" s="42">
        <f>SUM(K128,K141,K158)</f>
        <v>0</v>
      </c>
      <c r="L159" s="42">
        <f>SUM(L128,L141,L158)</f>
        <v>2700000000</v>
      </c>
      <c r="M159" s="57"/>
    </row>
    <row r="160" spans="1:13" s="4" customFormat="1" x14ac:dyDescent="0.25">
      <c r="A160" s="29">
        <v>231001</v>
      </c>
      <c r="B160" s="29">
        <v>1500</v>
      </c>
      <c r="C160" s="12">
        <v>217</v>
      </c>
      <c r="D160" s="12">
        <v>231</v>
      </c>
      <c r="E160" s="12" t="s">
        <v>372</v>
      </c>
      <c r="F160" s="12" t="s">
        <v>371</v>
      </c>
      <c r="G160" s="68" t="s">
        <v>570</v>
      </c>
      <c r="H160" s="13">
        <f>SUMIFS(BCTC_M!J:J,BCTC_M!A:A,A160)</f>
        <v>0</v>
      </c>
      <c r="I160" s="13">
        <f>SUMIFS(BCTC_A!R:R,BCTC_A!A:A,A160)</f>
        <v>0</v>
      </c>
      <c r="J160" s="13">
        <f t="shared" ref="J160:J162" si="48">I160+H160</f>
        <v>0</v>
      </c>
      <c r="K160" s="13">
        <f>SUMIFS(ADJ_2018!G:G,ADJ_2018!E:E,A160)</f>
        <v>0</v>
      </c>
      <c r="L160" s="13">
        <f t="shared" ref="L160:L162" si="49">K160+J160</f>
        <v>0</v>
      </c>
      <c r="M160" s="57"/>
    </row>
    <row r="161" spans="1:13" s="4" customFormat="1" x14ac:dyDescent="0.25">
      <c r="A161" s="29">
        <v>231002</v>
      </c>
      <c r="B161" s="29">
        <v>1500</v>
      </c>
      <c r="C161" s="12">
        <v>217</v>
      </c>
      <c r="D161" s="12">
        <v>231</v>
      </c>
      <c r="E161" s="12" t="s">
        <v>370</v>
      </c>
      <c r="F161" s="12" t="s">
        <v>369</v>
      </c>
      <c r="G161" s="68" t="s">
        <v>570</v>
      </c>
      <c r="H161" s="13">
        <f>SUMIFS(BCTC_M!J:J,BCTC_M!A:A,A161)</f>
        <v>0</v>
      </c>
      <c r="I161" s="13">
        <f>SUMIFS(BCTC_A!R:R,BCTC_A!A:A,A161)</f>
        <v>0</v>
      </c>
      <c r="J161" s="13">
        <f t="shared" si="48"/>
        <v>0</v>
      </c>
      <c r="K161" s="13">
        <f>SUMIFS(ADJ_2018!G:G,ADJ_2018!E:E,A161)</f>
        <v>0</v>
      </c>
      <c r="L161" s="13">
        <f t="shared" si="49"/>
        <v>0</v>
      </c>
      <c r="M161" s="57"/>
    </row>
    <row r="162" spans="1:13" s="4" customFormat="1" x14ac:dyDescent="0.25">
      <c r="A162" s="29">
        <v>231003</v>
      </c>
      <c r="B162" s="29">
        <v>1500</v>
      </c>
      <c r="C162" s="12">
        <v>217</v>
      </c>
      <c r="D162" s="12">
        <v>231</v>
      </c>
      <c r="E162" s="12" t="s">
        <v>368</v>
      </c>
      <c r="F162" s="12" t="s">
        <v>367</v>
      </c>
      <c r="G162" s="68" t="s">
        <v>570</v>
      </c>
      <c r="H162" s="13">
        <f>SUMIFS(BCTC_M!J:J,BCTC_M!A:A,A162)</f>
        <v>0</v>
      </c>
      <c r="I162" s="13">
        <f>SUMIFS(BCTC_A!R:R,BCTC_A!A:A,A162)</f>
        <v>0</v>
      </c>
      <c r="J162" s="13">
        <f t="shared" si="48"/>
        <v>0</v>
      </c>
      <c r="K162" s="13">
        <f>SUMIFS(ADJ_2018!G:G,ADJ_2018!E:E,A162)</f>
        <v>0</v>
      </c>
      <c r="L162" s="13">
        <f t="shared" si="49"/>
        <v>0</v>
      </c>
      <c r="M162" s="57"/>
    </row>
    <row r="163" spans="1:13" s="4" customFormat="1" x14ac:dyDescent="0.25">
      <c r="A163" s="14"/>
      <c r="B163" s="14"/>
      <c r="C163" s="15"/>
      <c r="D163" s="15"/>
      <c r="E163" s="15" t="s">
        <v>649</v>
      </c>
      <c r="F163" s="15" t="s">
        <v>660</v>
      </c>
      <c r="G163" s="69"/>
      <c r="H163" s="16">
        <f>SUM(H160:H162)</f>
        <v>0</v>
      </c>
      <c r="I163" s="16">
        <f>SUM(I160:I162)</f>
        <v>0</v>
      </c>
      <c r="J163" s="16">
        <f>SUM(J160:J162)</f>
        <v>0</v>
      </c>
      <c r="K163" s="16">
        <f>SUM(K160:K162)</f>
        <v>0</v>
      </c>
      <c r="L163" s="16">
        <f>SUM(L160:L162)</f>
        <v>0</v>
      </c>
      <c r="M163" s="57"/>
    </row>
    <row r="164" spans="1:13" s="4" customFormat="1" x14ac:dyDescent="0.25">
      <c r="A164" s="29">
        <v>232001</v>
      </c>
      <c r="B164" s="29">
        <v>1500</v>
      </c>
      <c r="C164" s="12">
        <v>2147</v>
      </c>
      <c r="D164" s="12">
        <v>232</v>
      </c>
      <c r="E164" s="12" t="s">
        <v>382</v>
      </c>
      <c r="F164" s="12" t="s">
        <v>381</v>
      </c>
      <c r="G164" s="68" t="s">
        <v>570</v>
      </c>
      <c r="H164" s="13">
        <f>SUMIFS(BCTC_M!J:J,BCTC_M!A:A,A164)</f>
        <v>0</v>
      </c>
      <c r="I164" s="13">
        <f>SUMIFS(BCTC_A!R:R,BCTC_A!A:A,A164)</f>
        <v>0</v>
      </c>
      <c r="J164" s="13">
        <f t="shared" ref="J164:J166" si="50">I164+H164</f>
        <v>0</v>
      </c>
      <c r="K164" s="13">
        <f>SUMIFS(ADJ_2018!G:G,ADJ_2018!E:E,A164)</f>
        <v>0</v>
      </c>
      <c r="L164" s="13">
        <f t="shared" ref="L164:L166" si="51">K164+J164</f>
        <v>0</v>
      </c>
      <c r="M164" s="57"/>
    </row>
    <row r="165" spans="1:13" s="4" customFormat="1" x14ac:dyDescent="0.25">
      <c r="A165" s="29">
        <v>232002</v>
      </c>
      <c r="B165" s="29">
        <v>1500</v>
      </c>
      <c r="C165" s="12">
        <v>2147</v>
      </c>
      <c r="D165" s="12">
        <v>232</v>
      </c>
      <c r="E165" s="12" t="s">
        <v>380</v>
      </c>
      <c r="F165" s="12" t="s">
        <v>379</v>
      </c>
      <c r="G165" s="68" t="s">
        <v>570</v>
      </c>
      <c r="H165" s="13">
        <f>SUMIFS(BCTC_M!J:J,BCTC_M!A:A,A165)</f>
        <v>0</v>
      </c>
      <c r="I165" s="13">
        <f>SUMIFS(BCTC_A!R:R,BCTC_A!A:A,A165)</f>
        <v>0</v>
      </c>
      <c r="J165" s="13">
        <f t="shared" si="50"/>
        <v>0</v>
      </c>
      <c r="K165" s="13">
        <f>SUMIFS(ADJ_2018!G:G,ADJ_2018!E:E,A165)</f>
        <v>0</v>
      </c>
      <c r="L165" s="13">
        <f t="shared" si="51"/>
        <v>0</v>
      </c>
      <c r="M165" s="57"/>
    </row>
    <row r="166" spans="1:13" s="4" customFormat="1" x14ac:dyDescent="0.25">
      <c r="A166" s="29">
        <v>232003</v>
      </c>
      <c r="B166" s="29">
        <v>1500</v>
      </c>
      <c r="C166" s="12">
        <v>2147</v>
      </c>
      <c r="D166" s="12">
        <v>232</v>
      </c>
      <c r="E166" s="12" t="s">
        <v>378</v>
      </c>
      <c r="F166" s="12" t="s">
        <v>377</v>
      </c>
      <c r="G166" s="68" t="s">
        <v>570</v>
      </c>
      <c r="H166" s="13">
        <f>SUMIFS(BCTC_M!J:J,BCTC_M!A:A,A166)</f>
        <v>0</v>
      </c>
      <c r="I166" s="13">
        <f>SUMIFS(BCTC_A!R:R,BCTC_A!A:A,A166)</f>
        <v>0</v>
      </c>
      <c r="J166" s="13">
        <f t="shared" si="50"/>
        <v>0</v>
      </c>
      <c r="K166" s="13">
        <f>SUMIFS(ADJ_2018!G:G,ADJ_2018!E:E,A166)</f>
        <v>0</v>
      </c>
      <c r="L166" s="13">
        <f t="shared" si="51"/>
        <v>0</v>
      </c>
      <c r="M166" s="57"/>
    </row>
    <row r="167" spans="1:13" s="4" customFormat="1" x14ac:dyDescent="0.25">
      <c r="A167" s="14"/>
      <c r="B167" s="14"/>
      <c r="C167" s="15"/>
      <c r="D167" s="15"/>
      <c r="E167" s="15" t="s">
        <v>650</v>
      </c>
      <c r="F167" s="15" t="s">
        <v>661</v>
      </c>
      <c r="G167" s="69"/>
      <c r="H167" s="16">
        <f>SUM(H164:H166)</f>
        <v>0</v>
      </c>
      <c r="I167" s="16">
        <f>SUM(I164:I166)</f>
        <v>0</v>
      </c>
      <c r="J167" s="16">
        <f>SUM(J164:J166)</f>
        <v>0</v>
      </c>
      <c r="K167" s="16">
        <f>SUM(K164:K166)</f>
        <v>0</v>
      </c>
      <c r="L167" s="16">
        <f>SUM(L164:L166)</f>
        <v>0</v>
      </c>
      <c r="M167" s="57"/>
    </row>
    <row r="168" spans="1:13" s="4" customFormat="1" x14ac:dyDescent="0.25">
      <c r="A168" s="24"/>
      <c r="B168" s="24"/>
      <c r="C168" s="19"/>
      <c r="D168" s="19"/>
      <c r="E168" s="19" t="s">
        <v>374</v>
      </c>
      <c r="F168" s="19" t="s">
        <v>373</v>
      </c>
      <c r="G168" s="72"/>
      <c r="H168" s="20">
        <f>H163+H167</f>
        <v>0</v>
      </c>
      <c r="I168" s="20">
        <f>I163+I167</f>
        <v>0</v>
      </c>
      <c r="J168" s="20">
        <f>J163+J167</f>
        <v>0</v>
      </c>
      <c r="K168" s="20">
        <f>K163+K167</f>
        <v>0</v>
      </c>
      <c r="L168" s="20">
        <f>L163+L167</f>
        <v>0</v>
      </c>
      <c r="M168" s="57"/>
    </row>
    <row r="169" spans="1:13" s="4" customFormat="1" x14ac:dyDescent="0.25">
      <c r="A169" s="29">
        <v>231004</v>
      </c>
      <c r="B169" s="29">
        <v>1500</v>
      </c>
      <c r="C169" s="12">
        <v>217</v>
      </c>
      <c r="D169" s="12">
        <v>231</v>
      </c>
      <c r="E169" s="12" t="s">
        <v>372</v>
      </c>
      <c r="F169" s="12" t="s">
        <v>371</v>
      </c>
      <c r="G169" s="68" t="s">
        <v>570</v>
      </c>
      <c r="H169" s="13">
        <f>SUMIFS(BCTC_M!J:J,BCTC_M!A:A,A169)</f>
        <v>0</v>
      </c>
      <c r="I169" s="13">
        <f>SUMIFS(BCTC_A!R:R,BCTC_A!A:A,A169)</f>
        <v>0</v>
      </c>
      <c r="J169" s="13">
        <f t="shared" ref="J169:J171" si="52">I169+H169</f>
        <v>0</v>
      </c>
      <c r="K169" s="13">
        <f>SUMIFS(ADJ_2018!G:G,ADJ_2018!E:E,A169)</f>
        <v>0</v>
      </c>
      <c r="L169" s="13">
        <f t="shared" ref="L169:L171" si="53">K169+J169</f>
        <v>0</v>
      </c>
      <c r="M169" s="57"/>
    </row>
    <row r="170" spans="1:13" s="4" customFormat="1" x14ac:dyDescent="0.25">
      <c r="A170" s="29">
        <v>231005</v>
      </c>
      <c r="B170" s="29">
        <v>1500</v>
      </c>
      <c r="C170" s="12">
        <v>217</v>
      </c>
      <c r="D170" s="12">
        <v>231</v>
      </c>
      <c r="E170" s="12" t="s">
        <v>370</v>
      </c>
      <c r="F170" s="12" t="s">
        <v>369</v>
      </c>
      <c r="G170" s="68" t="s">
        <v>570</v>
      </c>
      <c r="H170" s="13">
        <f>SUMIFS(BCTC_M!J:J,BCTC_M!A:A,A170)</f>
        <v>0</v>
      </c>
      <c r="I170" s="13">
        <f>SUMIFS(BCTC_A!R:R,BCTC_A!A:A,A170)</f>
        <v>0</v>
      </c>
      <c r="J170" s="13">
        <f t="shared" si="52"/>
        <v>0</v>
      </c>
      <c r="K170" s="13">
        <f>SUMIFS(ADJ_2018!G:G,ADJ_2018!E:E,A170)</f>
        <v>0</v>
      </c>
      <c r="L170" s="13">
        <f t="shared" si="53"/>
        <v>0</v>
      </c>
      <c r="M170" s="57"/>
    </row>
    <row r="171" spans="1:13" s="4" customFormat="1" x14ac:dyDescent="0.25">
      <c r="A171" s="29">
        <v>231006</v>
      </c>
      <c r="B171" s="29">
        <v>1500</v>
      </c>
      <c r="C171" s="12">
        <v>217</v>
      </c>
      <c r="D171" s="12">
        <v>231</v>
      </c>
      <c r="E171" s="12" t="s">
        <v>368</v>
      </c>
      <c r="F171" s="12" t="s">
        <v>367</v>
      </c>
      <c r="G171" s="68" t="s">
        <v>570</v>
      </c>
      <c r="H171" s="13">
        <f>SUMIFS(BCTC_M!J:J,BCTC_M!A:A,A171)</f>
        <v>0</v>
      </c>
      <c r="I171" s="13">
        <f>SUMIFS(BCTC_A!R:R,BCTC_A!A:A,A171)</f>
        <v>0</v>
      </c>
      <c r="J171" s="13">
        <f t="shared" si="52"/>
        <v>0</v>
      </c>
      <c r="K171" s="13">
        <f>SUMIFS(ADJ_2018!G:G,ADJ_2018!E:E,A171)</f>
        <v>0</v>
      </c>
      <c r="L171" s="13">
        <f t="shared" si="53"/>
        <v>0</v>
      </c>
      <c r="M171" s="57"/>
    </row>
    <row r="172" spans="1:13" s="4" customFormat="1" x14ac:dyDescent="0.25">
      <c r="A172" s="24"/>
      <c r="B172" s="24"/>
      <c r="C172" s="19"/>
      <c r="D172" s="19"/>
      <c r="E172" s="19" t="s">
        <v>366</v>
      </c>
      <c r="F172" s="19" t="s">
        <v>365</v>
      </c>
      <c r="G172" s="72"/>
      <c r="H172" s="20">
        <f>SUM(H169:H171)</f>
        <v>0</v>
      </c>
      <c r="I172" s="20">
        <f>SUM(I169:I171)</f>
        <v>0</v>
      </c>
      <c r="J172" s="20">
        <f>SUM(J169:J171)</f>
        <v>0</v>
      </c>
      <c r="K172" s="20">
        <f>SUM(K169:K171)</f>
        <v>0</v>
      </c>
      <c r="L172" s="20">
        <f>SUM(L169:L171)</f>
        <v>0</v>
      </c>
      <c r="M172" s="57"/>
    </row>
    <row r="173" spans="1:13" s="4" customFormat="1" x14ac:dyDescent="0.25">
      <c r="A173" s="31"/>
      <c r="B173" s="31"/>
      <c r="C173" s="27"/>
      <c r="D173" s="27">
        <v>230</v>
      </c>
      <c r="E173" s="27" t="s">
        <v>362</v>
      </c>
      <c r="F173" s="27" t="s">
        <v>361</v>
      </c>
      <c r="G173" s="72"/>
      <c r="H173" s="28">
        <f>H168+H172</f>
        <v>0</v>
      </c>
      <c r="I173" s="28">
        <f>I168+I172</f>
        <v>0</v>
      </c>
      <c r="J173" s="28">
        <f>J168+J172</f>
        <v>0</v>
      </c>
      <c r="K173" s="28">
        <f>K168+K172</f>
        <v>0</v>
      </c>
      <c r="L173" s="28">
        <f>L168+L172</f>
        <v>0</v>
      </c>
      <c r="M173" s="57"/>
    </row>
    <row r="174" spans="1:13" s="4" customFormat="1" x14ac:dyDescent="0.25">
      <c r="A174" s="29">
        <v>241001</v>
      </c>
      <c r="B174" s="11">
        <v>1150</v>
      </c>
      <c r="C174" s="34">
        <v>1541</v>
      </c>
      <c r="D174" s="12">
        <v>241</v>
      </c>
      <c r="E174" s="22" t="s">
        <v>360</v>
      </c>
      <c r="F174" s="22" t="s">
        <v>359</v>
      </c>
      <c r="G174" s="68" t="s">
        <v>570</v>
      </c>
      <c r="H174" s="13">
        <f>SUMIFS(BCTC_M!J:J,BCTC_M!A:A,A174)</f>
        <v>0</v>
      </c>
      <c r="I174" s="13">
        <f>SUMIFS(BCTC_A!R:R,BCTC_A!A:A,A174)</f>
        <v>0</v>
      </c>
      <c r="J174" s="13">
        <f t="shared" ref="J174:J178" si="54">I174+H174</f>
        <v>0</v>
      </c>
      <c r="K174" s="13">
        <f>SUMIFS(ADJ_2018!G:G,ADJ_2018!E:E,A174)</f>
        <v>0</v>
      </c>
      <c r="L174" s="13">
        <f t="shared" ref="L174:L178" si="55">K174+J174</f>
        <v>0</v>
      </c>
      <c r="M174" s="57"/>
    </row>
    <row r="175" spans="1:13" s="4" customFormat="1" x14ac:dyDescent="0.25">
      <c r="A175" s="29">
        <v>241002</v>
      </c>
      <c r="B175" s="29">
        <v>1901</v>
      </c>
      <c r="C175" s="34">
        <v>1542</v>
      </c>
      <c r="D175" s="12">
        <v>241</v>
      </c>
      <c r="E175" s="22" t="s">
        <v>358</v>
      </c>
      <c r="F175" s="22" t="s">
        <v>357</v>
      </c>
      <c r="G175" s="68" t="s">
        <v>570</v>
      </c>
      <c r="H175" s="13">
        <f>SUMIFS(BCTC_M!J:J,BCTC_M!A:A,A175)</f>
        <v>0</v>
      </c>
      <c r="I175" s="13">
        <f>SUMIFS(BCTC_A!R:R,BCTC_A!A:A,A175)</f>
        <v>0</v>
      </c>
      <c r="J175" s="13">
        <f t="shared" si="54"/>
        <v>0</v>
      </c>
      <c r="K175" s="13">
        <f>SUMIFS(ADJ_2018!G:G,ADJ_2018!E:E,A175)</f>
        <v>0</v>
      </c>
      <c r="L175" s="13">
        <f t="shared" si="55"/>
        <v>0</v>
      </c>
      <c r="M175" s="57"/>
    </row>
    <row r="176" spans="1:13" s="4" customFormat="1" x14ac:dyDescent="0.25">
      <c r="A176" s="29">
        <v>241003</v>
      </c>
      <c r="B176" s="29">
        <v>1901</v>
      </c>
      <c r="C176" s="34">
        <v>1543</v>
      </c>
      <c r="D176" s="12">
        <v>241</v>
      </c>
      <c r="E176" s="22" t="s">
        <v>356</v>
      </c>
      <c r="F176" s="22" t="s">
        <v>355</v>
      </c>
      <c r="G176" s="68" t="s">
        <v>570</v>
      </c>
      <c r="H176" s="13">
        <f>SUMIFS(BCTC_M!J:J,BCTC_M!A:A,A176)</f>
        <v>0</v>
      </c>
      <c r="I176" s="13">
        <f>SUMIFS(BCTC_A!R:R,BCTC_A!A:A,A176)</f>
        <v>0</v>
      </c>
      <c r="J176" s="13">
        <f t="shared" si="54"/>
        <v>0</v>
      </c>
      <c r="K176" s="13">
        <f>SUMIFS(ADJ_2018!G:G,ADJ_2018!E:E,A176)</f>
        <v>0</v>
      </c>
      <c r="L176" s="13">
        <f t="shared" si="55"/>
        <v>0</v>
      </c>
      <c r="M176" s="57"/>
    </row>
    <row r="177" spans="1:13" s="4" customFormat="1" x14ac:dyDescent="0.25">
      <c r="A177" s="29">
        <v>241004</v>
      </c>
      <c r="B177" s="29">
        <v>1901</v>
      </c>
      <c r="C177" s="34">
        <v>1544</v>
      </c>
      <c r="D177" s="12">
        <v>241</v>
      </c>
      <c r="E177" s="22" t="s">
        <v>354</v>
      </c>
      <c r="F177" s="22" t="s">
        <v>353</v>
      </c>
      <c r="G177" s="68" t="s">
        <v>570</v>
      </c>
      <c r="H177" s="13">
        <f>SUMIFS(BCTC_M!J:J,BCTC_M!A:A,A177)</f>
        <v>0</v>
      </c>
      <c r="I177" s="13">
        <f>SUMIFS(BCTC_A!R:R,BCTC_A!A:A,A177)</f>
        <v>0</v>
      </c>
      <c r="J177" s="13">
        <f t="shared" si="54"/>
        <v>0</v>
      </c>
      <c r="K177" s="13">
        <f>SUMIFS(ADJ_2018!G:G,ADJ_2018!E:E,A177)</f>
        <v>0</v>
      </c>
      <c r="L177" s="13">
        <f t="shared" si="55"/>
        <v>0</v>
      </c>
      <c r="M177" s="57"/>
    </row>
    <row r="178" spans="1:13" s="4" customFormat="1" x14ac:dyDescent="0.25">
      <c r="A178" s="29">
        <v>241005</v>
      </c>
      <c r="B178" s="29">
        <v>1901</v>
      </c>
      <c r="C178" s="30">
        <v>2294</v>
      </c>
      <c r="D178" s="12">
        <v>241</v>
      </c>
      <c r="E178" s="12" t="s">
        <v>352</v>
      </c>
      <c r="F178" s="12" t="s">
        <v>351</v>
      </c>
      <c r="G178" s="68" t="s">
        <v>570</v>
      </c>
      <c r="H178" s="13">
        <f>SUMIFS(BCTC_M!J:J,BCTC_M!A:A,A178)</f>
        <v>0</v>
      </c>
      <c r="I178" s="13">
        <f>SUMIFS(BCTC_A!R:R,BCTC_A!A:A,A178)</f>
        <v>0</v>
      </c>
      <c r="J178" s="13">
        <f t="shared" si="54"/>
        <v>0</v>
      </c>
      <c r="K178" s="13">
        <f>SUMIFS(ADJ_2018!G:G,ADJ_2018!E:E,A178)</f>
        <v>0</v>
      </c>
      <c r="L178" s="13">
        <f t="shared" si="55"/>
        <v>0</v>
      </c>
      <c r="M178" s="57"/>
    </row>
    <row r="179" spans="1:13" s="4" customFormat="1" x14ac:dyDescent="0.25">
      <c r="A179" s="15"/>
      <c r="B179" s="15"/>
      <c r="C179" s="15"/>
      <c r="D179" s="15"/>
      <c r="E179" s="15" t="s">
        <v>340</v>
      </c>
      <c r="F179" s="15" t="s">
        <v>350</v>
      </c>
      <c r="G179" s="69"/>
      <c r="H179" s="16">
        <f>SUM(H174:H178)</f>
        <v>0</v>
      </c>
      <c r="I179" s="16">
        <f>SUM(I174:I178)</f>
        <v>0</v>
      </c>
      <c r="J179" s="16">
        <f>SUM(J174:J178)</f>
        <v>0</v>
      </c>
      <c r="K179" s="16">
        <f>SUM(K174:K178)</f>
        <v>0</v>
      </c>
      <c r="L179" s="16">
        <f>SUM(L174:L178)</f>
        <v>0</v>
      </c>
      <c r="M179" s="57"/>
    </row>
    <row r="180" spans="1:13" s="4" customFormat="1" x14ac:dyDescent="0.25">
      <c r="A180" s="2">
        <v>242001</v>
      </c>
      <c r="B180" s="11">
        <v>1150</v>
      </c>
      <c r="C180" s="12">
        <v>2411</v>
      </c>
      <c r="D180" s="12">
        <v>242</v>
      </c>
      <c r="E180" s="12" t="s">
        <v>349</v>
      </c>
      <c r="F180" s="12" t="s">
        <v>348</v>
      </c>
      <c r="G180" s="68" t="s">
        <v>570</v>
      </c>
      <c r="H180" s="13">
        <f>SUMIFS(BCTC_M!J:J,BCTC_M!A:A,A180)</f>
        <v>0</v>
      </c>
      <c r="I180" s="13">
        <f>SUMIFS(BCTC_A!R:R,BCTC_A!A:A,A180)</f>
        <v>0</v>
      </c>
      <c r="J180" s="13">
        <f t="shared" ref="J180:J183" si="56">I180+H180</f>
        <v>0</v>
      </c>
      <c r="K180" s="13">
        <f>SUMIFS(ADJ_2018!G:G,ADJ_2018!E:E,A180)</f>
        <v>0</v>
      </c>
      <c r="L180" s="13">
        <f t="shared" ref="L180:L183" si="57">K180+J180</f>
        <v>0</v>
      </c>
      <c r="M180" s="57"/>
    </row>
    <row r="181" spans="1:13" s="4" customFormat="1" x14ac:dyDescent="0.25">
      <c r="A181" s="2">
        <v>242002</v>
      </c>
      <c r="B181" s="11">
        <v>1150</v>
      </c>
      <c r="C181" s="12">
        <v>2412</v>
      </c>
      <c r="D181" s="12">
        <v>242</v>
      </c>
      <c r="E181" s="12" t="s">
        <v>347</v>
      </c>
      <c r="F181" s="12" t="s">
        <v>345</v>
      </c>
      <c r="G181" s="68" t="s">
        <v>570</v>
      </c>
      <c r="H181" s="13">
        <f>SUMIFS(BCTC_M!J:J,BCTC_M!A:A,A181)</f>
        <v>0</v>
      </c>
      <c r="I181" s="13">
        <f>SUMIFS(BCTC_A!R:R,BCTC_A!A:A,A181)</f>
        <v>0</v>
      </c>
      <c r="J181" s="13">
        <f t="shared" si="56"/>
        <v>0</v>
      </c>
      <c r="K181" s="13">
        <f>SUMIFS(ADJ_2018!G:G,ADJ_2018!E:E,A181)</f>
        <v>0</v>
      </c>
      <c r="L181" s="13">
        <f t="shared" si="57"/>
        <v>0</v>
      </c>
      <c r="M181" s="57"/>
    </row>
    <row r="182" spans="1:13" s="4" customFormat="1" x14ac:dyDescent="0.25">
      <c r="A182" s="2">
        <v>242004</v>
      </c>
      <c r="B182" s="11">
        <v>1150</v>
      </c>
      <c r="C182" s="12">
        <v>2412</v>
      </c>
      <c r="D182" s="12">
        <v>242</v>
      </c>
      <c r="E182" s="12" t="s">
        <v>346</v>
      </c>
      <c r="F182" s="12" t="s">
        <v>345</v>
      </c>
      <c r="G182" s="68" t="s">
        <v>570</v>
      </c>
      <c r="H182" s="13">
        <f>SUMIFS(BCTC_M!J:J,BCTC_M!A:A,A182)</f>
        <v>0</v>
      </c>
      <c r="I182" s="13">
        <f>SUMIFS(BCTC_A!R:R,BCTC_A!A:A,A182)</f>
        <v>0</v>
      </c>
      <c r="J182" s="13">
        <f t="shared" si="56"/>
        <v>0</v>
      </c>
      <c r="K182" s="13">
        <f>SUMIFS(ADJ_2018!G:G,ADJ_2018!E:E,A182)</f>
        <v>0</v>
      </c>
      <c r="L182" s="13">
        <f t="shared" si="57"/>
        <v>0</v>
      </c>
      <c r="M182" s="57"/>
    </row>
    <row r="183" spans="1:13" s="4" customFormat="1" x14ac:dyDescent="0.25">
      <c r="A183" s="2">
        <v>242003</v>
      </c>
      <c r="B183" s="11">
        <v>1150</v>
      </c>
      <c r="C183" s="12">
        <v>2413</v>
      </c>
      <c r="D183" s="12">
        <v>242</v>
      </c>
      <c r="E183" s="12" t="s">
        <v>344</v>
      </c>
      <c r="F183" s="12" t="s">
        <v>343</v>
      </c>
      <c r="G183" s="68" t="s">
        <v>570</v>
      </c>
      <c r="H183" s="13">
        <f>SUMIFS(BCTC_M!J:J,BCTC_M!A:A,A183)</f>
        <v>0</v>
      </c>
      <c r="I183" s="13">
        <f>SUMIFS(BCTC_A!R:R,BCTC_A!A:A,A183)</f>
        <v>0</v>
      </c>
      <c r="J183" s="13">
        <f t="shared" si="56"/>
        <v>0</v>
      </c>
      <c r="K183" s="13">
        <f>SUMIFS(ADJ_2018!G:G,ADJ_2018!E:E,A183)</f>
        <v>0</v>
      </c>
      <c r="L183" s="13">
        <f t="shared" si="57"/>
        <v>0</v>
      </c>
      <c r="M183" s="57"/>
    </row>
    <row r="184" spans="1:13" s="4" customFormat="1" x14ac:dyDescent="0.25">
      <c r="A184" s="15"/>
      <c r="B184" s="15"/>
      <c r="C184" s="15"/>
      <c r="D184" s="15"/>
      <c r="E184" s="15" t="s">
        <v>342</v>
      </c>
      <c r="F184" s="15" t="s">
        <v>341</v>
      </c>
      <c r="G184" s="69"/>
      <c r="H184" s="16">
        <f>SUM(H180:H183)</f>
        <v>0</v>
      </c>
      <c r="I184" s="16">
        <f>SUM(I180:I183)</f>
        <v>0</v>
      </c>
      <c r="J184" s="16">
        <f>SUM(J180:J183)</f>
        <v>0</v>
      </c>
      <c r="K184" s="16">
        <f>SUM(K180:K183)</f>
        <v>0</v>
      </c>
      <c r="L184" s="16">
        <f>SUM(L180:L183)</f>
        <v>0</v>
      </c>
      <c r="M184" s="57"/>
    </row>
    <row r="185" spans="1:13" s="4" customFormat="1" x14ac:dyDescent="0.25">
      <c r="A185" s="27"/>
      <c r="B185" s="27"/>
      <c r="C185" s="27"/>
      <c r="D185" s="27">
        <v>240</v>
      </c>
      <c r="E185" s="27" t="s">
        <v>340</v>
      </c>
      <c r="F185" s="27" t="s">
        <v>339</v>
      </c>
      <c r="G185" s="72"/>
      <c r="H185" s="28">
        <f>H179+H184</f>
        <v>0</v>
      </c>
      <c r="I185" s="28">
        <f>I179+I184</f>
        <v>0</v>
      </c>
      <c r="J185" s="28">
        <f>J179+J184</f>
        <v>0</v>
      </c>
      <c r="K185" s="28">
        <f>K179+K184</f>
        <v>0</v>
      </c>
      <c r="L185" s="28">
        <f>L179+L184</f>
        <v>0</v>
      </c>
      <c r="M185" s="57"/>
    </row>
    <row r="186" spans="1:13" s="4" customFormat="1" x14ac:dyDescent="0.25">
      <c r="A186" s="15">
        <v>251001</v>
      </c>
      <c r="B186" s="15">
        <v>1350</v>
      </c>
      <c r="C186" s="15">
        <v>221</v>
      </c>
      <c r="D186" s="15">
        <v>251</v>
      </c>
      <c r="E186" s="15" t="s">
        <v>338</v>
      </c>
      <c r="F186" s="15" t="s">
        <v>337</v>
      </c>
      <c r="G186" s="68" t="s">
        <v>570</v>
      </c>
      <c r="H186" s="13">
        <f>SUMIFS(BCTC_M!J:J,BCTC_M!A:A,A186)</f>
        <v>20000000000</v>
      </c>
      <c r="I186" s="13">
        <f>SUMIFS(BCTC_A!R:R,BCTC_A!A:A,A186)</f>
        <v>0</v>
      </c>
      <c r="J186" s="13">
        <f t="shared" ref="J186:J192" si="58">I186+H186</f>
        <v>20000000000</v>
      </c>
      <c r="K186" s="13">
        <f>SUMIFS(ADJ_2018!G:G,ADJ_2018!E:E,A186)</f>
        <v>-20000000000</v>
      </c>
      <c r="L186" s="13">
        <f t="shared" ref="L186:L192" si="59">K186+J186</f>
        <v>0</v>
      </c>
      <c r="M186" s="57" t="b">
        <f>L186=0</f>
        <v>1</v>
      </c>
    </row>
    <row r="187" spans="1:13" s="4" customFormat="1" x14ac:dyDescent="0.25">
      <c r="A187" s="15">
        <v>252001</v>
      </c>
      <c r="B187" s="15">
        <v>1600</v>
      </c>
      <c r="C187" s="15">
        <v>222</v>
      </c>
      <c r="D187" s="15">
        <v>252</v>
      </c>
      <c r="E187" s="15" t="s">
        <v>336</v>
      </c>
      <c r="F187" s="15" t="s">
        <v>335</v>
      </c>
      <c r="G187" s="68" t="s">
        <v>570</v>
      </c>
      <c r="H187" s="13">
        <f>SUMIFS(BCTC_M!J:J,BCTC_M!A:A,A187)</f>
        <v>0</v>
      </c>
      <c r="I187" s="13">
        <f>SUMIFS(BCTC_A!R:R,BCTC_A!A:A,A187)</f>
        <v>0</v>
      </c>
      <c r="J187" s="13">
        <f t="shared" si="58"/>
        <v>0</v>
      </c>
      <c r="K187" s="13">
        <f>SUMIFS(ADJ_2018!G:G,ADJ_2018!E:E,A187)</f>
        <v>0</v>
      </c>
      <c r="L187" s="13">
        <f t="shared" si="59"/>
        <v>0</v>
      </c>
      <c r="M187" s="57"/>
    </row>
    <row r="188" spans="1:13" s="4" customFormat="1" x14ac:dyDescent="0.25">
      <c r="A188" s="15">
        <v>253001</v>
      </c>
      <c r="B188" s="15">
        <v>1900</v>
      </c>
      <c r="C188" s="15">
        <v>2281</v>
      </c>
      <c r="D188" s="15">
        <v>253</v>
      </c>
      <c r="E188" s="15" t="s">
        <v>334</v>
      </c>
      <c r="F188" s="15" t="s">
        <v>333</v>
      </c>
      <c r="G188" s="68" t="s">
        <v>570</v>
      </c>
      <c r="H188" s="13">
        <f>SUMIFS(BCTC_M!J:J,BCTC_M!A:A,A188)</f>
        <v>0</v>
      </c>
      <c r="I188" s="13">
        <f>SUMIFS(BCTC_A!R:R,BCTC_A!A:A,A188)</f>
        <v>0</v>
      </c>
      <c r="J188" s="13">
        <f t="shared" si="58"/>
        <v>0</v>
      </c>
      <c r="K188" s="13">
        <f>SUMIFS(ADJ_2018!G:G,ADJ_2018!E:E,A188)</f>
        <v>0</v>
      </c>
      <c r="L188" s="13">
        <f t="shared" si="59"/>
        <v>0</v>
      </c>
      <c r="M188" s="57"/>
    </row>
    <row r="189" spans="1:13" s="4" customFormat="1" x14ac:dyDescent="0.25">
      <c r="A189" s="15">
        <v>254001</v>
      </c>
      <c r="B189" s="15">
        <v>1600</v>
      </c>
      <c r="C189" s="15">
        <v>2292</v>
      </c>
      <c r="D189" s="15">
        <v>254</v>
      </c>
      <c r="E189" s="15" t="s">
        <v>332</v>
      </c>
      <c r="F189" s="15" t="s">
        <v>331</v>
      </c>
      <c r="G189" s="68" t="s">
        <v>570</v>
      </c>
      <c r="H189" s="13">
        <f>SUMIFS(BCTC_M!J:J,BCTC_M!A:A,A189)</f>
        <v>0</v>
      </c>
      <c r="I189" s="13">
        <f>SUMIFS(BCTC_A!R:R,BCTC_A!A:A,A189)</f>
        <v>0</v>
      </c>
      <c r="J189" s="13">
        <f t="shared" si="58"/>
        <v>0</v>
      </c>
      <c r="K189" s="13">
        <f>SUMIFS(ADJ_2018!G:G,ADJ_2018!E:E,A189)</f>
        <v>0</v>
      </c>
      <c r="L189" s="13">
        <f t="shared" si="59"/>
        <v>0</v>
      </c>
      <c r="M189" s="57"/>
    </row>
    <row r="190" spans="1:13" s="4" customFormat="1" x14ac:dyDescent="0.25">
      <c r="A190" s="2">
        <v>255001</v>
      </c>
      <c r="B190" s="2">
        <v>1900</v>
      </c>
      <c r="C190" s="12">
        <v>1281</v>
      </c>
      <c r="D190" s="12">
        <v>255</v>
      </c>
      <c r="E190" s="12" t="s">
        <v>330</v>
      </c>
      <c r="F190" s="12" t="s">
        <v>329</v>
      </c>
      <c r="G190" s="68" t="s">
        <v>570</v>
      </c>
      <c r="H190" s="13">
        <f>SUMIFS(BCTC_M!J:J,BCTC_M!A:A,A190)</f>
        <v>0</v>
      </c>
      <c r="I190" s="13">
        <f>SUMIFS(BCTC_A!R:R,BCTC_A!A:A,A190)</f>
        <v>0</v>
      </c>
      <c r="J190" s="13">
        <f t="shared" si="58"/>
        <v>0</v>
      </c>
      <c r="K190" s="13">
        <f>SUMIFS(ADJ_2018!G:G,ADJ_2018!E:E,A190)</f>
        <v>0</v>
      </c>
      <c r="L190" s="13">
        <f t="shared" si="59"/>
        <v>0</v>
      </c>
      <c r="M190" s="57"/>
    </row>
    <row r="191" spans="1:13" s="4" customFormat="1" x14ac:dyDescent="0.25">
      <c r="A191" s="2">
        <v>255002</v>
      </c>
      <c r="B191" s="2">
        <v>1900</v>
      </c>
      <c r="C191" s="12">
        <v>1282</v>
      </c>
      <c r="D191" s="12">
        <v>255</v>
      </c>
      <c r="E191" s="12" t="s">
        <v>328</v>
      </c>
      <c r="F191" s="12" t="s">
        <v>327</v>
      </c>
      <c r="G191" s="68" t="s">
        <v>570</v>
      </c>
      <c r="H191" s="13">
        <f>SUMIFS(BCTC_M!J:J,BCTC_M!A:A,A191)</f>
        <v>0</v>
      </c>
      <c r="I191" s="13">
        <f>SUMIFS(BCTC_A!R:R,BCTC_A!A:A,A191)</f>
        <v>0</v>
      </c>
      <c r="J191" s="13">
        <f t="shared" si="58"/>
        <v>0</v>
      </c>
      <c r="K191" s="13">
        <f>SUMIFS(ADJ_2018!G:G,ADJ_2018!E:E,A191)</f>
        <v>0</v>
      </c>
      <c r="L191" s="13">
        <f t="shared" si="59"/>
        <v>0</v>
      </c>
      <c r="M191" s="57"/>
    </row>
    <row r="192" spans="1:13" s="4" customFormat="1" x14ac:dyDescent="0.25">
      <c r="A192" s="2">
        <v>255003</v>
      </c>
      <c r="B192" s="2">
        <v>1900</v>
      </c>
      <c r="C192" s="12">
        <v>1288</v>
      </c>
      <c r="D192" s="12">
        <v>255</v>
      </c>
      <c r="E192" s="12" t="s">
        <v>326</v>
      </c>
      <c r="F192" s="12" t="s">
        <v>325</v>
      </c>
      <c r="G192" s="68" t="s">
        <v>570</v>
      </c>
      <c r="H192" s="13">
        <f>SUMIFS(BCTC_M!J:J,BCTC_M!A:A,A192)</f>
        <v>0</v>
      </c>
      <c r="I192" s="13">
        <f>SUMIFS(BCTC_A!R:R,BCTC_A!A:A,A192)</f>
        <v>0</v>
      </c>
      <c r="J192" s="13">
        <f t="shared" si="58"/>
        <v>0</v>
      </c>
      <c r="K192" s="13">
        <f>SUMIFS(ADJ_2018!G:G,ADJ_2018!E:E,A192)</f>
        <v>0</v>
      </c>
      <c r="L192" s="13">
        <f t="shared" si="59"/>
        <v>0</v>
      </c>
      <c r="M192" s="57"/>
    </row>
    <row r="193" spans="1:13" s="4" customFormat="1" x14ac:dyDescent="0.25">
      <c r="A193" s="15"/>
      <c r="B193" s="15"/>
      <c r="C193" s="15"/>
      <c r="D193" s="15"/>
      <c r="E193" s="15" t="s">
        <v>324</v>
      </c>
      <c r="F193" s="15" t="s">
        <v>323</v>
      </c>
      <c r="G193" s="69"/>
      <c r="H193" s="16">
        <f>SUM(H190:H192)</f>
        <v>0</v>
      </c>
      <c r="I193" s="16">
        <f>SUM(I190:I192)</f>
        <v>0</v>
      </c>
      <c r="J193" s="16">
        <f>SUM(J190:J192)</f>
        <v>0</v>
      </c>
      <c r="K193" s="16">
        <f>SUM(K190:K192)</f>
        <v>0</v>
      </c>
      <c r="L193" s="16">
        <f>SUM(L190:L192)</f>
        <v>0</v>
      </c>
      <c r="M193" s="57"/>
    </row>
    <row r="194" spans="1:13" s="4" customFormat="1" x14ac:dyDescent="0.25">
      <c r="A194" s="27"/>
      <c r="B194" s="27"/>
      <c r="C194" s="27"/>
      <c r="D194" s="27">
        <v>250</v>
      </c>
      <c r="E194" s="27" t="s">
        <v>322</v>
      </c>
      <c r="F194" s="27" t="s">
        <v>321</v>
      </c>
      <c r="G194" s="72"/>
      <c r="H194" s="28">
        <f>SUM(H186:H189,H193)</f>
        <v>20000000000</v>
      </c>
      <c r="I194" s="28">
        <f>SUM(I186:I189,I193)</f>
        <v>0</v>
      </c>
      <c r="J194" s="28">
        <f>SUM(J186:J189,J193)</f>
        <v>20000000000</v>
      </c>
      <c r="K194" s="28">
        <f>SUM(K186:K189,K193)</f>
        <v>-20000000000</v>
      </c>
      <c r="L194" s="28">
        <f>SUM(L186:L189,L193)</f>
        <v>0</v>
      </c>
      <c r="M194" s="57"/>
    </row>
    <row r="195" spans="1:13" s="4" customFormat="1" x14ac:dyDescent="0.25">
      <c r="A195" s="2">
        <v>261001</v>
      </c>
      <c r="B195" s="2">
        <v>1901</v>
      </c>
      <c r="C195" s="12">
        <v>242</v>
      </c>
      <c r="D195" s="12">
        <v>261</v>
      </c>
      <c r="E195" s="12" t="s">
        <v>320</v>
      </c>
      <c r="F195" s="12" t="s">
        <v>319</v>
      </c>
      <c r="G195" s="68" t="s">
        <v>570</v>
      </c>
      <c r="H195" s="13">
        <f>SUMIFS(BCTC_M!J:J,BCTC_M!A:A,A195)</f>
        <v>0</v>
      </c>
      <c r="I195" s="13">
        <f>SUMIFS(BCTC_A!R:R,BCTC_A!A:A,A195)</f>
        <v>0</v>
      </c>
      <c r="J195" s="13">
        <f t="shared" ref="J195:J199" si="60">I195+H195</f>
        <v>0</v>
      </c>
      <c r="K195" s="13">
        <f>SUMIFS(ADJ_2018!G:G,ADJ_2018!E:E,A195)</f>
        <v>0</v>
      </c>
      <c r="L195" s="13">
        <f t="shared" ref="L195:L199" si="61">K195+J195</f>
        <v>0</v>
      </c>
      <c r="M195" s="57"/>
    </row>
    <row r="196" spans="1:13" s="4" customFormat="1" x14ac:dyDescent="0.25">
      <c r="A196" s="2">
        <v>262001</v>
      </c>
      <c r="B196" s="2">
        <v>1800</v>
      </c>
      <c r="C196" s="12">
        <v>243</v>
      </c>
      <c r="D196" s="12">
        <v>262</v>
      </c>
      <c r="E196" s="12" t="s">
        <v>318</v>
      </c>
      <c r="F196" s="12" t="s">
        <v>317</v>
      </c>
      <c r="G196" s="68" t="s">
        <v>570</v>
      </c>
      <c r="H196" s="13">
        <f>SUMIFS(BCTC_M!J:J,BCTC_M!A:A,A196)</f>
        <v>0</v>
      </c>
      <c r="I196" s="13">
        <f>SUMIFS(BCTC_A!R:R,BCTC_A!A:A,A196)</f>
        <v>0</v>
      </c>
      <c r="J196" s="13">
        <f t="shared" si="60"/>
        <v>0</v>
      </c>
      <c r="K196" s="13">
        <f>SUMIFS(ADJ_2018!G:G,ADJ_2018!E:E,A196)</f>
        <v>0</v>
      </c>
      <c r="L196" s="13">
        <f t="shared" si="61"/>
        <v>0</v>
      </c>
      <c r="M196" s="57"/>
    </row>
    <row r="197" spans="1:13" s="4" customFormat="1" x14ac:dyDescent="0.25">
      <c r="A197" s="2">
        <v>263001</v>
      </c>
      <c r="B197" s="2">
        <v>1900</v>
      </c>
      <c r="C197" s="12">
        <v>1534</v>
      </c>
      <c r="D197" s="12">
        <v>263</v>
      </c>
      <c r="E197" s="12" t="s">
        <v>316</v>
      </c>
      <c r="F197" s="12" t="s">
        <v>315</v>
      </c>
      <c r="G197" s="68" t="s">
        <v>570</v>
      </c>
      <c r="H197" s="13">
        <f>SUMIFS(BCTC_M!J:J,BCTC_M!A:A,A197)</f>
        <v>0</v>
      </c>
      <c r="I197" s="13">
        <f>SUMIFS(BCTC_A!R:R,BCTC_A!A:A,A197)</f>
        <v>0</v>
      </c>
      <c r="J197" s="13">
        <f t="shared" si="60"/>
        <v>0</v>
      </c>
      <c r="K197" s="13">
        <f>SUMIFS(ADJ_2018!G:G,ADJ_2018!E:E,A197)</f>
        <v>0</v>
      </c>
      <c r="L197" s="13">
        <f t="shared" si="61"/>
        <v>0</v>
      </c>
      <c r="M197" s="57"/>
    </row>
    <row r="198" spans="1:13" s="4" customFormat="1" x14ac:dyDescent="0.25">
      <c r="A198" s="2">
        <v>268001</v>
      </c>
      <c r="B198" s="2">
        <v>1900</v>
      </c>
      <c r="C198" s="12">
        <v>2288</v>
      </c>
      <c r="D198" s="12">
        <v>268</v>
      </c>
      <c r="E198" s="12" t="s">
        <v>312</v>
      </c>
      <c r="F198" s="12" t="s">
        <v>311</v>
      </c>
      <c r="G198" s="68" t="s">
        <v>570</v>
      </c>
      <c r="H198" s="13">
        <f>SUMIFS(BCTC_M!J:J,BCTC_M!A:A,A198)</f>
        <v>0</v>
      </c>
      <c r="I198" s="13">
        <f>SUMIFS(BCTC_A!R:R,BCTC_A!A:A,A198)</f>
        <v>0</v>
      </c>
      <c r="J198" s="13">
        <f t="shared" si="60"/>
        <v>0</v>
      </c>
      <c r="K198" s="13">
        <f>SUMIFS(ADJ_2018!G:G,ADJ_2018!E:E,A198)</f>
        <v>0</v>
      </c>
      <c r="L198" s="13">
        <f t="shared" si="61"/>
        <v>0</v>
      </c>
      <c r="M198" s="57"/>
    </row>
    <row r="199" spans="1:13" s="4" customFormat="1" x14ac:dyDescent="0.25">
      <c r="A199" s="2">
        <v>269001</v>
      </c>
      <c r="B199" s="2">
        <v>1201</v>
      </c>
      <c r="C199" s="12">
        <v>242</v>
      </c>
      <c r="D199" s="12">
        <v>269</v>
      </c>
      <c r="E199" s="12" t="s">
        <v>314</v>
      </c>
      <c r="F199" s="12" t="s">
        <v>313</v>
      </c>
      <c r="G199" s="68" t="s">
        <v>570</v>
      </c>
      <c r="H199" s="13">
        <f>SUMIFS(BCTC_M!J:J,BCTC_M!A:A,A199)</f>
        <v>0</v>
      </c>
      <c r="I199" s="13">
        <f>SUMIFS(BCTC_A!R:R,BCTC_A!A:A,A199)</f>
        <v>0</v>
      </c>
      <c r="J199" s="13">
        <f t="shared" si="60"/>
        <v>0</v>
      </c>
      <c r="K199" s="13">
        <f>SUMIFS(ADJ_2018!G:G,ADJ_2018!E:E,A199)</f>
        <v>8465437500</v>
      </c>
      <c r="L199" s="13">
        <f t="shared" si="61"/>
        <v>8465437500</v>
      </c>
      <c r="M199" s="57"/>
    </row>
    <row r="200" spans="1:13" s="4" customFormat="1" x14ac:dyDescent="0.25">
      <c r="A200" s="15"/>
      <c r="B200" s="15"/>
      <c r="C200" s="15"/>
      <c r="D200" s="15">
        <v>260</v>
      </c>
      <c r="E200" s="15" t="s">
        <v>312</v>
      </c>
      <c r="F200" s="15" t="s">
        <v>311</v>
      </c>
      <c r="G200" s="69"/>
      <c r="H200" s="16">
        <f>SUM(H195:H199)</f>
        <v>0</v>
      </c>
      <c r="I200" s="16">
        <f>SUM(I195:I199)</f>
        <v>0</v>
      </c>
      <c r="J200" s="16">
        <f>SUM(J195:J199)</f>
        <v>0</v>
      </c>
      <c r="K200" s="16">
        <f>SUM(K195:K199)</f>
        <v>8465437500</v>
      </c>
      <c r="L200" s="16">
        <f>SUM(L195:L199)</f>
        <v>8465437500</v>
      </c>
      <c r="M200" s="57"/>
    </row>
    <row r="201" spans="1:13" s="4" customFormat="1" x14ac:dyDescent="0.25">
      <c r="A201" s="25"/>
      <c r="B201" s="25"/>
      <c r="C201" s="26"/>
      <c r="D201" s="26">
        <v>200</v>
      </c>
      <c r="E201" s="27" t="s">
        <v>310</v>
      </c>
      <c r="F201" s="27" t="s">
        <v>309</v>
      </c>
      <c r="G201" s="72"/>
      <c r="H201" s="28">
        <f>SUM(H97:H99,H103:H104,H111:H112,H159,H173,H194,H185,H200)</f>
        <v>21800000000</v>
      </c>
      <c r="I201" s="28">
        <f>SUM(I97:I99,I103:I104,I111:I112,I159,I173,I194,I185,I200)</f>
        <v>900000000</v>
      </c>
      <c r="J201" s="28">
        <f>SUM(J97:J99,J103:J104,J111:J112,J159,J173,J194,J185,J200)</f>
        <v>22700000000</v>
      </c>
      <c r="K201" s="28">
        <f>SUM(K97:K99,K103:K104,K111:K112,K159,K173,K194,K185,K200)</f>
        <v>-11534562500</v>
      </c>
      <c r="L201" s="28">
        <f>SUM(L97:L99,L103:L104,L111:L112,L159,L173,L194,L185,L200)</f>
        <v>11165437500</v>
      </c>
      <c r="M201" s="57"/>
    </row>
    <row r="202" spans="1:13" s="4" customFormat="1" x14ac:dyDescent="0.25">
      <c r="A202" s="43"/>
      <c r="B202" s="43"/>
      <c r="C202" s="43"/>
      <c r="D202" s="43">
        <v>270</v>
      </c>
      <c r="E202" s="43" t="s">
        <v>308</v>
      </c>
      <c r="F202" s="43" t="s">
        <v>307</v>
      </c>
      <c r="G202" s="73"/>
      <c r="H202" s="44">
        <f>H201+H94</f>
        <v>120050000000</v>
      </c>
      <c r="I202" s="44">
        <f>I201+I94</f>
        <v>20525000000</v>
      </c>
      <c r="J202" s="44">
        <f>J201+J94</f>
        <v>140575000000</v>
      </c>
      <c r="K202" s="44">
        <f>K201+K94</f>
        <v>-11534562500</v>
      </c>
      <c r="L202" s="44">
        <f>L201+L94</f>
        <v>129040437500</v>
      </c>
      <c r="M202" s="57"/>
    </row>
    <row r="203" spans="1:13" s="4" customFormat="1" x14ac:dyDescent="0.25">
      <c r="A203" s="2"/>
      <c r="B203" s="2"/>
      <c r="C203" s="2"/>
      <c r="D203" s="2"/>
      <c r="E203" s="2"/>
      <c r="F203" s="2"/>
      <c r="G203" s="69"/>
      <c r="H203" s="3"/>
      <c r="I203" s="3"/>
      <c r="J203" s="3"/>
      <c r="K203" s="3"/>
      <c r="L203" s="3"/>
      <c r="M203" s="57"/>
    </row>
    <row r="204" spans="1:13" s="4" customFormat="1" x14ac:dyDescent="0.25">
      <c r="A204" s="1"/>
      <c r="B204" s="1"/>
      <c r="C204" s="1"/>
      <c r="D204" s="1"/>
      <c r="E204" s="1" t="s">
        <v>306</v>
      </c>
      <c r="F204" s="1" t="s">
        <v>305</v>
      </c>
      <c r="G204" s="72"/>
      <c r="H204" s="45"/>
      <c r="I204" s="45"/>
      <c r="J204" s="45"/>
      <c r="K204" s="45"/>
      <c r="L204" s="45"/>
      <c r="M204" s="57"/>
    </row>
    <row r="205" spans="1:13" s="4" customFormat="1" x14ac:dyDescent="0.25">
      <c r="A205" s="15">
        <v>311001</v>
      </c>
      <c r="B205" s="15">
        <v>5500</v>
      </c>
      <c r="C205" s="15">
        <v>331</v>
      </c>
      <c r="D205" s="15">
        <v>311</v>
      </c>
      <c r="E205" s="15" t="s">
        <v>304</v>
      </c>
      <c r="F205" s="15" t="s">
        <v>303</v>
      </c>
      <c r="G205" s="68" t="s">
        <v>570</v>
      </c>
      <c r="H205" s="13">
        <f>SUMIFS(BCTC_M!J:J,BCTC_M!A:A,A205)</f>
        <v>-6750000000</v>
      </c>
      <c r="I205" s="13">
        <f>SUMIFS(BCTC_A!R:R,BCTC_A!A:A,A205)</f>
        <v>-3875000000</v>
      </c>
      <c r="J205" s="13">
        <f t="shared" ref="J205:J215" si="62">I205+H205</f>
        <v>-10625000000</v>
      </c>
      <c r="K205" s="13">
        <f>SUMIFS(ADJ_2018!G:G,ADJ_2018!E:E,A205)</f>
        <v>0</v>
      </c>
      <c r="L205" s="13">
        <f t="shared" ref="L205:L215" si="63">K205+J205</f>
        <v>-10625000000</v>
      </c>
      <c r="M205" s="57"/>
    </row>
    <row r="206" spans="1:13" s="4" customFormat="1" x14ac:dyDescent="0.25">
      <c r="A206" s="15">
        <v>312001</v>
      </c>
      <c r="B206" s="15">
        <v>5530</v>
      </c>
      <c r="C206" s="15">
        <v>131</v>
      </c>
      <c r="D206" s="15">
        <v>312</v>
      </c>
      <c r="E206" s="15" t="s">
        <v>302</v>
      </c>
      <c r="F206" s="15" t="s">
        <v>301</v>
      </c>
      <c r="G206" s="68" t="s">
        <v>570</v>
      </c>
      <c r="H206" s="13">
        <f>SUMIFS(BCTC_M!J:J,BCTC_M!A:A,A206)</f>
        <v>0</v>
      </c>
      <c r="I206" s="13">
        <f>SUMIFS(BCTC_A!R:R,BCTC_A!A:A,A206)</f>
        <v>0</v>
      </c>
      <c r="J206" s="13">
        <f t="shared" si="62"/>
        <v>0</v>
      </c>
      <c r="K206" s="13">
        <f>SUMIFS(ADJ_2018!G:G,ADJ_2018!E:E,A206)</f>
        <v>0</v>
      </c>
      <c r="L206" s="13">
        <f t="shared" si="63"/>
        <v>0</v>
      </c>
      <c r="M206" s="57"/>
    </row>
    <row r="207" spans="1:13" s="4" customFormat="1" x14ac:dyDescent="0.25">
      <c r="A207" s="2">
        <v>313001</v>
      </c>
      <c r="B207" s="2">
        <v>5510</v>
      </c>
      <c r="C207" s="12">
        <v>33311</v>
      </c>
      <c r="D207" s="12">
        <v>313</v>
      </c>
      <c r="E207" s="12" t="s">
        <v>300</v>
      </c>
      <c r="F207" s="12" t="s">
        <v>299</v>
      </c>
      <c r="G207" s="68" t="s">
        <v>570</v>
      </c>
      <c r="H207" s="13">
        <f>SUMIFS(BCTC_M!J:J,BCTC_M!A:A,A207)</f>
        <v>0</v>
      </c>
      <c r="I207" s="13">
        <f>SUMIFS(BCTC_A!R:R,BCTC_A!A:A,A207)</f>
        <v>0</v>
      </c>
      <c r="J207" s="13">
        <f t="shared" si="62"/>
        <v>0</v>
      </c>
      <c r="K207" s="13">
        <f>SUMIFS(ADJ_2018!G:G,ADJ_2018!E:E,A207)</f>
        <v>0</v>
      </c>
      <c r="L207" s="13">
        <f t="shared" si="63"/>
        <v>0</v>
      </c>
      <c r="M207" s="57"/>
    </row>
    <row r="208" spans="1:13" s="4" customFormat="1" x14ac:dyDescent="0.25">
      <c r="A208" s="2">
        <v>313002</v>
      </c>
      <c r="B208" s="2">
        <v>5510</v>
      </c>
      <c r="C208" s="12">
        <v>33312</v>
      </c>
      <c r="D208" s="12">
        <v>313</v>
      </c>
      <c r="E208" s="12" t="s">
        <v>298</v>
      </c>
      <c r="F208" s="12" t="s">
        <v>297</v>
      </c>
      <c r="G208" s="68" t="s">
        <v>570</v>
      </c>
      <c r="H208" s="13">
        <f>SUMIFS(BCTC_M!J:J,BCTC_M!A:A,A208)</f>
        <v>0</v>
      </c>
      <c r="I208" s="13">
        <f>SUMIFS(BCTC_A!R:R,BCTC_A!A:A,A208)</f>
        <v>0</v>
      </c>
      <c r="J208" s="13">
        <f t="shared" si="62"/>
        <v>0</v>
      </c>
      <c r="K208" s="13">
        <f>SUMIFS(ADJ_2018!G:G,ADJ_2018!E:E,A208)</f>
        <v>0</v>
      </c>
      <c r="L208" s="13">
        <f t="shared" si="63"/>
        <v>0</v>
      </c>
      <c r="M208" s="57"/>
    </row>
    <row r="209" spans="1:13" s="4" customFormat="1" x14ac:dyDescent="0.25">
      <c r="A209" s="2">
        <v>313003</v>
      </c>
      <c r="B209" s="2">
        <v>5510</v>
      </c>
      <c r="C209" s="12">
        <v>3332</v>
      </c>
      <c r="D209" s="12">
        <v>313</v>
      </c>
      <c r="E209" s="12" t="s">
        <v>296</v>
      </c>
      <c r="F209" s="12" t="s">
        <v>295</v>
      </c>
      <c r="G209" s="68" t="s">
        <v>570</v>
      </c>
      <c r="H209" s="13">
        <f>SUMIFS(BCTC_M!J:J,BCTC_M!A:A,A209)</f>
        <v>0</v>
      </c>
      <c r="I209" s="13">
        <f>SUMIFS(BCTC_A!R:R,BCTC_A!A:A,A209)</f>
        <v>0</v>
      </c>
      <c r="J209" s="13">
        <f t="shared" si="62"/>
        <v>0</v>
      </c>
      <c r="K209" s="13">
        <f>SUMIFS(ADJ_2018!G:G,ADJ_2018!E:E,A209)</f>
        <v>0</v>
      </c>
      <c r="L209" s="13">
        <f t="shared" si="63"/>
        <v>0</v>
      </c>
      <c r="M209" s="57"/>
    </row>
    <row r="210" spans="1:13" s="4" customFormat="1" x14ac:dyDescent="0.25">
      <c r="A210" s="2">
        <v>313004</v>
      </c>
      <c r="B210" s="2">
        <v>5510</v>
      </c>
      <c r="C210" s="12">
        <v>3333</v>
      </c>
      <c r="D210" s="12">
        <v>313</v>
      </c>
      <c r="E210" s="12" t="s">
        <v>294</v>
      </c>
      <c r="F210" s="12" t="s">
        <v>293</v>
      </c>
      <c r="G210" s="68" t="s">
        <v>570</v>
      </c>
      <c r="H210" s="13">
        <f>SUMIFS(BCTC_M!J:J,BCTC_M!A:A,A210)</f>
        <v>0</v>
      </c>
      <c r="I210" s="13">
        <f>SUMIFS(BCTC_A!R:R,BCTC_A!A:A,A210)</f>
        <v>0</v>
      </c>
      <c r="J210" s="13">
        <f t="shared" si="62"/>
        <v>0</v>
      </c>
      <c r="K210" s="13">
        <f>SUMIFS(ADJ_2018!G:G,ADJ_2018!E:E,A210)</f>
        <v>0</v>
      </c>
      <c r="L210" s="13">
        <f t="shared" si="63"/>
        <v>0</v>
      </c>
      <c r="M210" s="57"/>
    </row>
    <row r="211" spans="1:13" s="4" customFormat="1" x14ac:dyDescent="0.25">
      <c r="A211" s="2">
        <v>313005</v>
      </c>
      <c r="B211" s="2">
        <v>5510</v>
      </c>
      <c r="C211" s="12">
        <v>3334</v>
      </c>
      <c r="D211" s="12">
        <v>313</v>
      </c>
      <c r="E211" s="12" t="s">
        <v>292</v>
      </c>
      <c r="F211" s="12" t="s">
        <v>291</v>
      </c>
      <c r="G211" s="68" t="s">
        <v>570</v>
      </c>
      <c r="H211" s="13">
        <f>SUMIFS(BCTC_M!J:J,BCTC_M!A:A,A211)</f>
        <v>-60000000</v>
      </c>
      <c r="I211" s="13">
        <f>SUMIFS(BCTC_A!R:R,BCTC_A!A:A,A211)</f>
        <v>-30000000</v>
      </c>
      <c r="J211" s="13">
        <f t="shared" si="62"/>
        <v>-90000000</v>
      </c>
      <c r="K211" s="13">
        <f>SUMIFS(ADJ_2018!G:G,ADJ_2018!E:E,A211)</f>
        <v>0</v>
      </c>
      <c r="L211" s="13">
        <f t="shared" si="63"/>
        <v>-90000000</v>
      </c>
      <c r="M211" s="57"/>
    </row>
    <row r="212" spans="1:13" s="4" customFormat="1" x14ac:dyDescent="0.25">
      <c r="A212" s="2">
        <v>313006</v>
      </c>
      <c r="B212" s="2">
        <v>5510</v>
      </c>
      <c r="C212" s="12">
        <v>3335</v>
      </c>
      <c r="D212" s="12">
        <v>313</v>
      </c>
      <c r="E212" s="12" t="s">
        <v>290</v>
      </c>
      <c r="F212" s="12" t="s">
        <v>289</v>
      </c>
      <c r="G212" s="68" t="s">
        <v>570</v>
      </c>
      <c r="H212" s="13">
        <f>SUMIFS(BCTC_M!J:J,BCTC_M!A:A,A212)</f>
        <v>0</v>
      </c>
      <c r="I212" s="13">
        <f>SUMIFS(BCTC_A!R:R,BCTC_A!A:A,A212)</f>
        <v>0</v>
      </c>
      <c r="J212" s="13">
        <f t="shared" si="62"/>
        <v>0</v>
      </c>
      <c r="K212" s="13">
        <f>SUMIFS(ADJ_2018!G:G,ADJ_2018!E:E,A212)</f>
        <v>0</v>
      </c>
      <c r="L212" s="13">
        <f t="shared" si="63"/>
        <v>0</v>
      </c>
      <c r="M212" s="57"/>
    </row>
    <row r="213" spans="1:13" s="4" customFormat="1" x14ac:dyDescent="0.25">
      <c r="A213" s="2">
        <v>313007</v>
      </c>
      <c r="B213" s="2">
        <v>5510</v>
      </c>
      <c r="C213" s="12">
        <v>3336</v>
      </c>
      <c r="D213" s="12">
        <v>313</v>
      </c>
      <c r="E213" s="12" t="s">
        <v>288</v>
      </c>
      <c r="F213" s="12" t="s">
        <v>287</v>
      </c>
      <c r="G213" s="68" t="s">
        <v>570</v>
      </c>
      <c r="H213" s="13">
        <f>SUMIFS(BCTC_M!J:J,BCTC_M!A:A,A213)</f>
        <v>0</v>
      </c>
      <c r="I213" s="13">
        <f>SUMIFS(BCTC_A!R:R,BCTC_A!A:A,A213)</f>
        <v>0</v>
      </c>
      <c r="J213" s="13">
        <f t="shared" si="62"/>
        <v>0</v>
      </c>
      <c r="K213" s="13">
        <f>SUMIFS(ADJ_2018!G:G,ADJ_2018!E:E,A213)</f>
        <v>0</v>
      </c>
      <c r="L213" s="13">
        <f t="shared" si="63"/>
        <v>0</v>
      </c>
      <c r="M213" s="57"/>
    </row>
    <row r="214" spans="1:13" s="4" customFormat="1" x14ac:dyDescent="0.25">
      <c r="A214" s="2">
        <v>313008</v>
      </c>
      <c r="B214" s="2">
        <v>5510</v>
      </c>
      <c r="C214" s="12">
        <v>3337</v>
      </c>
      <c r="D214" s="12">
        <v>313</v>
      </c>
      <c r="E214" s="12" t="s">
        <v>286</v>
      </c>
      <c r="F214" s="12" t="s">
        <v>285</v>
      </c>
      <c r="G214" s="68" t="s">
        <v>570</v>
      </c>
      <c r="H214" s="13">
        <f>SUMIFS(BCTC_M!J:J,BCTC_M!A:A,A214)</f>
        <v>0</v>
      </c>
      <c r="I214" s="13">
        <f>SUMIFS(BCTC_A!R:R,BCTC_A!A:A,A214)</f>
        <v>0</v>
      </c>
      <c r="J214" s="13">
        <f t="shared" si="62"/>
        <v>0</v>
      </c>
      <c r="K214" s="13">
        <f>SUMIFS(ADJ_2018!G:G,ADJ_2018!E:E,A214)</f>
        <v>0</v>
      </c>
      <c r="L214" s="13">
        <f t="shared" si="63"/>
        <v>0</v>
      </c>
      <c r="M214" s="57"/>
    </row>
    <row r="215" spans="1:13" s="4" customFormat="1" x14ac:dyDescent="0.25">
      <c r="A215" s="2">
        <v>313009</v>
      </c>
      <c r="B215" s="2">
        <v>5510</v>
      </c>
      <c r="C215" s="12">
        <v>3338</v>
      </c>
      <c r="D215" s="12">
        <v>313</v>
      </c>
      <c r="E215" s="12" t="s">
        <v>284</v>
      </c>
      <c r="F215" s="12" t="s">
        <v>283</v>
      </c>
      <c r="G215" s="68" t="s">
        <v>570</v>
      </c>
      <c r="H215" s="13">
        <f>SUMIFS(BCTC_M!J:J,BCTC_M!A:A,A215)</f>
        <v>0</v>
      </c>
      <c r="I215" s="13">
        <f>SUMIFS(BCTC_A!R:R,BCTC_A!A:A,A215)</f>
        <v>0</v>
      </c>
      <c r="J215" s="13">
        <f t="shared" si="62"/>
        <v>0</v>
      </c>
      <c r="K215" s="13">
        <f>SUMIFS(ADJ_2018!G:G,ADJ_2018!E:E,A215)</f>
        <v>0</v>
      </c>
      <c r="L215" s="13">
        <f t="shared" si="63"/>
        <v>0</v>
      </c>
      <c r="M215" s="57"/>
    </row>
    <row r="216" spans="1:13" s="4" customFormat="1" x14ac:dyDescent="0.25">
      <c r="A216" s="15"/>
      <c r="B216" s="15"/>
      <c r="C216" s="15"/>
      <c r="D216" s="15"/>
      <c r="E216" s="15" t="s">
        <v>282</v>
      </c>
      <c r="F216" s="15" t="s">
        <v>281</v>
      </c>
      <c r="G216" s="69"/>
      <c r="H216" s="16">
        <f>SUM(H207:H215)</f>
        <v>-60000000</v>
      </c>
      <c r="I216" s="16">
        <f>SUM(I207:I215)</f>
        <v>-30000000</v>
      </c>
      <c r="J216" s="16">
        <f>SUM(J207:J215)</f>
        <v>-90000000</v>
      </c>
      <c r="K216" s="16">
        <f>SUM(K207:K215)</f>
        <v>0</v>
      </c>
      <c r="L216" s="16">
        <f>SUM(L207:L215)</f>
        <v>-90000000</v>
      </c>
      <c r="M216" s="57"/>
    </row>
    <row r="217" spans="1:13" s="4" customFormat="1" x14ac:dyDescent="0.25">
      <c r="A217" s="15">
        <v>314001</v>
      </c>
      <c r="B217" s="15">
        <v>5510</v>
      </c>
      <c r="C217" s="15">
        <v>334</v>
      </c>
      <c r="D217" s="15">
        <v>314</v>
      </c>
      <c r="E217" s="15" t="s">
        <v>280</v>
      </c>
      <c r="F217" s="15" t="s">
        <v>279</v>
      </c>
      <c r="G217" s="68" t="s">
        <v>570</v>
      </c>
      <c r="H217" s="13">
        <f>SUMIFS(BCTC_M!J:J,BCTC_M!A:A,A217)</f>
        <v>-3000000000</v>
      </c>
      <c r="I217" s="13">
        <f>SUMIFS(BCTC_A!R:R,BCTC_A!A:A,A217)</f>
        <v>-1500000000</v>
      </c>
      <c r="J217" s="13">
        <f t="shared" ref="J217:J221" si="64">I217+H217</f>
        <v>-4500000000</v>
      </c>
      <c r="K217" s="13">
        <f>SUMIFS(ADJ_2018!G:G,ADJ_2018!E:E,A217)</f>
        <v>0</v>
      </c>
      <c r="L217" s="13">
        <f t="shared" ref="L217:L221" si="65">K217+J217</f>
        <v>-4500000000</v>
      </c>
      <c r="M217" s="57"/>
    </row>
    <row r="218" spans="1:13" s="4" customFormat="1" x14ac:dyDescent="0.25">
      <c r="A218" s="15">
        <v>315001</v>
      </c>
      <c r="B218" s="15">
        <v>5540</v>
      </c>
      <c r="C218" s="15">
        <v>335</v>
      </c>
      <c r="D218" s="15">
        <v>315</v>
      </c>
      <c r="E218" s="15" t="s">
        <v>278</v>
      </c>
      <c r="F218" s="15" t="s">
        <v>277</v>
      </c>
      <c r="G218" s="68" t="s">
        <v>570</v>
      </c>
      <c r="H218" s="13">
        <f>SUMIFS(BCTC_M!J:J,BCTC_M!A:A,A218)</f>
        <v>0</v>
      </c>
      <c r="I218" s="13">
        <f>SUMIFS(BCTC_A!R:R,BCTC_A!A:A,A218)</f>
        <v>0</v>
      </c>
      <c r="J218" s="13">
        <f t="shared" si="64"/>
        <v>0</v>
      </c>
      <c r="K218" s="13">
        <f>SUMIFS(ADJ_2018!G:G,ADJ_2018!E:E,A218)</f>
        <v>0</v>
      </c>
      <c r="L218" s="13">
        <f t="shared" si="65"/>
        <v>0</v>
      </c>
      <c r="M218" s="57"/>
    </row>
    <row r="219" spans="1:13" s="4" customFormat="1" x14ac:dyDescent="0.25">
      <c r="A219" s="2">
        <v>316001</v>
      </c>
      <c r="B219" s="2">
        <v>5520</v>
      </c>
      <c r="C219" s="12">
        <v>3362</v>
      </c>
      <c r="D219" s="12">
        <v>316</v>
      </c>
      <c r="E219" s="12" t="s">
        <v>238</v>
      </c>
      <c r="F219" s="12" t="s">
        <v>237</v>
      </c>
      <c r="G219" s="68" t="s">
        <v>570</v>
      </c>
      <c r="H219" s="13">
        <f>SUMIFS(BCTC_M!J:J,BCTC_M!A:A,A219)</f>
        <v>0</v>
      </c>
      <c r="I219" s="13">
        <f>SUMIFS(BCTC_A!R:R,BCTC_A!A:A,A219)</f>
        <v>0</v>
      </c>
      <c r="J219" s="13">
        <f t="shared" si="64"/>
        <v>0</v>
      </c>
      <c r="K219" s="13">
        <f>SUMIFS(ADJ_2018!G:G,ADJ_2018!E:E,A219)</f>
        <v>0</v>
      </c>
      <c r="L219" s="13">
        <f t="shared" si="65"/>
        <v>0</v>
      </c>
      <c r="M219" s="57"/>
    </row>
    <row r="220" spans="1:13" s="4" customFormat="1" x14ac:dyDescent="0.25">
      <c r="A220" s="2">
        <v>316002</v>
      </c>
      <c r="B220" s="2">
        <v>5520</v>
      </c>
      <c r="C220" s="12">
        <v>3363</v>
      </c>
      <c r="D220" s="12">
        <v>316</v>
      </c>
      <c r="E220" s="12" t="s">
        <v>236</v>
      </c>
      <c r="F220" s="12" t="s">
        <v>235</v>
      </c>
      <c r="G220" s="68" t="s">
        <v>570</v>
      </c>
      <c r="H220" s="13">
        <f>SUMIFS(BCTC_M!J:J,BCTC_M!A:A,A220)</f>
        <v>0</v>
      </c>
      <c r="I220" s="13">
        <f>SUMIFS(BCTC_A!R:R,BCTC_A!A:A,A220)</f>
        <v>0</v>
      </c>
      <c r="J220" s="13">
        <f t="shared" si="64"/>
        <v>0</v>
      </c>
      <c r="K220" s="13">
        <f>SUMIFS(ADJ_2018!G:G,ADJ_2018!E:E,A220)</f>
        <v>0</v>
      </c>
      <c r="L220" s="13">
        <f t="shared" si="65"/>
        <v>0</v>
      </c>
      <c r="M220" s="57"/>
    </row>
    <row r="221" spans="1:13" s="4" customFormat="1" x14ac:dyDescent="0.25">
      <c r="A221" s="2">
        <v>316003</v>
      </c>
      <c r="B221" s="46">
        <v>5510</v>
      </c>
      <c r="C221" s="12">
        <v>3368</v>
      </c>
      <c r="D221" s="12">
        <v>316</v>
      </c>
      <c r="E221" s="12" t="s">
        <v>234</v>
      </c>
      <c r="F221" s="12" t="s">
        <v>233</v>
      </c>
      <c r="G221" s="68" t="s">
        <v>570</v>
      </c>
      <c r="H221" s="13">
        <f>SUMIFS(BCTC_M!J:J,BCTC_M!A:A,A221)</f>
        <v>0</v>
      </c>
      <c r="I221" s="13">
        <f>SUMIFS(BCTC_A!R:R,BCTC_A!A:A,A221)</f>
        <v>0</v>
      </c>
      <c r="J221" s="13">
        <f t="shared" si="64"/>
        <v>0</v>
      </c>
      <c r="K221" s="13">
        <f>SUMIFS(ADJ_2018!G:G,ADJ_2018!E:E,A221)</f>
        <v>0</v>
      </c>
      <c r="L221" s="13">
        <f t="shared" si="65"/>
        <v>0</v>
      </c>
      <c r="M221" s="57"/>
    </row>
    <row r="222" spans="1:13" s="4" customFormat="1" x14ac:dyDescent="0.25">
      <c r="A222" s="15"/>
      <c r="B222" s="15"/>
      <c r="C222" s="15"/>
      <c r="D222" s="15"/>
      <c r="E222" s="15" t="s">
        <v>276</v>
      </c>
      <c r="F222" s="15" t="s">
        <v>275</v>
      </c>
      <c r="G222" s="69"/>
      <c r="H222" s="16">
        <f>SUM(H219:H221)</f>
        <v>0</v>
      </c>
      <c r="I222" s="16">
        <f>SUM(I219:I221)</f>
        <v>0</v>
      </c>
      <c r="J222" s="16">
        <f>SUM(J219:J221)</f>
        <v>0</v>
      </c>
      <c r="K222" s="16">
        <f>SUM(K219:K221)</f>
        <v>0</v>
      </c>
      <c r="L222" s="16">
        <f>SUM(L219:L221)</f>
        <v>0</v>
      </c>
      <c r="M222" s="57"/>
    </row>
    <row r="223" spans="1:13" s="4" customFormat="1" x14ac:dyDescent="0.25">
      <c r="A223" s="15">
        <v>317001</v>
      </c>
      <c r="B223" s="15">
        <v>5510</v>
      </c>
      <c r="C223" s="15">
        <v>337</v>
      </c>
      <c r="D223" s="15">
        <v>317</v>
      </c>
      <c r="E223" s="15" t="s">
        <v>274</v>
      </c>
      <c r="F223" s="15" t="s">
        <v>273</v>
      </c>
      <c r="G223" s="68" t="s">
        <v>570</v>
      </c>
      <c r="H223" s="13">
        <f>SUMIFS(BCTC_M!J:J,BCTC_M!A:A,A223)</f>
        <v>0</v>
      </c>
      <c r="I223" s="13">
        <f>SUMIFS(BCTC_A!R:R,BCTC_A!A:A,A223)</f>
        <v>0</v>
      </c>
      <c r="J223" s="13">
        <f t="shared" ref="J223:J228" si="66">I223+H223</f>
        <v>0</v>
      </c>
      <c r="K223" s="13">
        <f>SUMIFS(ADJ_2018!G:G,ADJ_2018!E:E,A223)</f>
        <v>0</v>
      </c>
      <c r="L223" s="13">
        <f t="shared" ref="L223:L228" si="67">K223+J223</f>
        <v>0</v>
      </c>
      <c r="M223" s="57"/>
    </row>
    <row r="224" spans="1:13" s="4" customFormat="1" x14ac:dyDescent="0.25">
      <c r="A224" s="15">
        <v>318001</v>
      </c>
      <c r="B224" s="15">
        <v>5600</v>
      </c>
      <c r="C224" s="15">
        <v>3387</v>
      </c>
      <c r="D224" s="15">
        <v>318</v>
      </c>
      <c r="E224" s="15" t="s">
        <v>272</v>
      </c>
      <c r="F224" s="15" t="s">
        <v>271</v>
      </c>
      <c r="G224" s="68" t="s">
        <v>570</v>
      </c>
      <c r="H224" s="13">
        <f>SUMIFS(BCTC_M!J:J,BCTC_M!A:A,A224)</f>
        <v>0</v>
      </c>
      <c r="I224" s="13">
        <f>SUMIFS(BCTC_A!R:R,BCTC_A!A:A,A224)</f>
        <v>0</v>
      </c>
      <c r="J224" s="13">
        <f t="shared" si="66"/>
        <v>0</v>
      </c>
      <c r="K224" s="13">
        <f>SUMIFS(ADJ_2018!G:G,ADJ_2018!E:E,A224)</f>
        <v>0</v>
      </c>
      <c r="L224" s="13">
        <f t="shared" si="67"/>
        <v>0</v>
      </c>
      <c r="M224" s="57"/>
    </row>
    <row r="225" spans="1:13" s="4" customFormat="1" x14ac:dyDescent="0.25">
      <c r="A225" s="2">
        <v>319001</v>
      </c>
      <c r="B225" s="2">
        <v>5510</v>
      </c>
      <c r="C225" s="12">
        <v>1385</v>
      </c>
      <c r="D225" s="12">
        <v>319</v>
      </c>
      <c r="E225" s="12" t="s">
        <v>228</v>
      </c>
      <c r="F225" s="12" t="s">
        <v>227</v>
      </c>
      <c r="G225" s="68" t="s">
        <v>570</v>
      </c>
      <c r="H225" s="13">
        <f>SUMIFS(BCTC_M!J:J,BCTC_M!A:A,A225)</f>
        <v>0</v>
      </c>
      <c r="I225" s="13">
        <f>SUMIFS(BCTC_A!R:R,BCTC_A!A:A,A225)</f>
        <v>0</v>
      </c>
      <c r="J225" s="13">
        <f t="shared" si="66"/>
        <v>0</v>
      </c>
      <c r="K225" s="13">
        <f>SUMIFS(ADJ_2018!G:G,ADJ_2018!E:E,A225)</f>
        <v>0</v>
      </c>
      <c r="L225" s="13">
        <f t="shared" si="67"/>
        <v>0</v>
      </c>
      <c r="M225" s="57"/>
    </row>
    <row r="226" spans="1:13" s="4" customFormat="1" x14ac:dyDescent="0.25">
      <c r="A226" s="2">
        <v>319002</v>
      </c>
      <c r="B226" s="2">
        <v>5511</v>
      </c>
      <c r="C226" s="12">
        <v>1388</v>
      </c>
      <c r="D226" s="12">
        <v>319</v>
      </c>
      <c r="E226" s="12" t="s">
        <v>270</v>
      </c>
      <c r="F226" s="12" t="s">
        <v>225</v>
      </c>
      <c r="G226" s="68" t="s">
        <v>570</v>
      </c>
      <c r="H226" s="13">
        <f>SUMIFS(BCTC_M!J:J,BCTC_M!A:A,A226)</f>
        <v>0</v>
      </c>
      <c r="I226" s="13">
        <f>SUMIFS(BCTC_A!R:R,BCTC_A!A:A,A226)</f>
        <v>0</v>
      </c>
      <c r="J226" s="13">
        <f t="shared" si="66"/>
        <v>0</v>
      </c>
      <c r="K226" s="13">
        <f>SUMIFS(ADJ_2018!G:G,ADJ_2018!E:E,A226)</f>
        <v>0</v>
      </c>
      <c r="L226" s="13">
        <f t="shared" si="67"/>
        <v>0</v>
      </c>
      <c r="M226" s="57"/>
    </row>
    <row r="227" spans="1:13" s="4" customFormat="1" x14ac:dyDescent="0.25">
      <c r="A227" s="2">
        <v>319003</v>
      </c>
      <c r="B227" s="2">
        <v>5510</v>
      </c>
      <c r="C227" s="12">
        <v>338</v>
      </c>
      <c r="D227" s="12">
        <v>319</v>
      </c>
      <c r="E227" s="12" t="s">
        <v>269</v>
      </c>
      <c r="F227" s="12" t="s">
        <v>223</v>
      </c>
      <c r="G227" s="68" t="s">
        <v>570</v>
      </c>
      <c r="H227" s="13">
        <f>SUMIFS(BCTC_M!J:J,BCTC_M!A:A,A227)</f>
        <v>0</v>
      </c>
      <c r="I227" s="13">
        <f>SUMIFS(BCTC_A!R:R,BCTC_A!A:A,A227)</f>
        <v>0</v>
      </c>
      <c r="J227" s="13">
        <f t="shared" si="66"/>
        <v>0</v>
      </c>
      <c r="K227" s="13">
        <f>SUMIFS(ADJ_2018!G:G,ADJ_2018!E:E,A227)</f>
        <v>0</v>
      </c>
      <c r="L227" s="13">
        <f t="shared" si="67"/>
        <v>0</v>
      </c>
      <c r="M227" s="57"/>
    </row>
    <row r="228" spans="1:13" s="4" customFormat="1" x14ac:dyDescent="0.25">
      <c r="A228" s="2">
        <v>319004</v>
      </c>
      <c r="B228" s="2">
        <v>5510</v>
      </c>
      <c r="C228" s="12">
        <v>334</v>
      </c>
      <c r="D228" s="12">
        <v>319</v>
      </c>
      <c r="E228" s="12" t="s">
        <v>222</v>
      </c>
      <c r="F228" s="12" t="s">
        <v>221</v>
      </c>
      <c r="G228" s="68" t="s">
        <v>570</v>
      </c>
      <c r="H228" s="13">
        <f>SUMIFS(BCTC_M!J:J,BCTC_M!A:A,A228)</f>
        <v>0</v>
      </c>
      <c r="I228" s="13">
        <f>SUMIFS(BCTC_A!R:R,BCTC_A!A:A,A228)</f>
        <v>0</v>
      </c>
      <c r="J228" s="13">
        <f t="shared" si="66"/>
        <v>0</v>
      </c>
      <c r="K228" s="13">
        <f>SUMIFS(ADJ_2018!G:G,ADJ_2018!E:E,A228)</f>
        <v>0</v>
      </c>
      <c r="L228" s="13">
        <f t="shared" si="67"/>
        <v>0</v>
      </c>
      <c r="M228" s="57"/>
    </row>
    <row r="229" spans="1:13" s="4" customFormat="1" x14ac:dyDescent="0.25">
      <c r="A229" s="15"/>
      <c r="B229" s="15"/>
      <c r="C229" s="15"/>
      <c r="D229" s="15"/>
      <c r="E229" s="15" t="s">
        <v>268</v>
      </c>
      <c r="F229" s="15" t="s">
        <v>267</v>
      </c>
      <c r="G229" s="69"/>
      <c r="H229" s="16">
        <f>SUM(H225:H228)</f>
        <v>0</v>
      </c>
      <c r="I229" s="16">
        <f>SUM(I225:I228)</f>
        <v>0</v>
      </c>
      <c r="J229" s="16">
        <f>SUM(J225:J228)</f>
        <v>0</v>
      </c>
      <c r="K229" s="16">
        <f>SUM(K225:K228)</f>
        <v>0</v>
      </c>
      <c r="L229" s="16">
        <f>SUM(L225:L228)</f>
        <v>0</v>
      </c>
      <c r="M229" s="57"/>
    </row>
    <row r="230" spans="1:13" s="4" customFormat="1" x14ac:dyDescent="0.25">
      <c r="A230" s="2">
        <v>320001</v>
      </c>
      <c r="B230" s="2">
        <v>5300</v>
      </c>
      <c r="C230" s="12">
        <v>3411</v>
      </c>
      <c r="D230" s="12">
        <v>320</v>
      </c>
      <c r="E230" s="12" t="s">
        <v>218</v>
      </c>
      <c r="F230" s="12" t="s">
        <v>217</v>
      </c>
      <c r="G230" s="68" t="s">
        <v>570</v>
      </c>
      <c r="H230" s="13">
        <f>SUMIFS(BCTC_M!J:J,BCTC_M!A:A,A230)</f>
        <v>0</v>
      </c>
      <c r="I230" s="13">
        <f>SUMIFS(BCTC_A!R:R,BCTC_A!A:A,A230)</f>
        <v>0</v>
      </c>
      <c r="J230" s="13">
        <f t="shared" ref="J230:J232" si="68">I230+H230</f>
        <v>0</v>
      </c>
      <c r="K230" s="13">
        <f>SUMIFS(ADJ_2018!G:G,ADJ_2018!E:E,A230)</f>
        <v>0</v>
      </c>
      <c r="L230" s="13">
        <f t="shared" ref="L230:L232" si="69">K230+J230</f>
        <v>0</v>
      </c>
      <c r="M230" s="57"/>
    </row>
    <row r="231" spans="1:13" s="4" customFormat="1" x14ac:dyDescent="0.25">
      <c r="A231" s="2">
        <v>320002</v>
      </c>
      <c r="B231" s="2">
        <v>5300</v>
      </c>
      <c r="C231" s="12">
        <v>3412</v>
      </c>
      <c r="D231" s="12">
        <v>320</v>
      </c>
      <c r="E231" s="12" t="s">
        <v>216</v>
      </c>
      <c r="F231" s="12" t="s">
        <v>215</v>
      </c>
      <c r="G231" s="68" t="s">
        <v>570</v>
      </c>
      <c r="H231" s="13">
        <f>SUMIFS(BCTC_M!J:J,BCTC_M!A:A,A231)</f>
        <v>0</v>
      </c>
      <c r="I231" s="13">
        <f>SUMIFS(BCTC_A!R:R,BCTC_A!A:A,A231)</f>
        <v>0</v>
      </c>
      <c r="J231" s="13">
        <f t="shared" si="68"/>
        <v>0</v>
      </c>
      <c r="K231" s="13">
        <f>SUMIFS(ADJ_2018!G:G,ADJ_2018!E:E,A231)</f>
        <v>0</v>
      </c>
      <c r="L231" s="13">
        <f t="shared" si="69"/>
        <v>0</v>
      </c>
      <c r="M231" s="57"/>
    </row>
    <row r="232" spans="1:13" s="4" customFormat="1" x14ac:dyDescent="0.25">
      <c r="A232" s="2">
        <v>320003</v>
      </c>
      <c r="B232" s="2">
        <v>5300</v>
      </c>
      <c r="C232" s="12">
        <v>34311</v>
      </c>
      <c r="D232" s="12">
        <v>320</v>
      </c>
      <c r="E232" s="12" t="s">
        <v>214</v>
      </c>
      <c r="F232" s="12" t="s">
        <v>213</v>
      </c>
      <c r="G232" s="68" t="s">
        <v>570</v>
      </c>
      <c r="H232" s="13">
        <f>SUMIFS(BCTC_M!J:J,BCTC_M!A:A,A232)</f>
        <v>0</v>
      </c>
      <c r="I232" s="13">
        <f>SUMIFS(BCTC_A!R:R,BCTC_A!A:A,A232)</f>
        <v>0</v>
      </c>
      <c r="J232" s="13">
        <f t="shared" si="68"/>
        <v>0</v>
      </c>
      <c r="K232" s="13">
        <f>SUMIFS(ADJ_2018!G:G,ADJ_2018!E:E,A232)</f>
        <v>0</v>
      </c>
      <c r="L232" s="13">
        <f t="shared" si="69"/>
        <v>0</v>
      </c>
      <c r="M232" s="57"/>
    </row>
    <row r="233" spans="1:13" s="4" customFormat="1" x14ac:dyDescent="0.25">
      <c r="A233" s="15"/>
      <c r="B233" s="15"/>
      <c r="C233" s="15"/>
      <c r="D233" s="15"/>
      <c r="E233" s="15" t="s">
        <v>266</v>
      </c>
      <c r="F233" s="15" t="s">
        <v>265</v>
      </c>
      <c r="G233" s="69"/>
      <c r="H233" s="16">
        <f>SUM(H230:H232)</f>
        <v>0</v>
      </c>
      <c r="I233" s="16">
        <f>SUM(I230:I232)</f>
        <v>0</v>
      </c>
      <c r="J233" s="16">
        <f>SUM(J230:J232)</f>
        <v>0</v>
      </c>
      <c r="K233" s="16">
        <f>SUM(K230:K232)</f>
        <v>0</v>
      </c>
      <c r="L233" s="16">
        <f>SUM(L230:L232)</f>
        <v>0</v>
      </c>
      <c r="M233" s="57"/>
    </row>
    <row r="234" spans="1:13" s="4" customFormat="1" x14ac:dyDescent="0.25">
      <c r="A234" s="4">
        <v>321001</v>
      </c>
      <c r="B234" s="46">
        <v>5510</v>
      </c>
      <c r="C234" s="22">
        <v>3521</v>
      </c>
      <c r="D234" s="12">
        <v>321</v>
      </c>
      <c r="E234" s="22" t="s">
        <v>202</v>
      </c>
      <c r="F234" s="22" t="s">
        <v>201</v>
      </c>
      <c r="G234" s="68" t="s">
        <v>570</v>
      </c>
      <c r="H234" s="13">
        <f>SUMIFS(BCTC_M!J:J,BCTC_M!A:A,A234)</f>
        <v>0</v>
      </c>
      <c r="I234" s="13">
        <f>SUMIFS(BCTC_A!R:R,BCTC_A!A:A,A234)</f>
        <v>0</v>
      </c>
      <c r="J234" s="13">
        <f t="shared" ref="J234:J237" si="70">I234+H234</f>
        <v>0</v>
      </c>
      <c r="K234" s="13">
        <f>SUMIFS(ADJ_2018!G:G,ADJ_2018!E:E,A234)</f>
        <v>0</v>
      </c>
      <c r="L234" s="13">
        <f t="shared" ref="L234:L237" si="71">K234+J234</f>
        <v>0</v>
      </c>
      <c r="M234" s="57"/>
    </row>
    <row r="235" spans="1:13" s="4" customFormat="1" x14ac:dyDescent="0.25">
      <c r="A235" s="4">
        <v>321002</v>
      </c>
      <c r="B235" s="4">
        <v>5510</v>
      </c>
      <c r="C235" s="22">
        <v>3522</v>
      </c>
      <c r="D235" s="12">
        <v>321</v>
      </c>
      <c r="E235" s="22" t="s">
        <v>200</v>
      </c>
      <c r="F235" s="22" t="s">
        <v>199</v>
      </c>
      <c r="G235" s="68" t="s">
        <v>570</v>
      </c>
      <c r="H235" s="13">
        <f>SUMIFS(BCTC_M!J:J,BCTC_M!A:A,A235)</f>
        <v>0</v>
      </c>
      <c r="I235" s="13">
        <f>SUMIFS(BCTC_A!R:R,BCTC_A!A:A,A235)</f>
        <v>0</v>
      </c>
      <c r="J235" s="13">
        <f t="shared" si="70"/>
        <v>0</v>
      </c>
      <c r="K235" s="13">
        <f>SUMIFS(ADJ_2018!G:G,ADJ_2018!E:E,A235)</f>
        <v>0</v>
      </c>
      <c r="L235" s="13">
        <f t="shared" si="71"/>
        <v>0</v>
      </c>
      <c r="M235" s="57"/>
    </row>
    <row r="236" spans="1:13" s="4" customFormat="1" x14ac:dyDescent="0.25">
      <c r="A236" s="4">
        <v>321003</v>
      </c>
      <c r="B236" s="4">
        <v>5510</v>
      </c>
      <c r="C236" s="22">
        <v>3523</v>
      </c>
      <c r="D236" s="12">
        <v>321</v>
      </c>
      <c r="E236" s="22" t="s">
        <v>198</v>
      </c>
      <c r="F236" s="22" t="s">
        <v>197</v>
      </c>
      <c r="G236" s="68" t="s">
        <v>570</v>
      </c>
      <c r="H236" s="13">
        <f>SUMIFS(BCTC_M!J:J,BCTC_M!A:A,A236)</f>
        <v>0</v>
      </c>
      <c r="I236" s="13">
        <f>SUMIFS(BCTC_A!R:R,BCTC_A!A:A,A236)</f>
        <v>0</v>
      </c>
      <c r="J236" s="13">
        <f t="shared" si="70"/>
        <v>0</v>
      </c>
      <c r="K236" s="13">
        <f>SUMIFS(ADJ_2018!G:G,ADJ_2018!E:E,A236)</f>
        <v>0</v>
      </c>
      <c r="L236" s="13">
        <f t="shared" si="71"/>
        <v>0</v>
      </c>
      <c r="M236" s="57"/>
    </row>
    <row r="237" spans="1:13" s="4" customFormat="1" x14ac:dyDescent="0.25">
      <c r="A237" s="4">
        <v>321004</v>
      </c>
      <c r="B237" s="4">
        <v>5510</v>
      </c>
      <c r="C237" s="22">
        <v>3524</v>
      </c>
      <c r="D237" s="12">
        <v>321</v>
      </c>
      <c r="E237" s="22" t="s">
        <v>196</v>
      </c>
      <c r="F237" s="22" t="s">
        <v>195</v>
      </c>
      <c r="G237" s="68" t="s">
        <v>570</v>
      </c>
      <c r="H237" s="13">
        <f>SUMIFS(BCTC_M!J:J,BCTC_M!A:A,A237)</f>
        <v>0</v>
      </c>
      <c r="I237" s="13">
        <f>SUMIFS(BCTC_A!R:R,BCTC_A!A:A,A237)</f>
        <v>0</v>
      </c>
      <c r="J237" s="13">
        <f t="shared" si="70"/>
        <v>0</v>
      </c>
      <c r="K237" s="13">
        <f>SUMIFS(ADJ_2018!G:G,ADJ_2018!E:E,A237)</f>
        <v>0</v>
      </c>
      <c r="L237" s="13">
        <f t="shared" si="71"/>
        <v>0</v>
      </c>
      <c r="M237" s="57"/>
    </row>
    <row r="238" spans="1:13" s="4" customFormat="1" x14ac:dyDescent="0.25">
      <c r="A238" s="15"/>
      <c r="B238" s="15"/>
      <c r="C238" s="15"/>
      <c r="D238" s="15"/>
      <c r="E238" s="15" t="s">
        <v>264</v>
      </c>
      <c r="F238" s="15" t="s">
        <v>263</v>
      </c>
      <c r="G238" s="69"/>
      <c r="H238" s="16">
        <f>SUM(H234:H237)</f>
        <v>0</v>
      </c>
      <c r="I238" s="16">
        <f>SUM(I234:I237)</f>
        <v>0</v>
      </c>
      <c r="J238" s="16">
        <f>SUM(J234:J237)</f>
        <v>0</v>
      </c>
      <c r="K238" s="16">
        <f>SUM(K234:K237)</f>
        <v>0</v>
      </c>
      <c r="L238" s="16">
        <f>SUM(L234:L237)</f>
        <v>0</v>
      </c>
      <c r="M238" s="57"/>
    </row>
    <row r="239" spans="1:13" s="4" customFormat="1" x14ac:dyDescent="0.25">
      <c r="A239" s="4">
        <v>322001</v>
      </c>
      <c r="B239" s="47">
        <v>5510</v>
      </c>
      <c r="C239" s="22">
        <v>3531</v>
      </c>
      <c r="D239" s="12">
        <v>322</v>
      </c>
      <c r="E239" s="48" t="s">
        <v>262</v>
      </c>
      <c r="F239" s="22" t="s">
        <v>261</v>
      </c>
      <c r="G239" s="68" t="s">
        <v>570</v>
      </c>
      <c r="H239" s="13">
        <f>SUMIFS(BCTC_M!J:J,BCTC_M!A:A,A239)</f>
        <v>0</v>
      </c>
      <c r="I239" s="13">
        <f>SUMIFS(BCTC_A!R:R,BCTC_A!A:A,A239)</f>
        <v>0</v>
      </c>
      <c r="J239" s="13">
        <f t="shared" ref="J239:J242" si="72">I239+H239</f>
        <v>0</v>
      </c>
      <c r="K239" s="13">
        <f>SUMIFS(ADJ_2018!G:G,ADJ_2018!E:E,A239)</f>
        <v>0</v>
      </c>
      <c r="L239" s="13">
        <f t="shared" ref="L239:L242" si="73">K239+J239</f>
        <v>0</v>
      </c>
      <c r="M239" s="57"/>
    </row>
    <row r="240" spans="1:13" s="4" customFormat="1" x14ac:dyDescent="0.25">
      <c r="A240" s="4">
        <v>322002</v>
      </c>
      <c r="B240" s="47">
        <v>5510</v>
      </c>
      <c r="C240" s="22">
        <v>3532</v>
      </c>
      <c r="D240" s="12">
        <v>322</v>
      </c>
      <c r="E240" s="48" t="s">
        <v>260</v>
      </c>
      <c r="F240" s="22" t="s">
        <v>259</v>
      </c>
      <c r="G240" s="68" t="s">
        <v>570</v>
      </c>
      <c r="H240" s="13">
        <f>SUMIFS(BCTC_M!J:J,BCTC_M!A:A,A240)</f>
        <v>0</v>
      </c>
      <c r="I240" s="13">
        <f>SUMIFS(BCTC_A!R:R,BCTC_A!A:A,A240)</f>
        <v>0</v>
      </c>
      <c r="J240" s="13">
        <f t="shared" si="72"/>
        <v>0</v>
      </c>
      <c r="K240" s="13">
        <f>SUMIFS(ADJ_2018!G:G,ADJ_2018!E:E,A240)</f>
        <v>0</v>
      </c>
      <c r="L240" s="13">
        <f t="shared" si="73"/>
        <v>0</v>
      </c>
      <c r="M240" s="57"/>
    </row>
    <row r="241" spans="1:13" s="4" customFormat="1" x14ac:dyDescent="0.25">
      <c r="A241" s="4">
        <v>322003</v>
      </c>
      <c r="B241" s="4">
        <v>5500</v>
      </c>
      <c r="C241" s="22">
        <v>3533</v>
      </c>
      <c r="D241" s="12">
        <v>322</v>
      </c>
      <c r="E241" s="22" t="s">
        <v>258</v>
      </c>
      <c r="F241" s="22" t="s">
        <v>257</v>
      </c>
      <c r="G241" s="68" t="s">
        <v>570</v>
      </c>
      <c r="H241" s="13">
        <f>SUMIFS(BCTC_M!J:J,BCTC_M!A:A,A241)</f>
        <v>0</v>
      </c>
      <c r="I241" s="13">
        <f>SUMIFS(BCTC_A!R:R,BCTC_A!A:A,A241)</f>
        <v>0</v>
      </c>
      <c r="J241" s="13">
        <f t="shared" si="72"/>
        <v>0</v>
      </c>
      <c r="K241" s="13">
        <f>SUMIFS(ADJ_2018!G:G,ADJ_2018!E:E,A241)</f>
        <v>0</v>
      </c>
      <c r="L241" s="13">
        <f t="shared" si="73"/>
        <v>0</v>
      </c>
      <c r="M241" s="57"/>
    </row>
    <row r="242" spans="1:13" s="4" customFormat="1" x14ac:dyDescent="0.25">
      <c r="A242" s="4">
        <v>322004</v>
      </c>
      <c r="B242" s="47">
        <v>5510</v>
      </c>
      <c r="C242" s="22">
        <v>3534</v>
      </c>
      <c r="D242" s="12">
        <v>322</v>
      </c>
      <c r="E242" s="22" t="s">
        <v>256</v>
      </c>
      <c r="F242" s="22" t="s">
        <v>255</v>
      </c>
      <c r="G242" s="68" t="s">
        <v>570</v>
      </c>
      <c r="H242" s="13">
        <f>SUMIFS(BCTC_M!J:J,BCTC_M!A:A,A242)</f>
        <v>0</v>
      </c>
      <c r="I242" s="13">
        <f>SUMIFS(BCTC_A!R:R,BCTC_A!A:A,A242)</f>
        <v>0</v>
      </c>
      <c r="J242" s="13">
        <f t="shared" si="72"/>
        <v>0</v>
      </c>
      <c r="K242" s="13">
        <f>SUMIFS(ADJ_2018!G:G,ADJ_2018!E:E,A242)</f>
        <v>0</v>
      </c>
      <c r="L242" s="13">
        <f t="shared" si="73"/>
        <v>0</v>
      </c>
      <c r="M242" s="57"/>
    </row>
    <row r="243" spans="1:13" s="4" customFormat="1" x14ac:dyDescent="0.25">
      <c r="A243" s="15"/>
      <c r="B243" s="15"/>
      <c r="C243" s="15"/>
      <c r="D243" s="15"/>
      <c r="E243" s="15" t="s">
        <v>254</v>
      </c>
      <c r="F243" s="15" t="s">
        <v>253</v>
      </c>
      <c r="G243" s="69"/>
      <c r="H243" s="16">
        <f>SUM(H239:H242)</f>
        <v>0</v>
      </c>
      <c r="I243" s="16">
        <f>SUM(I239:I242)</f>
        <v>0</v>
      </c>
      <c r="J243" s="16">
        <f>SUM(J239:J242)</f>
        <v>0</v>
      </c>
      <c r="K243" s="16">
        <f>SUM(K239:K242)</f>
        <v>0</v>
      </c>
      <c r="L243" s="16">
        <f>SUM(L239:L242)</f>
        <v>0</v>
      </c>
      <c r="M243" s="57"/>
    </row>
    <row r="244" spans="1:13" s="4" customFormat="1" x14ac:dyDescent="0.25">
      <c r="A244" s="15">
        <v>323001</v>
      </c>
      <c r="B244" s="15">
        <v>5500</v>
      </c>
      <c r="C244" s="15">
        <v>357</v>
      </c>
      <c r="D244" s="15">
        <v>323</v>
      </c>
      <c r="E244" s="15" t="s">
        <v>252</v>
      </c>
      <c r="F244" s="15" t="s">
        <v>251</v>
      </c>
      <c r="G244" s="68" t="s">
        <v>570</v>
      </c>
      <c r="H244" s="13">
        <f>SUMIFS(BCTC_M!J:J,BCTC_M!A:A,A244)</f>
        <v>0</v>
      </c>
      <c r="I244" s="13">
        <f>SUMIFS(BCTC_A!R:R,BCTC_A!A:A,A244)</f>
        <v>0</v>
      </c>
      <c r="J244" s="13">
        <f t="shared" ref="J244:J245" si="74">I244+H244</f>
        <v>0</v>
      </c>
      <c r="K244" s="13">
        <f>SUMIFS(ADJ_2018!G:G,ADJ_2018!E:E,A244)</f>
        <v>0</v>
      </c>
      <c r="L244" s="13">
        <f t="shared" ref="L244:L245" si="75">K244+J244</f>
        <v>0</v>
      </c>
      <c r="M244" s="57"/>
    </row>
    <row r="245" spans="1:13" s="4" customFormat="1" x14ac:dyDescent="0.25">
      <c r="A245" s="15">
        <v>324001</v>
      </c>
      <c r="B245" s="15">
        <v>5500</v>
      </c>
      <c r="C245" s="15">
        <v>171</v>
      </c>
      <c r="D245" s="15">
        <v>324</v>
      </c>
      <c r="E245" s="15" t="s">
        <v>250</v>
      </c>
      <c r="F245" s="15" t="s">
        <v>249</v>
      </c>
      <c r="G245" s="68" t="s">
        <v>570</v>
      </c>
      <c r="H245" s="13">
        <f>SUMIFS(BCTC_M!J:J,BCTC_M!A:A,A245)</f>
        <v>0</v>
      </c>
      <c r="I245" s="13">
        <f>SUMIFS(BCTC_A!R:R,BCTC_A!A:A,A245)</f>
        <v>0</v>
      </c>
      <c r="J245" s="13">
        <f t="shared" si="74"/>
        <v>0</v>
      </c>
      <c r="K245" s="13">
        <f>SUMIFS(ADJ_2018!G:G,ADJ_2018!E:E,A245)</f>
        <v>0</v>
      </c>
      <c r="L245" s="13">
        <f t="shared" si="75"/>
        <v>0</v>
      </c>
      <c r="M245" s="57"/>
    </row>
    <row r="246" spans="1:13" s="4" customFormat="1" x14ac:dyDescent="0.25">
      <c r="A246" s="27"/>
      <c r="B246" s="27"/>
      <c r="C246" s="27"/>
      <c r="D246" s="27">
        <v>310</v>
      </c>
      <c r="E246" s="27" t="s">
        <v>248</v>
      </c>
      <c r="F246" s="27" t="s">
        <v>247</v>
      </c>
      <c r="G246" s="72"/>
      <c r="H246" s="28">
        <f>SUM(H205:H206,H216:H218,H222:H224,H229,H233,H238,H243:H245)</f>
        <v>-9810000000</v>
      </c>
      <c r="I246" s="28">
        <f>SUM(I205:I206,I216:I218,I222:I224,I229,I233,I238,I243:I245)</f>
        <v>-5405000000</v>
      </c>
      <c r="J246" s="28">
        <f>SUM(J205:J206,J216:J218,J222:J224,J229,J233,J238,J243:J245)</f>
        <v>-15215000000</v>
      </c>
      <c r="K246" s="28">
        <f>SUM(K205:K206,K216:K218,K222:K224,K229,K233,K238,K243:K245)</f>
        <v>0</v>
      </c>
      <c r="L246" s="28">
        <f>SUM(L205:L206,L216:L218,L222:L224,L229,L233,L238,L243:L245)</f>
        <v>-15215000000</v>
      </c>
      <c r="M246" s="57"/>
    </row>
    <row r="247" spans="1:13" s="4" customFormat="1" x14ac:dyDescent="0.25">
      <c r="A247" s="2"/>
      <c r="B247" s="2"/>
      <c r="C247" s="2"/>
      <c r="D247" s="2"/>
      <c r="E247" s="2"/>
      <c r="F247" s="2"/>
      <c r="G247" s="69"/>
      <c r="H247" s="3"/>
      <c r="I247" s="3"/>
      <c r="J247" s="3"/>
      <c r="K247" s="3"/>
      <c r="L247" s="3"/>
      <c r="M247" s="57"/>
    </row>
    <row r="248" spans="1:13" s="4" customFormat="1" x14ac:dyDescent="0.25">
      <c r="A248" s="15">
        <v>331001</v>
      </c>
      <c r="B248" s="15">
        <v>4300</v>
      </c>
      <c r="C248" s="15">
        <v>331</v>
      </c>
      <c r="D248" s="15">
        <v>331</v>
      </c>
      <c r="E248" s="15" t="s">
        <v>246</v>
      </c>
      <c r="F248" s="15" t="s">
        <v>245</v>
      </c>
      <c r="G248" s="68" t="s">
        <v>570</v>
      </c>
      <c r="H248" s="13">
        <f>SUMIFS(BCTC_M!J:J,BCTC_M!A:A,A248)</f>
        <v>0</v>
      </c>
      <c r="I248" s="13">
        <f>SUMIFS(BCTC_A!R:R,BCTC_A!A:A,A248)</f>
        <v>0</v>
      </c>
      <c r="J248" s="13">
        <f t="shared" ref="J248:J254" si="76">I248+H248</f>
        <v>0</v>
      </c>
      <c r="K248" s="13">
        <f>SUMIFS(ADJ_2018!G:G,ADJ_2018!E:E,A248)</f>
        <v>0</v>
      </c>
      <c r="L248" s="13">
        <f t="shared" ref="L248:L254" si="77">K248+J248</f>
        <v>0</v>
      </c>
      <c r="M248" s="57"/>
    </row>
    <row r="249" spans="1:13" s="4" customFormat="1" x14ac:dyDescent="0.25">
      <c r="A249" s="15">
        <v>332001</v>
      </c>
      <c r="B249" s="15">
        <v>4410</v>
      </c>
      <c r="C249" s="15">
        <v>131</v>
      </c>
      <c r="D249" s="15">
        <v>332</v>
      </c>
      <c r="E249" s="15" t="s">
        <v>244</v>
      </c>
      <c r="F249" s="15" t="s">
        <v>243</v>
      </c>
      <c r="G249" s="68" t="s">
        <v>570</v>
      </c>
      <c r="H249" s="13">
        <f>SUMIFS(BCTC_M!J:J,BCTC_M!A:A,A249)</f>
        <v>0</v>
      </c>
      <c r="I249" s="13">
        <f>SUMIFS(BCTC_A!R:R,BCTC_A!A:A,A249)</f>
        <v>0</v>
      </c>
      <c r="J249" s="13">
        <f t="shared" si="76"/>
        <v>0</v>
      </c>
      <c r="K249" s="13">
        <f>SUMIFS(ADJ_2018!G:G,ADJ_2018!E:E,A249)</f>
        <v>0</v>
      </c>
      <c r="L249" s="13">
        <f t="shared" si="77"/>
        <v>0</v>
      </c>
      <c r="M249" s="57"/>
    </row>
    <row r="250" spans="1:13" s="4" customFormat="1" x14ac:dyDescent="0.25">
      <c r="A250" s="15">
        <v>333001</v>
      </c>
      <c r="B250" s="15">
        <v>4410</v>
      </c>
      <c r="C250" s="15">
        <v>335</v>
      </c>
      <c r="D250" s="15">
        <v>333</v>
      </c>
      <c r="E250" s="15" t="s">
        <v>242</v>
      </c>
      <c r="F250" s="15" t="s">
        <v>241</v>
      </c>
      <c r="G250" s="68" t="s">
        <v>570</v>
      </c>
      <c r="H250" s="13">
        <f>SUMIFS(BCTC_M!J:J,BCTC_M!A:A,A250)</f>
        <v>0</v>
      </c>
      <c r="I250" s="13">
        <f>SUMIFS(BCTC_A!R:R,BCTC_A!A:A,A250)</f>
        <v>0</v>
      </c>
      <c r="J250" s="13">
        <f t="shared" si="76"/>
        <v>0</v>
      </c>
      <c r="K250" s="13">
        <f>SUMIFS(ADJ_2018!G:G,ADJ_2018!E:E,A250)</f>
        <v>0</v>
      </c>
      <c r="L250" s="13">
        <f t="shared" si="77"/>
        <v>0</v>
      </c>
      <c r="M250" s="57"/>
    </row>
    <row r="251" spans="1:13" s="4" customFormat="1" x14ac:dyDescent="0.25">
      <c r="A251" s="15">
        <v>334001</v>
      </c>
      <c r="B251" s="15">
        <v>4410</v>
      </c>
      <c r="C251" s="15">
        <v>3361</v>
      </c>
      <c r="D251" s="15">
        <v>334</v>
      </c>
      <c r="E251" s="15" t="s">
        <v>240</v>
      </c>
      <c r="F251" s="15" t="s">
        <v>239</v>
      </c>
      <c r="G251" s="68" t="s">
        <v>570</v>
      </c>
      <c r="H251" s="13">
        <f>SUMIFS(BCTC_M!J:J,BCTC_M!A:A,A251)</f>
        <v>0</v>
      </c>
      <c r="I251" s="13">
        <f>SUMIFS(BCTC_A!R:R,BCTC_A!A:A,A251)</f>
        <v>0</v>
      </c>
      <c r="J251" s="13">
        <f t="shared" si="76"/>
        <v>0</v>
      </c>
      <c r="K251" s="13">
        <f>SUMIFS(ADJ_2018!G:G,ADJ_2018!E:E,A251)</f>
        <v>0</v>
      </c>
      <c r="L251" s="13">
        <f t="shared" si="77"/>
        <v>0</v>
      </c>
      <c r="M251" s="57"/>
    </row>
    <row r="252" spans="1:13" s="4" customFormat="1" x14ac:dyDescent="0.25">
      <c r="A252" s="2">
        <v>335001</v>
      </c>
      <c r="B252" s="2">
        <v>4410</v>
      </c>
      <c r="C252" s="12">
        <v>3362</v>
      </c>
      <c r="D252" s="12">
        <v>335</v>
      </c>
      <c r="E252" s="12" t="s">
        <v>238</v>
      </c>
      <c r="F252" s="12" t="s">
        <v>237</v>
      </c>
      <c r="G252" s="68" t="s">
        <v>570</v>
      </c>
      <c r="H252" s="13">
        <f>SUMIFS(BCTC_M!J:J,BCTC_M!A:A,A252)</f>
        <v>0</v>
      </c>
      <c r="I252" s="13">
        <f>SUMIFS(BCTC_A!R:R,BCTC_A!A:A,A252)</f>
        <v>0</v>
      </c>
      <c r="J252" s="13">
        <f t="shared" si="76"/>
        <v>0</v>
      </c>
      <c r="K252" s="13">
        <f>SUMIFS(ADJ_2018!G:G,ADJ_2018!E:E,A252)</f>
        <v>0</v>
      </c>
      <c r="L252" s="13">
        <f t="shared" si="77"/>
        <v>0</v>
      </c>
      <c r="M252" s="57"/>
    </row>
    <row r="253" spans="1:13" s="4" customFormat="1" x14ac:dyDescent="0.25">
      <c r="A253" s="2">
        <v>335002</v>
      </c>
      <c r="B253" s="2">
        <v>4410</v>
      </c>
      <c r="C253" s="12">
        <v>3363</v>
      </c>
      <c r="D253" s="12">
        <v>335</v>
      </c>
      <c r="E253" s="12" t="s">
        <v>236</v>
      </c>
      <c r="F253" s="12" t="s">
        <v>235</v>
      </c>
      <c r="G253" s="68" t="s">
        <v>570</v>
      </c>
      <c r="H253" s="13">
        <f>SUMIFS(BCTC_M!J:J,BCTC_M!A:A,A253)</f>
        <v>0</v>
      </c>
      <c r="I253" s="13">
        <f>SUMIFS(BCTC_A!R:R,BCTC_A!A:A,A253)</f>
        <v>0</v>
      </c>
      <c r="J253" s="13">
        <f t="shared" si="76"/>
        <v>0</v>
      </c>
      <c r="K253" s="13">
        <f>SUMIFS(ADJ_2018!G:G,ADJ_2018!E:E,A253)</f>
        <v>0</v>
      </c>
      <c r="L253" s="13">
        <f t="shared" si="77"/>
        <v>0</v>
      </c>
      <c r="M253" s="57"/>
    </row>
    <row r="254" spans="1:13" s="4" customFormat="1" x14ac:dyDescent="0.25">
      <c r="A254" s="2">
        <v>335003</v>
      </c>
      <c r="B254" s="2">
        <v>4410</v>
      </c>
      <c r="C254" s="12">
        <v>3368</v>
      </c>
      <c r="D254" s="12">
        <v>335</v>
      </c>
      <c r="E254" s="12" t="s">
        <v>234</v>
      </c>
      <c r="F254" s="12" t="s">
        <v>233</v>
      </c>
      <c r="G254" s="68" t="s">
        <v>570</v>
      </c>
      <c r="H254" s="13">
        <f>SUMIFS(BCTC_M!J:J,BCTC_M!A:A,A254)</f>
        <v>0</v>
      </c>
      <c r="I254" s="13">
        <f>SUMIFS(BCTC_A!R:R,BCTC_A!A:A,A254)</f>
        <v>0</v>
      </c>
      <c r="J254" s="13">
        <f t="shared" si="76"/>
        <v>0</v>
      </c>
      <c r="K254" s="13">
        <f>SUMIFS(ADJ_2018!G:G,ADJ_2018!E:E,A254)</f>
        <v>0</v>
      </c>
      <c r="L254" s="13">
        <f t="shared" si="77"/>
        <v>0</v>
      </c>
      <c r="M254" s="57"/>
    </row>
    <row r="255" spans="1:13" s="4" customFormat="1" x14ac:dyDescent="0.25">
      <c r="A255" s="15"/>
      <c r="B255" s="15"/>
      <c r="C255" s="15"/>
      <c r="D255" s="15"/>
      <c r="E255" s="15" t="s">
        <v>232</v>
      </c>
      <c r="F255" s="15" t="s">
        <v>231</v>
      </c>
      <c r="G255" s="68"/>
      <c r="H255" s="16">
        <f>SUM(H252:H254)</f>
        <v>0</v>
      </c>
      <c r="I255" s="16">
        <f>SUM(I252:I254)</f>
        <v>0</v>
      </c>
      <c r="J255" s="16">
        <f>SUM(J252:J254)</f>
        <v>0</v>
      </c>
      <c r="K255" s="16">
        <f>SUM(K252:K254)</f>
        <v>0</v>
      </c>
      <c r="L255" s="16">
        <f>SUM(L252:L254)</f>
        <v>0</v>
      </c>
      <c r="M255" s="57"/>
    </row>
    <row r="256" spans="1:13" s="4" customFormat="1" x14ac:dyDescent="0.25">
      <c r="A256" s="15">
        <v>336001</v>
      </c>
      <c r="B256" s="15">
        <v>4400</v>
      </c>
      <c r="C256" s="15">
        <v>3387</v>
      </c>
      <c r="D256" s="15">
        <v>336</v>
      </c>
      <c r="E256" s="15" t="s">
        <v>230</v>
      </c>
      <c r="F256" s="15" t="s">
        <v>229</v>
      </c>
      <c r="G256" s="68" t="s">
        <v>570</v>
      </c>
      <c r="H256" s="13">
        <f>SUMIFS(BCTC_M!J:J,BCTC_M!A:A,A256)</f>
        <v>0</v>
      </c>
      <c r="I256" s="13">
        <f>SUMIFS(BCTC_A!R:R,BCTC_A!A:A,A256)</f>
        <v>0</v>
      </c>
      <c r="J256" s="13">
        <f t="shared" ref="J256:J260" si="78">I256+H256</f>
        <v>0</v>
      </c>
      <c r="K256" s="13">
        <f>SUMIFS(ADJ_2018!G:G,ADJ_2018!E:E,A256)</f>
        <v>0</v>
      </c>
      <c r="L256" s="13">
        <f t="shared" ref="L256:L260" si="79">K256+J256</f>
        <v>0</v>
      </c>
      <c r="M256" s="57"/>
    </row>
    <row r="257" spans="1:13" s="4" customFormat="1" x14ac:dyDescent="0.25">
      <c r="A257" s="2">
        <v>337001</v>
      </c>
      <c r="B257" s="2">
        <v>4410</v>
      </c>
      <c r="C257" s="12">
        <v>1385</v>
      </c>
      <c r="D257" s="12">
        <v>337</v>
      </c>
      <c r="E257" s="12" t="s">
        <v>228</v>
      </c>
      <c r="F257" s="12" t="s">
        <v>227</v>
      </c>
      <c r="G257" s="68" t="s">
        <v>570</v>
      </c>
      <c r="H257" s="13">
        <f>SUMIFS(BCTC_M!J:J,BCTC_M!A:A,A257)</f>
        <v>0</v>
      </c>
      <c r="I257" s="13">
        <f>SUMIFS(BCTC_A!R:R,BCTC_A!A:A,A257)</f>
        <v>0</v>
      </c>
      <c r="J257" s="13">
        <f t="shared" si="78"/>
        <v>0</v>
      </c>
      <c r="K257" s="13">
        <f>SUMIFS(ADJ_2018!G:G,ADJ_2018!E:E,A257)</f>
        <v>0</v>
      </c>
      <c r="L257" s="13">
        <f t="shared" si="79"/>
        <v>0</v>
      </c>
      <c r="M257" s="57"/>
    </row>
    <row r="258" spans="1:13" s="4" customFormat="1" x14ac:dyDescent="0.25">
      <c r="A258" s="2">
        <v>337002</v>
      </c>
      <c r="B258" s="2">
        <v>4411</v>
      </c>
      <c r="C258" s="12">
        <v>1388</v>
      </c>
      <c r="D258" s="12">
        <v>337</v>
      </c>
      <c r="E258" s="12" t="s">
        <v>226</v>
      </c>
      <c r="F258" s="12" t="s">
        <v>225</v>
      </c>
      <c r="G258" s="68" t="s">
        <v>570</v>
      </c>
      <c r="H258" s="13">
        <f>SUMIFS(BCTC_M!J:J,BCTC_M!A:A,A258)</f>
        <v>0</v>
      </c>
      <c r="I258" s="13">
        <f>SUMIFS(BCTC_A!R:R,BCTC_A!A:A,A258)</f>
        <v>0</v>
      </c>
      <c r="J258" s="13">
        <f t="shared" si="78"/>
        <v>0</v>
      </c>
      <c r="K258" s="13">
        <f>SUMIFS(ADJ_2018!G:G,ADJ_2018!E:E,A258)</f>
        <v>0</v>
      </c>
      <c r="L258" s="13">
        <f t="shared" si="79"/>
        <v>0</v>
      </c>
      <c r="M258" s="57"/>
    </row>
    <row r="259" spans="1:13" s="4" customFormat="1" x14ac:dyDescent="0.25">
      <c r="A259" s="2">
        <v>337003</v>
      </c>
      <c r="B259" s="2">
        <v>4410</v>
      </c>
      <c r="C259" s="12">
        <v>338</v>
      </c>
      <c r="D259" s="12">
        <v>337</v>
      </c>
      <c r="E259" s="12" t="s">
        <v>224</v>
      </c>
      <c r="F259" s="12" t="s">
        <v>223</v>
      </c>
      <c r="G259" s="68" t="s">
        <v>570</v>
      </c>
      <c r="H259" s="13">
        <f>SUMIFS(BCTC_M!J:J,BCTC_M!A:A,A259)</f>
        <v>0</v>
      </c>
      <c r="I259" s="13">
        <f>SUMIFS(BCTC_A!R:R,BCTC_A!A:A,A259)</f>
        <v>0</v>
      </c>
      <c r="J259" s="13">
        <f t="shared" si="78"/>
        <v>0</v>
      </c>
      <c r="K259" s="13">
        <f>SUMIFS(ADJ_2018!G:G,ADJ_2018!E:E,A259)</f>
        <v>0</v>
      </c>
      <c r="L259" s="13">
        <f t="shared" si="79"/>
        <v>0</v>
      </c>
      <c r="M259" s="57"/>
    </row>
    <row r="260" spans="1:13" s="4" customFormat="1" x14ac:dyDescent="0.25">
      <c r="A260" s="2">
        <v>337004</v>
      </c>
      <c r="B260" s="2">
        <v>4410</v>
      </c>
      <c r="C260" s="12">
        <v>334</v>
      </c>
      <c r="D260" s="12">
        <v>337</v>
      </c>
      <c r="E260" s="12" t="s">
        <v>222</v>
      </c>
      <c r="F260" s="12" t="s">
        <v>221</v>
      </c>
      <c r="G260" s="68" t="s">
        <v>570</v>
      </c>
      <c r="H260" s="13">
        <f>SUMIFS(BCTC_M!J:J,BCTC_M!A:A,A260)</f>
        <v>0</v>
      </c>
      <c r="I260" s="13">
        <f>SUMIFS(BCTC_A!R:R,BCTC_A!A:A,A260)</f>
        <v>0</v>
      </c>
      <c r="J260" s="13">
        <f t="shared" si="78"/>
        <v>0</v>
      </c>
      <c r="K260" s="13">
        <f>SUMIFS(ADJ_2018!G:G,ADJ_2018!E:E,A260)</f>
        <v>0</v>
      </c>
      <c r="L260" s="13">
        <f t="shared" si="79"/>
        <v>0</v>
      </c>
      <c r="M260" s="57"/>
    </row>
    <row r="261" spans="1:13" s="4" customFormat="1" x14ac:dyDescent="0.25">
      <c r="A261" s="15"/>
      <c r="B261" s="15"/>
      <c r="C261" s="15"/>
      <c r="D261" s="15"/>
      <c r="E261" s="15" t="s">
        <v>220</v>
      </c>
      <c r="F261" s="15" t="s">
        <v>219</v>
      </c>
      <c r="G261" s="69"/>
      <c r="H261" s="16">
        <f>SUM(H257:H260)</f>
        <v>0</v>
      </c>
      <c r="I261" s="16">
        <f>SUM(I257:I260)</f>
        <v>0</v>
      </c>
      <c r="J261" s="16">
        <f>SUM(J257:J260)</f>
        <v>0</v>
      </c>
      <c r="K261" s="16">
        <f>SUM(K257:K260)</f>
        <v>0</v>
      </c>
      <c r="L261" s="16">
        <f>SUM(L257:L260)</f>
        <v>0</v>
      </c>
      <c r="M261" s="57"/>
    </row>
    <row r="262" spans="1:13" s="4" customFormat="1" x14ac:dyDescent="0.25">
      <c r="A262" s="2">
        <v>338001</v>
      </c>
      <c r="B262" s="2">
        <v>4100</v>
      </c>
      <c r="C262" s="12">
        <v>3411</v>
      </c>
      <c r="D262" s="12">
        <v>338</v>
      </c>
      <c r="E262" s="12" t="s">
        <v>218</v>
      </c>
      <c r="F262" s="12" t="s">
        <v>217</v>
      </c>
      <c r="G262" s="68" t="s">
        <v>570</v>
      </c>
      <c r="H262" s="13">
        <f>SUMIFS(BCTC_M!J:J,BCTC_M!A:A,A262)</f>
        <v>0</v>
      </c>
      <c r="I262" s="13">
        <f>SUMIFS(BCTC_A!R:R,BCTC_A!A:A,A262)</f>
        <v>0</v>
      </c>
      <c r="J262" s="13">
        <f t="shared" ref="J262:J266" si="80">I262+H262</f>
        <v>0</v>
      </c>
      <c r="K262" s="13">
        <f>SUMIFS(ADJ_2018!G:G,ADJ_2018!E:E,A262)</f>
        <v>0</v>
      </c>
      <c r="L262" s="13">
        <f t="shared" ref="L262:L266" si="81">K262+J262</f>
        <v>0</v>
      </c>
      <c r="M262" s="57"/>
    </row>
    <row r="263" spans="1:13" s="4" customFormat="1" x14ac:dyDescent="0.25">
      <c r="A263" s="2">
        <v>338002</v>
      </c>
      <c r="B263" s="2">
        <v>4100</v>
      </c>
      <c r="C263" s="12">
        <v>3412</v>
      </c>
      <c r="D263" s="12">
        <v>338</v>
      </c>
      <c r="E263" s="12" t="s">
        <v>216</v>
      </c>
      <c r="F263" s="12" t="s">
        <v>215</v>
      </c>
      <c r="G263" s="68" t="s">
        <v>570</v>
      </c>
      <c r="H263" s="13">
        <f>SUMIFS(BCTC_M!J:J,BCTC_M!A:A,A263)</f>
        <v>0</v>
      </c>
      <c r="I263" s="13">
        <f>SUMIFS(BCTC_A!R:R,BCTC_A!A:A,A263)</f>
        <v>0</v>
      </c>
      <c r="J263" s="13">
        <f t="shared" si="80"/>
        <v>0</v>
      </c>
      <c r="K263" s="13">
        <f>SUMIFS(ADJ_2018!G:G,ADJ_2018!E:E,A263)</f>
        <v>0</v>
      </c>
      <c r="L263" s="13">
        <f t="shared" si="81"/>
        <v>0</v>
      </c>
      <c r="M263" s="57"/>
    </row>
    <row r="264" spans="1:13" s="4" customFormat="1" x14ac:dyDescent="0.25">
      <c r="A264" s="2">
        <v>338003</v>
      </c>
      <c r="B264" s="2">
        <v>4100</v>
      </c>
      <c r="C264" s="12">
        <v>34311</v>
      </c>
      <c r="D264" s="12">
        <v>338</v>
      </c>
      <c r="E264" s="12" t="s">
        <v>214</v>
      </c>
      <c r="F264" s="12" t="s">
        <v>213</v>
      </c>
      <c r="G264" s="68" t="s">
        <v>570</v>
      </c>
      <c r="H264" s="13">
        <f>SUMIFS(BCTC_M!J:J,BCTC_M!A:A,A264)</f>
        <v>0</v>
      </c>
      <c r="I264" s="13">
        <f>SUMIFS(BCTC_A!R:R,BCTC_A!A:A,A264)</f>
        <v>0</v>
      </c>
      <c r="J264" s="13">
        <f t="shared" si="80"/>
        <v>0</v>
      </c>
      <c r="K264" s="13">
        <f>SUMIFS(ADJ_2018!G:G,ADJ_2018!E:E,A264)</f>
        <v>0</v>
      </c>
      <c r="L264" s="13">
        <f t="shared" si="81"/>
        <v>0</v>
      </c>
      <c r="M264" s="57"/>
    </row>
    <row r="265" spans="1:13" s="4" customFormat="1" x14ac:dyDescent="0.25">
      <c r="A265" s="2">
        <v>338004</v>
      </c>
      <c r="B265" s="2">
        <v>4100</v>
      </c>
      <c r="C265" s="12">
        <v>34312</v>
      </c>
      <c r="D265" s="12">
        <v>338</v>
      </c>
      <c r="E265" s="12" t="s">
        <v>212</v>
      </c>
      <c r="F265" s="12" t="s">
        <v>211</v>
      </c>
      <c r="G265" s="68" t="s">
        <v>570</v>
      </c>
      <c r="H265" s="13">
        <f>SUMIFS(BCTC_M!J:J,BCTC_M!A:A,A265)</f>
        <v>0</v>
      </c>
      <c r="I265" s="13">
        <f>SUMIFS(BCTC_A!R:R,BCTC_A!A:A,A265)</f>
        <v>0</v>
      </c>
      <c r="J265" s="13">
        <f t="shared" si="80"/>
        <v>0</v>
      </c>
      <c r="K265" s="13">
        <f>SUMIFS(ADJ_2018!G:G,ADJ_2018!E:E,A265)</f>
        <v>0</v>
      </c>
      <c r="L265" s="13">
        <f t="shared" si="81"/>
        <v>0</v>
      </c>
      <c r="M265" s="57"/>
    </row>
    <row r="266" spans="1:13" s="4" customFormat="1" x14ac:dyDescent="0.25">
      <c r="A266" s="2">
        <v>338005</v>
      </c>
      <c r="B266" s="2">
        <v>4100</v>
      </c>
      <c r="C266" s="12">
        <v>34313</v>
      </c>
      <c r="D266" s="12">
        <v>338</v>
      </c>
      <c r="E266" s="12" t="s">
        <v>210</v>
      </c>
      <c r="F266" s="12" t="s">
        <v>209</v>
      </c>
      <c r="G266" s="68" t="s">
        <v>570</v>
      </c>
      <c r="H266" s="13">
        <f>SUMIFS(BCTC_M!J:J,BCTC_M!A:A,A266)</f>
        <v>0</v>
      </c>
      <c r="I266" s="13">
        <f>SUMIFS(BCTC_A!R:R,BCTC_A!A:A,A266)</f>
        <v>0</v>
      </c>
      <c r="J266" s="13">
        <f t="shared" si="80"/>
        <v>0</v>
      </c>
      <c r="K266" s="13">
        <f>SUMIFS(ADJ_2018!G:G,ADJ_2018!E:E,A266)</f>
        <v>0</v>
      </c>
      <c r="L266" s="13">
        <f t="shared" si="81"/>
        <v>0</v>
      </c>
      <c r="M266" s="57"/>
    </row>
    <row r="267" spans="1:13" s="4" customFormat="1" x14ac:dyDescent="0.25">
      <c r="A267" s="15"/>
      <c r="B267" s="15"/>
      <c r="C267" s="15"/>
      <c r="D267" s="15"/>
      <c r="E267" s="15" t="s">
        <v>208</v>
      </c>
      <c r="F267" s="15" t="s">
        <v>207</v>
      </c>
      <c r="G267" s="69"/>
      <c r="H267" s="16">
        <f>SUM(H262:H266)</f>
        <v>0</v>
      </c>
      <c r="I267" s="16">
        <f>SUM(I262:I266)</f>
        <v>0</v>
      </c>
      <c r="J267" s="16">
        <f>SUM(J262:J266)</f>
        <v>0</v>
      </c>
      <c r="K267" s="16">
        <f>SUM(K262:K266)</f>
        <v>0</v>
      </c>
      <c r="L267" s="16">
        <f>SUM(L262:L266)</f>
        <v>0</v>
      </c>
      <c r="M267" s="57"/>
    </row>
    <row r="268" spans="1:13" s="4" customFormat="1" x14ac:dyDescent="0.25">
      <c r="A268" s="15">
        <v>339001</v>
      </c>
      <c r="B268" s="15">
        <v>5300</v>
      </c>
      <c r="C268" s="15">
        <v>3432</v>
      </c>
      <c r="D268" s="15">
        <v>339</v>
      </c>
      <c r="E268" s="15" t="s">
        <v>206</v>
      </c>
      <c r="F268" s="15" t="s">
        <v>205</v>
      </c>
      <c r="G268" s="68" t="s">
        <v>570</v>
      </c>
      <c r="H268" s="13">
        <f>SUMIFS(BCTC_M!J:J,BCTC_M!A:A,A268)</f>
        <v>0</v>
      </c>
      <c r="I268" s="13">
        <f>SUMIFS(BCTC_A!R:R,BCTC_A!A:A,A268)</f>
        <v>0</v>
      </c>
      <c r="J268" s="13">
        <f t="shared" ref="J268:J274" si="82">I268+H268</f>
        <v>0</v>
      </c>
      <c r="K268" s="13">
        <f>SUMIFS(ADJ_2018!G:G,ADJ_2018!E:E,A268)</f>
        <v>0</v>
      </c>
      <c r="L268" s="13">
        <f t="shared" ref="L268:L274" si="83">K268+J268</f>
        <v>0</v>
      </c>
      <c r="M268" s="57"/>
    </row>
    <row r="269" spans="1:13" s="4" customFormat="1" x14ac:dyDescent="0.25">
      <c r="A269" s="15">
        <v>340001</v>
      </c>
      <c r="B269" s="15">
        <v>5300</v>
      </c>
      <c r="C269" s="15">
        <v>41112</v>
      </c>
      <c r="D269" s="15">
        <v>340</v>
      </c>
      <c r="E269" s="15" t="s">
        <v>182</v>
      </c>
      <c r="F269" s="15" t="s">
        <v>181</v>
      </c>
      <c r="G269" s="68" t="s">
        <v>570</v>
      </c>
      <c r="H269" s="13">
        <f>SUMIFS(BCTC_M!J:J,BCTC_M!A:A,A269)</f>
        <v>0</v>
      </c>
      <c r="I269" s="13">
        <f>SUMIFS(BCTC_A!R:R,BCTC_A!A:A,A269)</f>
        <v>0</v>
      </c>
      <c r="J269" s="13">
        <f t="shared" si="82"/>
        <v>0</v>
      </c>
      <c r="K269" s="13">
        <f>SUMIFS(ADJ_2018!G:G,ADJ_2018!E:E,A269)</f>
        <v>0</v>
      </c>
      <c r="L269" s="13">
        <f t="shared" si="83"/>
        <v>0</v>
      </c>
      <c r="M269" s="57"/>
    </row>
    <row r="270" spans="1:13" s="4" customFormat="1" x14ac:dyDescent="0.25">
      <c r="A270" s="15">
        <v>341001</v>
      </c>
      <c r="B270" s="15">
        <v>4600</v>
      </c>
      <c r="C270" s="15">
        <v>347</v>
      </c>
      <c r="D270" s="15">
        <v>341</v>
      </c>
      <c r="E270" s="15" t="s">
        <v>204</v>
      </c>
      <c r="F270" s="15" t="s">
        <v>203</v>
      </c>
      <c r="G270" s="68" t="s">
        <v>570</v>
      </c>
      <c r="H270" s="13">
        <f>SUMIFS(BCTC_M!J:J,BCTC_M!A:A,A270)</f>
        <v>0</v>
      </c>
      <c r="I270" s="13">
        <f>SUMIFS(BCTC_A!R:R,BCTC_A!A:A,A270)</f>
        <v>0</v>
      </c>
      <c r="J270" s="13">
        <f t="shared" si="82"/>
        <v>0</v>
      </c>
      <c r="K270" s="13">
        <f>SUMIFS(ADJ_2018!G:G,ADJ_2018!E:E,A270)</f>
        <v>0</v>
      </c>
      <c r="L270" s="13">
        <f t="shared" si="83"/>
        <v>0</v>
      </c>
      <c r="M270" s="57"/>
    </row>
    <row r="271" spans="1:13" s="4" customFormat="1" x14ac:dyDescent="0.25">
      <c r="A271" s="2">
        <v>342001</v>
      </c>
      <c r="B271" s="2">
        <v>4410</v>
      </c>
      <c r="C271" s="22">
        <v>3521</v>
      </c>
      <c r="D271" s="12">
        <v>342</v>
      </c>
      <c r="E271" s="22" t="s">
        <v>202</v>
      </c>
      <c r="F271" s="22" t="s">
        <v>201</v>
      </c>
      <c r="G271" s="68" t="s">
        <v>570</v>
      </c>
      <c r="H271" s="13">
        <f>SUMIFS(BCTC_M!J:J,BCTC_M!A:A,A271)</f>
        <v>0</v>
      </c>
      <c r="I271" s="13">
        <f>SUMIFS(BCTC_A!R:R,BCTC_A!A:A,A271)</f>
        <v>0</v>
      </c>
      <c r="J271" s="13">
        <f t="shared" si="82"/>
        <v>0</v>
      </c>
      <c r="K271" s="13">
        <f>SUMIFS(ADJ_2018!G:G,ADJ_2018!E:E,A271)</f>
        <v>0</v>
      </c>
      <c r="L271" s="13">
        <f t="shared" si="83"/>
        <v>0</v>
      </c>
      <c r="M271" s="57"/>
    </row>
    <row r="272" spans="1:13" s="4" customFormat="1" x14ac:dyDescent="0.25">
      <c r="A272" s="2">
        <v>342002</v>
      </c>
      <c r="B272" s="2">
        <v>4410</v>
      </c>
      <c r="C272" s="22">
        <v>3522</v>
      </c>
      <c r="D272" s="12">
        <v>342</v>
      </c>
      <c r="E272" s="22" t="s">
        <v>200</v>
      </c>
      <c r="F272" s="22" t="s">
        <v>199</v>
      </c>
      <c r="G272" s="68" t="s">
        <v>570</v>
      </c>
      <c r="H272" s="13">
        <f>SUMIFS(BCTC_M!J:J,BCTC_M!A:A,A272)</f>
        <v>0</v>
      </c>
      <c r="I272" s="13">
        <f>SUMIFS(BCTC_A!R:R,BCTC_A!A:A,A272)</f>
        <v>0</v>
      </c>
      <c r="J272" s="13">
        <f t="shared" si="82"/>
        <v>0</v>
      </c>
      <c r="K272" s="13">
        <f>SUMIFS(ADJ_2018!G:G,ADJ_2018!E:E,A272)</f>
        <v>0</v>
      </c>
      <c r="L272" s="13">
        <f t="shared" si="83"/>
        <v>0</v>
      </c>
      <c r="M272" s="57"/>
    </row>
    <row r="273" spans="1:13" s="4" customFormat="1" x14ac:dyDescent="0.25">
      <c r="A273" s="2">
        <v>342003</v>
      </c>
      <c r="B273" s="2">
        <v>4410</v>
      </c>
      <c r="C273" s="22">
        <v>3523</v>
      </c>
      <c r="D273" s="12">
        <v>342</v>
      </c>
      <c r="E273" s="22" t="s">
        <v>198</v>
      </c>
      <c r="F273" s="22" t="s">
        <v>197</v>
      </c>
      <c r="G273" s="68" t="s">
        <v>570</v>
      </c>
      <c r="H273" s="13">
        <f>SUMIFS(BCTC_M!J:J,BCTC_M!A:A,A273)</f>
        <v>0</v>
      </c>
      <c r="I273" s="13">
        <f>SUMIFS(BCTC_A!R:R,BCTC_A!A:A,A273)</f>
        <v>0</v>
      </c>
      <c r="J273" s="13">
        <f t="shared" si="82"/>
        <v>0</v>
      </c>
      <c r="K273" s="13">
        <f>SUMIFS(ADJ_2018!G:G,ADJ_2018!E:E,A273)</f>
        <v>0</v>
      </c>
      <c r="L273" s="13">
        <f t="shared" si="83"/>
        <v>0</v>
      </c>
      <c r="M273" s="57"/>
    </row>
    <row r="274" spans="1:13" s="4" customFormat="1" x14ac:dyDescent="0.25">
      <c r="A274" s="2">
        <v>342004</v>
      </c>
      <c r="B274" s="2">
        <v>4410</v>
      </c>
      <c r="C274" s="22">
        <v>3524</v>
      </c>
      <c r="D274" s="12">
        <v>342</v>
      </c>
      <c r="E274" s="22" t="s">
        <v>196</v>
      </c>
      <c r="F274" s="22" t="s">
        <v>195</v>
      </c>
      <c r="G274" s="68" t="s">
        <v>570</v>
      </c>
      <c r="H274" s="13">
        <f>SUMIFS(BCTC_M!J:J,BCTC_M!A:A,A274)</f>
        <v>0</v>
      </c>
      <c r="I274" s="13">
        <f>SUMIFS(BCTC_A!R:R,BCTC_A!A:A,A274)</f>
        <v>0</v>
      </c>
      <c r="J274" s="13">
        <f t="shared" si="82"/>
        <v>0</v>
      </c>
      <c r="K274" s="13">
        <f>SUMIFS(ADJ_2018!G:G,ADJ_2018!E:E,A274)</f>
        <v>0</v>
      </c>
      <c r="L274" s="13">
        <f t="shared" si="83"/>
        <v>0</v>
      </c>
      <c r="M274" s="57"/>
    </row>
    <row r="275" spans="1:13" s="4" customFormat="1" x14ac:dyDescent="0.25">
      <c r="A275" s="15"/>
      <c r="B275" s="15"/>
      <c r="C275" s="15"/>
      <c r="D275" s="15"/>
      <c r="E275" s="15" t="s">
        <v>194</v>
      </c>
      <c r="F275" s="15" t="s">
        <v>193</v>
      </c>
      <c r="G275" s="69"/>
      <c r="H275" s="16">
        <f>SUM(H271:H274)</f>
        <v>0</v>
      </c>
      <c r="I275" s="16">
        <f>SUM(I271:I274)</f>
        <v>0</v>
      </c>
      <c r="J275" s="16">
        <f>SUM(J271:J274)</f>
        <v>0</v>
      </c>
      <c r="K275" s="16">
        <f>SUM(K271:K274)</f>
        <v>0</v>
      </c>
      <c r="L275" s="16">
        <f>SUM(L271:L274)</f>
        <v>0</v>
      </c>
      <c r="M275" s="57"/>
    </row>
    <row r="276" spans="1:13" s="4" customFormat="1" x14ac:dyDescent="0.25">
      <c r="A276" s="4">
        <v>343001</v>
      </c>
      <c r="B276" s="4">
        <v>4300</v>
      </c>
      <c r="C276" s="22">
        <v>3561</v>
      </c>
      <c r="D276" s="12">
        <v>343</v>
      </c>
      <c r="E276" s="22" t="s">
        <v>190</v>
      </c>
      <c r="F276" s="22" t="s">
        <v>189</v>
      </c>
      <c r="G276" s="68" t="s">
        <v>570</v>
      </c>
      <c r="H276" s="13">
        <f>SUMIFS(BCTC_M!J:J,BCTC_M!A:A,A276)</f>
        <v>0</v>
      </c>
      <c r="I276" s="13">
        <f>SUMIFS(BCTC_A!R:R,BCTC_A!A:A,A276)</f>
        <v>0</v>
      </c>
      <c r="J276" s="13">
        <f t="shared" ref="J276:J277" si="84">I276+H276</f>
        <v>0</v>
      </c>
      <c r="K276" s="13">
        <f>SUMIFS(ADJ_2018!G:G,ADJ_2018!E:E,A276)</f>
        <v>0</v>
      </c>
      <c r="L276" s="13">
        <f t="shared" ref="L276:L277" si="85">K276+J276</f>
        <v>0</v>
      </c>
      <c r="M276" s="57"/>
    </row>
    <row r="277" spans="1:13" s="4" customFormat="1" x14ac:dyDescent="0.25">
      <c r="A277" s="4">
        <v>343002</v>
      </c>
      <c r="B277" s="4">
        <v>4300</v>
      </c>
      <c r="C277" s="22">
        <v>3562</v>
      </c>
      <c r="D277" s="12">
        <v>343</v>
      </c>
      <c r="E277" s="22" t="s">
        <v>192</v>
      </c>
      <c r="F277" s="22" t="s">
        <v>191</v>
      </c>
      <c r="G277" s="68" t="s">
        <v>570</v>
      </c>
      <c r="H277" s="13">
        <f>SUMIFS(BCTC_M!J:J,BCTC_M!A:A,A277)</f>
        <v>0</v>
      </c>
      <c r="I277" s="13">
        <f>SUMIFS(BCTC_A!R:R,BCTC_A!A:A,A277)</f>
        <v>0</v>
      </c>
      <c r="J277" s="13">
        <f t="shared" si="84"/>
        <v>0</v>
      </c>
      <c r="K277" s="13">
        <f>SUMIFS(ADJ_2018!G:G,ADJ_2018!E:E,A277)</f>
        <v>0</v>
      </c>
      <c r="L277" s="13">
        <f t="shared" si="85"/>
        <v>0</v>
      </c>
      <c r="M277" s="57"/>
    </row>
    <row r="278" spans="1:13" s="4" customFormat="1" x14ac:dyDescent="0.25">
      <c r="A278" s="15"/>
      <c r="B278" s="15"/>
      <c r="C278" s="15"/>
      <c r="D278" s="15"/>
      <c r="E278" s="15" t="s">
        <v>190</v>
      </c>
      <c r="F278" s="15" t="s">
        <v>189</v>
      </c>
      <c r="G278" s="69"/>
      <c r="H278" s="16">
        <f>SUM(H276:H277)</f>
        <v>0</v>
      </c>
      <c r="I278" s="16">
        <f>SUM(I276:I277)</f>
        <v>0</v>
      </c>
      <c r="J278" s="16">
        <f>SUM(J276:J277)</f>
        <v>0</v>
      </c>
      <c r="K278" s="16">
        <f>SUM(K276:K277)</f>
        <v>0</v>
      </c>
      <c r="L278" s="16">
        <f>SUM(L276:L277)</f>
        <v>0</v>
      </c>
      <c r="M278" s="57"/>
    </row>
    <row r="279" spans="1:13"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K279" s="28">
        <f>SUM(K248:K251,K255:K256,K261,K267:K270,K275,K278)</f>
        <v>0</v>
      </c>
      <c r="L279" s="28">
        <f>SUM(L248:L251,L255:L256,L261,L267:L270,L275,L278)</f>
        <v>0</v>
      </c>
      <c r="M279" s="57"/>
    </row>
    <row r="280" spans="1:13" s="4" customFormat="1" x14ac:dyDescent="0.25">
      <c r="A280" s="49"/>
      <c r="B280" s="49"/>
      <c r="C280" s="49"/>
      <c r="D280" s="49">
        <v>300</v>
      </c>
      <c r="E280" s="49" t="s">
        <v>186</v>
      </c>
      <c r="F280" s="49" t="s">
        <v>185</v>
      </c>
      <c r="G280" s="72"/>
      <c r="H280" s="50">
        <f>SUM(H246,H279)</f>
        <v>-9810000000</v>
      </c>
      <c r="I280" s="50">
        <f>SUM(I246,I279)</f>
        <v>-5405000000</v>
      </c>
      <c r="J280" s="50">
        <f>SUM(J246,J279)</f>
        <v>-15215000000</v>
      </c>
      <c r="K280" s="50">
        <f>SUM(K246,K279)</f>
        <v>0</v>
      </c>
      <c r="L280" s="50">
        <f>SUM(L246,L279)</f>
        <v>-15215000000</v>
      </c>
      <c r="M280" s="57"/>
    </row>
    <row r="281" spans="1:13" s="4" customFormat="1" x14ac:dyDescent="0.25">
      <c r="A281" s="2"/>
      <c r="B281" s="2"/>
      <c r="C281" s="2"/>
      <c r="D281" s="2"/>
      <c r="E281" s="2"/>
      <c r="F281" s="2"/>
      <c r="G281" s="69"/>
      <c r="H281" s="3"/>
      <c r="I281" s="3"/>
      <c r="J281" s="3"/>
      <c r="K281" s="3"/>
      <c r="L281" s="3"/>
      <c r="M281" s="57"/>
    </row>
    <row r="282" spans="1:13" s="4" customFormat="1" x14ac:dyDescent="0.25">
      <c r="A282" s="2">
        <v>411001</v>
      </c>
      <c r="B282" s="2">
        <v>3100</v>
      </c>
      <c r="C282" s="12">
        <v>41111</v>
      </c>
      <c r="D282" s="51" t="s">
        <v>184</v>
      </c>
      <c r="E282" s="12" t="s">
        <v>597</v>
      </c>
      <c r="F282" s="12" t="s">
        <v>598</v>
      </c>
      <c r="G282" s="68" t="s">
        <v>570</v>
      </c>
      <c r="H282" s="13">
        <f>SUMIFS(BCTC_M!J:J,BCTC_M!A:A,A282)</f>
        <v>-110000000000</v>
      </c>
      <c r="I282" s="13">
        <f>SUMIFS(BCTC_A!R:R,BCTC_A!A:A,A282)</f>
        <v>-15000000000</v>
      </c>
      <c r="J282" s="13">
        <f t="shared" ref="J282:J283" si="86">I282+H282</f>
        <v>-125000000000</v>
      </c>
      <c r="K282" s="13">
        <f>SUMIFS(ADJ_2018!G:G,ADJ_2018!E:E,A282)</f>
        <v>15000000000</v>
      </c>
      <c r="L282" s="13">
        <f t="shared" ref="L282:L283" si="87">K282+J282</f>
        <v>-110000000000</v>
      </c>
      <c r="M282" s="57" t="b">
        <f>L282=H282</f>
        <v>1</v>
      </c>
    </row>
    <row r="283" spans="1:13" s="4" customFormat="1" x14ac:dyDescent="0.25">
      <c r="A283" s="2">
        <v>411002</v>
      </c>
      <c r="B283" s="2">
        <v>3100</v>
      </c>
      <c r="C283" s="12">
        <v>41112</v>
      </c>
      <c r="D283" s="51" t="s">
        <v>183</v>
      </c>
      <c r="E283" s="12" t="s">
        <v>182</v>
      </c>
      <c r="F283" s="12" t="s">
        <v>181</v>
      </c>
      <c r="G283" s="68" t="s">
        <v>570</v>
      </c>
      <c r="H283" s="13">
        <f>SUMIFS(BCTC_M!J:J,BCTC_M!A:A,A283)</f>
        <v>0</v>
      </c>
      <c r="I283" s="13">
        <f>SUMIFS(BCTC_A!R:R,BCTC_A!A:A,A283)</f>
        <v>0</v>
      </c>
      <c r="J283" s="13">
        <f t="shared" si="86"/>
        <v>0</v>
      </c>
      <c r="K283" s="13">
        <f>SUMIFS(ADJ_2018!G:G,ADJ_2018!E:E,A283)</f>
        <v>0</v>
      </c>
      <c r="L283" s="13">
        <f t="shared" si="87"/>
        <v>0</v>
      </c>
      <c r="M283" s="57"/>
    </row>
    <row r="284" spans="1:13" s="4" customFormat="1" x14ac:dyDescent="0.25">
      <c r="A284" s="52"/>
      <c r="B284" s="52"/>
      <c r="C284" s="52"/>
      <c r="D284" s="15">
        <v>411</v>
      </c>
      <c r="E284" s="15" t="s">
        <v>180</v>
      </c>
      <c r="F284" s="15" t="s">
        <v>179</v>
      </c>
      <c r="G284" s="69"/>
      <c r="H284" s="16">
        <f>SUM(H282:H283)</f>
        <v>-110000000000</v>
      </c>
      <c r="I284" s="16">
        <f>SUM(I282:I283)</f>
        <v>-15000000000</v>
      </c>
      <c r="J284" s="16">
        <f>SUM(J282:J283)</f>
        <v>-125000000000</v>
      </c>
      <c r="K284" s="16">
        <f>SUM(K282:K283)</f>
        <v>15000000000</v>
      </c>
      <c r="L284" s="16">
        <f>SUM(L282:L283)</f>
        <v>-110000000000</v>
      </c>
      <c r="M284" s="57"/>
    </row>
    <row r="285" spans="1:13" s="4" customFormat="1" x14ac:dyDescent="0.25">
      <c r="A285" s="15">
        <v>412001</v>
      </c>
      <c r="B285" s="15">
        <v>3200</v>
      </c>
      <c r="C285" s="15">
        <v>4112</v>
      </c>
      <c r="D285" s="15">
        <v>412</v>
      </c>
      <c r="E285" s="15" t="s">
        <v>178</v>
      </c>
      <c r="F285" s="15" t="s">
        <v>177</v>
      </c>
      <c r="G285" s="68" t="s">
        <v>570</v>
      </c>
      <c r="H285" s="13">
        <f>SUMIFS(BCTC_M!J:J,BCTC_M!A:A,A285)</f>
        <v>0</v>
      </c>
      <c r="I285" s="13">
        <f>SUMIFS(BCTC_A!R:R,BCTC_A!A:A,A285)</f>
        <v>0</v>
      </c>
      <c r="J285" s="13">
        <f t="shared" ref="J285:J292" si="88">I285+H285</f>
        <v>0</v>
      </c>
      <c r="K285" s="13">
        <f>SUMIFS(ADJ_2018!G:G,ADJ_2018!E:E,A285)</f>
        <v>0</v>
      </c>
      <c r="L285" s="13">
        <f t="shared" ref="L285:L292" si="89">K285+J285</f>
        <v>0</v>
      </c>
      <c r="M285" s="57"/>
    </row>
    <row r="286" spans="1:13" s="4" customFormat="1" x14ac:dyDescent="0.25">
      <c r="A286" s="15">
        <v>413001</v>
      </c>
      <c r="B286" s="15">
        <v>3300</v>
      </c>
      <c r="C286" s="15">
        <v>4113</v>
      </c>
      <c r="D286" s="15">
        <v>413</v>
      </c>
      <c r="E286" s="15" t="s">
        <v>176</v>
      </c>
      <c r="F286" s="15" t="s">
        <v>175</v>
      </c>
      <c r="G286" s="68" t="s">
        <v>570</v>
      </c>
      <c r="H286" s="13">
        <f>SUMIFS(BCTC_M!J:J,BCTC_M!A:A,A286)</f>
        <v>0</v>
      </c>
      <c r="I286" s="13">
        <f>SUMIFS(BCTC_A!R:R,BCTC_A!A:A,A286)</f>
        <v>0</v>
      </c>
      <c r="J286" s="13">
        <f t="shared" si="88"/>
        <v>0</v>
      </c>
      <c r="K286" s="13">
        <f>SUMIFS(ADJ_2018!G:G,ADJ_2018!E:E,A286)</f>
        <v>0</v>
      </c>
      <c r="L286" s="13">
        <f t="shared" si="89"/>
        <v>0</v>
      </c>
      <c r="M286" s="57"/>
    </row>
    <row r="287" spans="1:13" s="4" customFormat="1" x14ac:dyDescent="0.25">
      <c r="A287" s="15">
        <v>414001</v>
      </c>
      <c r="B287" s="15">
        <v>3300</v>
      </c>
      <c r="C287" s="15">
        <v>4118</v>
      </c>
      <c r="D287" s="15">
        <v>414</v>
      </c>
      <c r="E287" s="15" t="s">
        <v>174</v>
      </c>
      <c r="F287" s="15" t="s">
        <v>173</v>
      </c>
      <c r="G287" s="68" t="s">
        <v>570</v>
      </c>
      <c r="H287" s="13">
        <f>SUMIFS(BCTC_M!J:J,BCTC_M!A:A,A287)</f>
        <v>0</v>
      </c>
      <c r="I287" s="13">
        <f>SUMIFS(BCTC_A!R:R,BCTC_A!A:A,A287)</f>
        <v>0</v>
      </c>
      <c r="J287" s="13">
        <f t="shared" si="88"/>
        <v>0</v>
      </c>
      <c r="K287" s="13">
        <f>SUMIFS(ADJ_2018!G:G,ADJ_2018!E:E,A287)</f>
        <v>0</v>
      </c>
      <c r="L287" s="13">
        <f t="shared" si="89"/>
        <v>0</v>
      </c>
      <c r="M287" s="57"/>
    </row>
    <row r="288" spans="1:13" s="4" customFormat="1" x14ac:dyDescent="0.25">
      <c r="A288" s="15">
        <v>415000</v>
      </c>
      <c r="B288" s="15">
        <v>3300</v>
      </c>
      <c r="C288" s="15">
        <v>412</v>
      </c>
      <c r="D288" s="15">
        <v>416</v>
      </c>
      <c r="E288" s="15" t="s">
        <v>172</v>
      </c>
      <c r="F288" s="15" t="s">
        <v>579</v>
      </c>
      <c r="G288" s="68" t="s">
        <v>570</v>
      </c>
      <c r="H288" s="13">
        <f>SUMIFS(BCTC_M!J:J,BCTC_M!A:A,A288)</f>
        <v>0</v>
      </c>
      <c r="I288" s="13">
        <f>SUMIFS(BCTC_A!R:R,BCTC_A!A:A,A288)</f>
        <v>0</v>
      </c>
      <c r="J288" s="13">
        <f t="shared" si="88"/>
        <v>0</v>
      </c>
      <c r="K288" s="13">
        <f>SUMIFS(ADJ_2018!G:G,ADJ_2018!E:E,A288)</f>
        <v>0</v>
      </c>
      <c r="L288" s="13">
        <f t="shared" si="89"/>
        <v>0</v>
      </c>
      <c r="M288" s="57"/>
    </row>
    <row r="289" spans="1:14" s="4" customFormat="1" x14ac:dyDescent="0.25">
      <c r="A289" s="15">
        <v>415001</v>
      </c>
      <c r="B289" s="15">
        <v>3300</v>
      </c>
      <c r="C289" s="15">
        <v>419</v>
      </c>
      <c r="D289" s="15">
        <v>415</v>
      </c>
      <c r="E289" s="15" t="s">
        <v>171</v>
      </c>
      <c r="F289" s="15" t="s">
        <v>170</v>
      </c>
      <c r="G289" s="68" t="s">
        <v>570</v>
      </c>
      <c r="H289" s="13">
        <f>SUMIFS(BCTC_M!J:J,BCTC_M!A:A,A289)</f>
        <v>0</v>
      </c>
      <c r="I289" s="13">
        <f>SUMIFS(BCTC_A!R:R,BCTC_A!A:A,A289)</f>
        <v>0</v>
      </c>
      <c r="J289" s="13">
        <f t="shared" si="88"/>
        <v>0</v>
      </c>
      <c r="K289" s="13">
        <f>SUMIFS(ADJ_2018!G:G,ADJ_2018!E:E,A289)</f>
        <v>0</v>
      </c>
      <c r="L289" s="13">
        <f t="shared" si="89"/>
        <v>0</v>
      </c>
      <c r="M289" s="57"/>
    </row>
    <row r="290" spans="1:14" s="4" customFormat="1" x14ac:dyDescent="0.25">
      <c r="A290" s="15">
        <v>416001</v>
      </c>
      <c r="B290" s="15">
        <v>3300</v>
      </c>
      <c r="C290" s="15">
        <v>412</v>
      </c>
      <c r="D290" s="15">
        <v>416</v>
      </c>
      <c r="E290" s="15" t="s">
        <v>169</v>
      </c>
      <c r="F290" s="15" t="s">
        <v>168</v>
      </c>
      <c r="G290" s="68" t="s">
        <v>570</v>
      </c>
      <c r="H290" s="13">
        <f>SUMIFS(BCTC_M!J:J,BCTC_M!A:A,A290)</f>
        <v>0</v>
      </c>
      <c r="I290" s="13">
        <f>SUMIFS(BCTC_A!R:R,BCTC_A!A:A,A290)</f>
        <v>0</v>
      </c>
      <c r="J290" s="13">
        <f t="shared" si="88"/>
        <v>0</v>
      </c>
      <c r="K290" s="13">
        <f>SUMIFS(ADJ_2018!G:G,ADJ_2018!E:E,A290)</f>
        <v>0</v>
      </c>
      <c r="L290" s="13">
        <f t="shared" si="89"/>
        <v>0</v>
      </c>
      <c r="M290" s="57"/>
    </row>
    <row r="291" spans="1:14" s="4" customFormat="1" x14ac:dyDescent="0.25">
      <c r="A291" s="2">
        <v>417001</v>
      </c>
      <c r="B291" s="2">
        <v>3300</v>
      </c>
      <c r="C291" s="12">
        <v>4131</v>
      </c>
      <c r="D291" s="12">
        <v>417</v>
      </c>
      <c r="E291" s="12" t="s">
        <v>167</v>
      </c>
      <c r="F291" s="12" t="s">
        <v>166</v>
      </c>
      <c r="G291" s="68" t="s">
        <v>570</v>
      </c>
      <c r="H291" s="13">
        <f>SUMIFS(BCTC_M!J:J,BCTC_M!A:A,A291)</f>
        <v>0</v>
      </c>
      <c r="I291" s="13">
        <f>SUMIFS(BCTC_A!R:R,BCTC_A!A:A,A291)</f>
        <v>0</v>
      </c>
      <c r="J291" s="13">
        <f t="shared" si="88"/>
        <v>0</v>
      </c>
      <c r="K291" s="13">
        <f>SUMIFS(ADJ_2018!G:G,ADJ_2018!E:E,A291)</f>
        <v>0</v>
      </c>
      <c r="L291" s="13">
        <f t="shared" si="89"/>
        <v>0</v>
      </c>
      <c r="M291" s="57"/>
    </row>
    <row r="292" spans="1:14" s="4" customFormat="1" x14ac:dyDescent="0.25">
      <c r="A292" s="2">
        <v>417002</v>
      </c>
      <c r="B292" s="2">
        <v>3300</v>
      </c>
      <c r="C292" s="12">
        <v>4132</v>
      </c>
      <c r="D292" s="12">
        <v>417</v>
      </c>
      <c r="E292" s="12" t="s">
        <v>165</v>
      </c>
      <c r="F292" s="12" t="s">
        <v>164</v>
      </c>
      <c r="G292" s="68" t="s">
        <v>570</v>
      </c>
      <c r="H292" s="13">
        <f>SUMIFS(BCTC_M!J:J,BCTC_M!A:A,A292)</f>
        <v>0</v>
      </c>
      <c r="I292" s="13">
        <f>SUMIFS(BCTC_A!R:R,BCTC_A!A:A,A292)</f>
        <v>0</v>
      </c>
      <c r="J292" s="13">
        <f t="shared" si="88"/>
        <v>0</v>
      </c>
      <c r="K292" s="13">
        <f>SUMIFS(ADJ_2018!G:G,ADJ_2018!E:E,A292)</f>
        <v>0</v>
      </c>
      <c r="L292" s="13">
        <f t="shared" si="89"/>
        <v>0</v>
      </c>
      <c r="M292" s="57"/>
    </row>
    <row r="293" spans="1:14" s="4" customFormat="1" x14ac:dyDescent="0.25">
      <c r="A293" s="15"/>
      <c r="B293" s="15"/>
      <c r="C293" s="15"/>
      <c r="D293" s="15"/>
      <c r="E293" s="15" t="s">
        <v>163</v>
      </c>
      <c r="F293" s="15" t="s">
        <v>162</v>
      </c>
      <c r="G293" s="69"/>
      <c r="H293" s="16">
        <f>SUM(H291:H292)</f>
        <v>0</v>
      </c>
      <c r="I293" s="16">
        <f>SUM(I291:I292)</f>
        <v>0</v>
      </c>
      <c r="J293" s="16">
        <f>SUM(J291:J292)</f>
        <v>0</v>
      </c>
      <c r="K293" s="16">
        <f>SUM(K291:K292)</f>
        <v>0</v>
      </c>
      <c r="L293" s="16">
        <f>SUM(L291:L292)</f>
        <v>0</v>
      </c>
      <c r="M293" s="57"/>
    </row>
    <row r="294" spans="1:14" s="4" customFormat="1" x14ac:dyDescent="0.25">
      <c r="A294" s="15">
        <v>418001</v>
      </c>
      <c r="B294" s="15">
        <v>3300</v>
      </c>
      <c r="C294" s="15">
        <v>414</v>
      </c>
      <c r="D294" s="15">
        <v>418</v>
      </c>
      <c r="E294" s="15" t="s">
        <v>161</v>
      </c>
      <c r="F294" s="15" t="s">
        <v>160</v>
      </c>
      <c r="G294" s="68" t="s">
        <v>570</v>
      </c>
      <c r="H294" s="13">
        <f>SUMIFS(BCTC_M!J:J,BCTC_M!A:A,A294)</f>
        <v>0</v>
      </c>
      <c r="I294" s="13">
        <f>SUMIFS(BCTC_A!R:R,BCTC_A!A:A,A294)</f>
        <v>0</v>
      </c>
      <c r="J294" s="13">
        <f t="shared" ref="J294:J301" si="90">I294+H294</f>
        <v>0</v>
      </c>
      <c r="K294" s="13">
        <f>SUMIFS(ADJ_2018!G:G,ADJ_2018!E:E,A294)</f>
        <v>0</v>
      </c>
      <c r="L294" s="13">
        <f t="shared" ref="L294:L301" si="91">K294+J294</f>
        <v>0</v>
      </c>
      <c r="M294" s="57"/>
    </row>
    <row r="295" spans="1:14" s="4" customFormat="1" x14ac:dyDescent="0.25">
      <c r="A295" s="15">
        <v>419001</v>
      </c>
      <c r="B295" s="15">
        <v>3300</v>
      </c>
      <c r="C295" s="15">
        <v>419</v>
      </c>
      <c r="D295" s="15">
        <v>419</v>
      </c>
      <c r="E295" s="15" t="s">
        <v>159</v>
      </c>
      <c r="F295" s="15" t="s">
        <v>158</v>
      </c>
      <c r="G295" s="68" t="s">
        <v>570</v>
      </c>
      <c r="H295" s="13">
        <f>SUMIFS(BCTC_M!J:J,BCTC_M!A:A,A295)</f>
        <v>0</v>
      </c>
      <c r="I295" s="13">
        <f>SUMIFS(BCTC_A!R:R,BCTC_A!A:A,A295)</f>
        <v>0</v>
      </c>
      <c r="J295" s="13">
        <f t="shared" si="90"/>
        <v>0</v>
      </c>
      <c r="K295" s="13">
        <f>SUMIFS(ADJ_2018!G:G,ADJ_2018!E:E,A295)</f>
        <v>0</v>
      </c>
      <c r="L295" s="13">
        <f t="shared" si="91"/>
        <v>0</v>
      </c>
      <c r="M295" s="57"/>
    </row>
    <row r="296" spans="1:14" s="4" customFormat="1" x14ac:dyDescent="0.25">
      <c r="A296" s="15">
        <v>420001</v>
      </c>
      <c r="B296" s="15">
        <v>3310</v>
      </c>
      <c r="C296" s="15">
        <v>418</v>
      </c>
      <c r="D296" s="15">
        <v>420</v>
      </c>
      <c r="E296" s="15" t="s">
        <v>157</v>
      </c>
      <c r="F296" s="15" t="s">
        <v>156</v>
      </c>
      <c r="G296" s="68" t="s">
        <v>570</v>
      </c>
      <c r="H296" s="13">
        <f>SUMIFS(BCTC_M!J:J,BCTC_M!A:A,A296)</f>
        <v>0</v>
      </c>
      <c r="I296" s="13">
        <f>SUMIFS(BCTC_A!R:R,BCTC_A!A:A,A296)</f>
        <v>0</v>
      </c>
      <c r="J296" s="13">
        <f t="shared" si="90"/>
        <v>0</v>
      </c>
      <c r="K296" s="13">
        <f>SUMIFS(ADJ_2018!G:G,ADJ_2018!E:E,A296)</f>
        <v>0</v>
      </c>
      <c r="L296" s="13">
        <f t="shared" si="91"/>
        <v>0</v>
      </c>
      <c r="M296" s="57"/>
    </row>
    <row r="297" spans="1:14" s="4" customFormat="1" x14ac:dyDescent="0.25">
      <c r="A297" s="4">
        <v>421001</v>
      </c>
      <c r="B297" s="4">
        <v>3400</v>
      </c>
      <c r="C297" s="22">
        <v>4211</v>
      </c>
      <c r="D297" s="53" t="s">
        <v>152</v>
      </c>
      <c r="E297" s="22" t="s">
        <v>155</v>
      </c>
      <c r="F297" s="22" t="s">
        <v>580</v>
      </c>
      <c r="G297" s="68" t="s">
        <v>570</v>
      </c>
      <c r="H297" s="13">
        <f>SUMIFS(BCTC_M!J:J,BCTC_M!A:A,A297)</f>
        <v>0</v>
      </c>
      <c r="I297" s="13">
        <f>SUMIFS(BCTC_A!R:R,BCTC_A!A:A,A297)</f>
        <v>-90000000</v>
      </c>
      <c r="J297" s="13">
        <f t="shared" si="90"/>
        <v>-90000000</v>
      </c>
      <c r="K297" s="13">
        <f>SUMIFS(ADJ_2018!G:G,ADJ_2018!E:E,A297)</f>
        <v>90000000</v>
      </c>
      <c r="L297" s="13">
        <f t="shared" si="91"/>
        <v>0</v>
      </c>
      <c r="M297" s="57" t="s">
        <v>635</v>
      </c>
    </row>
    <row r="298" spans="1:14" s="4" customFormat="1" x14ac:dyDescent="0.25">
      <c r="A298" s="2">
        <v>421004</v>
      </c>
      <c r="B298" s="2">
        <v>3400</v>
      </c>
      <c r="C298" s="12">
        <v>4211</v>
      </c>
      <c r="D298" s="51" t="s">
        <v>152</v>
      </c>
      <c r="E298" s="12" t="s">
        <v>142</v>
      </c>
      <c r="F298" s="12" t="s">
        <v>581</v>
      </c>
      <c r="G298" s="68" t="s">
        <v>570</v>
      </c>
      <c r="H298" s="13">
        <f>SUMIFS(BCTC_M!J:J,BCTC_M!A:A,A298)</f>
        <v>0</v>
      </c>
      <c r="I298" s="13">
        <f>SUMIFS(BCTC_A!R:R,BCTC_A!A:A,A298)</f>
        <v>0</v>
      </c>
      <c r="J298" s="13">
        <f t="shared" si="90"/>
        <v>0</v>
      </c>
      <c r="K298" s="13">
        <f>SUMIFS(ADJ_2018!G:G,ADJ_2018!E:E,A298)</f>
        <v>0</v>
      </c>
      <c r="L298" s="13">
        <f t="shared" si="91"/>
        <v>0</v>
      </c>
      <c r="M298" s="57"/>
    </row>
    <row r="299" spans="1:14" s="4" customFormat="1" x14ac:dyDescent="0.25">
      <c r="A299" s="2">
        <v>421003</v>
      </c>
      <c r="B299" s="2">
        <v>3400</v>
      </c>
      <c r="C299" s="12">
        <v>4211</v>
      </c>
      <c r="D299" s="51" t="s">
        <v>152</v>
      </c>
      <c r="E299" s="12" t="s">
        <v>154</v>
      </c>
      <c r="F299" s="12" t="s">
        <v>582</v>
      </c>
      <c r="G299" s="68" t="s">
        <v>570</v>
      </c>
      <c r="H299" s="13">
        <f>SUMIFS(BCTC_M!J:J,BCTC_M!A:A,A299)</f>
        <v>0</v>
      </c>
      <c r="I299" s="13">
        <f>SUMIFS(BCTC_A!R:R,BCTC_A!A:A,A299)</f>
        <v>0</v>
      </c>
      <c r="J299" s="13">
        <f t="shared" si="90"/>
        <v>0</v>
      </c>
      <c r="K299" s="13">
        <f>SUMIFS(ADJ_2018!G:G,ADJ_2018!E:E,A299)</f>
        <v>0</v>
      </c>
      <c r="L299" s="13">
        <f t="shared" si="91"/>
        <v>0</v>
      </c>
      <c r="M299" s="57"/>
    </row>
    <row r="300" spans="1:14" s="4" customFormat="1" x14ac:dyDescent="0.25">
      <c r="A300" s="2">
        <v>421005</v>
      </c>
      <c r="B300" s="2">
        <v>3400</v>
      </c>
      <c r="C300" s="12">
        <v>4211</v>
      </c>
      <c r="D300" s="51" t="s">
        <v>152</v>
      </c>
      <c r="E300" s="12" t="s">
        <v>153</v>
      </c>
      <c r="F300" s="12" t="s">
        <v>583</v>
      </c>
      <c r="G300" s="68" t="s">
        <v>570</v>
      </c>
      <c r="H300" s="13">
        <f>SUMIFS(BCTC_M!J:J,BCTC_M!A:A,A300)</f>
        <v>0</v>
      </c>
      <c r="I300" s="13">
        <f>SUMIFS(BCTC_A!R:R,BCTC_A!A:A,A300)</f>
        <v>0</v>
      </c>
      <c r="J300" s="13">
        <f t="shared" si="90"/>
        <v>0</v>
      </c>
      <c r="K300" s="13">
        <f>SUMIFS(ADJ_2018!G:G,ADJ_2018!E:E,A300)</f>
        <v>0</v>
      </c>
      <c r="L300" s="13">
        <f t="shared" si="91"/>
        <v>0</v>
      </c>
      <c r="M300" s="57"/>
    </row>
    <row r="301" spans="1:14" s="4" customFormat="1" x14ac:dyDescent="0.25">
      <c r="A301" s="4">
        <v>421006</v>
      </c>
      <c r="B301" s="4">
        <v>3400</v>
      </c>
      <c r="C301" s="22">
        <v>4211</v>
      </c>
      <c r="D301" s="53" t="s">
        <v>152</v>
      </c>
      <c r="E301" s="22" t="s">
        <v>151</v>
      </c>
      <c r="F301" s="22" t="s">
        <v>584</v>
      </c>
      <c r="G301" s="68" t="s">
        <v>570</v>
      </c>
      <c r="H301" s="13">
        <f>SUMIFS(BCTC_M!J:J,BCTC_M!A:A,A301)</f>
        <v>0</v>
      </c>
      <c r="I301" s="13">
        <f>SUMIFS(BCTC_A!R:R,BCTC_A!A:A,A301)</f>
        <v>0</v>
      </c>
      <c r="J301" s="13">
        <f t="shared" si="90"/>
        <v>0</v>
      </c>
      <c r="K301" s="13">
        <f>SUMIFS(ADJ_2018!G:G,ADJ_2018!E:E,A301)</f>
        <v>0</v>
      </c>
      <c r="L301" s="13">
        <f t="shared" si="91"/>
        <v>0</v>
      </c>
      <c r="M301" s="57"/>
    </row>
    <row r="302" spans="1:14" s="4" customFormat="1" x14ac:dyDescent="0.25">
      <c r="A302" s="2">
        <v>421002</v>
      </c>
      <c r="B302" s="2">
        <v>3400</v>
      </c>
      <c r="C302" s="12">
        <v>4212</v>
      </c>
      <c r="D302" s="51" t="s">
        <v>150</v>
      </c>
      <c r="E302" s="12" t="s">
        <v>149</v>
      </c>
      <c r="F302" s="12" t="s">
        <v>585</v>
      </c>
      <c r="G302" s="68"/>
      <c r="H302" s="54">
        <f>H387</f>
        <v>-240000000</v>
      </c>
      <c r="I302" s="54">
        <f>I387</f>
        <v>-30000000</v>
      </c>
      <c r="J302" s="54">
        <f>J387</f>
        <v>-270000000</v>
      </c>
      <c r="K302" s="54">
        <f>K387</f>
        <v>224562500</v>
      </c>
      <c r="L302" s="54">
        <f>L387</f>
        <v>-45437500</v>
      </c>
      <c r="M302" s="57"/>
    </row>
    <row r="303" spans="1:14" s="4" customFormat="1" x14ac:dyDescent="0.25">
      <c r="A303" s="15"/>
      <c r="B303" s="15"/>
      <c r="C303" s="15"/>
      <c r="D303" s="15">
        <v>421</v>
      </c>
      <c r="E303" s="15" t="s">
        <v>148</v>
      </c>
      <c r="F303" s="15" t="s">
        <v>783</v>
      </c>
      <c r="G303" s="69"/>
      <c r="H303" s="16">
        <f>SUM(H297:H302)</f>
        <v>-240000000</v>
      </c>
      <c r="I303" s="16">
        <f>SUM(I297:I302)</f>
        <v>-120000000</v>
      </c>
      <c r="J303" s="16">
        <f>SUM(J297:J302)</f>
        <v>-360000000</v>
      </c>
      <c r="K303" s="16">
        <f>SUM(K297:K302)</f>
        <v>314562500</v>
      </c>
      <c r="L303" s="16">
        <f>SUM(L297:L302)</f>
        <v>-45437500</v>
      </c>
      <c r="M303" s="57"/>
      <c r="N303" s="221"/>
    </row>
    <row r="304" spans="1:14" s="4" customFormat="1" x14ac:dyDescent="0.25">
      <c r="A304" s="15">
        <v>422001</v>
      </c>
      <c r="B304" s="15">
        <v>3300</v>
      </c>
      <c r="C304" s="15">
        <v>441</v>
      </c>
      <c r="D304" s="15">
        <v>422</v>
      </c>
      <c r="E304" s="15" t="s">
        <v>147</v>
      </c>
      <c r="F304" s="15" t="s">
        <v>146</v>
      </c>
      <c r="G304" s="69" t="s">
        <v>570</v>
      </c>
      <c r="H304" s="13">
        <f>SUMIFS(BCTC_M!J:J,BCTC_M!A:A,A304)</f>
        <v>0</v>
      </c>
      <c r="I304" s="13">
        <f>SUMIFS(BCTC_A!R:R,BCTC_A!A:A,A304)</f>
        <v>0</v>
      </c>
      <c r="J304" s="13">
        <f t="shared" ref="J304:J308" si="92">I304+H304</f>
        <v>0</v>
      </c>
      <c r="K304" s="13">
        <f>SUMIFS(ADJ_2018!G:G,ADJ_2018!E:E,A304)</f>
        <v>0</v>
      </c>
      <c r="L304" s="13">
        <f t="shared" ref="L304:L308" si="93">K304+J304</f>
        <v>0</v>
      </c>
      <c r="M304" s="57"/>
    </row>
    <row r="305" spans="1:14" s="22" customFormat="1" x14ac:dyDescent="0.25">
      <c r="A305" s="22">
        <v>429000</v>
      </c>
      <c r="B305" s="22">
        <v>3500</v>
      </c>
      <c r="E305" s="22" t="s">
        <v>145</v>
      </c>
      <c r="F305" s="22" t="s">
        <v>586</v>
      </c>
      <c r="G305" s="68" t="s">
        <v>570</v>
      </c>
      <c r="H305" s="13">
        <f>SUMIFS(BCTC_M!J:J,BCTC_M!A:A,A305)</f>
        <v>0</v>
      </c>
      <c r="I305" s="13">
        <f>SUMIFS(BCTC_A!R:R,BCTC_A!A:A,A305)</f>
        <v>0</v>
      </c>
      <c r="J305" s="13">
        <f t="shared" si="92"/>
        <v>0</v>
      </c>
      <c r="K305" s="13">
        <f>SUMIFS(ADJ_2018!G:G,ADJ_2018!E:E,A305)</f>
        <v>0</v>
      </c>
      <c r="L305" s="13">
        <f t="shared" si="93"/>
        <v>0</v>
      </c>
      <c r="M305" s="57" t="s">
        <v>635</v>
      </c>
    </row>
    <row r="306" spans="1:14" s="22" customFormat="1" x14ac:dyDescent="0.25">
      <c r="A306" s="22">
        <v>429001</v>
      </c>
      <c r="B306" s="22">
        <v>3500</v>
      </c>
      <c r="E306" s="22" t="s">
        <v>636</v>
      </c>
      <c r="F306" s="22" t="s">
        <v>587</v>
      </c>
      <c r="G306" s="68" t="s">
        <v>570</v>
      </c>
      <c r="H306" s="13">
        <f>SUMIFS(BCTC_M!J:J,BCTC_M!A:A,A306)</f>
        <v>0</v>
      </c>
      <c r="I306" s="13">
        <f>SUMIFS(BCTC_A!R:R,BCTC_A!A:A,A306)</f>
        <v>0</v>
      </c>
      <c r="J306" s="13">
        <f t="shared" si="92"/>
        <v>0</v>
      </c>
      <c r="K306" s="13">
        <f>SUMIFS(ADJ_2018!G:G,ADJ_2018!E:E,A306)</f>
        <v>-7500000</v>
      </c>
      <c r="L306" s="13">
        <f t="shared" si="93"/>
        <v>-7500000</v>
      </c>
      <c r="M306" s="98"/>
    </row>
    <row r="307" spans="1:14" s="22" customFormat="1" x14ac:dyDescent="0.25">
      <c r="A307" s="22">
        <v>429003</v>
      </c>
      <c r="B307" s="22">
        <v>3500</v>
      </c>
      <c r="E307" s="22" t="s">
        <v>143</v>
      </c>
      <c r="F307" s="22" t="s">
        <v>588</v>
      </c>
      <c r="G307" s="68" t="s">
        <v>570</v>
      </c>
      <c r="H307" s="13">
        <f>SUMIFS(BCTC_M!J:J,BCTC_M!A:A,A307)</f>
        <v>0</v>
      </c>
      <c r="I307" s="13">
        <f>SUMIFS(BCTC_A!R:R,BCTC_A!A:A,A307)</f>
        <v>0</v>
      </c>
      <c r="J307" s="13">
        <f t="shared" si="92"/>
        <v>0</v>
      </c>
      <c r="K307" s="13">
        <f>SUMIFS(ADJ_2018!G:G,ADJ_2018!E:E,A307)</f>
        <v>-3772500000</v>
      </c>
      <c r="L307" s="13">
        <f t="shared" si="93"/>
        <v>-3772500000</v>
      </c>
      <c r="M307" s="98"/>
    </row>
    <row r="308" spans="1:14" s="22" customFormat="1" x14ac:dyDescent="0.25">
      <c r="A308" s="22">
        <v>429002</v>
      </c>
      <c r="B308" s="22">
        <v>3500</v>
      </c>
      <c r="E308" s="22" t="s">
        <v>768</v>
      </c>
      <c r="F308" s="22" t="s">
        <v>769</v>
      </c>
      <c r="G308" s="68" t="s">
        <v>570</v>
      </c>
      <c r="H308" s="13">
        <f>SUMIFS(BCTC_M!J:J,BCTC_M!A:A,A308)</f>
        <v>0</v>
      </c>
      <c r="I308" s="13">
        <f>SUMIFS(BCTC_A!R:R,BCTC_A!A:A,A308)</f>
        <v>0</v>
      </c>
      <c r="J308" s="13">
        <f t="shared" si="92"/>
        <v>0</v>
      </c>
      <c r="K308" s="13">
        <f>SUMIFS(ADJ_2018!G:G,ADJ_2018!E:E,A308)</f>
        <v>0</v>
      </c>
      <c r="L308" s="13">
        <f t="shared" si="93"/>
        <v>0</v>
      </c>
      <c r="M308" s="98"/>
    </row>
    <row r="309" spans="1:14" s="4" customFormat="1" x14ac:dyDescent="0.25">
      <c r="A309" s="15"/>
      <c r="B309" s="15"/>
      <c r="C309" s="15"/>
      <c r="D309" s="15">
        <v>429</v>
      </c>
      <c r="E309" s="15" t="s">
        <v>770</v>
      </c>
      <c r="F309" s="15" t="s">
        <v>141</v>
      </c>
      <c r="G309" s="69"/>
      <c r="H309" s="16">
        <f>SUM(H305:H308)</f>
        <v>0</v>
      </c>
      <c r="I309" s="16">
        <f>SUM(I305:I308)</f>
        <v>0</v>
      </c>
      <c r="J309" s="16">
        <f>SUM(J305:J308)</f>
        <v>0</v>
      </c>
      <c r="K309" s="16">
        <f>SUM(K305:K308)</f>
        <v>-3780000000</v>
      </c>
      <c r="L309" s="16">
        <f>SUM(L305:L308)</f>
        <v>-3780000000</v>
      </c>
      <c r="M309" s="57" t="b">
        <f>L309=N309</f>
        <v>1</v>
      </c>
      <c r="N309" s="221">
        <f>I317*25%</f>
        <v>-3780000000</v>
      </c>
    </row>
    <row r="310" spans="1:14" s="4" customFormat="1" x14ac:dyDescent="0.25">
      <c r="A310" s="19"/>
      <c r="B310" s="19"/>
      <c r="C310" s="19"/>
      <c r="D310" s="19">
        <v>410</v>
      </c>
      <c r="E310" s="19" t="s">
        <v>140</v>
      </c>
      <c r="F310" s="19" t="s">
        <v>139</v>
      </c>
      <c r="G310" s="72"/>
      <c r="H310" s="20">
        <f>SUM(H284:H290,H293:H296,H303:H304,H309)</f>
        <v>-110240000000</v>
      </c>
      <c r="I310" s="20">
        <f>SUM(I284:I290,I293:I296,I303:I304,I309)</f>
        <v>-15120000000</v>
      </c>
      <c r="J310" s="20">
        <f>SUM(J284:J290,J293:J296,J303:J304,J309)</f>
        <v>-125360000000</v>
      </c>
      <c r="K310" s="20">
        <f>SUM(K284:K290,K293:K296,K303:K304,K309)</f>
        <v>11534562500</v>
      </c>
      <c r="L310" s="20">
        <f>SUM(L284:L290,L293:L296,L303:L304,L309)</f>
        <v>-113825437500</v>
      </c>
      <c r="M310" s="57"/>
    </row>
    <row r="311" spans="1:14" s="4" customFormat="1" x14ac:dyDescent="0.25">
      <c r="A311" s="2">
        <v>431001</v>
      </c>
      <c r="B311" s="2">
        <v>3300</v>
      </c>
      <c r="C311" s="12">
        <v>161</v>
      </c>
      <c r="D311" s="12">
        <v>431</v>
      </c>
      <c r="E311" s="12" t="s">
        <v>138</v>
      </c>
      <c r="F311" s="12" t="s">
        <v>137</v>
      </c>
      <c r="G311" s="68" t="s">
        <v>570</v>
      </c>
      <c r="H311" s="13">
        <f>SUMIFS(BCTC_M!J:J,BCTC_M!A:A,A311)</f>
        <v>0</v>
      </c>
      <c r="I311" s="13">
        <f>SUMIFS(BCTC_A!R:R,BCTC_A!A:A,A311)</f>
        <v>0</v>
      </c>
      <c r="J311" s="13">
        <f t="shared" ref="J311:J313" si="94">I311+H311</f>
        <v>0</v>
      </c>
      <c r="K311" s="13">
        <f>SUMIFS(ADJ_2018!G:G,ADJ_2018!E:E,A311)</f>
        <v>0</v>
      </c>
      <c r="L311" s="13">
        <f t="shared" ref="L311:L313" si="95">K311+J311</f>
        <v>0</v>
      </c>
      <c r="M311" s="57"/>
    </row>
    <row r="312" spans="1:14" s="4" customFormat="1" x14ac:dyDescent="0.25">
      <c r="A312" s="2">
        <v>431002</v>
      </c>
      <c r="B312" s="2">
        <v>3300</v>
      </c>
      <c r="C312" s="12">
        <v>4611</v>
      </c>
      <c r="D312" s="12">
        <v>431</v>
      </c>
      <c r="E312" s="12" t="s">
        <v>136</v>
      </c>
      <c r="F312" s="12" t="s">
        <v>135</v>
      </c>
      <c r="G312" s="68" t="s">
        <v>570</v>
      </c>
      <c r="H312" s="13">
        <f>SUMIFS(BCTC_M!J:J,BCTC_M!A:A,A312)</f>
        <v>0</v>
      </c>
      <c r="I312" s="13">
        <f>SUMIFS(BCTC_A!R:R,BCTC_A!A:A,A312)</f>
        <v>0</v>
      </c>
      <c r="J312" s="13">
        <f t="shared" si="94"/>
        <v>0</v>
      </c>
      <c r="K312" s="13">
        <f>SUMIFS(ADJ_2018!G:G,ADJ_2018!E:E,A312)</f>
        <v>0</v>
      </c>
      <c r="L312" s="13">
        <f t="shared" si="95"/>
        <v>0</v>
      </c>
      <c r="M312" s="57"/>
    </row>
    <row r="313" spans="1:14" s="4" customFormat="1" x14ac:dyDescent="0.25">
      <c r="A313" s="2">
        <v>431003</v>
      </c>
      <c r="B313" s="2">
        <v>3300</v>
      </c>
      <c r="C313" s="12">
        <v>4612</v>
      </c>
      <c r="D313" s="12">
        <v>431</v>
      </c>
      <c r="E313" s="12" t="s">
        <v>134</v>
      </c>
      <c r="F313" s="12" t="s">
        <v>133</v>
      </c>
      <c r="G313" s="68" t="s">
        <v>570</v>
      </c>
      <c r="H313" s="13">
        <f>SUMIFS(BCTC_M!J:J,BCTC_M!A:A,A313)</f>
        <v>0</v>
      </c>
      <c r="I313" s="13">
        <f>SUMIFS(BCTC_A!R:R,BCTC_A!A:A,A313)</f>
        <v>0</v>
      </c>
      <c r="J313" s="13">
        <f t="shared" si="94"/>
        <v>0</v>
      </c>
      <c r="K313" s="13">
        <f>SUMIFS(ADJ_2018!G:G,ADJ_2018!E:E,A313)</f>
        <v>0</v>
      </c>
      <c r="L313" s="13">
        <f t="shared" si="95"/>
        <v>0</v>
      </c>
      <c r="M313" s="57"/>
    </row>
    <row r="314" spans="1:14" s="4" customFormat="1" x14ac:dyDescent="0.25">
      <c r="A314" s="15"/>
      <c r="B314" s="15"/>
      <c r="C314" s="15"/>
      <c r="D314" s="15"/>
      <c r="E314" s="15" t="s">
        <v>132</v>
      </c>
      <c r="F314" s="15" t="s">
        <v>131</v>
      </c>
      <c r="G314" s="69"/>
      <c r="H314" s="16">
        <f>SUM(H311:H313)</f>
        <v>0</v>
      </c>
      <c r="I314" s="16">
        <f>SUM(I311:I313)</f>
        <v>0</v>
      </c>
      <c r="J314" s="16">
        <f>SUM(J311:J313)</f>
        <v>0</v>
      </c>
      <c r="K314" s="16">
        <f>SUM(K311:K313)</f>
        <v>0</v>
      </c>
      <c r="L314" s="16">
        <f>SUM(L311:L313)</f>
        <v>0</v>
      </c>
      <c r="M314" s="57"/>
    </row>
    <row r="315" spans="1:14" s="4" customFormat="1" x14ac:dyDescent="0.25">
      <c r="A315" s="15">
        <v>432001</v>
      </c>
      <c r="B315" s="15">
        <v>3300</v>
      </c>
      <c r="C315" s="15">
        <v>466</v>
      </c>
      <c r="D315" s="15">
        <v>432</v>
      </c>
      <c r="E315" s="15" t="s">
        <v>130</v>
      </c>
      <c r="F315" s="15" t="s">
        <v>129</v>
      </c>
      <c r="G315" s="68" t="s">
        <v>570</v>
      </c>
      <c r="H315" s="13">
        <f>SUMIFS(BCTC_M!J:J,BCTC_M!A:A,A315)</f>
        <v>0</v>
      </c>
      <c r="I315" s="13">
        <f>SUMIFS(BCTC_A!R:R,BCTC_A!A:A,A315)</f>
        <v>0</v>
      </c>
      <c r="J315" s="13">
        <f>I315+H315</f>
        <v>0</v>
      </c>
      <c r="K315" s="13">
        <f>SUMIFS(ADJ_2018!G:G,ADJ_2018!E:E,A315)</f>
        <v>0</v>
      </c>
      <c r="L315" s="13">
        <f>K315+J315</f>
        <v>0</v>
      </c>
      <c r="M315" s="57"/>
    </row>
    <row r="316" spans="1:14" s="4" customFormat="1" x14ac:dyDescent="0.25">
      <c r="A316" s="19"/>
      <c r="B316" s="19"/>
      <c r="C316" s="19"/>
      <c r="D316" s="19">
        <v>430</v>
      </c>
      <c r="E316" s="19" t="s">
        <v>128</v>
      </c>
      <c r="F316" s="19" t="s">
        <v>127</v>
      </c>
      <c r="G316" s="72"/>
      <c r="H316" s="20">
        <f>SUM(H314:H315)</f>
        <v>0</v>
      </c>
      <c r="I316" s="20">
        <f>SUM(I314:I315)</f>
        <v>0</v>
      </c>
      <c r="J316" s="20">
        <f>SUM(J314:J315)</f>
        <v>0</v>
      </c>
      <c r="K316" s="20">
        <f>SUM(K314:K315)</f>
        <v>0</v>
      </c>
      <c r="L316" s="20">
        <f>SUM(L314:L315)</f>
        <v>0</v>
      </c>
      <c r="M316" s="57"/>
    </row>
    <row r="317" spans="1:14" s="4" customFormat="1" x14ac:dyDescent="0.25">
      <c r="A317" s="27"/>
      <c r="B317" s="27"/>
      <c r="C317" s="27"/>
      <c r="D317" s="27">
        <v>400</v>
      </c>
      <c r="E317" s="27" t="s">
        <v>126</v>
      </c>
      <c r="F317" s="27"/>
      <c r="G317" s="72"/>
      <c r="H317" s="28">
        <f>SUM(H310,H316)</f>
        <v>-110240000000</v>
      </c>
      <c r="I317" s="28">
        <f>SUM(I310,I316)</f>
        <v>-15120000000</v>
      </c>
      <c r="J317" s="28">
        <f>SUM(J310,J316)</f>
        <v>-125360000000</v>
      </c>
      <c r="K317" s="28">
        <f>SUM(K310,K316)</f>
        <v>11534562500</v>
      </c>
      <c r="L317" s="28">
        <f>SUM(L310,L316)</f>
        <v>-113825437500</v>
      </c>
      <c r="M317" s="57"/>
    </row>
    <row r="318" spans="1:14" s="4" customFormat="1" x14ac:dyDescent="0.25">
      <c r="A318" s="43"/>
      <c r="B318" s="43"/>
      <c r="C318" s="43"/>
      <c r="D318" s="43">
        <v>440</v>
      </c>
      <c r="E318" s="43" t="s">
        <v>125</v>
      </c>
      <c r="F318" s="43" t="s">
        <v>124</v>
      </c>
      <c r="G318" s="73"/>
      <c r="H318" s="44">
        <f>SUM(H317,H280)</f>
        <v>-120050000000</v>
      </c>
      <c r="I318" s="44">
        <f>SUM(I317,I280)</f>
        <v>-20525000000</v>
      </c>
      <c r="J318" s="44">
        <f>SUM(J317,J280)</f>
        <v>-140575000000</v>
      </c>
      <c r="K318" s="44">
        <f>SUM(K317,K280)</f>
        <v>11534562500</v>
      </c>
      <c r="L318" s="44">
        <f>SUM(L317,L280)</f>
        <v>-129040437500</v>
      </c>
      <c r="M318" s="57"/>
    </row>
    <row r="319" spans="1:14" s="57" customFormat="1" x14ac:dyDescent="0.25">
      <c r="A319" s="55"/>
      <c r="B319" s="55"/>
      <c r="C319" s="55"/>
      <c r="D319" s="55"/>
      <c r="E319" s="55"/>
      <c r="F319" s="55"/>
      <c r="G319" s="74"/>
      <c r="H319" s="56" t="b">
        <f>ROUND(H318,0)=-ROUND(H202,0)</f>
        <v>1</v>
      </c>
      <c r="I319" s="56" t="b">
        <f>ROUND(I318,0)=-ROUND(I202,0)</f>
        <v>1</v>
      </c>
      <c r="J319" s="56" t="b">
        <f>ROUND(J318,0)=-ROUND(J202,0)</f>
        <v>1</v>
      </c>
      <c r="K319" s="56" t="b">
        <f>ROUND(K318,0)=-ROUND(K202,0)</f>
        <v>1</v>
      </c>
      <c r="L319" s="56" t="b">
        <f>ROUND(L318,0)=-ROUND(L202,0)</f>
        <v>1</v>
      </c>
    </row>
    <row r="320" spans="1:14" s="4" customFormat="1" x14ac:dyDescent="0.25">
      <c r="A320" s="2"/>
      <c r="B320" s="2"/>
      <c r="C320" s="2"/>
      <c r="D320" s="2"/>
      <c r="E320" s="1" t="s">
        <v>123</v>
      </c>
      <c r="F320" s="1" t="s">
        <v>122</v>
      </c>
      <c r="G320" s="72"/>
      <c r="H320" s="3"/>
      <c r="I320" s="3"/>
      <c r="J320" s="3"/>
      <c r="K320" s="3"/>
      <c r="L320" s="3"/>
      <c r="M320" s="57"/>
    </row>
    <row r="321" spans="1:13" s="4" customFormat="1" x14ac:dyDescent="0.25">
      <c r="A321" s="2">
        <v>511100</v>
      </c>
      <c r="B321" s="2">
        <v>6100</v>
      </c>
      <c r="C321" s="12">
        <v>5111</v>
      </c>
      <c r="D321" s="12">
        <v>1</v>
      </c>
      <c r="E321" s="12" t="s">
        <v>121</v>
      </c>
      <c r="F321" s="12" t="s">
        <v>120</v>
      </c>
      <c r="G321" s="68" t="s">
        <v>570</v>
      </c>
      <c r="H321" s="13">
        <f>SUMIFS(BCTC_M!J:J,BCTC_M!A:A,A321)</f>
        <v>-24000000000</v>
      </c>
      <c r="I321" s="13">
        <f>SUMIFS(BCTC_A!R:R,BCTC_A!A:A,A321)</f>
        <v>-3000000000</v>
      </c>
      <c r="J321" s="13">
        <f t="shared" ref="J321:J326" si="96">I321+H321</f>
        <v>-27000000000</v>
      </c>
      <c r="K321" s="13">
        <f>SUMIFS(ADJ_2018!G:G,ADJ_2018!E:E,A321)</f>
        <v>0</v>
      </c>
      <c r="L321" s="13">
        <f t="shared" ref="L321:L326" si="97">K321+J321</f>
        <v>-27000000000</v>
      </c>
      <c r="M321" s="57"/>
    </row>
    <row r="322" spans="1:13" s="4" customFormat="1" x14ac:dyDescent="0.25">
      <c r="A322" s="2">
        <v>511200</v>
      </c>
      <c r="B322" s="2">
        <v>6100</v>
      </c>
      <c r="C322" s="12">
        <v>5112</v>
      </c>
      <c r="D322" s="12">
        <v>1</v>
      </c>
      <c r="E322" s="12" t="s">
        <v>119</v>
      </c>
      <c r="F322" s="12" t="s">
        <v>118</v>
      </c>
      <c r="G322" s="68" t="s">
        <v>570</v>
      </c>
      <c r="H322" s="13">
        <f>SUMIFS(BCTC_M!J:J,BCTC_M!A:A,A322)</f>
        <v>0</v>
      </c>
      <c r="I322" s="13">
        <f>SUMIFS(BCTC_A!R:R,BCTC_A!A:A,A322)</f>
        <v>0</v>
      </c>
      <c r="J322" s="13">
        <f t="shared" si="96"/>
        <v>0</v>
      </c>
      <c r="K322" s="13">
        <f>SUMIFS(ADJ_2018!G:G,ADJ_2018!E:E,A322)</f>
        <v>0</v>
      </c>
      <c r="L322" s="13">
        <f t="shared" si="97"/>
        <v>0</v>
      </c>
      <c r="M322" s="57"/>
    </row>
    <row r="323" spans="1:13" s="4" customFormat="1" x14ac:dyDescent="0.25">
      <c r="A323" s="2">
        <v>511300</v>
      </c>
      <c r="B323" s="2">
        <v>6100</v>
      </c>
      <c r="C323" s="12">
        <v>5113</v>
      </c>
      <c r="D323" s="12">
        <v>1</v>
      </c>
      <c r="E323" s="12" t="s">
        <v>117</v>
      </c>
      <c r="F323" s="12" t="s">
        <v>116</v>
      </c>
      <c r="G323" s="68" t="s">
        <v>570</v>
      </c>
      <c r="H323" s="13">
        <f>SUMIFS(BCTC_M!J:J,BCTC_M!A:A,A323)</f>
        <v>0</v>
      </c>
      <c r="I323" s="13">
        <f>SUMIFS(BCTC_A!R:R,BCTC_A!A:A,A323)</f>
        <v>0</v>
      </c>
      <c r="J323" s="13">
        <f t="shared" si="96"/>
        <v>0</v>
      </c>
      <c r="K323" s="13">
        <f>SUMIFS(ADJ_2018!G:G,ADJ_2018!E:E,A323)</f>
        <v>0</v>
      </c>
      <c r="L323" s="13">
        <f t="shared" si="97"/>
        <v>0</v>
      </c>
      <c r="M323" s="57"/>
    </row>
    <row r="324" spans="1:13" s="4" customFormat="1" x14ac:dyDescent="0.25">
      <c r="A324" s="2">
        <v>511400</v>
      </c>
      <c r="B324" s="2">
        <v>6100</v>
      </c>
      <c r="C324" s="12">
        <v>5114</v>
      </c>
      <c r="D324" s="12">
        <v>1</v>
      </c>
      <c r="E324" s="12" t="s">
        <v>115</v>
      </c>
      <c r="F324" s="12" t="s">
        <v>114</v>
      </c>
      <c r="G324" s="68" t="s">
        <v>570</v>
      </c>
      <c r="H324" s="13">
        <f>SUMIFS(BCTC_M!J:J,BCTC_M!A:A,A324)</f>
        <v>0</v>
      </c>
      <c r="I324" s="13">
        <f>SUMIFS(BCTC_A!R:R,BCTC_A!A:A,A324)</f>
        <v>0</v>
      </c>
      <c r="J324" s="13">
        <f t="shared" si="96"/>
        <v>0</v>
      </c>
      <c r="K324" s="13">
        <f>SUMIFS(ADJ_2018!G:G,ADJ_2018!E:E,A324)</f>
        <v>0</v>
      </c>
      <c r="L324" s="13">
        <f t="shared" si="97"/>
        <v>0</v>
      </c>
      <c r="M324" s="57"/>
    </row>
    <row r="325" spans="1:13" s="4" customFormat="1" x14ac:dyDescent="0.25">
      <c r="A325" s="2">
        <v>511700</v>
      </c>
      <c r="B325" s="2">
        <v>6100</v>
      </c>
      <c r="C325" s="12">
        <v>5117</v>
      </c>
      <c r="D325" s="12">
        <v>1</v>
      </c>
      <c r="E325" s="12" t="s">
        <v>113</v>
      </c>
      <c r="F325" s="12" t="s">
        <v>112</v>
      </c>
      <c r="G325" s="68" t="s">
        <v>570</v>
      </c>
      <c r="H325" s="13">
        <f>SUMIFS(BCTC_M!J:J,BCTC_M!A:A,A325)</f>
        <v>0</v>
      </c>
      <c r="I325" s="13">
        <f>SUMIFS(BCTC_A!R:R,BCTC_A!A:A,A325)</f>
        <v>0</v>
      </c>
      <c r="J325" s="13">
        <f t="shared" si="96"/>
        <v>0</v>
      </c>
      <c r="K325" s="13">
        <f>SUMIFS(ADJ_2018!G:G,ADJ_2018!E:E,A325)</f>
        <v>0</v>
      </c>
      <c r="L325" s="13">
        <f t="shared" si="97"/>
        <v>0</v>
      </c>
      <c r="M325" s="57"/>
    </row>
    <row r="326" spans="1:13" s="4" customFormat="1" x14ac:dyDescent="0.25">
      <c r="A326" s="2">
        <v>511800</v>
      </c>
      <c r="B326" s="2">
        <v>6100</v>
      </c>
      <c r="C326" s="12">
        <v>5118</v>
      </c>
      <c r="D326" s="12">
        <v>1</v>
      </c>
      <c r="E326" s="12" t="s">
        <v>111</v>
      </c>
      <c r="F326" s="12" t="s">
        <v>110</v>
      </c>
      <c r="G326" s="68" t="s">
        <v>570</v>
      </c>
      <c r="H326" s="13">
        <f>SUMIFS(BCTC_M!J:J,BCTC_M!A:A,A326)</f>
        <v>0</v>
      </c>
      <c r="I326" s="13">
        <f>SUMIFS(BCTC_A!R:R,BCTC_A!A:A,A326)</f>
        <v>0</v>
      </c>
      <c r="J326" s="13">
        <f t="shared" si="96"/>
        <v>0</v>
      </c>
      <c r="K326" s="13">
        <f>SUMIFS(ADJ_2018!G:G,ADJ_2018!E:E,A326)</f>
        <v>0</v>
      </c>
      <c r="L326" s="13">
        <f t="shared" si="97"/>
        <v>0</v>
      </c>
      <c r="M326" s="57"/>
    </row>
    <row r="327" spans="1:13" s="4" customFormat="1" x14ac:dyDescent="0.25">
      <c r="A327" s="52"/>
      <c r="B327" s="52"/>
      <c r="C327" s="52"/>
      <c r="D327" s="52"/>
      <c r="E327" s="52" t="s">
        <v>109</v>
      </c>
      <c r="F327" s="52" t="s">
        <v>108</v>
      </c>
      <c r="G327" s="72"/>
      <c r="H327" s="58">
        <f>SUM(H321:H326)</f>
        <v>-24000000000</v>
      </c>
      <c r="I327" s="58">
        <f>SUM(I321:I326)</f>
        <v>-3000000000</v>
      </c>
      <c r="J327" s="58">
        <f>SUM(J321:J326)</f>
        <v>-27000000000</v>
      </c>
      <c r="K327" s="58">
        <f>SUM(K321:K326)</f>
        <v>0</v>
      </c>
      <c r="L327" s="58">
        <f>SUM(L321:L326)</f>
        <v>-27000000000</v>
      </c>
      <c r="M327" s="57"/>
    </row>
    <row r="328" spans="1:13" s="4" customFormat="1" x14ac:dyDescent="0.25">
      <c r="A328" s="2">
        <v>522100</v>
      </c>
      <c r="B328" s="2">
        <v>6100</v>
      </c>
      <c r="C328" s="12">
        <v>5221</v>
      </c>
      <c r="D328" s="12">
        <v>2</v>
      </c>
      <c r="E328" s="12" t="s">
        <v>107</v>
      </c>
      <c r="F328" s="12" t="s">
        <v>106</v>
      </c>
      <c r="G328" s="68" t="s">
        <v>570</v>
      </c>
      <c r="H328" s="13">
        <f>SUMIFS(BCTC_M!J:J,BCTC_M!A:A,A328)</f>
        <v>0</v>
      </c>
      <c r="I328" s="13">
        <f>SUMIFS(BCTC_A!R:R,BCTC_A!A:A,A328)</f>
        <v>0</v>
      </c>
      <c r="J328" s="13">
        <f t="shared" ref="J328:J330" si="98">I328+H328</f>
        <v>0</v>
      </c>
      <c r="K328" s="13">
        <f>SUMIFS(ADJ_2018!G:G,ADJ_2018!E:E,A328)</f>
        <v>0</v>
      </c>
      <c r="L328" s="13">
        <f t="shared" ref="L328:L330" si="99">K328+J328</f>
        <v>0</v>
      </c>
      <c r="M328" s="57"/>
    </row>
    <row r="329" spans="1:13" s="4" customFormat="1" x14ac:dyDescent="0.25">
      <c r="A329" s="2">
        <v>522200</v>
      </c>
      <c r="B329" s="2">
        <v>6100</v>
      </c>
      <c r="C329" s="12">
        <v>5222</v>
      </c>
      <c r="D329" s="12">
        <v>2</v>
      </c>
      <c r="E329" s="12" t="s">
        <v>105</v>
      </c>
      <c r="F329" s="12" t="s">
        <v>104</v>
      </c>
      <c r="G329" s="68" t="s">
        <v>570</v>
      </c>
      <c r="H329" s="13">
        <f>SUMIFS(BCTC_M!J:J,BCTC_M!A:A,A329)</f>
        <v>0</v>
      </c>
      <c r="I329" s="13">
        <f>SUMIFS(BCTC_A!R:R,BCTC_A!A:A,A329)</f>
        <v>0</v>
      </c>
      <c r="J329" s="13">
        <f t="shared" si="98"/>
        <v>0</v>
      </c>
      <c r="K329" s="13">
        <f>SUMIFS(ADJ_2018!G:G,ADJ_2018!E:E,A329)</f>
        <v>0</v>
      </c>
      <c r="L329" s="13">
        <f t="shared" si="99"/>
        <v>0</v>
      </c>
      <c r="M329" s="57"/>
    </row>
    <row r="330" spans="1:13" s="4" customFormat="1" x14ac:dyDescent="0.25">
      <c r="A330" s="2">
        <v>522300</v>
      </c>
      <c r="B330" s="2">
        <v>6100</v>
      </c>
      <c r="C330" s="12">
        <v>5223</v>
      </c>
      <c r="D330" s="12">
        <v>2</v>
      </c>
      <c r="E330" s="12" t="s">
        <v>103</v>
      </c>
      <c r="F330" s="12" t="s">
        <v>102</v>
      </c>
      <c r="G330" s="68" t="s">
        <v>570</v>
      </c>
      <c r="H330" s="13">
        <f>SUMIFS(BCTC_M!J:J,BCTC_M!A:A,A330)</f>
        <v>0</v>
      </c>
      <c r="I330" s="13">
        <f>SUMIFS(BCTC_A!R:R,BCTC_A!A:A,A330)</f>
        <v>0</v>
      </c>
      <c r="J330" s="13">
        <f t="shared" si="98"/>
        <v>0</v>
      </c>
      <c r="K330" s="13">
        <f>SUMIFS(ADJ_2018!G:G,ADJ_2018!E:E,A330)</f>
        <v>0</v>
      </c>
      <c r="L330" s="13">
        <f t="shared" si="99"/>
        <v>0</v>
      </c>
      <c r="M330" s="57"/>
    </row>
    <row r="331" spans="1:13" s="4" customFormat="1" x14ac:dyDescent="0.25">
      <c r="A331" s="52"/>
      <c r="B331" s="52"/>
      <c r="C331" s="52"/>
      <c r="D331" s="52"/>
      <c r="E331" s="52" t="s">
        <v>101</v>
      </c>
      <c r="F331" s="52" t="s">
        <v>100</v>
      </c>
      <c r="G331" s="72"/>
      <c r="H331" s="58">
        <f>SUM(H328:H330)</f>
        <v>0</v>
      </c>
      <c r="I331" s="58">
        <f>SUM(I328:I330)</f>
        <v>0</v>
      </c>
      <c r="J331" s="58">
        <f>SUM(J328:J330)</f>
        <v>0</v>
      </c>
      <c r="K331" s="58">
        <f>SUM(K328:K330)</f>
        <v>0</v>
      </c>
      <c r="L331" s="58">
        <f>SUM(L328:L330)</f>
        <v>0</v>
      </c>
      <c r="M331" s="57"/>
    </row>
    <row r="332" spans="1:13" s="4" customFormat="1" x14ac:dyDescent="0.25">
      <c r="A332" s="76"/>
      <c r="B332" s="76"/>
      <c r="C332" s="76"/>
      <c r="D332" s="76">
        <v>10</v>
      </c>
      <c r="E332" s="76" t="s">
        <v>99</v>
      </c>
      <c r="F332" s="76" t="s">
        <v>98</v>
      </c>
      <c r="G332" s="72"/>
      <c r="H332" s="77">
        <f>H327+H331</f>
        <v>-24000000000</v>
      </c>
      <c r="I332" s="77">
        <f>I327+I331</f>
        <v>-3000000000</v>
      </c>
      <c r="J332" s="77">
        <f>J327+J331</f>
        <v>-27000000000</v>
      </c>
      <c r="K332" s="77">
        <f>K327+K331</f>
        <v>0</v>
      </c>
      <c r="L332" s="77">
        <f>L327+L331</f>
        <v>-27000000000</v>
      </c>
      <c r="M332" s="57"/>
    </row>
    <row r="333" spans="1:13" s="4" customFormat="1" x14ac:dyDescent="0.25">
      <c r="A333" s="2">
        <v>632100</v>
      </c>
      <c r="B333" s="2">
        <v>6200</v>
      </c>
      <c r="C333" s="12">
        <v>6321</v>
      </c>
      <c r="D333" s="12">
        <v>11</v>
      </c>
      <c r="E333" s="12" t="s">
        <v>97</v>
      </c>
      <c r="F333" s="12" t="s">
        <v>96</v>
      </c>
      <c r="G333" s="68" t="s">
        <v>570</v>
      </c>
      <c r="H333" s="13">
        <f>SUMIFS(BCTC_M!J:J,BCTC_M!A:A,A333)</f>
        <v>20000000000</v>
      </c>
      <c r="I333" s="13">
        <f>SUMIFS(BCTC_A!R:R,BCTC_A!A:A,A333)</f>
        <v>2500000000</v>
      </c>
      <c r="J333" s="13">
        <f t="shared" ref="J333:J337" si="100">I333+H333</f>
        <v>22500000000</v>
      </c>
      <c r="K333" s="13">
        <f>SUMIFS(ADJ_2018!G:G,ADJ_2018!E:E,A333)</f>
        <v>0</v>
      </c>
      <c r="L333" s="13">
        <f t="shared" ref="L333:L337" si="101">K333+J333</f>
        <v>22500000000</v>
      </c>
      <c r="M333" s="57"/>
    </row>
    <row r="334" spans="1:13" s="4" customFormat="1" x14ac:dyDescent="0.25">
      <c r="A334" s="2">
        <v>632200</v>
      </c>
      <c r="B334" s="2">
        <v>6200</v>
      </c>
      <c r="C334" s="12">
        <v>6322</v>
      </c>
      <c r="D334" s="12">
        <v>11</v>
      </c>
      <c r="E334" s="12" t="s">
        <v>95</v>
      </c>
      <c r="F334" s="12" t="s">
        <v>94</v>
      </c>
      <c r="G334" s="68" t="s">
        <v>570</v>
      </c>
      <c r="H334" s="13">
        <f>SUMIFS(BCTC_M!J:J,BCTC_M!A:A,A334)</f>
        <v>0</v>
      </c>
      <c r="I334" s="13">
        <f>SUMIFS(BCTC_A!R:R,BCTC_A!A:A,A334)</f>
        <v>0</v>
      </c>
      <c r="J334" s="13">
        <f t="shared" si="100"/>
        <v>0</v>
      </c>
      <c r="K334" s="13">
        <f>SUMIFS(ADJ_2018!G:G,ADJ_2018!E:E,A334)</f>
        <v>0</v>
      </c>
      <c r="L334" s="13">
        <f t="shared" si="101"/>
        <v>0</v>
      </c>
      <c r="M334" s="57"/>
    </row>
    <row r="335" spans="1:13" s="4" customFormat="1" x14ac:dyDescent="0.25">
      <c r="A335" s="2">
        <v>632300</v>
      </c>
      <c r="B335" s="2">
        <v>6200</v>
      </c>
      <c r="C335" s="12">
        <v>6323</v>
      </c>
      <c r="D335" s="12">
        <v>11</v>
      </c>
      <c r="E335" s="12" t="s">
        <v>93</v>
      </c>
      <c r="F335" s="12" t="s">
        <v>92</v>
      </c>
      <c r="G335" s="68" t="s">
        <v>570</v>
      </c>
      <c r="H335" s="13">
        <f>SUMIFS(BCTC_M!J:J,BCTC_M!A:A,A335)</f>
        <v>0</v>
      </c>
      <c r="I335" s="13">
        <f>SUMIFS(BCTC_A!R:R,BCTC_A!A:A,A335)</f>
        <v>0</v>
      </c>
      <c r="J335" s="13">
        <f t="shared" si="100"/>
        <v>0</v>
      </c>
      <c r="K335" s="13">
        <f>SUMIFS(ADJ_2018!G:G,ADJ_2018!E:E,A335)</f>
        <v>0</v>
      </c>
      <c r="L335" s="13">
        <f t="shared" si="101"/>
        <v>0</v>
      </c>
      <c r="M335" s="57"/>
    </row>
    <row r="336" spans="1:13" s="4" customFormat="1" x14ac:dyDescent="0.25">
      <c r="A336" s="2">
        <v>632400</v>
      </c>
      <c r="B336" s="2">
        <v>6200</v>
      </c>
      <c r="C336" s="12">
        <v>6324</v>
      </c>
      <c r="D336" s="12">
        <v>11</v>
      </c>
      <c r="E336" s="12" t="s">
        <v>91</v>
      </c>
      <c r="F336" s="12" t="s">
        <v>90</v>
      </c>
      <c r="G336" s="68" t="s">
        <v>570</v>
      </c>
      <c r="H336" s="13">
        <f>SUMIFS(BCTC_M!J:J,BCTC_M!A:A,A336)</f>
        <v>0</v>
      </c>
      <c r="I336" s="13">
        <f>SUMIFS(BCTC_A!R:R,BCTC_A!A:A,A336)</f>
        <v>0</v>
      </c>
      <c r="J336" s="13">
        <f t="shared" si="100"/>
        <v>0</v>
      </c>
      <c r="K336" s="13">
        <f>SUMIFS(ADJ_2018!G:G,ADJ_2018!E:E,A336)</f>
        <v>0</v>
      </c>
      <c r="L336" s="13">
        <f t="shared" si="101"/>
        <v>0</v>
      </c>
      <c r="M336" s="57"/>
    </row>
    <row r="337" spans="1:13" s="4" customFormat="1" x14ac:dyDescent="0.25">
      <c r="A337" s="2">
        <v>632500</v>
      </c>
      <c r="B337" s="2">
        <v>6200</v>
      </c>
      <c r="C337" s="12">
        <v>6325</v>
      </c>
      <c r="D337" s="12">
        <v>11</v>
      </c>
      <c r="E337" s="12" t="s">
        <v>89</v>
      </c>
      <c r="F337" s="12" t="s">
        <v>17</v>
      </c>
      <c r="G337" s="68" t="s">
        <v>570</v>
      </c>
      <c r="H337" s="13">
        <f>SUMIFS(BCTC_M!J:J,BCTC_M!A:A,A337)</f>
        <v>0</v>
      </c>
      <c r="I337" s="13">
        <f>SUMIFS(BCTC_A!R:R,BCTC_A!A:A,A337)</f>
        <v>0</v>
      </c>
      <c r="J337" s="13">
        <f t="shared" si="100"/>
        <v>0</v>
      </c>
      <c r="K337" s="13">
        <f>SUMIFS(ADJ_2018!G:G,ADJ_2018!E:E,A337)</f>
        <v>0</v>
      </c>
      <c r="L337" s="13">
        <f t="shared" si="101"/>
        <v>0</v>
      </c>
      <c r="M337" s="57"/>
    </row>
    <row r="338" spans="1:13" s="4" customFormat="1" x14ac:dyDescent="0.25">
      <c r="A338" s="52"/>
      <c r="B338" s="52"/>
      <c r="C338" s="52"/>
      <c r="D338" s="52"/>
      <c r="E338" s="52" t="s">
        <v>88</v>
      </c>
      <c r="F338" s="52" t="s">
        <v>87</v>
      </c>
      <c r="G338" s="72"/>
      <c r="H338" s="58">
        <f>SUM(H333:H337)</f>
        <v>20000000000</v>
      </c>
      <c r="I338" s="58">
        <f>SUM(I333:I337)</f>
        <v>2500000000</v>
      </c>
      <c r="J338" s="58">
        <f>SUM(J333:J337)</f>
        <v>22500000000</v>
      </c>
      <c r="K338" s="58">
        <f>SUM(K333:K337)</f>
        <v>0</v>
      </c>
      <c r="L338" s="58">
        <f>SUM(L333:L337)</f>
        <v>22500000000</v>
      </c>
      <c r="M338" s="57"/>
    </row>
    <row r="339" spans="1:13" s="4" customFormat="1" x14ac:dyDescent="0.25">
      <c r="A339" s="76"/>
      <c r="B339" s="76"/>
      <c r="C339" s="76"/>
      <c r="D339" s="76">
        <v>20</v>
      </c>
      <c r="E339" s="76" t="s">
        <v>86</v>
      </c>
      <c r="F339" s="76" t="s">
        <v>85</v>
      </c>
      <c r="G339" s="72"/>
      <c r="H339" s="77">
        <f>SUM(H321:H326,H328:H330,H333:H337)</f>
        <v>-4000000000</v>
      </c>
      <c r="I339" s="77">
        <f>SUM(I321:I326,I328:I330,I333:I337)</f>
        <v>-500000000</v>
      </c>
      <c r="J339" s="77">
        <f>SUM(J321:J326,J328:J330,J333:J337)</f>
        <v>-4500000000</v>
      </c>
      <c r="K339" s="77">
        <f>SUM(K321:K326,K328:K330,K333:K337)</f>
        <v>0</v>
      </c>
      <c r="L339" s="77">
        <f>SUM(L321:L326,L328:L330,L333:L337)</f>
        <v>-4500000000</v>
      </c>
      <c r="M339" s="57"/>
    </row>
    <row r="340" spans="1:13" s="4" customFormat="1" x14ac:dyDescent="0.25">
      <c r="A340" s="76"/>
      <c r="B340" s="76"/>
      <c r="C340" s="76"/>
      <c r="D340" s="76"/>
      <c r="E340" s="76"/>
      <c r="F340" s="76"/>
      <c r="G340" s="72"/>
      <c r="H340" s="78">
        <f>H339/H332</f>
        <v>0.16666666666666666</v>
      </c>
      <c r="I340" s="78">
        <f>I339/I332</f>
        <v>0.16666666666666666</v>
      </c>
      <c r="J340" s="78">
        <f>J339/J332</f>
        <v>0.16666666666666666</v>
      </c>
      <c r="K340" s="78" t="e">
        <f>K339/K332</f>
        <v>#DIV/0!</v>
      </c>
      <c r="L340" s="78">
        <f>L339/L332</f>
        <v>0.16666666666666666</v>
      </c>
      <c r="M340" s="57"/>
    </row>
    <row r="341" spans="1:13" s="4" customFormat="1" x14ac:dyDescent="0.25">
      <c r="A341" s="4">
        <v>515100</v>
      </c>
      <c r="B341" s="4">
        <v>6800</v>
      </c>
      <c r="C341" s="22">
        <v>5151</v>
      </c>
      <c r="D341" s="12">
        <v>21</v>
      </c>
      <c r="E341" s="22" t="s">
        <v>84</v>
      </c>
      <c r="F341" s="22" t="s">
        <v>83</v>
      </c>
      <c r="G341" s="68" t="s">
        <v>570</v>
      </c>
      <c r="H341" s="13">
        <f>SUMIFS(BCTC_M!J:J,BCTC_M!A:A,A341)</f>
        <v>0</v>
      </c>
      <c r="I341" s="13">
        <f>SUMIFS(BCTC_A!R:R,BCTC_A!A:A,A341)</f>
        <v>0</v>
      </c>
      <c r="J341" s="13">
        <f t="shared" ref="J341:J346" si="102">I341+H341</f>
        <v>0</v>
      </c>
      <c r="K341" s="13">
        <f>SUMIFS(ADJ_2018!G:G,ADJ_2018!E:E,A341)</f>
        <v>0</v>
      </c>
      <c r="L341" s="13">
        <f t="shared" ref="L341:L346" si="103">K341+J341</f>
        <v>0</v>
      </c>
      <c r="M341" s="57"/>
    </row>
    <row r="342" spans="1:13" s="4" customFormat="1" x14ac:dyDescent="0.25">
      <c r="A342" s="4">
        <v>515200</v>
      </c>
      <c r="B342" s="4">
        <v>6800</v>
      </c>
      <c r="C342" s="22">
        <v>5152</v>
      </c>
      <c r="D342" s="12">
        <v>21</v>
      </c>
      <c r="E342" s="22" t="s">
        <v>82</v>
      </c>
      <c r="F342" s="22" t="s">
        <v>81</v>
      </c>
      <c r="G342" s="68" t="s">
        <v>570</v>
      </c>
      <c r="H342" s="13">
        <f>SUMIFS(BCTC_M!J:J,BCTC_M!A:A,A342)</f>
        <v>0</v>
      </c>
      <c r="I342" s="13">
        <f>SUMIFS(BCTC_A!R:R,BCTC_A!A:A,A342)</f>
        <v>0</v>
      </c>
      <c r="J342" s="13">
        <f t="shared" si="102"/>
        <v>0</v>
      </c>
      <c r="K342" s="13">
        <f>SUMIFS(ADJ_2018!G:G,ADJ_2018!E:E,A342)</f>
        <v>0</v>
      </c>
      <c r="L342" s="13">
        <f t="shared" si="103"/>
        <v>0</v>
      </c>
      <c r="M342" s="57"/>
    </row>
    <row r="343" spans="1:13" s="4" customFormat="1" x14ac:dyDescent="0.25">
      <c r="A343" s="4">
        <v>515300</v>
      </c>
      <c r="B343" s="4">
        <v>6800</v>
      </c>
      <c r="C343" s="22">
        <v>5153</v>
      </c>
      <c r="D343" s="12">
        <v>21</v>
      </c>
      <c r="E343" s="22" t="s">
        <v>80</v>
      </c>
      <c r="F343" s="22" t="s">
        <v>79</v>
      </c>
      <c r="G343" s="68" t="s">
        <v>570</v>
      </c>
      <c r="H343" s="13">
        <f>SUMIFS(BCTC_M!J:J,BCTC_M!A:A,A343)</f>
        <v>0</v>
      </c>
      <c r="I343" s="13">
        <f>SUMIFS(BCTC_A!R:R,BCTC_A!A:A,A343)</f>
        <v>0</v>
      </c>
      <c r="J343" s="13">
        <f t="shared" si="102"/>
        <v>0</v>
      </c>
      <c r="K343" s="13">
        <f>SUMIFS(ADJ_2018!G:G,ADJ_2018!E:E,A343)</f>
        <v>0</v>
      </c>
      <c r="L343" s="13">
        <f t="shared" si="103"/>
        <v>0</v>
      </c>
      <c r="M343" s="57"/>
    </row>
    <row r="344" spans="1:13" s="4" customFormat="1" x14ac:dyDescent="0.25">
      <c r="A344" s="4">
        <v>515400</v>
      </c>
      <c r="B344" s="4">
        <v>6800</v>
      </c>
      <c r="C344" s="22">
        <v>5154</v>
      </c>
      <c r="D344" s="12">
        <v>21</v>
      </c>
      <c r="E344" s="22" t="s">
        <v>78</v>
      </c>
      <c r="F344" s="22" t="s">
        <v>77</v>
      </c>
      <c r="G344" s="68" t="s">
        <v>570</v>
      </c>
      <c r="H344" s="13">
        <f>SUMIFS(BCTC_M!J:J,BCTC_M!A:A,A344)</f>
        <v>0</v>
      </c>
      <c r="I344" s="13">
        <f>SUMIFS(BCTC_A!R:R,BCTC_A!A:A,A344)</f>
        <v>0</v>
      </c>
      <c r="J344" s="13">
        <f t="shared" si="102"/>
        <v>0</v>
      </c>
      <c r="K344" s="13">
        <f>SUMIFS(ADJ_2018!G:G,ADJ_2018!E:E,A344)</f>
        <v>0</v>
      </c>
      <c r="L344" s="13">
        <f t="shared" si="103"/>
        <v>0</v>
      </c>
      <c r="M344" s="57"/>
    </row>
    <row r="345" spans="1:13" s="4" customFormat="1" x14ac:dyDescent="0.25">
      <c r="A345" s="4">
        <v>515500</v>
      </c>
      <c r="B345" s="4">
        <v>6800</v>
      </c>
      <c r="C345" s="22">
        <v>5155</v>
      </c>
      <c r="D345" s="12">
        <v>21</v>
      </c>
      <c r="E345" s="22" t="s">
        <v>76</v>
      </c>
      <c r="F345" s="22" t="s">
        <v>75</v>
      </c>
      <c r="G345" s="68" t="s">
        <v>570</v>
      </c>
      <c r="H345" s="13">
        <f>SUMIFS(BCTC_M!J:J,BCTC_M!A:A,A345)</f>
        <v>0</v>
      </c>
      <c r="I345" s="13">
        <f>SUMIFS(BCTC_A!R:R,BCTC_A!A:A,A345)</f>
        <v>0</v>
      </c>
      <c r="J345" s="13">
        <f t="shared" si="102"/>
        <v>0</v>
      </c>
      <c r="K345" s="13">
        <f>SUMIFS(ADJ_2018!G:G,ADJ_2018!E:E,A345)</f>
        <v>0</v>
      </c>
      <c r="L345" s="13">
        <f t="shared" si="103"/>
        <v>0</v>
      </c>
      <c r="M345" s="57"/>
    </row>
    <row r="346" spans="1:13" s="4" customFormat="1" x14ac:dyDescent="0.25">
      <c r="A346" s="4">
        <v>515600</v>
      </c>
      <c r="B346" s="4">
        <v>6800</v>
      </c>
      <c r="C346" s="22">
        <v>5156</v>
      </c>
      <c r="D346" s="12">
        <v>21</v>
      </c>
      <c r="E346" s="22" t="s">
        <v>74</v>
      </c>
      <c r="F346" s="22" t="s">
        <v>73</v>
      </c>
      <c r="G346" s="68" t="s">
        <v>570</v>
      </c>
      <c r="H346" s="13">
        <f>SUMIFS(BCTC_M!J:J,BCTC_M!A:A,A346)</f>
        <v>0</v>
      </c>
      <c r="I346" s="13">
        <f>SUMIFS(BCTC_A!R:R,BCTC_A!A:A,A346)</f>
        <v>0</v>
      </c>
      <c r="J346" s="13">
        <f t="shared" si="102"/>
        <v>0</v>
      </c>
      <c r="K346" s="13">
        <f>SUMIFS(ADJ_2018!G:G,ADJ_2018!E:E,A346)</f>
        <v>0</v>
      </c>
      <c r="L346" s="13">
        <f t="shared" si="103"/>
        <v>0</v>
      </c>
      <c r="M346" s="57"/>
    </row>
    <row r="347" spans="1:13" s="4" customFormat="1" x14ac:dyDescent="0.25">
      <c r="A347" s="52"/>
      <c r="B347" s="52"/>
      <c r="C347" s="52"/>
      <c r="D347" s="52"/>
      <c r="E347" s="52" t="s">
        <v>72</v>
      </c>
      <c r="F347" s="52" t="s">
        <v>71</v>
      </c>
      <c r="G347" s="72"/>
      <c r="H347" s="58">
        <f>SUM(H341:H346)</f>
        <v>0</v>
      </c>
      <c r="I347" s="58">
        <f>SUM(I341:I346)</f>
        <v>0</v>
      </c>
      <c r="J347" s="58">
        <f>SUM(J341:J346)</f>
        <v>0</v>
      </c>
      <c r="K347" s="58">
        <f>SUM(K341:K346)</f>
        <v>0</v>
      </c>
      <c r="L347" s="58">
        <f>SUM(L341:L346)</f>
        <v>0</v>
      </c>
      <c r="M347" s="57"/>
    </row>
    <row r="348" spans="1:13" s="4" customFormat="1" x14ac:dyDescent="0.25">
      <c r="A348" s="4">
        <v>635100</v>
      </c>
      <c r="B348" s="4">
        <v>6900</v>
      </c>
      <c r="C348" s="22">
        <v>6351</v>
      </c>
      <c r="D348" s="12">
        <v>23</v>
      </c>
      <c r="E348" s="22" t="s">
        <v>70</v>
      </c>
      <c r="F348" s="22" t="s">
        <v>69</v>
      </c>
      <c r="G348" s="68" t="s">
        <v>570</v>
      </c>
      <c r="H348" s="13">
        <f>SUMIFS(BCTC_M!J:J,BCTC_M!A:A,A348)</f>
        <v>0</v>
      </c>
      <c r="I348" s="13">
        <f>SUMIFS(BCTC_A!R:R,BCTC_A!A:A,A348)</f>
        <v>0</v>
      </c>
      <c r="J348" s="13">
        <f t="shared" ref="J348:J353" si="104">I348+H348</f>
        <v>0</v>
      </c>
      <c r="K348" s="13">
        <f>SUMIFS(ADJ_2018!G:G,ADJ_2018!E:E,A348)</f>
        <v>0</v>
      </c>
      <c r="L348" s="13">
        <f t="shared" ref="L348:L353" si="105">K348+J348</f>
        <v>0</v>
      </c>
      <c r="M348" s="57"/>
    </row>
    <row r="349" spans="1:13" s="4" customFormat="1" x14ac:dyDescent="0.25">
      <c r="A349" s="4">
        <v>635200</v>
      </c>
      <c r="B349" s="4">
        <v>6900</v>
      </c>
      <c r="C349" s="22">
        <v>6352</v>
      </c>
      <c r="D349" s="12"/>
      <c r="E349" s="22" t="s">
        <v>68</v>
      </c>
      <c r="F349" s="22" t="s">
        <v>67</v>
      </c>
      <c r="G349" s="68" t="s">
        <v>570</v>
      </c>
      <c r="H349" s="13">
        <f>SUMIFS(BCTC_M!J:J,BCTC_M!A:A,A349)</f>
        <v>0</v>
      </c>
      <c r="I349" s="13">
        <f>SUMIFS(BCTC_A!R:R,BCTC_A!A:A,A349)</f>
        <v>0</v>
      </c>
      <c r="J349" s="13">
        <f t="shared" si="104"/>
        <v>0</v>
      </c>
      <c r="K349" s="13">
        <f>SUMIFS(ADJ_2018!G:G,ADJ_2018!E:E,A349)</f>
        <v>0</v>
      </c>
      <c r="L349" s="13">
        <f t="shared" si="105"/>
        <v>0</v>
      </c>
      <c r="M349" s="57"/>
    </row>
    <row r="350" spans="1:13" s="4" customFormat="1" x14ac:dyDescent="0.25">
      <c r="A350" s="4">
        <v>635300</v>
      </c>
      <c r="B350" s="4">
        <v>6900</v>
      </c>
      <c r="C350" s="22">
        <v>6353</v>
      </c>
      <c r="D350" s="12"/>
      <c r="E350" s="22" t="s">
        <v>66</v>
      </c>
      <c r="F350" s="22" t="s">
        <v>65</v>
      </c>
      <c r="G350" s="68" t="s">
        <v>570</v>
      </c>
      <c r="H350" s="13">
        <f>SUMIFS(BCTC_M!J:J,BCTC_M!A:A,A350)</f>
        <v>0</v>
      </c>
      <c r="I350" s="13">
        <f>SUMIFS(BCTC_A!R:R,BCTC_A!A:A,A350)</f>
        <v>0</v>
      </c>
      <c r="J350" s="13">
        <f t="shared" si="104"/>
        <v>0</v>
      </c>
      <c r="K350" s="13">
        <f>SUMIFS(ADJ_2018!G:G,ADJ_2018!E:E,A350)</f>
        <v>0</v>
      </c>
      <c r="L350" s="13">
        <f t="shared" si="105"/>
        <v>0</v>
      </c>
      <c r="M350" s="57"/>
    </row>
    <row r="351" spans="1:13" s="4" customFormat="1" x14ac:dyDescent="0.25">
      <c r="A351" s="4">
        <v>635400</v>
      </c>
      <c r="B351" s="4">
        <v>6900</v>
      </c>
      <c r="C351" s="22">
        <v>6354</v>
      </c>
      <c r="D351" s="12"/>
      <c r="E351" s="22" t="s">
        <v>64</v>
      </c>
      <c r="F351" s="22" t="s">
        <v>63</v>
      </c>
      <c r="G351" s="68" t="s">
        <v>570</v>
      </c>
      <c r="H351" s="13">
        <f>SUMIFS(BCTC_M!J:J,BCTC_M!A:A,A351)</f>
        <v>0</v>
      </c>
      <c r="I351" s="13">
        <f>SUMIFS(BCTC_A!R:R,BCTC_A!A:A,A351)</f>
        <v>0</v>
      </c>
      <c r="J351" s="13">
        <f t="shared" si="104"/>
        <v>0</v>
      </c>
      <c r="K351" s="13">
        <f>SUMIFS(ADJ_2018!G:G,ADJ_2018!E:E,A351)</f>
        <v>0</v>
      </c>
      <c r="L351" s="13">
        <f t="shared" si="105"/>
        <v>0</v>
      </c>
      <c r="M351" s="57"/>
    </row>
    <row r="352" spans="1:13" s="4" customFormat="1" x14ac:dyDescent="0.25">
      <c r="A352" s="4">
        <v>635500</v>
      </c>
      <c r="B352" s="4">
        <v>6900</v>
      </c>
      <c r="C352" s="22">
        <v>6355</v>
      </c>
      <c r="D352" s="12"/>
      <c r="E352" s="22" t="s">
        <v>62</v>
      </c>
      <c r="F352" s="22" t="s">
        <v>61</v>
      </c>
      <c r="G352" s="68" t="s">
        <v>570</v>
      </c>
      <c r="H352" s="13">
        <f>SUMIFS(BCTC_M!J:J,BCTC_M!A:A,A352)</f>
        <v>0</v>
      </c>
      <c r="I352" s="13">
        <f>SUMIFS(BCTC_A!R:R,BCTC_A!A:A,A352)</f>
        <v>0</v>
      </c>
      <c r="J352" s="13">
        <f t="shared" si="104"/>
        <v>0</v>
      </c>
      <c r="K352" s="13">
        <f>SUMIFS(ADJ_2018!G:G,ADJ_2018!E:E,A352)</f>
        <v>0</v>
      </c>
      <c r="L352" s="13">
        <f t="shared" si="105"/>
        <v>0</v>
      </c>
      <c r="M352" s="57"/>
    </row>
    <row r="353" spans="1:13" s="4" customFormat="1" x14ac:dyDescent="0.25">
      <c r="A353" s="4">
        <v>635600</v>
      </c>
      <c r="B353" s="4">
        <v>6900</v>
      </c>
      <c r="C353" s="22">
        <v>6356</v>
      </c>
      <c r="D353" s="12"/>
      <c r="E353" s="22" t="s">
        <v>60</v>
      </c>
      <c r="F353" s="22" t="s">
        <v>59</v>
      </c>
      <c r="G353" s="68" t="s">
        <v>570</v>
      </c>
      <c r="H353" s="13">
        <f>SUMIFS(BCTC_M!J:J,BCTC_M!A:A,A353)</f>
        <v>0</v>
      </c>
      <c r="I353" s="13">
        <f>SUMIFS(BCTC_A!R:R,BCTC_A!A:A,A353)</f>
        <v>0</v>
      </c>
      <c r="J353" s="13">
        <f t="shared" si="104"/>
        <v>0</v>
      </c>
      <c r="K353" s="13">
        <f>SUMIFS(ADJ_2018!G:G,ADJ_2018!E:E,A353)</f>
        <v>0</v>
      </c>
      <c r="L353" s="13">
        <f t="shared" si="105"/>
        <v>0</v>
      </c>
      <c r="M353" s="57"/>
    </row>
    <row r="354" spans="1:13" s="4" customFormat="1" x14ac:dyDescent="0.25">
      <c r="A354" s="52"/>
      <c r="B354" s="52"/>
      <c r="C354" s="52"/>
      <c r="D354" s="52">
        <v>22</v>
      </c>
      <c r="E354" s="52" t="s">
        <v>58</v>
      </c>
      <c r="F354" s="52" t="s">
        <v>57</v>
      </c>
      <c r="G354" s="72"/>
      <c r="H354" s="58">
        <f>SUM(H348:H353)</f>
        <v>0</v>
      </c>
      <c r="I354" s="58">
        <f>SUM(I348:I353)</f>
        <v>0</v>
      </c>
      <c r="J354" s="58">
        <f>SUM(J348:J353)</f>
        <v>0</v>
      </c>
      <c r="K354" s="58">
        <f>SUM(K348:K353)</f>
        <v>0</v>
      </c>
      <c r="L354" s="58">
        <f>SUM(L348:L353)</f>
        <v>0</v>
      </c>
      <c r="M354" s="57"/>
    </row>
    <row r="355" spans="1:13" s="4" customFormat="1" x14ac:dyDescent="0.25">
      <c r="A355" s="52">
        <v>841200</v>
      </c>
      <c r="B355" s="52">
        <v>7000</v>
      </c>
      <c r="C355" s="52"/>
      <c r="D355" s="52">
        <v>24</v>
      </c>
      <c r="E355" s="52" t="s">
        <v>56</v>
      </c>
      <c r="F355" s="52" t="s">
        <v>55</v>
      </c>
      <c r="G355" s="72" t="s">
        <v>570</v>
      </c>
      <c r="H355" s="13">
        <f>SUMIFS(BCTC_M!J:J,BCTC_M!A:A,A355)</f>
        <v>0</v>
      </c>
      <c r="I355" s="13">
        <f>SUMIFS(BCTC_A!R:R,BCTC_A!A:A,A355)</f>
        <v>0</v>
      </c>
      <c r="J355" s="13">
        <f t="shared" ref="J355:J362" si="106">I355+H355</f>
        <v>0</v>
      </c>
      <c r="K355" s="13">
        <f>SUMIFS(ADJ_2018!G:G,ADJ_2018!E:E,A355)</f>
        <v>0</v>
      </c>
      <c r="L355" s="13">
        <f t="shared" ref="L355:L362" si="107">K355+J355</f>
        <v>0</v>
      </c>
      <c r="M355" s="57"/>
    </row>
    <row r="356" spans="1:13" s="4" customFormat="1" x14ac:dyDescent="0.25">
      <c r="A356" s="2">
        <v>641100</v>
      </c>
      <c r="B356" s="2">
        <v>6400</v>
      </c>
      <c r="C356" s="12">
        <v>6411</v>
      </c>
      <c r="D356" s="12">
        <v>25</v>
      </c>
      <c r="E356" s="12" t="s">
        <v>45</v>
      </c>
      <c r="F356" s="12" t="s">
        <v>54</v>
      </c>
      <c r="G356" s="68" t="s">
        <v>570</v>
      </c>
      <c r="H356" s="13">
        <f>SUMIFS(BCTC_M!J:J,BCTC_M!A:A,A356)</f>
        <v>3000000000</v>
      </c>
      <c r="I356" s="13">
        <f>SUMIFS(BCTC_A!R:R,BCTC_A!A:A,A356)</f>
        <v>375000000</v>
      </c>
      <c r="J356" s="13">
        <f t="shared" si="106"/>
        <v>3375000000</v>
      </c>
      <c r="K356" s="13">
        <f>SUMIFS(ADJ_2018!G:G,ADJ_2018!E:E,A356)</f>
        <v>0</v>
      </c>
      <c r="L356" s="13">
        <f t="shared" si="107"/>
        <v>3375000000</v>
      </c>
      <c r="M356" s="57"/>
    </row>
    <row r="357" spans="1:13" s="4" customFormat="1" x14ac:dyDescent="0.25">
      <c r="A357" s="2">
        <v>641200</v>
      </c>
      <c r="B357" s="2">
        <v>6400</v>
      </c>
      <c r="C357" s="12">
        <v>6412</v>
      </c>
      <c r="D357" s="12">
        <v>25</v>
      </c>
      <c r="E357" s="12" t="s">
        <v>53</v>
      </c>
      <c r="F357" s="12" t="s">
        <v>52</v>
      </c>
      <c r="G357" s="68" t="s">
        <v>570</v>
      </c>
      <c r="H357" s="13">
        <f>SUMIFS(BCTC_M!J:J,BCTC_M!A:A,A357)</f>
        <v>0</v>
      </c>
      <c r="I357" s="13">
        <f>SUMIFS(BCTC_A!R:R,BCTC_A!A:A,A357)</f>
        <v>0</v>
      </c>
      <c r="J357" s="13">
        <f t="shared" si="106"/>
        <v>0</v>
      </c>
      <c r="K357" s="13">
        <f>SUMIFS(ADJ_2018!G:G,ADJ_2018!E:E,A357)</f>
        <v>0</v>
      </c>
      <c r="L357" s="13">
        <f t="shared" si="107"/>
        <v>0</v>
      </c>
      <c r="M357" s="57"/>
    </row>
    <row r="358" spans="1:13" s="4" customFormat="1" x14ac:dyDescent="0.25">
      <c r="A358" s="2">
        <v>641300</v>
      </c>
      <c r="B358" s="2">
        <v>6400</v>
      </c>
      <c r="C358" s="12">
        <v>6413</v>
      </c>
      <c r="D358" s="12">
        <v>25</v>
      </c>
      <c r="E358" s="12" t="s">
        <v>51</v>
      </c>
      <c r="F358" s="12" t="s">
        <v>50</v>
      </c>
      <c r="G358" s="68" t="s">
        <v>570</v>
      </c>
      <c r="H358" s="13">
        <f>SUMIFS(BCTC_M!J:J,BCTC_M!A:A,A358)</f>
        <v>0</v>
      </c>
      <c r="I358" s="13">
        <f>SUMIFS(BCTC_A!R:R,BCTC_A!A:A,A358)</f>
        <v>0</v>
      </c>
      <c r="J358" s="13">
        <f t="shared" si="106"/>
        <v>0</v>
      </c>
      <c r="K358" s="13">
        <f>SUMIFS(ADJ_2018!G:G,ADJ_2018!E:E,A358)</f>
        <v>0</v>
      </c>
      <c r="L358" s="13">
        <f t="shared" si="107"/>
        <v>0</v>
      </c>
      <c r="M358" s="57"/>
    </row>
    <row r="359" spans="1:13" s="4" customFormat="1" x14ac:dyDescent="0.25">
      <c r="A359" s="2">
        <v>641400</v>
      </c>
      <c r="B359" s="2">
        <v>6400</v>
      </c>
      <c r="C359" s="12">
        <v>6414</v>
      </c>
      <c r="D359" s="12">
        <v>25</v>
      </c>
      <c r="E359" s="12" t="s">
        <v>39</v>
      </c>
      <c r="F359" s="12" t="s">
        <v>38</v>
      </c>
      <c r="G359" s="68" t="s">
        <v>570</v>
      </c>
      <c r="H359" s="13">
        <f>SUMIFS(BCTC_M!J:J,BCTC_M!A:A,A359)</f>
        <v>0</v>
      </c>
      <c r="I359" s="13">
        <f>SUMIFS(BCTC_A!R:R,BCTC_A!A:A,A359)</f>
        <v>0</v>
      </c>
      <c r="J359" s="13">
        <f t="shared" si="106"/>
        <v>0</v>
      </c>
      <c r="K359" s="13">
        <f>SUMIFS(ADJ_2018!G:G,ADJ_2018!E:E,A359)</f>
        <v>0</v>
      </c>
      <c r="L359" s="13">
        <f t="shared" si="107"/>
        <v>0</v>
      </c>
      <c r="M359" s="57"/>
    </row>
    <row r="360" spans="1:13" s="4" customFormat="1" x14ac:dyDescent="0.25">
      <c r="A360" s="2">
        <v>641500</v>
      </c>
      <c r="B360" s="2">
        <v>6400</v>
      </c>
      <c r="C360" s="12">
        <v>6415</v>
      </c>
      <c r="D360" s="12">
        <v>25</v>
      </c>
      <c r="E360" s="12" t="s">
        <v>49</v>
      </c>
      <c r="F360" s="12" t="s">
        <v>48</v>
      </c>
      <c r="G360" s="68" t="s">
        <v>570</v>
      </c>
      <c r="H360" s="13">
        <f>SUMIFS(BCTC_M!J:J,BCTC_M!A:A,A360)</f>
        <v>0</v>
      </c>
      <c r="I360" s="13">
        <f>SUMIFS(BCTC_A!R:R,BCTC_A!A:A,A360)</f>
        <v>0</v>
      </c>
      <c r="J360" s="13">
        <f t="shared" si="106"/>
        <v>0</v>
      </c>
      <c r="K360" s="13">
        <f>SUMIFS(ADJ_2018!G:G,ADJ_2018!E:E,A360)</f>
        <v>0</v>
      </c>
      <c r="L360" s="13">
        <f t="shared" si="107"/>
        <v>0</v>
      </c>
      <c r="M360" s="57"/>
    </row>
    <row r="361" spans="1:13" s="4" customFormat="1" x14ac:dyDescent="0.25">
      <c r="A361" s="2">
        <v>641700</v>
      </c>
      <c r="B361" s="2">
        <v>6400</v>
      </c>
      <c r="C361" s="12">
        <v>6417</v>
      </c>
      <c r="D361" s="12">
        <v>25</v>
      </c>
      <c r="E361" s="12" t="s">
        <v>33</v>
      </c>
      <c r="F361" s="12" t="s">
        <v>32</v>
      </c>
      <c r="G361" s="68" t="s">
        <v>570</v>
      </c>
      <c r="H361" s="13">
        <f>SUMIFS(BCTC_M!J:J,BCTC_M!A:A,A361)</f>
        <v>0</v>
      </c>
      <c r="I361" s="13">
        <f>SUMIFS(BCTC_A!R:R,BCTC_A!A:A,A361)</f>
        <v>0</v>
      </c>
      <c r="J361" s="13">
        <f t="shared" si="106"/>
        <v>0</v>
      </c>
      <c r="K361" s="13">
        <f>SUMIFS(ADJ_2018!G:G,ADJ_2018!E:E,A361)</f>
        <v>0</v>
      </c>
      <c r="L361" s="13">
        <f t="shared" si="107"/>
        <v>0</v>
      </c>
      <c r="M361" s="57"/>
    </row>
    <row r="362" spans="1:13" s="4" customFormat="1" x14ac:dyDescent="0.25">
      <c r="A362" s="2">
        <v>641800</v>
      </c>
      <c r="B362" s="2">
        <v>6400</v>
      </c>
      <c r="C362" s="12">
        <v>6418</v>
      </c>
      <c r="D362" s="12">
        <v>25</v>
      </c>
      <c r="E362" s="12" t="s">
        <v>18</v>
      </c>
      <c r="F362" s="12" t="s">
        <v>30</v>
      </c>
      <c r="G362" s="68" t="s">
        <v>570</v>
      </c>
      <c r="H362" s="13">
        <f>SUMIFS(BCTC_M!J:J,BCTC_M!A:A,A362)</f>
        <v>0</v>
      </c>
      <c r="I362" s="13">
        <f>SUMIFS(BCTC_A!R:R,BCTC_A!A:A,A362)</f>
        <v>0</v>
      </c>
      <c r="J362" s="13">
        <f t="shared" si="106"/>
        <v>0</v>
      </c>
      <c r="K362" s="13">
        <f>SUMIFS(ADJ_2018!G:G,ADJ_2018!E:E,A362)</f>
        <v>0</v>
      </c>
      <c r="L362" s="13">
        <f t="shared" si="107"/>
        <v>0</v>
      </c>
      <c r="M362" s="57"/>
    </row>
    <row r="363" spans="1:13" s="4" customFormat="1" x14ac:dyDescent="0.25">
      <c r="A363" s="52"/>
      <c r="B363" s="52"/>
      <c r="C363" s="52"/>
      <c r="D363" s="52"/>
      <c r="E363" s="52" t="s">
        <v>47</v>
      </c>
      <c r="F363" s="52" t="s">
        <v>46</v>
      </c>
      <c r="G363" s="72"/>
      <c r="H363" s="58">
        <f>SUM(H356:H362)</f>
        <v>3000000000</v>
      </c>
      <c r="I363" s="58">
        <f>SUM(I356:I362)</f>
        <v>375000000</v>
      </c>
      <c r="J363" s="58">
        <f>SUM(J356:J362)</f>
        <v>3375000000</v>
      </c>
      <c r="K363" s="58">
        <f>SUM(K356:K362)</f>
        <v>0</v>
      </c>
      <c r="L363" s="58">
        <f>SUM(L356:L362)</f>
        <v>3375000000</v>
      </c>
      <c r="M363" s="57"/>
    </row>
    <row r="364" spans="1:13" s="4" customFormat="1" x14ac:dyDescent="0.25">
      <c r="A364" s="4">
        <v>642100</v>
      </c>
      <c r="B364" s="4">
        <v>6500</v>
      </c>
      <c r="C364" s="22">
        <v>6421</v>
      </c>
      <c r="D364" s="12">
        <v>26</v>
      </c>
      <c r="E364" s="22" t="s">
        <v>45</v>
      </c>
      <c r="F364" s="22" t="s">
        <v>44</v>
      </c>
      <c r="G364" s="68" t="s">
        <v>570</v>
      </c>
      <c r="H364" s="13">
        <f>SUMIFS(BCTC_M!J:J,BCTC_M!A:A,A364)</f>
        <v>0</v>
      </c>
      <c r="I364" s="13">
        <f>SUMIFS(BCTC_A!R:R,BCTC_A!A:A,A364)</f>
        <v>0</v>
      </c>
      <c r="J364" s="13">
        <f t="shared" ref="J364:J371" si="108">I364+H364</f>
        <v>0</v>
      </c>
      <c r="K364" s="13">
        <f>SUMIFS(ADJ_2018!G:G,ADJ_2018!E:E,A364)</f>
        <v>0</v>
      </c>
      <c r="L364" s="13">
        <f t="shared" ref="L364:L371" si="109">K364+J364</f>
        <v>0</v>
      </c>
      <c r="M364" s="57"/>
    </row>
    <row r="365" spans="1:13" s="4" customFormat="1" x14ac:dyDescent="0.25">
      <c r="A365" s="4">
        <v>642200</v>
      </c>
      <c r="B365" s="4">
        <v>6500</v>
      </c>
      <c r="C365" s="22">
        <v>6422</v>
      </c>
      <c r="D365" s="12">
        <v>26</v>
      </c>
      <c r="E365" s="22" t="s">
        <v>43</v>
      </c>
      <c r="F365" s="22" t="s">
        <v>42</v>
      </c>
      <c r="G365" s="68" t="s">
        <v>570</v>
      </c>
      <c r="H365" s="13">
        <f>SUMIFS(BCTC_M!J:J,BCTC_M!A:A,A365)</f>
        <v>500000000</v>
      </c>
      <c r="I365" s="13">
        <f>SUMIFS(BCTC_A!R:R,BCTC_A!A:A,A365)</f>
        <v>62500000</v>
      </c>
      <c r="J365" s="13">
        <f t="shared" si="108"/>
        <v>562500000</v>
      </c>
      <c r="K365" s="13">
        <f>SUMIFS(ADJ_2018!G:G,ADJ_2018!E:E,A365)</f>
        <v>0</v>
      </c>
      <c r="L365" s="13">
        <f t="shared" si="109"/>
        <v>562500000</v>
      </c>
      <c r="M365" s="57"/>
    </row>
    <row r="366" spans="1:13" s="4" customFormat="1" x14ac:dyDescent="0.25">
      <c r="A366" s="4">
        <v>642300</v>
      </c>
      <c r="B366" s="4">
        <v>6500</v>
      </c>
      <c r="C366" s="22">
        <v>6423</v>
      </c>
      <c r="D366" s="12">
        <v>26</v>
      </c>
      <c r="E366" s="22" t="s">
        <v>41</v>
      </c>
      <c r="F366" s="22" t="s">
        <v>40</v>
      </c>
      <c r="G366" s="68" t="s">
        <v>570</v>
      </c>
      <c r="H366" s="13">
        <f>SUMIFS(BCTC_M!J:J,BCTC_M!A:A,A366)</f>
        <v>0</v>
      </c>
      <c r="I366" s="13">
        <f>SUMIFS(BCTC_A!R:R,BCTC_A!A:A,A366)</f>
        <v>0</v>
      </c>
      <c r="J366" s="13">
        <f t="shared" si="108"/>
        <v>0</v>
      </c>
      <c r="K366" s="13">
        <f>SUMIFS(ADJ_2018!G:G,ADJ_2018!E:E,A366)</f>
        <v>0</v>
      </c>
      <c r="L366" s="13">
        <f t="shared" si="109"/>
        <v>0</v>
      </c>
      <c r="M366" s="57"/>
    </row>
    <row r="367" spans="1:13" s="4" customFormat="1" x14ac:dyDescent="0.25">
      <c r="A367" s="4">
        <v>642400</v>
      </c>
      <c r="B367" s="4">
        <v>6500</v>
      </c>
      <c r="C367" s="22">
        <v>6424</v>
      </c>
      <c r="D367" s="12">
        <v>26</v>
      </c>
      <c r="E367" s="22" t="s">
        <v>39</v>
      </c>
      <c r="F367" s="22" t="s">
        <v>38</v>
      </c>
      <c r="G367" s="68" t="s">
        <v>570</v>
      </c>
      <c r="H367" s="13">
        <f>SUMIFS(BCTC_M!J:J,BCTC_M!A:A,A367)</f>
        <v>200000000</v>
      </c>
      <c r="I367" s="13">
        <f>SUMIFS(BCTC_A!R:R,BCTC_A!A:A,A367)</f>
        <v>25000000</v>
      </c>
      <c r="J367" s="13">
        <f t="shared" si="108"/>
        <v>225000000</v>
      </c>
      <c r="K367" s="13">
        <f>SUMIFS(ADJ_2018!G:G,ADJ_2018!E:E,A367)</f>
        <v>0</v>
      </c>
      <c r="L367" s="13">
        <f t="shared" si="109"/>
        <v>225000000</v>
      </c>
      <c r="M367" s="57"/>
    </row>
    <row r="368" spans="1:13" s="4" customFormat="1" x14ac:dyDescent="0.25">
      <c r="A368" s="4">
        <v>642500</v>
      </c>
      <c r="B368" s="4">
        <v>6500</v>
      </c>
      <c r="C368" s="22">
        <v>6425</v>
      </c>
      <c r="D368" s="12">
        <v>26</v>
      </c>
      <c r="E368" s="22" t="s">
        <v>37</v>
      </c>
      <c r="F368" s="22" t="s">
        <v>36</v>
      </c>
      <c r="G368" s="68" t="s">
        <v>570</v>
      </c>
      <c r="H368" s="13">
        <f>SUMIFS(BCTC_M!J:J,BCTC_M!A:A,A368)</f>
        <v>0</v>
      </c>
      <c r="I368" s="13">
        <f>SUMIFS(BCTC_A!R:R,BCTC_A!A:A,A368)</f>
        <v>0</v>
      </c>
      <c r="J368" s="13">
        <f t="shared" si="108"/>
        <v>0</v>
      </c>
      <c r="K368" s="13">
        <f>SUMIFS(ADJ_2018!G:G,ADJ_2018!E:E,A368)</f>
        <v>0</v>
      </c>
      <c r="L368" s="13">
        <f t="shared" si="109"/>
        <v>0</v>
      </c>
      <c r="M368" s="57"/>
    </row>
    <row r="369" spans="1:13" s="4" customFormat="1" x14ac:dyDescent="0.25">
      <c r="A369" s="4">
        <v>642600</v>
      </c>
      <c r="B369" s="4">
        <v>6500</v>
      </c>
      <c r="C369" s="22">
        <v>6426</v>
      </c>
      <c r="D369" s="12">
        <v>26</v>
      </c>
      <c r="E369" s="22" t="s">
        <v>35</v>
      </c>
      <c r="F369" s="22" t="s">
        <v>34</v>
      </c>
      <c r="G369" s="68" t="s">
        <v>570</v>
      </c>
      <c r="H369" s="13">
        <f>SUMIFS(BCTC_M!J:J,BCTC_M!A:A,A369)</f>
        <v>0</v>
      </c>
      <c r="I369" s="13">
        <f>SUMIFS(BCTC_A!R:R,BCTC_A!A:A,A369)</f>
        <v>0</v>
      </c>
      <c r="J369" s="13">
        <f t="shared" si="108"/>
        <v>0</v>
      </c>
      <c r="K369" s="13">
        <f>SUMIFS(ADJ_2018!G:G,ADJ_2018!E:E,A369)</f>
        <v>0</v>
      </c>
      <c r="L369" s="13">
        <f t="shared" si="109"/>
        <v>0</v>
      </c>
      <c r="M369" s="57"/>
    </row>
    <row r="370" spans="1:13" s="4" customFormat="1" x14ac:dyDescent="0.25">
      <c r="A370" s="4">
        <v>642700</v>
      </c>
      <c r="B370" s="4">
        <v>6500</v>
      </c>
      <c r="C370" s="22">
        <v>6427</v>
      </c>
      <c r="D370" s="12">
        <v>26</v>
      </c>
      <c r="E370" s="22" t="s">
        <v>33</v>
      </c>
      <c r="F370" s="22" t="s">
        <v>32</v>
      </c>
      <c r="G370" s="68" t="s">
        <v>570</v>
      </c>
      <c r="H370" s="13">
        <f>SUMIFS(BCTC_M!J:J,BCTC_M!A:A,A370)</f>
        <v>0</v>
      </c>
      <c r="I370" s="13">
        <f>SUMIFS(BCTC_A!R:R,BCTC_A!A:A,A370)</f>
        <v>0</v>
      </c>
      <c r="J370" s="13">
        <f t="shared" si="108"/>
        <v>0</v>
      </c>
      <c r="K370" s="13">
        <f>SUMIFS(ADJ_2018!G:G,ADJ_2018!E:E,A370)</f>
        <v>0</v>
      </c>
      <c r="L370" s="13">
        <f t="shared" si="109"/>
        <v>0</v>
      </c>
      <c r="M370" s="57"/>
    </row>
    <row r="371" spans="1:13" s="4" customFormat="1" x14ac:dyDescent="0.25">
      <c r="A371" s="4">
        <v>642800</v>
      </c>
      <c r="B371" s="4">
        <v>6500</v>
      </c>
      <c r="C371" s="22">
        <v>6428</v>
      </c>
      <c r="D371" s="12">
        <v>26</v>
      </c>
      <c r="E371" s="22" t="s">
        <v>31</v>
      </c>
      <c r="F371" s="22" t="s">
        <v>30</v>
      </c>
      <c r="G371" s="68" t="s">
        <v>570</v>
      </c>
      <c r="H371" s="13">
        <f>SUMIFS(BCTC_M!J:J,BCTC_M!A:A,A371)</f>
        <v>0</v>
      </c>
      <c r="I371" s="13">
        <f>SUMIFS(BCTC_A!R:R,BCTC_A!A:A,A371)</f>
        <v>0</v>
      </c>
      <c r="J371" s="13">
        <f t="shared" si="108"/>
        <v>0</v>
      </c>
      <c r="K371" s="13">
        <f>SUMIFS(ADJ_2018!G:G,ADJ_2018!E:E,A371)</f>
        <v>217062500</v>
      </c>
      <c r="L371" s="13">
        <f t="shared" si="109"/>
        <v>217062500</v>
      </c>
      <c r="M371" s="57"/>
    </row>
    <row r="372" spans="1:13" s="4" customFormat="1" x14ac:dyDescent="0.25">
      <c r="A372" s="52"/>
      <c r="B372" s="52"/>
      <c r="C372" s="52"/>
      <c r="D372" s="52"/>
      <c r="E372" s="52" t="s">
        <v>29</v>
      </c>
      <c r="F372" s="52" t="s">
        <v>28</v>
      </c>
      <c r="G372" s="72"/>
      <c r="H372" s="58">
        <f>SUM(H364:H371)</f>
        <v>700000000</v>
      </c>
      <c r="I372" s="58">
        <f>SUM(I364:I371)</f>
        <v>87500000</v>
      </c>
      <c r="J372" s="58">
        <f>SUM(J364:J371)</f>
        <v>787500000</v>
      </c>
      <c r="K372" s="58">
        <f>SUM(K364:K371)</f>
        <v>217062500</v>
      </c>
      <c r="L372" s="58">
        <f>SUM(L364:L371)</f>
        <v>1004562500</v>
      </c>
      <c r="M372" s="57"/>
    </row>
    <row r="373" spans="1:13" s="4" customFormat="1" x14ac:dyDescent="0.25">
      <c r="A373" s="76"/>
      <c r="B373" s="76"/>
      <c r="C373" s="76"/>
      <c r="D373" s="76">
        <v>30</v>
      </c>
      <c r="E373" s="76" t="s">
        <v>27</v>
      </c>
      <c r="F373" s="76" t="s">
        <v>26</v>
      </c>
      <c r="G373" s="72"/>
      <c r="H373" s="77">
        <f>SUM(H339,H347,H354:H355,H363,H372)</f>
        <v>-300000000</v>
      </c>
      <c r="I373" s="77">
        <f>SUM(I339,I347,I354:I355,I363,I372)</f>
        <v>-37500000</v>
      </c>
      <c r="J373" s="77">
        <f>SUM(J339,J347,J354:J355,J363,J372)</f>
        <v>-337500000</v>
      </c>
      <c r="K373" s="77">
        <f>SUM(K339,K347,K354:K355,K363,K372)</f>
        <v>217062500</v>
      </c>
      <c r="L373" s="77">
        <f>SUM(L339,L347,L354:L355,L363,L372)</f>
        <v>-120437500</v>
      </c>
      <c r="M373" s="57"/>
    </row>
    <row r="374" spans="1:13" s="4" customFormat="1" x14ac:dyDescent="0.25">
      <c r="A374" s="2">
        <v>711100</v>
      </c>
      <c r="B374" s="2">
        <v>6300</v>
      </c>
      <c r="C374" s="12">
        <v>7111</v>
      </c>
      <c r="D374" s="12">
        <v>31</v>
      </c>
      <c r="E374" s="22" t="s">
        <v>25</v>
      </c>
      <c r="F374" s="22" t="s">
        <v>24</v>
      </c>
      <c r="G374" s="68" t="s">
        <v>570</v>
      </c>
      <c r="H374" s="13">
        <f>SUMIFS(BCTC_M!J:J,BCTC_M!A:A,A374)</f>
        <v>0</v>
      </c>
      <c r="I374" s="13">
        <f>SUMIFS(BCTC_A!R:R,BCTC_A!A:A,A374)</f>
        <v>0</v>
      </c>
      <c r="J374" s="13">
        <f t="shared" ref="J374:J375" si="110">I374+H374</f>
        <v>0</v>
      </c>
      <c r="K374" s="13">
        <f>SUMIFS(ADJ_2018!G:G,ADJ_2018!E:E,A374)</f>
        <v>0</v>
      </c>
      <c r="L374" s="13">
        <f t="shared" ref="L374:L375" si="111">K374+J374</f>
        <v>0</v>
      </c>
      <c r="M374" s="57"/>
    </row>
    <row r="375" spans="1:13" s="4" customFormat="1" x14ac:dyDescent="0.25">
      <c r="A375" s="2">
        <v>711200</v>
      </c>
      <c r="B375" s="2">
        <v>6300</v>
      </c>
      <c r="C375" s="12">
        <v>7112</v>
      </c>
      <c r="D375" s="12">
        <v>31</v>
      </c>
      <c r="E375" s="22" t="s">
        <v>23</v>
      </c>
      <c r="F375" s="22" t="s">
        <v>19</v>
      </c>
      <c r="G375" s="68" t="s">
        <v>570</v>
      </c>
      <c r="H375" s="13">
        <f>SUMIFS(BCTC_M!J:J,BCTC_M!A:A,A375)</f>
        <v>0</v>
      </c>
      <c r="I375" s="13">
        <f>SUMIFS(BCTC_A!R:R,BCTC_A!A:A,A375)</f>
        <v>0</v>
      </c>
      <c r="J375" s="13">
        <f t="shared" si="110"/>
        <v>0</v>
      </c>
      <c r="K375" s="13">
        <f>SUMIFS(ADJ_2018!G:G,ADJ_2018!E:E,A375)</f>
        <v>0</v>
      </c>
      <c r="L375" s="13">
        <f t="shared" si="111"/>
        <v>0</v>
      </c>
      <c r="M375" s="57"/>
    </row>
    <row r="376" spans="1:13" s="4" customFormat="1" x14ac:dyDescent="0.25">
      <c r="A376" s="59"/>
      <c r="B376" s="59"/>
      <c r="C376" s="59"/>
      <c r="D376" s="59"/>
      <c r="E376" s="59" t="s">
        <v>23</v>
      </c>
      <c r="F376" s="59" t="s">
        <v>22</v>
      </c>
      <c r="G376" s="72"/>
      <c r="H376" s="60">
        <f>SUM(H374:H375)</f>
        <v>0</v>
      </c>
      <c r="I376" s="60">
        <f>SUM(I374:I375)</f>
        <v>0</v>
      </c>
      <c r="J376" s="60">
        <f>SUM(J374:J375)</f>
        <v>0</v>
      </c>
      <c r="K376" s="60">
        <f>SUM(K374:K375)</f>
        <v>0</v>
      </c>
      <c r="L376" s="60">
        <f>SUM(L374:L375)</f>
        <v>0</v>
      </c>
      <c r="M376" s="57"/>
    </row>
    <row r="377" spans="1:13" s="4" customFormat="1" x14ac:dyDescent="0.25">
      <c r="A377" s="2">
        <v>811100</v>
      </c>
      <c r="B377" s="2">
        <v>6700</v>
      </c>
      <c r="C377" s="12">
        <v>8111</v>
      </c>
      <c r="D377" s="12">
        <v>32</v>
      </c>
      <c r="E377" s="22" t="s">
        <v>21</v>
      </c>
      <c r="F377" s="22" t="s">
        <v>20</v>
      </c>
      <c r="G377" s="68" t="s">
        <v>570</v>
      </c>
      <c r="H377" s="13">
        <f>SUMIFS(BCTC_M!J:J,BCTC_M!A:A,A377)</f>
        <v>0</v>
      </c>
      <c r="I377" s="13">
        <f>SUMIFS(BCTC_A!R:R,BCTC_A!A:A,A377)</f>
        <v>0</v>
      </c>
      <c r="J377" s="13">
        <f t="shared" ref="J377:J378" si="112">I377+H377</f>
        <v>0</v>
      </c>
      <c r="K377" s="13">
        <f>SUMIFS(ADJ_2018!G:G,ADJ_2018!E:E,A377)</f>
        <v>0</v>
      </c>
      <c r="L377" s="13">
        <f t="shared" ref="L377:L378" si="113">K377+J377</f>
        <v>0</v>
      </c>
      <c r="M377" s="57"/>
    </row>
    <row r="378" spans="1:13" s="4" customFormat="1" x14ac:dyDescent="0.25">
      <c r="A378" s="2">
        <v>811200</v>
      </c>
      <c r="B378" s="2">
        <v>6700</v>
      </c>
      <c r="C378" s="12">
        <v>8112</v>
      </c>
      <c r="D378" s="12">
        <v>32</v>
      </c>
      <c r="E378" s="22" t="s">
        <v>18</v>
      </c>
      <c r="F378" s="22" t="s">
        <v>19</v>
      </c>
      <c r="G378" s="68" t="s">
        <v>570</v>
      </c>
      <c r="H378" s="13">
        <f>SUMIFS(BCTC_M!J:J,BCTC_M!A:A,A378)</f>
        <v>0</v>
      </c>
      <c r="I378" s="13">
        <f>SUMIFS(BCTC_A!R:R,BCTC_A!A:A,A378)</f>
        <v>0</v>
      </c>
      <c r="J378" s="13">
        <f t="shared" si="112"/>
        <v>0</v>
      </c>
      <c r="K378" s="13">
        <f>SUMIFS(ADJ_2018!G:G,ADJ_2018!E:E,A378)</f>
        <v>0</v>
      </c>
      <c r="L378" s="13">
        <f t="shared" si="113"/>
        <v>0</v>
      </c>
      <c r="M378" s="57"/>
    </row>
    <row r="379" spans="1:13" s="4" customFormat="1" x14ac:dyDescent="0.25">
      <c r="A379" s="59"/>
      <c r="B379" s="59"/>
      <c r="C379" s="59"/>
      <c r="D379" s="59"/>
      <c r="E379" s="59" t="s">
        <v>18</v>
      </c>
      <c r="F379" s="59" t="s">
        <v>17</v>
      </c>
      <c r="G379" s="72"/>
      <c r="H379" s="60">
        <f>SUM(H377:H378)</f>
        <v>0</v>
      </c>
      <c r="I379" s="60">
        <f>SUM(I377:I378)</f>
        <v>0</v>
      </c>
      <c r="J379" s="60">
        <f>SUM(J377:J378)</f>
        <v>0</v>
      </c>
      <c r="K379" s="60">
        <f>SUM(K377:K378)</f>
        <v>0</v>
      </c>
      <c r="L379" s="60">
        <f>SUM(L377:L378)</f>
        <v>0</v>
      </c>
      <c r="M379" s="57"/>
    </row>
    <row r="380" spans="1:13" s="4" customFormat="1" x14ac:dyDescent="0.25">
      <c r="A380" s="76"/>
      <c r="B380" s="76"/>
      <c r="C380" s="76"/>
      <c r="D380" s="76">
        <v>40</v>
      </c>
      <c r="E380" s="76" t="s">
        <v>16</v>
      </c>
      <c r="F380" s="76" t="s">
        <v>15</v>
      </c>
      <c r="G380" s="72"/>
      <c r="H380" s="77">
        <f>H376+H379</f>
        <v>0</v>
      </c>
      <c r="I380" s="77">
        <f>I376+I379</f>
        <v>0</v>
      </c>
      <c r="J380" s="77">
        <f>J376+J379</f>
        <v>0</v>
      </c>
      <c r="K380" s="77">
        <f>K376+K379</f>
        <v>0</v>
      </c>
      <c r="L380" s="77">
        <f>L376+L379</f>
        <v>0</v>
      </c>
      <c r="M380" s="57"/>
    </row>
    <row r="381" spans="1:13" s="4" customFormat="1" x14ac:dyDescent="0.25">
      <c r="A381" s="41"/>
      <c r="B381" s="41"/>
      <c r="C381" s="41"/>
      <c r="D381" s="41">
        <v>50</v>
      </c>
      <c r="E381" s="41" t="s">
        <v>14</v>
      </c>
      <c r="F381" s="41" t="s">
        <v>13</v>
      </c>
      <c r="G381" s="72"/>
      <c r="H381" s="42">
        <f>H373+H380</f>
        <v>-300000000</v>
      </c>
      <c r="I381" s="42">
        <f>I373+I380</f>
        <v>-37500000</v>
      </c>
      <c r="J381" s="42">
        <f>J373+J380</f>
        <v>-337500000</v>
      </c>
      <c r="K381" s="42">
        <f>K373+K380</f>
        <v>217062500</v>
      </c>
      <c r="L381" s="42">
        <f>L373+L380</f>
        <v>-120437500</v>
      </c>
      <c r="M381" s="57"/>
    </row>
    <row r="382" spans="1:13" s="4" customFormat="1" x14ac:dyDescent="0.25">
      <c r="A382" s="15">
        <v>821100</v>
      </c>
      <c r="B382" s="15">
        <v>7100</v>
      </c>
      <c r="C382" s="15">
        <v>8211</v>
      </c>
      <c r="D382" s="15">
        <v>51</v>
      </c>
      <c r="E382" s="15" t="s">
        <v>12</v>
      </c>
      <c r="F382" s="15" t="s">
        <v>11</v>
      </c>
      <c r="G382" s="68" t="s">
        <v>570</v>
      </c>
      <c r="H382" s="13">
        <f>SUMIFS(BCTC_M!J:J,BCTC_M!A:A,A382)</f>
        <v>60000000</v>
      </c>
      <c r="I382" s="13">
        <f>SUMIFS(BCTC_A!R:R,BCTC_A!A:A,A382)</f>
        <v>7500000</v>
      </c>
      <c r="J382" s="13">
        <f t="shared" ref="J382:J383" si="114">I382+H382</f>
        <v>67500000</v>
      </c>
      <c r="K382" s="13">
        <f>SUMIFS(ADJ_2018!G:G,ADJ_2018!E:E,A382)</f>
        <v>0</v>
      </c>
      <c r="L382" s="13">
        <f t="shared" ref="L382:L383" si="115">K382+J382</f>
        <v>67500000</v>
      </c>
      <c r="M382" s="57"/>
    </row>
    <row r="383" spans="1:13" s="4" customFormat="1" x14ac:dyDescent="0.25">
      <c r="A383" s="15">
        <v>821200</v>
      </c>
      <c r="B383" s="15">
        <v>7100</v>
      </c>
      <c r="C383" s="15">
        <v>8212</v>
      </c>
      <c r="D383" s="15">
        <v>52</v>
      </c>
      <c r="E383" s="15" t="s">
        <v>10</v>
      </c>
      <c r="F383" s="15" t="s">
        <v>9</v>
      </c>
      <c r="G383" s="68" t="s">
        <v>570</v>
      </c>
      <c r="H383" s="13">
        <f>SUMIFS(BCTC_M!J:J,BCTC_M!A:A,A383)</f>
        <v>0</v>
      </c>
      <c r="I383" s="13">
        <f>SUMIFS(BCTC_A!R:R,BCTC_A!A:A,A383)</f>
        <v>0</v>
      </c>
      <c r="J383" s="13">
        <f t="shared" si="114"/>
        <v>0</v>
      </c>
      <c r="K383" s="13">
        <f>SUMIFS(ADJ_2018!G:G,ADJ_2018!E:E,A383)</f>
        <v>0</v>
      </c>
      <c r="L383" s="13">
        <f t="shared" si="115"/>
        <v>0</v>
      </c>
      <c r="M383" s="57"/>
    </row>
    <row r="384" spans="1:13" s="4" customFormat="1" x14ac:dyDescent="0.25">
      <c r="A384" s="41"/>
      <c r="B384" s="41"/>
      <c r="C384" s="41"/>
      <c r="D384" s="41">
        <v>60</v>
      </c>
      <c r="E384" s="41" t="s">
        <v>8</v>
      </c>
      <c r="F384" s="41" t="s">
        <v>7</v>
      </c>
      <c r="G384" s="72"/>
      <c r="H384" s="42">
        <f>SUM(H381:H383)</f>
        <v>-240000000</v>
      </c>
      <c r="I384" s="42">
        <f>SUM(I381:I383)</f>
        <v>-30000000</v>
      </c>
      <c r="J384" s="42">
        <f>SUM(J381:J383)</f>
        <v>-270000000</v>
      </c>
      <c r="K384" s="42">
        <f>SUM(K381:K383)</f>
        <v>217062500</v>
      </c>
      <c r="L384" s="42">
        <f>SUM(L381:L383)</f>
        <v>-52937500</v>
      </c>
      <c r="M384" s="57"/>
    </row>
    <row r="385" spans="1:13" s="4" customFormat="1" ht="15.75" thickBot="1" x14ac:dyDescent="0.3">
      <c r="A385" s="61"/>
      <c r="B385" s="61"/>
      <c r="C385" s="61"/>
      <c r="D385" s="61"/>
      <c r="E385" s="61"/>
      <c r="F385" s="61"/>
      <c r="G385" s="75"/>
      <c r="H385" s="3"/>
      <c r="I385" s="3"/>
      <c r="J385" s="3"/>
      <c r="K385" s="3"/>
      <c r="L385" s="3"/>
      <c r="M385" s="57"/>
    </row>
    <row r="386" spans="1:13" s="4" customFormat="1" x14ac:dyDescent="0.25">
      <c r="A386" s="2"/>
      <c r="B386" s="2"/>
      <c r="C386" s="2"/>
      <c r="D386" s="2"/>
      <c r="E386" s="12" t="s">
        <v>6</v>
      </c>
      <c r="F386" s="12" t="s">
        <v>5</v>
      </c>
      <c r="G386" s="68"/>
      <c r="H386" s="3"/>
      <c r="I386" s="3"/>
      <c r="J386" s="3"/>
      <c r="K386" s="3"/>
      <c r="L386" s="3"/>
      <c r="M386" s="57"/>
    </row>
    <row r="387" spans="1:13" s="4" customFormat="1" x14ac:dyDescent="0.25">
      <c r="A387" s="2"/>
      <c r="B387" s="2"/>
      <c r="C387" s="2"/>
      <c r="D387" s="2">
        <v>61</v>
      </c>
      <c r="E387" s="2" t="s">
        <v>4</v>
      </c>
      <c r="F387" s="2" t="s">
        <v>3</v>
      </c>
      <c r="G387" s="69"/>
      <c r="H387" s="3">
        <f>H384+H388</f>
        <v>-240000000</v>
      </c>
      <c r="I387" s="3">
        <f t="shared" ref="I387:L387" si="116">I384+I388</f>
        <v>-30000000</v>
      </c>
      <c r="J387" s="3">
        <f t="shared" si="116"/>
        <v>-270000000</v>
      </c>
      <c r="K387" s="3">
        <f t="shared" si="116"/>
        <v>224562500</v>
      </c>
      <c r="L387" s="3">
        <f t="shared" si="116"/>
        <v>-45437500</v>
      </c>
      <c r="M387" s="57"/>
    </row>
    <row r="388" spans="1:13" s="4" customFormat="1" x14ac:dyDescent="0.25">
      <c r="A388" s="2">
        <v>841100</v>
      </c>
      <c r="B388" s="2"/>
      <c r="C388" s="2"/>
      <c r="D388" s="2">
        <v>62</v>
      </c>
      <c r="E388" s="2" t="s">
        <v>2</v>
      </c>
      <c r="F388" s="2" t="s">
        <v>1</v>
      </c>
      <c r="G388" s="68" t="s">
        <v>570</v>
      </c>
      <c r="H388" s="13">
        <f>SUMIFS(BCTC_M!J:J,BCTC_M!A:A,A388)</f>
        <v>0</v>
      </c>
      <c r="I388" s="13">
        <f>SUMIFS(BCTC_A!R:R,BCTC_A!A:A,A388)</f>
        <v>0</v>
      </c>
      <c r="J388" s="13">
        <f>I388+H388</f>
        <v>0</v>
      </c>
      <c r="K388" s="13">
        <f>SUMIFS(ADJ_2018!G:G,ADJ_2018!E:E,A388)</f>
        <v>7500000</v>
      </c>
      <c r="L388" s="13">
        <f>K388+J388</f>
        <v>7500000</v>
      </c>
      <c r="M388" s="57"/>
    </row>
    <row r="389" spans="1:13" s="4" customFormat="1" x14ac:dyDescent="0.25">
      <c r="A389" s="2"/>
      <c r="B389" s="2"/>
      <c r="C389" s="2"/>
      <c r="D389" s="2"/>
      <c r="E389" s="2"/>
      <c r="F389" s="2"/>
      <c r="G389" s="68"/>
      <c r="H389" s="45"/>
      <c r="I389" s="45"/>
      <c r="J389" s="45"/>
      <c r="K389" s="45"/>
      <c r="L389" s="45"/>
      <c r="M389" s="57"/>
    </row>
    <row r="390" spans="1:13" s="4" customFormat="1" ht="15.75" thickBot="1" x14ac:dyDescent="0.3">
      <c r="A390" s="61"/>
      <c r="B390" s="61"/>
      <c r="C390" s="61"/>
      <c r="D390" s="61"/>
      <c r="E390" s="61"/>
      <c r="F390" s="61"/>
      <c r="G390" s="75"/>
      <c r="H390" s="3"/>
      <c r="I390" s="3"/>
      <c r="J390" s="3"/>
      <c r="K390" s="3"/>
      <c r="L390" s="3"/>
      <c r="M390" s="57"/>
    </row>
    <row r="391" spans="1:13"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K391" s="5" t="str">
        <f>IF((K318+K202)=0,"Balanced",K318+K202)</f>
        <v>Balanced</v>
      </c>
      <c r="L391" s="5" t="str">
        <f>IF((L318+L202)=0,"Balanced",L318+L202)</f>
        <v>Balanced</v>
      </c>
      <c r="M391" s="57"/>
    </row>
    <row r="392" spans="1:13" s="4" customFormat="1" x14ac:dyDescent="0.25">
      <c r="A392" s="62"/>
      <c r="B392" s="62"/>
      <c r="C392" s="62"/>
      <c r="D392" s="62"/>
      <c r="E392" s="62"/>
      <c r="F392" s="62"/>
      <c r="G392" s="75"/>
      <c r="H392" s="5">
        <f>H387-H302</f>
        <v>0</v>
      </c>
      <c r="I392" s="5">
        <f>I387-I302</f>
        <v>0</v>
      </c>
      <c r="J392" s="5">
        <f>J387-J302</f>
        <v>0</v>
      </c>
      <c r="K392" s="5">
        <f>K387-K302</f>
        <v>0</v>
      </c>
      <c r="L392" s="5">
        <f>L387-L302</f>
        <v>0</v>
      </c>
      <c r="M392" s="57"/>
    </row>
  </sheetData>
  <autoFilter ref="A6:M392"/>
  <pageMargins left="0.7" right="0.7" top="0.75" bottom="0.75" header="0.3" footer="0.3"/>
  <pageSetup scale="66" fitToHeight="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I45"/>
  <sheetViews>
    <sheetView zoomScaleNormal="100" workbookViewId="0">
      <pane xSplit="8" ySplit="4" topLeftCell="I9" activePane="bottomRight" state="frozen"/>
      <selection activeCell="F4" sqref="F4"/>
      <selection pane="topRight" activeCell="F4" sqref="F4"/>
      <selection pane="bottomLeft" activeCell="F4" sqref="F4"/>
      <selection pane="bottomRight" activeCell="K30" sqref="K30"/>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5.7109375" bestFit="1" customWidth="1"/>
  </cols>
  <sheetData>
    <row r="1" spans="2:7" x14ac:dyDescent="0.25">
      <c r="G1" s="82" t="str">
        <f>BCTC_E!J3</f>
        <v>Balanced</v>
      </c>
    </row>
    <row r="2" spans="2:7" x14ac:dyDescent="0.25">
      <c r="G2" s="81">
        <f>SUBTOTAL(9,G5:G1048576)</f>
        <v>0</v>
      </c>
    </row>
    <row r="3" spans="2:7" ht="30" x14ac:dyDescent="0.25">
      <c r="B3" s="66"/>
      <c r="C3" s="79" t="s">
        <v>591</v>
      </c>
      <c r="D3" s="66" t="s">
        <v>592</v>
      </c>
      <c r="E3" s="66" t="s">
        <v>593</v>
      </c>
      <c r="F3" s="66" t="s">
        <v>599</v>
      </c>
      <c r="G3" s="66" t="s">
        <v>600</v>
      </c>
    </row>
    <row r="5" spans="2:7" x14ac:dyDescent="0.25">
      <c r="D5" t="s">
        <v>596</v>
      </c>
      <c r="E5">
        <f>BCTC_M!A9</f>
        <v>111001</v>
      </c>
      <c r="F5" t="str">
        <f>VLOOKUP(E5,BCTC_M!$A$5:$E$391,5,0)</f>
        <v>Vietnam Dong</v>
      </c>
    </row>
    <row r="6" spans="2:7" x14ac:dyDescent="0.25">
      <c r="D6" t="str">
        <f>D5</f>
        <v>Nhan tien gop von</v>
      </c>
      <c r="E6">
        <f>BCTC_M!A282</f>
        <v>411001</v>
      </c>
      <c r="F6" t="str">
        <f>VLOOKUP(E6,BCTC_M!$A$5:$E$391,5,0)</f>
        <v>Contributed capital / Ordinary shares with voting rights</v>
      </c>
      <c r="G6" s="81">
        <f>-G5</f>
        <v>0</v>
      </c>
    </row>
    <row r="8" spans="2:7" x14ac:dyDescent="0.25">
      <c r="D8" t="s">
        <v>596</v>
      </c>
      <c r="E8">
        <f>BCTC_M!A13</f>
        <v>111004</v>
      </c>
      <c r="F8" t="str">
        <f>VLOOKUP(E8,BCTC_M!$A$5:$E$391,5,0)</f>
        <v>Vietnam Dong</v>
      </c>
    </row>
    <row r="9" spans="2:7" x14ac:dyDescent="0.25">
      <c r="D9" t="str">
        <f>D8</f>
        <v>Nhan tien gop von</v>
      </c>
      <c r="E9">
        <f>E6</f>
        <v>411001</v>
      </c>
      <c r="F9" t="str">
        <f>VLOOKUP(E9,BCTC_M!$A$5:$E$391,5,0)</f>
        <v>Contributed capital / Ordinary shares with voting rights</v>
      </c>
      <c r="G9" s="81">
        <f>-G8</f>
        <v>0</v>
      </c>
    </row>
    <row r="11" spans="2:7" x14ac:dyDescent="0.25">
      <c r="D11" t="s">
        <v>601</v>
      </c>
      <c r="E11">
        <f>BCTC_M!A115</f>
        <v>222002</v>
      </c>
      <c r="F11" t="str">
        <f>VLOOKUP(E11,BCTC_M!$A$5:$E$391,5,0)</f>
        <v>Machinery and equipment</v>
      </c>
    </row>
    <row r="12" spans="2:7" x14ac:dyDescent="0.25">
      <c r="D12" t="str">
        <f>D11</f>
        <v>Mua TSCD</v>
      </c>
      <c r="E12">
        <f>BCTC_M!A205</f>
        <v>311001</v>
      </c>
      <c r="F12" t="str">
        <f>VLOOKUP(E12,BCTC_M!$A$5:$E$391,5,0)</f>
        <v>Accounts payable to suppliers</v>
      </c>
      <c r="G12" s="81">
        <f>-G11</f>
        <v>0</v>
      </c>
    </row>
    <row r="14" spans="2:7" x14ac:dyDescent="0.25">
      <c r="D14" t="s">
        <v>602</v>
      </c>
      <c r="E14">
        <f>BCTC_M!A367</f>
        <v>642400</v>
      </c>
      <c r="F14" t="str">
        <f>VLOOKUP(E14,BCTC_M!$A$5:$E$391,5,0)</f>
        <v>Fixed asset depreciation</v>
      </c>
      <c r="G14" s="81">
        <f>GD_E_2018!G14</f>
        <v>100000000</v>
      </c>
    </row>
    <row r="15" spans="2:7" x14ac:dyDescent="0.25">
      <c r="D15" t="str">
        <f>D14</f>
        <v>Khau hao TSCD</v>
      </c>
      <c r="E15">
        <f>BCTC_M!A122</f>
        <v>223002</v>
      </c>
      <c r="F15" t="str">
        <f>VLOOKUP(E15,BCTC_M!$A$5:$E$391,5,0)</f>
        <v>AD - Machinery and equipment</v>
      </c>
      <c r="G15" s="81">
        <f>-G14</f>
        <v>-100000000</v>
      </c>
    </row>
    <row r="17" spans="4:9" x14ac:dyDescent="0.25">
      <c r="D17" t="s">
        <v>603</v>
      </c>
      <c r="E17">
        <f>BCTC_M!A69</f>
        <v>141013</v>
      </c>
      <c r="F17" t="str">
        <f>VLOOKUP(E17,BCTC_M!$A$5:$E$391,5,0)</f>
        <v>Purchase costs</v>
      </c>
      <c r="G17" s="81">
        <f>25000000000*2</f>
        <v>50000000000</v>
      </c>
    </row>
    <row r="18" spans="4:9" x14ac:dyDescent="0.25">
      <c r="D18" t="str">
        <f>D17</f>
        <v>Mua HTK</v>
      </c>
      <c r="E18">
        <f>E12</f>
        <v>311001</v>
      </c>
      <c r="F18" t="str">
        <f>VLOOKUP(E18,BCTC_M!$A$5:$E$391,5,0)</f>
        <v>Accounts payable to suppliers</v>
      </c>
      <c r="G18" s="81">
        <f>-G17</f>
        <v>-50000000000</v>
      </c>
    </row>
    <row r="20" spans="4:9" x14ac:dyDescent="0.25">
      <c r="D20" t="s">
        <v>604</v>
      </c>
      <c r="E20">
        <f>BCTC_M!A35</f>
        <v>131001</v>
      </c>
      <c r="F20" t="str">
        <f>VLOOKUP(E20,BCTC_M!$A$5:$E$391,5,0)</f>
        <v>Accounts receivable from customers</v>
      </c>
      <c r="G20" s="81">
        <f>G17*1.2*H20</f>
        <v>18000000000</v>
      </c>
      <c r="H20" s="83">
        <v>0.3</v>
      </c>
    </row>
    <row r="21" spans="4:9" x14ac:dyDescent="0.25">
      <c r="D21" t="str">
        <f>D20</f>
        <v>Ban HTK</v>
      </c>
      <c r="E21">
        <f>BCTC_M!A321</f>
        <v>511100</v>
      </c>
      <c r="F21" t="str">
        <f>VLOOKUP(E21,BCTC_M!$A$5:$E$391,5,0)</f>
        <v>Revenue from sales of merchandises</v>
      </c>
      <c r="G21" s="81">
        <f>-G20</f>
        <v>-18000000000</v>
      </c>
    </row>
    <row r="23" spans="4:9" x14ac:dyDescent="0.25">
      <c r="D23" t="s">
        <v>604</v>
      </c>
      <c r="E23">
        <f>BCTC_M!A333</f>
        <v>632100</v>
      </c>
      <c r="F23" t="str">
        <f>VLOOKUP(E23,BCTC_M!$A$5:$E$391,5,0)</f>
        <v>Costs of merchandises sold</v>
      </c>
      <c r="G23" s="81">
        <f>G17*1*H23</f>
        <v>15000000000</v>
      </c>
      <c r="H23" s="83">
        <f>H20</f>
        <v>0.3</v>
      </c>
      <c r="I23">
        <f>G23/G20</f>
        <v>0.83333333333333337</v>
      </c>
    </row>
    <row r="24" spans="4:9" x14ac:dyDescent="0.25">
      <c r="D24" t="str">
        <f>D23</f>
        <v>Ban HTK</v>
      </c>
      <c r="E24">
        <f>E17</f>
        <v>141013</v>
      </c>
      <c r="F24" t="str">
        <f>VLOOKUP(E24,BCTC_M!$A$5:$E$391,5,0)</f>
        <v>Purchase costs</v>
      </c>
      <c r="G24" s="81">
        <f>-G23</f>
        <v>-15000000000</v>
      </c>
    </row>
    <row r="26" spans="4:9" x14ac:dyDescent="0.25">
      <c r="D26" t="s">
        <v>605</v>
      </c>
      <c r="E26">
        <f>BCTC_M!A365</f>
        <v>642200</v>
      </c>
      <c r="F26" t="str">
        <f>VLOOKUP(E26,BCTC_M!$A$5:$E$391,5,0)</f>
        <v>Office supply expenses</v>
      </c>
      <c r="G26" s="81">
        <f>1000000000/2/2</f>
        <v>250000000</v>
      </c>
    </row>
    <row r="27" spans="4:9" x14ac:dyDescent="0.25">
      <c r="D27" t="str">
        <f>D26</f>
        <v>Chi phi QLDN</v>
      </c>
      <c r="E27">
        <f>E18</f>
        <v>311001</v>
      </c>
      <c r="F27" t="str">
        <f>VLOOKUP(E27,BCTC_M!$A$5:$E$391,5,0)</f>
        <v>Accounts payable to suppliers</v>
      </c>
      <c r="G27" s="81">
        <f>-G26</f>
        <v>-250000000</v>
      </c>
    </row>
    <row r="29" spans="4:9" x14ac:dyDescent="0.25">
      <c r="D29" t="s">
        <v>606</v>
      </c>
      <c r="E29">
        <f>BCTC_M!A356</f>
        <v>641100</v>
      </c>
      <c r="F29" t="str">
        <f>VLOOKUP(E29,BCTC_M!$A$5:$E$391,5,0)</f>
        <v>Staff expenses</v>
      </c>
      <c r="G29" s="81">
        <f>3000000000/2</f>
        <v>1500000000</v>
      </c>
    </row>
    <row r="30" spans="4:9" x14ac:dyDescent="0.25">
      <c r="D30" t="str">
        <f>D29</f>
        <v>Chi phi nhan vien ban hang</v>
      </c>
      <c r="E30">
        <f>E8</f>
        <v>111004</v>
      </c>
      <c r="F30" t="str">
        <f>VLOOKUP(E30,BCTC_M!$A$5:$E$391,5,0)</f>
        <v>Vietnam Dong</v>
      </c>
      <c r="G30" s="81">
        <f>-G29</f>
        <v>-1500000000</v>
      </c>
    </row>
    <row r="32" spans="4:9" x14ac:dyDescent="0.25">
      <c r="D32" t="s">
        <v>607</v>
      </c>
      <c r="E32">
        <f>BCTC_M!A382</f>
        <v>821100</v>
      </c>
      <c r="F32" t="str">
        <f>VLOOKUP(E32,BCTC_M!$A$5:$E$391,5,0)</f>
        <v>Income tax expense – current</v>
      </c>
      <c r="G32" s="81">
        <f>-H32*20%</f>
        <v>230000000</v>
      </c>
      <c r="H32" s="81">
        <f>BCTC_E!V381</f>
        <v>-1150000000</v>
      </c>
    </row>
    <row r="33" spans="4:8" x14ac:dyDescent="0.25">
      <c r="D33" t="str">
        <f>D32</f>
        <v>Chi phi thue TNDN</v>
      </c>
      <c r="E33">
        <f>BCTC_M!A211</f>
        <v>313005</v>
      </c>
      <c r="F33" t="str">
        <f>VLOOKUP(E33,BCTC_M!$A$5:$E$391,5,0)</f>
        <v>Corporate income tax pay.</v>
      </c>
      <c r="G33" s="81">
        <f>-G32</f>
        <v>-230000000</v>
      </c>
    </row>
    <row r="35" spans="4:8" x14ac:dyDescent="0.25">
      <c r="D35" t="s">
        <v>608</v>
      </c>
      <c r="E35">
        <f>E18</f>
        <v>311001</v>
      </c>
      <c r="F35" t="str">
        <f>VLOOKUP(E35,BCTC_M!$A$5:$E$391,5,0)</f>
        <v>Accounts payable to suppliers</v>
      </c>
      <c r="G35" s="81">
        <f>G11/2</f>
        <v>0</v>
      </c>
      <c r="H35" s="81"/>
    </row>
    <row r="36" spans="4:8" x14ac:dyDescent="0.25">
      <c r="D36" t="str">
        <f>D35</f>
        <v>Tra tien mua hang</v>
      </c>
      <c r="E36">
        <f>E8</f>
        <v>111004</v>
      </c>
      <c r="F36" t="str">
        <f>VLOOKUP(E36,BCTC_M!$A$5:$E$391,5,0)</f>
        <v>Vietnam Dong</v>
      </c>
      <c r="G36" s="81">
        <f>-G35</f>
        <v>0</v>
      </c>
    </row>
    <row r="38" spans="4:8" x14ac:dyDescent="0.25">
      <c r="D38" t="s">
        <v>608</v>
      </c>
      <c r="E38">
        <f>E35</f>
        <v>311001</v>
      </c>
      <c r="F38" t="str">
        <f>VLOOKUP(E38,BCTC_M!$A$5:$E$391,5,0)</f>
        <v>Accounts payable to suppliers</v>
      </c>
      <c r="G38" s="81">
        <f>G17*50%</f>
        <v>25000000000</v>
      </c>
      <c r="H38" s="81"/>
    </row>
    <row r="39" spans="4:8" x14ac:dyDescent="0.25">
      <c r="D39" t="str">
        <f>D38</f>
        <v>Tra tien mua hang</v>
      </c>
      <c r="E39">
        <f>E36</f>
        <v>111004</v>
      </c>
      <c r="F39" t="str">
        <f>VLOOKUP(E39,BCTC_M!$A$5:$E$391,5,0)</f>
        <v>Vietnam Dong</v>
      </c>
      <c r="G39" s="81">
        <f>-G38</f>
        <v>-25000000000</v>
      </c>
    </row>
    <row r="41" spans="4:8" x14ac:dyDescent="0.25">
      <c r="D41" t="s">
        <v>609</v>
      </c>
      <c r="E41">
        <f>E8</f>
        <v>111004</v>
      </c>
      <c r="F41" t="str">
        <f>VLOOKUP(E41,BCTC_M!$A$5:$E$391,5,0)</f>
        <v>Vietnam Dong</v>
      </c>
      <c r="G41" s="81">
        <f>G20*90%</f>
        <v>16200000000</v>
      </c>
      <c r="H41" s="81"/>
    </row>
    <row r="42" spans="4:8" x14ac:dyDescent="0.25">
      <c r="D42" t="str">
        <f>D41</f>
        <v>Thu tien ban hang</v>
      </c>
      <c r="E42">
        <f>E20</f>
        <v>131001</v>
      </c>
      <c r="F42" t="str">
        <f>VLOOKUP(E42,BCTC_M!$A$5:$E$391,5,0)</f>
        <v>Accounts receivable from customers</v>
      </c>
      <c r="G42" s="81">
        <f>-G41</f>
        <v>-16200000000</v>
      </c>
    </row>
    <row r="44" spans="4:8" x14ac:dyDescent="0.25">
      <c r="D44" t="s">
        <v>829</v>
      </c>
      <c r="E44">
        <f>BCTC_E!A298</f>
        <v>421004</v>
      </c>
      <c r="F44" t="str">
        <f>VLOOKUP(E44,BCTC_M!$A$5:$E$391,5,0)</f>
        <v>Dividend paid</v>
      </c>
      <c r="G44" s="81">
        <f>500000000</f>
        <v>500000000</v>
      </c>
      <c r="H44" s="81">
        <f>BCTC_E!V384</f>
        <v>-920000000</v>
      </c>
    </row>
    <row r="45" spans="4:8" x14ac:dyDescent="0.25">
      <c r="D45" t="str">
        <f>D44</f>
        <v>E chia cổ tức từ LN năm 2019</v>
      </c>
      <c r="E45">
        <f>BCTC_E!A13</f>
        <v>111004</v>
      </c>
      <c r="F45" t="str">
        <f>VLOOKUP(E45,BCTC_M!$A$5:$E$391,5,0)</f>
        <v>Vietnam Dong</v>
      </c>
      <c r="G45" s="81">
        <f>-G44</f>
        <v>-500000000</v>
      </c>
    </row>
  </sheetData>
  <autoFilter ref="B4:H47"/>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Q74"/>
  <sheetViews>
    <sheetView zoomScale="75" zoomScaleNormal="75" workbookViewId="0">
      <pane xSplit="6" ySplit="12" topLeftCell="G44" activePane="bottomRight" state="frozen"/>
      <selection activeCell="G34" sqref="G34"/>
      <selection pane="topRight" activeCell="G34" sqref="G34"/>
      <selection pane="bottomLeft" activeCell="G34" sqref="G34"/>
      <selection pane="bottomRight" activeCell="C50" sqref="C50"/>
    </sheetView>
  </sheetViews>
  <sheetFormatPr defaultColWidth="9.140625" defaultRowHeight="15" outlineLevelCol="1" x14ac:dyDescent="0.25"/>
  <cols>
    <col min="1" max="2" width="19.42578125" style="165" customWidth="1" collapsed="1"/>
    <col min="3" max="4" width="37.28515625" style="133" customWidth="1"/>
    <col min="5" max="5" width="8.42578125" style="173" customWidth="1"/>
    <col min="6" max="6" width="19.42578125" style="132" customWidth="1"/>
    <col min="7" max="9" width="19.42578125" style="132" hidden="1" customWidth="1" outlineLevel="1"/>
    <col min="10" max="10" width="19.42578125" style="132" customWidth="1" collapsed="1"/>
    <col min="11" max="17" width="19.42578125" style="132" hidden="1" customWidth="1" outlineLevel="1"/>
    <col min="18" max="18" width="19.42578125" style="132" customWidth="1" collapsed="1"/>
    <col min="19" max="31" width="19.42578125" style="132" hidden="1" customWidth="1" outlineLevel="1"/>
    <col min="32" max="32" width="19.42578125" style="132" customWidth="1" collapsed="1"/>
    <col min="33" max="33" width="19.42578125" style="132" customWidth="1"/>
    <col min="34" max="49" width="19.42578125" style="132" hidden="1" customWidth="1" outlineLevel="1"/>
    <col min="50" max="50" width="19.42578125" style="132" customWidth="1" collapsed="1"/>
    <col min="51" max="51" width="1.5703125" style="165" customWidth="1"/>
    <col min="52" max="52" width="19.42578125" style="132" customWidth="1"/>
    <col min="53" max="53" width="19.42578125" style="132" hidden="1" customWidth="1" outlineLevel="1"/>
    <col min="54" max="54" width="19.42578125" style="132" customWidth="1" collapsed="1"/>
    <col min="55" max="55" width="19.42578125" style="132" customWidth="1"/>
    <col min="56" max="78" width="19.42578125" style="132" hidden="1" customWidth="1" outlineLevel="1"/>
    <col min="79" max="79" width="1.5703125" style="165" customWidth="1" collapsed="1"/>
    <col min="80" max="80" width="19.42578125" style="132" customWidth="1"/>
    <col min="81" max="89" width="19.42578125" style="132" hidden="1" customWidth="1" outlineLevel="1"/>
    <col min="90" max="90" width="19.42578125" style="132" customWidth="1" collapsed="1"/>
    <col min="91" max="91" width="19.42578125" style="132" hidden="1" customWidth="1" outlineLevel="1"/>
    <col min="92" max="92" width="19.42578125" style="132" customWidth="1" collapsed="1"/>
    <col min="93" max="94" width="19.42578125" style="132" hidden="1" customWidth="1" outlineLevel="1"/>
    <col min="95" max="95" width="17.85546875" style="121" bestFit="1" customWidth="1" collapsed="1"/>
    <col min="96" max="16384" width="9.140625" style="122"/>
  </cols>
  <sheetData>
    <row r="1" spans="1:95" s="103" customFormat="1" x14ac:dyDescent="0.25">
      <c r="A1" s="162"/>
      <c r="B1" s="162"/>
      <c r="C1" s="167"/>
      <c r="D1" s="167"/>
      <c r="E1" s="173"/>
      <c r="F1" s="100">
        <v>2018</v>
      </c>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62"/>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62"/>
      <c r="CB1" s="101"/>
      <c r="CC1" s="101"/>
      <c r="CD1" s="101"/>
      <c r="CE1" s="101"/>
      <c r="CF1" s="101"/>
      <c r="CG1" s="101"/>
      <c r="CH1" s="101"/>
      <c r="CI1" s="101"/>
      <c r="CJ1" s="101"/>
      <c r="CK1" s="101"/>
      <c r="CL1" s="101"/>
      <c r="CM1" s="101"/>
      <c r="CN1" s="101"/>
      <c r="CO1" s="101"/>
      <c r="CP1" s="101"/>
      <c r="CQ1" s="102"/>
    </row>
    <row r="2" spans="1:95" s="103" customFormat="1" x14ac:dyDescent="0.25">
      <c r="A2" s="162"/>
      <c r="B2" s="162"/>
      <c r="C2" s="167"/>
      <c r="D2" s="167"/>
      <c r="E2" s="173"/>
      <c r="F2" s="104" t="s">
        <v>641</v>
      </c>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62"/>
      <c r="AZ2" s="105"/>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62"/>
      <c r="CB2" s="101"/>
      <c r="CC2" s="101"/>
      <c r="CD2" s="101"/>
      <c r="CE2" s="101"/>
      <c r="CF2" s="101"/>
      <c r="CG2" s="101"/>
      <c r="CH2" s="101"/>
      <c r="CI2" s="101"/>
      <c r="CJ2" s="101"/>
      <c r="CK2" s="101"/>
      <c r="CL2" s="101"/>
      <c r="CM2" s="101"/>
      <c r="CN2" s="101"/>
      <c r="CO2" s="101"/>
      <c r="CP2" s="101"/>
      <c r="CQ2" s="102"/>
    </row>
    <row r="3" spans="1:95" s="103" customFormat="1" ht="15.75" thickBot="1" x14ac:dyDescent="0.3">
      <c r="A3" s="152"/>
      <c r="B3" s="152"/>
      <c r="C3" s="167" t="s">
        <v>642</v>
      </c>
      <c r="D3" s="168"/>
      <c r="E3" s="173"/>
      <c r="F3" s="106" t="str">
        <f>F74</f>
        <v>Balanced</v>
      </c>
      <c r="G3" s="107">
        <f>G74</f>
        <v>0</v>
      </c>
      <c r="H3" s="107">
        <f t="shared" ref="H3:BS3" si="0">H74</f>
        <v>0</v>
      </c>
      <c r="I3" s="107">
        <f t="shared" si="0"/>
        <v>0</v>
      </c>
      <c r="J3" s="107">
        <f>J74</f>
        <v>0</v>
      </c>
      <c r="K3" s="107">
        <f t="shared" si="0"/>
        <v>0</v>
      </c>
      <c r="L3" s="107">
        <f t="shared" si="0"/>
        <v>0</v>
      </c>
      <c r="M3" s="107">
        <f t="shared" si="0"/>
        <v>0</v>
      </c>
      <c r="N3" s="107">
        <f>N74</f>
        <v>0</v>
      </c>
      <c r="O3" s="107">
        <f t="shared" si="0"/>
        <v>0</v>
      </c>
      <c r="P3" s="107">
        <f t="shared" si="0"/>
        <v>0</v>
      </c>
      <c r="Q3" s="107">
        <f t="shared" si="0"/>
        <v>0</v>
      </c>
      <c r="R3" s="107">
        <f t="shared" si="0"/>
        <v>0</v>
      </c>
      <c r="S3" s="107">
        <f t="shared" si="0"/>
        <v>0</v>
      </c>
      <c r="T3" s="107">
        <f t="shared" si="0"/>
        <v>0</v>
      </c>
      <c r="U3" s="107">
        <f t="shared" si="0"/>
        <v>0</v>
      </c>
      <c r="V3" s="107">
        <f t="shared" si="0"/>
        <v>0</v>
      </c>
      <c r="W3" s="107">
        <f t="shared" si="0"/>
        <v>0</v>
      </c>
      <c r="X3" s="107">
        <f t="shared" si="0"/>
        <v>0</v>
      </c>
      <c r="Y3" s="107">
        <f t="shared" si="0"/>
        <v>0</v>
      </c>
      <c r="Z3" s="107">
        <f t="shared" si="0"/>
        <v>0</v>
      </c>
      <c r="AA3" s="107">
        <f t="shared" si="0"/>
        <v>0</v>
      </c>
      <c r="AB3" s="107">
        <f t="shared" si="0"/>
        <v>0</v>
      </c>
      <c r="AC3" s="107">
        <f t="shared" si="0"/>
        <v>0</v>
      </c>
      <c r="AD3" s="107">
        <f t="shared" si="0"/>
        <v>0</v>
      </c>
      <c r="AE3" s="107">
        <f t="shared" si="0"/>
        <v>0</v>
      </c>
      <c r="AF3" s="107">
        <f t="shared" si="0"/>
        <v>0</v>
      </c>
      <c r="AG3" s="107">
        <f t="shared" si="0"/>
        <v>0</v>
      </c>
      <c r="AH3" s="107">
        <f t="shared" si="0"/>
        <v>0</v>
      </c>
      <c r="AI3" s="107">
        <f t="shared" si="0"/>
        <v>0</v>
      </c>
      <c r="AJ3" s="107">
        <f t="shared" si="0"/>
        <v>0</v>
      </c>
      <c r="AK3" s="107">
        <f t="shared" si="0"/>
        <v>0</v>
      </c>
      <c r="AL3" s="107">
        <f t="shared" si="0"/>
        <v>0</v>
      </c>
      <c r="AM3" s="107">
        <f t="shared" si="0"/>
        <v>0</v>
      </c>
      <c r="AN3" s="107">
        <f t="shared" si="0"/>
        <v>0</v>
      </c>
      <c r="AO3" s="107">
        <f t="shared" si="0"/>
        <v>0</v>
      </c>
      <c r="AP3" s="107">
        <f t="shared" si="0"/>
        <v>0</v>
      </c>
      <c r="AQ3" s="107">
        <f t="shared" si="0"/>
        <v>0</v>
      </c>
      <c r="AR3" s="107">
        <f t="shared" si="0"/>
        <v>0</v>
      </c>
      <c r="AS3" s="107">
        <f t="shared" si="0"/>
        <v>0</v>
      </c>
      <c r="AT3" s="107">
        <f t="shared" si="0"/>
        <v>0</v>
      </c>
      <c r="AU3" s="107">
        <f t="shared" si="0"/>
        <v>0</v>
      </c>
      <c r="AV3" s="107">
        <f t="shared" si="0"/>
        <v>0</v>
      </c>
      <c r="AW3" s="107">
        <f t="shared" si="0"/>
        <v>0</v>
      </c>
      <c r="AX3" s="107">
        <f t="shared" si="0"/>
        <v>0</v>
      </c>
      <c r="AY3" s="152"/>
      <c r="AZ3" s="107">
        <f t="shared" si="0"/>
        <v>0</v>
      </c>
      <c r="BA3" s="107">
        <f t="shared" si="0"/>
        <v>0</v>
      </c>
      <c r="BB3" s="107">
        <f t="shared" si="0"/>
        <v>0</v>
      </c>
      <c r="BC3" s="107">
        <f t="shared" si="0"/>
        <v>0</v>
      </c>
      <c r="BD3" s="107">
        <f t="shared" si="0"/>
        <v>0</v>
      </c>
      <c r="BE3" s="107">
        <f t="shared" si="0"/>
        <v>0</v>
      </c>
      <c r="BF3" s="107">
        <f t="shared" si="0"/>
        <v>0</v>
      </c>
      <c r="BG3" s="107">
        <f t="shared" si="0"/>
        <v>0</v>
      </c>
      <c r="BH3" s="107">
        <f t="shared" si="0"/>
        <v>0</v>
      </c>
      <c r="BI3" s="107">
        <f t="shared" si="0"/>
        <v>0</v>
      </c>
      <c r="BJ3" s="107">
        <f t="shared" si="0"/>
        <v>0</v>
      </c>
      <c r="BK3" s="107">
        <f t="shared" si="0"/>
        <v>0</v>
      </c>
      <c r="BL3" s="107">
        <f t="shared" si="0"/>
        <v>0</v>
      </c>
      <c r="BM3" s="107">
        <f t="shared" si="0"/>
        <v>0</v>
      </c>
      <c r="BN3" s="107">
        <f t="shared" si="0"/>
        <v>0</v>
      </c>
      <c r="BO3" s="107">
        <f t="shared" si="0"/>
        <v>0</v>
      </c>
      <c r="BP3" s="107">
        <f t="shared" si="0"/>
        <v>0</v>
      </c>
      <c r="BQ3" s="107">
        <f t="shared" si="0"/>
        <v>0</v>
      </c>
      <c r="BR3" s="107">
        <f t="shared" si="0"/>
        <v>0</v>
      </c>
      <c r="BS3" s="107">
        <f t="shared" si="0"/>
        <v>0</v>
      </c>
      <c r="BT3" s="107">
        <f t="shared" ref="BT3:CP3" si="1">BT74</f>
        <v>0</v>
      </c>
      <c r="BU3" s="107">
        <f t="shared" si="1"/>
        <v>0</v>
      </c>
      <c r="BV3" s="107">
        <f t="shared" si="1"/>
        <v>0</v>
      </c>
      <c r="BW3" s="107">
        <f t="shared" si="1"/>
        <v>0</v>
      </c>
      <c r="BX3" s="107">
        <f t="shared" si="1"/>
        <v>0</v>
      </c>
      <c r="BY3" s="107">
        <f t="shared" si="1"/>
        <v>0</v>
      </c>
      <c r="BZ3" s="107">
        <f t="shared" si="1"/>
        <v>0</v>
      </c>
      <c r="CA3" s="152"/>
      <c r="CB3" s="107">
        <f t="shared" si="1"/>
        <v>0</v>
      </c>
      <c r="CC3" s="107">
        <f t="shared" si="1"/>
        <v>0</v>
      </c>
      <c r="CD3" s="107">
        <f t="shared" si="1"/>
        <v>0</v>
      </c>
      <c r="CE3" s="107">
        <f t="shared" si="1"/>
        <v>0</v>
      </c>
      <c r="CF3" s="107">
        <f t="shared" si="1"/>
        <v>0</v>
      </c>
      <c r="CG3" s="107">
        <f t="shared" si="1"/>
        <v>0</v>
      </c>
      <c r="CH3" s="107">
        <f t="shared" si="1"/>
        <v>0</v>
      </c>
      <c r="CI3" s="107">
        <f t="shared" si="1"/>
        <v>0</v>
      </c>
      <c r="CJ3" s="107">
        <f t="shared" si="1"/>
        <v>0</v>
      </c>
      <c r="CK3" s="107">
        <f t="shared" si="1"/>
        <v>0</v>
      </c>
      <c r="CL3" s="107">
        <f t="shared" si="1"/>
        <v>0</v>
      </c>
      <c r="CM3" s="107">
        <f t="shared" si="1"/>
        <v>0</v>
      </c>
      <c r="CN3" s="107">
        <f t="shared" si="1"/>
        <v>0</v>
      </c>
      <c r="CO3" s="107">
        <f t="shared" si="1"/>
        <v>0</v>
      </c>
      <c r="CP3" s="107">
        <f t="shared" si="1"/>
        <v>0</v>
      </c>
      <c r="CQ3" s="108"/>
    </row>
    <row r="4" spans="1:95" s="112" customFormat="1" ht="32.25" customHeight="1" x14ac:dyDescent="0.25">
      <c r="A4" s="163"/>
      <c r="B4" s="163"/>
      <c r="C4" s="167"/>
      <c r="D4" s="168"/>
      <c r="E4" s="174"/>
      <c r="F4" s="109" t="s">
        <v>552</v>
      </c>
      <c r="G4" s="110" t="s">
        <v>546</v>
      </c>
      <c r="H4" s="110" t="s">
        <v>544</v>
      </c>
      <c r="I4" s="110" t="s">
        <v>324</v>
      </c>
      <c r="J4" s="110" t="s">
        <v>540</v>
      </c>
      <c r="K4" s="110" t="s">
        <v>538</v>
      </c>
      <c r="L4" s="110" t="s">
        <v>536</v>
      </c>
      <c r="M4" s="110" t="s">
        <v>534</v>
      </c>
      <c r="N4" s="110" t="s">
        <v>532</v>
      </c>
      <c r="O4" s="110" t="s">
        <v>529</v>
      </c>
      <c r="P4" s="110" t="s">
        <v>527</v>
      </c>
      <c r="Q4" s="110" t="s">
        <v>525</v>
      </c>
      <c r="R4" s="110" t="s">
        <v>489</v>
      </c>
      <c r="S4" s="110" t="s">
        <v>352</v>
      </c>
      <c r="T4" s="110" t="s">
        <v>487</v>
      </c>
      <c r="U4" s="110" t="s">
        <v>485</v>
      </c>
      <c r="V4" s="110" t="s">
        <v>473</v>
      </c>
      <c r="W4" s="110" t="s">
        <v>471</v>
      </c>
      <c r="X4" s="110" t="s">
        <v>470</v>
      </c>
      <c r="Y4" s="110" t="s">
        <v>466</v>
      </c>
      <c r="Z4" s="110" t="s">
        <v>464</v>
      </c>
      <c r="AA4" s="110" t="s">
        <v>462</v>
      </c>
      <c r="AB4" s="110" t="s">
        <v>454</v>
      </c>
      <c r="AC4" s="110" t="s">
        <v>452</v>
      </c>
      <c r="AD4" s="110" t="s">
        <v>445</v>
      </c>
      <c r="AE4" s="110" t="s">
        <v>443</v>
      </c>
      <c r="AF4" s="110" t="s">
        <v>643</v>
      </c>
      <c r="AG4" s="110" t="s">
        <v>644</v>
      </c>
      <c r="AH4" s="110" t="s">
        <v>645</v>
      </c>
      <c r="AI4" s="110" t="s">
        <v>646</v>
      </c>
      <c r="AJ4" s="110" t="s">
        <v>647</v>
      </c>
      <c r="AK4" s="110" t="s">
        <v>648</v>
      </c>
      <c r="AL4" s="110" t="s">
        <v>649</v>
      </c>
      <c r="AM4" s="110" t="s">
        <v>650</v>
      </c>
      <c r="AN4" s="110" t="s">
        <v>340</v>
      </c>
      <c r="AO4" s="110" t="s">
        <v>342</v>
      </c>
      <c r="AP4" s="110" t="s">
        <v>338</v>
      </c>
      <c r="AQ4" s="110" t="s">
        <v>336</v>
      </c>
      <c r="AR4" s="110" t="s">
        <v>334</v>
      </c>
      <c r="AS4" s="110" t="s">
        <v>332</v>
      </c>
      <c r="AT4" s="110" t="s">
        <v>324</v>
      </c>
      <c r="AU4" s="110" t="s">
        <v>320</v>
      </c>
      <c r="AV4" s="110" t="s">
        <v>318</v>
      </c>
      <c r="AW4" s="110" t="s">
        <v>316</v>
      </c>
      <c r="AX4" s="110" t="s">
        <v>314</v>
      </c>
      <c r="AY4" s="163"/>
      <c r="AZ4" s="154" t="s">
        <v>304</v>
      </c>
      <c r="BA4" s="110" t="s">
        <v>302</v>
      </c>
      <c r="BB4" s="110" t="s">
        <v>282</v>
      </c>
      <c r="BC4" s="110" t="s">
        <v>280</v>
      </c>
      <c r="BD4" s="110" t="s">
        <v>651</v>
      </c>
      <c r="BE4" s="110" t="s">
        <v>276</v>
      </c>
      <c r="BF4" s="110" t="s">
        <v>274</v>
      </c>
      <c r="BG4" s="110" t="s">
        <v>272</v>
      </c>
      <c r="BH4" s="110" t="s">
        <v>268</v>
      </c>
      <c r="BI4" s="110" t="s">
        <v>266</v>
      </c>
      <c r="BJ4" s="110" t="s">
        <v>264</v>
      </c>
      <c r="BK4" s="110" t="s">
        <v>254</v>
      </c>
      <c r="BL4" s="110" t="s">
        <v>252</v>
      </c>
      <c r="BM4" s="110" t="s">
        <v>250</v>
      </c>
      <c r="BN4" s="110" t="s">
        <v>246</v>
      </c>
      <c r="BO4" s="110" t="s">
        <v>244</v>
      </c>
      <c r="BP4" s="110" t="s">
        <v>242</v>
      </c>
      <c r="BQ4" s="110" t="s">
        <v>240</v>
      </c>
      <c r="BR4" s="110" t="s">
        <v>232</v>
      </c>
      <c r="BS4" s="110" t="s">
        <v>230</v>
      </c>
      <c r="BT4" s="110" t="s">
        <v>220</v>
      </c>
      <c r="BU4" s="110" t="s">
        <v>208</v>
      </c>
      <c r="BV4" s="110" t="s">
        <v>206</v>
      </c>
      <c r="BW4" s="110" t="s">
        <v>182</v>
      </c>
      <c r="BX4" s="110" t="s">
        <v>204</v>
      </c>
      <c r="BY4" s="110" t="s">
        <v>194</v>
      </c>
      <c r="BZ4" s="110" t="s">
        <v>190</v>
      </c>
      <c r="CA4" s="163"/>
      <c r="CB4" s="110" t="s">
        <v>597</v>
      </c>
      <c r="CC4" s="110" t="s">
        <v>178</v>
      </c>
      <c r="CD4" s="110" t="s">
        <v>176</v>
      </c>
      <c r="CE4" s="110" t="s">
        <v>652</v>
      </c>
      <c r="CF4" s="110" t="s">
        <v>171</v>
      </c>
      <c r="CG4" s="110" t="s">
        <v>169</v>
      </c>
      <c r="CH4" s="110" t="s">
        <v>163</v>
      </c>
      <c r="CI4" s="110" t="s">
        <v>161</v>
      </c>
      <c r="CJ4" s="110" t="s">
        <v>159</v>
      </c>
      <c r="CK4" s="110" t="s">
        <v>157</v>
      </c>
      <c r="CL4" s="110" t="s">
        <v>148</v>
      </c>
      <c r="CM4" s="110" t="s">
        <v>653</v>
      </c>
      <c r="CN4" s="110" t="s">
        <v>770</v>
      </c>
      <c r="CO4" s="110" t="s">
        <v>132</v>
      </c>
      <c r="CP4" s="110" t="s">
        <v>130</v>
      </c>
      <c r="CQ4" s="111"/>
    </row>
    <row r="5" spans="1:95" s="112" customFormat="1" ht="26.25" customHeight="1" x14ac:dyDescent="0.25">
      <c r="A5" s="164"/>
      <c r="B5" s="164"/>
      <c r="C5" s="167"/>
      <c r="D5" s="168"/>
      <c r="E5" s="174"/>
      <c r="F5" s="113" t="s">
        <v>551</v>
      </c>
      <c r="G5" s="114" t="s">
        <v>545</v>
      </c>
      <c r="H5" s="114" t="s">
        <v>543</v>
      </c>
      <c r="I5" s="114" t="s">
        <v>323</v>
      </c>
      <c r="J5" s="114" t="s">
        <v>539</v>
      </c>
      <c r="K5" s="114" t="s">
        <v>537</v>
      </c>
      <c r="L5" s="114" t="s">
        <v>535</v>
      </c>
      <c r="M5" s="114" t="s">
        <v>533</v>
      </c>
      <c r="N5" s="114" t="s">
        <v>531</v>
      </c>
      <c r="O5" s="114" t="s">
        <v>528</v>
      </c>
      <c r="P5" s="114" t="s">
        <v>526</v>
      </c>
      <c r="Q5" s="114" t="s">
        <v>524</v>
      </c>
      <c r="R5" s="114" t="s">
        <v>488</v>
      </c>
      <c r="S5" s="114" t="s">
        <v>351</v>
      </c>
      <c r="T5" s="114" t="s">
        <v>486</v>
      </c>
      <c r="U5" s="114" t="s">
        <v>484</v>
      </c>
      <c r="V5" s="114" t="s">
        <v>472</v>
      </c>
      <c r="W5" s="114" t="s">
        <v>249</v>
      </c>
      <c r="X5" s="114" t="s">
        <v>469</v>
      </c>
      <c r="Y5" s="114" t="s">
        <v>465</v>
      </c>
      <c r="Z5" s="114" t="s">
        <v>463</v>
      </c>
      <c r="AA5" s="114" t="s">
        <v>461</v>
      </c>
      <c r="AB5" s="114" t="s">
        <v>453</v>
      </c>
      <c r="AC5" s="114" t="s">
        <v>451</v>
      </c>
      <c r="AD5" s="114" t="s">
        <v>444</v>
      </c>
      <c r="AE5" s="114" t="s">
        <v>442</v>
      </c>
      <c r="AF5" s="114" t="s">
        <v>654</v>
      </c>
      <c r="AG5" s="114" t="s">
        <v>655</v>
      </c>
      <c r="AH5" s="114" t="s">
        <v>656</v>
      </c>
      <c r="AI5" s="114" t="s">
        <v>657</v>
      </c>
      <c r="AJ5" s="114" t="s">
        <v>658</v>
      </c>
      <c r="AK5" s="114" t="s">
        <v>659</v>
      </c>
      <c r="AL5" s="114" t="s">
        <v>660</v>
      </c>
      <c r="AM5" s="114" t="s">
        <v>661</v>
      </c>
      <c r="AN5" s="114" t="s">
        <v>662</v>
      </c>
      <c r="AO5" s="114" t="s">
        <v>341</v>
      </c>
      <c r="AP5" s="114" t="s">
        <v>337</v>
      </c>
      <c r="AQ5" s="114" t="s">
        <v>335</v>
      </c>
      <c r="AR5" s="114" t="s">
        <v>333</v>
      </c>
      <c r="AS5" s="114" t="s">
        <v>331</v>
      </c>
      <c r="AT5" s="114" t="s">
        <v>323</v>
      </c>
      <c r="AU5" s="114" t="s">
        <v>319</v>
      </c>
      <c r="AV5" s="114" t="s">
        <v>317</v>
      </c>
      <c r="AW5" s="114" t="s">
        <v>315</v>
      </c>
      <c r="AX5" s="114" t="s">
        <v>313</v>
      </c>
      <c r="AY5" s="164"/>
      <c r="AZ5" s="155" t="s">
        <v>303</v>
      </c>
      <c r="BA5" s="114" t="s">
        <v>301</v>
      </c>
      <c r="BB5" s="114" t="s">
        <v>281</v>
      </c>
      <c r="BC5" s="114" t="s">
        <v>279</v>
      </c>
      <c r="BD5" s="114" t="s">
        <v>277</v>
      </c>
      <c r="BE5" s="114" t="s">
        <v>275</v>
      </c>
      <c r="BF5" s="114" t="s">
        <v>273</v>
      </c>
      <c r="BG5" s="114" t="s">
        <v>271</v>
      </c>
      <c r="BH5" s="114" t="s">
        <v>267</v>
      </c>
      <c r="BI5" s="114" t="s">
        <v>265</v>
      </c>
      <c r="BJ5" s="114" t="s">
        <v>263</v>
      </c>
      <c r="BK5" s="114" t="s">
        <v>253</v>
      </c>
      <c r="BL5" s="114" t="s">
        <v>251</v>
      </c>
      <c r="BM5" s="114" t="s">
        <v>249</v>
      </c>
      <c r="BN5" s="114" t="s">
        <v>245</v>
      </c>
      <c r="BO5" s="114" t="s">
        <v>243</v>
      </c>
      <c r="BP5" s="114" t="s">
        <v>241</v>
      </c>
      <c r="BQ5" s="114" t="s">
        <v>239</v>
      </c>
      <c r="BR5" s="114" t="s">
        <v>231</v>
      </c>
      <c r="BS5" s="114" t="s">
        <v>229</v>
      </c>
      <c r="BT5" s="114" t="s">
        <v>219</v>
      </c>
      <c r="BU5" s="114" t="s">
        <v>207</v>
      </c>
      <c r="BV5" s="114" t="s">
        <v>205</v>
      </c>
      <c r="BW5" s="114" t="s">
        <v>181</v>
      </c>
      <c r="BX5" s="114" t="s">
        <v>203</v>
      </c>
      <c r="BY5" s="114" t="s">
        <v>193</v>
      </c>
      <c r="BZ5" s="114" t="s">
        <v>189</v>
      </c>
      <c r="CA5" s="164"/>
      <c r="CB5" s="114" t="s">
        <v>598</v>
      </c>
      <c r="CC5" s="114" t="s">
        <v>177</v>
      </c>
      <c r="CD5" s="114" t="s">
        <v>175</v>
      </c>
      <c r="CE5" s="114" t="s">
        <v>173</v>
      </c>
      <c r="CF5" s="114" t="s">
        <v>170</v>
      </c>
      <c r="CG5" s="114" t="s">
        <v>168</v>
      </c>
      <c r="CH5" s="114" t="s">
        <v>162</v>
      </c>
      <c r="CI5" s="114" t="s">
        <v>160</v>
      </c>
      <c r="CJ5" s="114" t="s">
        <v>158</v>
      </c>
      <c r="CK5" s="114" t="s">
        <v>156</v>
      </c>
      <c r="CL5" s="114" t="s">
        <v>663</v>
      </c>
      <c r="CM5" s="114" t="s">
        <v>146</v>
      </c>
      <c r="CN5" s="114" t="s">
        <v>141</v>
      </c>
      <c r="CO5" s="114" t="s">
        <v>131</v>
      </c>
      <c r="CP5" s="114" t="s">
        <v>129</v>
      </c>
      <c r="CQ5" s="111"/>
    </row>
    <row r="6" spans="1:95" s="118" customFormat="1" x14ac:dyDescent="0.25">
      <c r="A6" s="153"/>
      <c r="B6" s="153"/>
      <c r="C6" s="169" t="s">
        <v>763</v>
      </c>
      <c r="D6" s="169" t="s">
        <v>765</v>
      </c>
      <c r="E6" s="175">
        <f>SUM(F6:CN6)</f>
        <v>0</v>
      </c>
      <c r="F6" s="115"/>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53"/>
      <c r="AZ6" s="15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53"/>
      <c r="CB6" s="116"/>
      <c r="CC6" s="116"/>
      <c r="CD6" s="116"/>
      <c r="CE6" s="116"/>
      <c r="CF6" s="116"/>
      <c r="CG6" s="116"/>
      <c r="CH6" s="116"/>
      <c r="CI6" s="116"/>
      <c r="CJ6" s="116"/>
      <c r="CK6" s="116"/>
      <c r="CL6" s="116"/>
      <c r="CM6" s="116"/>
      <c r="CN6" s="116"/>
      <c r="CO6" s="116"/>
      <c r="CP6" s="116"/>
      <c r="CQ6" s="117">
        <f>SUM(F6:CP6)</f>
        <v>0</v>
      </c>
    </row>
    <row r="7" spans="1:95" s="118" customFormat="1" x14ac:dyDescent="0.25">
      <c r="A7" s="153"/>
      <c r="B7" s="153"/>
      <c r="C7" s="169" t="s">
        <v>764</v>
      </c>
      <c r="D7" s="169" t="s">
        <v>766</v>
      </c>
      <c r="E7" s="175">
        <f>SUM(F7:CN7)</f>
        <v>0</v>
      </c>
      <c r="F7" s="115">
        <f>SUMIFS(BCTC_HN_2018!$L:$L,BCTC_HN_2018!$E:$E,F4)</f>
        <v>106775000000</v>
      </c>
      <c r="G7" s="115">
        <f>SUMIFS(BCTC_HN_2018!$L:$L,BCTC_HN_2018!$E:$E,G4)</f>
        <v>0</v>
      </c>
      <c r="H7" s="115">
        <f>SUMIFS(BCTC_HN_2018!$L:$L,BCTC_HN_2018!$E:$E,H4)</f>
        <v>0</v>
      </c>
      <c r="I7" s="115">
        <f>SUMIFS(BCTC_HN_2018!$L:$L,BCTC_HN_2018!$E:$E,I4)</f>
        <v>0</v>
      </c>
      <c r="J7" s="115">
        <f>SUMIFS(BCTC_HN_2018!$L:$L,BCTC_HN_2018!$E:$E,J4)</f>
        <v>3600000000</v>
      </c>
      <c r="K7" s="115">
        <f>SUMIFS(BCTC_HN_2018!$L:$L,BCTC_HN_2018!$E:$E,K4)</f>
        <v>0</v>
      </c>
      <c r="L7" s="115">
        <f>SUMIFS(BCTC_HN_2018!$L:$L,BCTC_HN_2018!$E:$E,L4)</f>
        <v>0</v>
      </c>
      <c r="M7" s="115">
        <f>SUMIFS(BCTC_HN_2018!$L:$L,BCTC_HN_2018!$E:$E,M4)</f>
        <v>0</v>
      </c>
      <c r="N7" s="115">
        <f>SUMIFS(BCTC_HN_2018!$L:$L,BCTC_HN_2018!$E:$E,N4)</f>
        <v>0</v>
      </c>
      <c r="O7" s="115">
        <f>SUMIFS(BCTC_HN_2018!$L:$L,BCTC_HN_2018!$E:$E,O4)</f>
        <v>0</v>
      </c>
      <c r="P7" s="115">
        <f>SUMIFS(BCTC_HN_2018!$L:$L,BCTC_HN_2018!$E:$E,P4)</f>
        <v>0</v>
      </c>
      <c r="Q7" s="115">
        <f>SUMIFS(BCTC_HN_2018!$L:$L,BCTC_HN_2018!$E:$E,Q4)</f>
        <v>0</v>
      </c>
      <c r="R7" s="115">
        <f>SUMIFS(BCTC_HN_2018!$L:$L,BCTC_HN_2018!$E:$E,R4)</f>
        <v>7500000000</v>
      </c>
      <c r="S7" s="115">
        <f>SUMIFS(BCTC_HN_2018!$L:$L,BCTC_HN_2018!$E:$E,S4)</f>
        <v>0</v>
      </c>
      <c r="T7" s="115">
        <f>SUMIFS(BCTC_HN_2018!$L:$L,BCTC_HN_2018!$E:$E,T4)</f>
        <v>0</v>
      </c>
      <c r="U7" s="115">
        <f>SUMIFS(BCTC_HN_2018!$L:$L,BCTC_HN_2018!$E:$E,U4)</f>
        <v>0</v>
      </c>
      <c r="V7" s="115">
        <f>SUMIFS(BCTC_HN_2018!$L:$L,BCTC_HN_2018!$E:$E,V4)</f>
        <v>0</v>
      </c>
      <c r="W7" s="115">
        <f>SUMIFS(BCTC_HN_2018!$L:$L,BCTC_HN_2018!$E:$E,W4)</f>
        <v>0</v>
      </c>
      <c r="X7" s="115">
        <f>SUMIFS(BCTC_HN_2018!$L:$L,BCTC_HN_2018!$E:$E,X4)</f>
        <v>0</v>
      </c>
      <c r="Y7" s="115">
        <f>SUMIFS(BCTC_HN_2018!$L:$L,BCTC_HN_2018!$E:$E,Y4)</f>
        <v>0</v>
      </c>
      <c r="Z7" s="115">
        <f>SUMIFS(BCTC_HN_2018!$L:$L,BCTC_HN_2018!$E:$E,Z4)</f>
        <v>0</v>
      </c>
      <c r="AA7" s="115">
        <f>SUMIFS(BCTC_HN_2018!$L:$L,BCTC_HN_2018!$E:$E,AA4)</f>
        <v>0</v>
      </c>
      <c r="AB7" s="115">
        <f>SUMIFS(BCTC_HN_2018!$L:$L,BCTC_HN_2018!$E:$E,AB4)</f>
        <v>0</v>
      </c>
      <c r="AC7" s="115">
        <f>SUMIFS(BCTC_HN_2018!$L:$L,BCTC_HN_2018!$E:$E,AC4)</f>
        <v>0</v>
      </c>
      <c r="AD7" s="115">
        <f>SUMIFS(BCTC_HN_2018!$L:$L,BCTC_HN_2018!$E:$E,AD4)</f>
        <v>0</v>
      </c>
      <c r="AE7" s="115">
        <f>SUMIFS(BCTC_HN_2018!$L:$L,BCTC_HN_2018!$E:$E,AE4)</f>
        <v>0</v>
      </c>
      <c r="AF7" s="115">
        <f>SUMIFS(BCTC_HN_2018!$L:$L,BCTC_HN_2018!$E:$E,AF4)</f>
        <v>3000000000</v>
      </c>
      <c r="AG7" s="115">
        <f>SUMIFS(BCTC_HN_2018!$L:$L,BCTC_HN_2018!$E:$E,AG4)</f>
        <v>-300000000</v>
      </c>
      <c r="AH7" s="115">
        <f>SUMIFS(BCTC_HN_2018!$L:$L,BCTC_HN_2018!$E:$E,AH4)</f>
        <v>0</v>
      </c>
      <c r="AI7" s="115">
        <f>SUMIFS(BCTC_HN_2018!$L:$L,BCTC_HN_2018!$E:$E,AI4)</f>
        <v>0</v>
      </c>
      <c r="AJ7" s="115">
        <f>SUMIFS(BCTC_HN_2018!$L:$L,BCTC_HN_2018!$E:$E,AJ4)</f>
        <v>0</v>
      </c>
      <c r="AK7" s="115">
        <f>SUMIFS(BCTC_HN_2018!$L:$L,BCTC_HN_2018!$E:$E,AK4)</f>
        <v>0</v>
      </c>
      <c r="AL7" s="115">
        <f>SUMIFS(BCTC_HN_2018!$L:$L,BCTC_HN_2018!$E:$E,AL4)</f>
        <v>0</v>
      </c>
      <c r="AM7" s="115">
        <f>SUMIFS(BCTC_HN_2018!$L:$L,BCTC_HN_2018!$E:$E,AM4)</f>
        <v>0</v>
      </c>
      <c r="AN7" s="115">
        <f>SUMIFS(BCTC_HN_2018!$L:$L,BCTC_HN_2018!$E:$E,AN4)</f>
        <v>0</v>
      </c>
      <c r="AO7" s="115">
        <f>SUMIFS(BCTC_HN_2018!$L:$L,BCTC_HN_2018!$E:$E,AO4)</f>
        <v>0</v>
      </c>
      <c r="AP7" s="115">
        <f>SUMIFS(BCTC_HN_2018!$L:$L,BCTC_HN_2018!$E:$E,AP4)</f>
        <v>0</v>
      </c>
      <c r="AQ7" s="115">
        <f>SUMIFS(BCTC_HN_2018!$L:$L,BCTC_HN_2018!$E:$E,AQ4)</f>
        <v>0</v>
      </c>
      <c r="AR7" s="115">
        <f>SUMIFS(BCTC_HN_2018!$L:$L,BCTC_HN_2018!$E:$E,AR4)</f>
        <v>0</v>
      </c>
      <c r="AS7" s="115">
        <f>SUMIFS(BCTC_HN_2018!$L:$L,BCTC_HN_2018!$E:$E,AS4)</f>
        <v>0</v>
      </c>
      <c r="AT7" s="115">
        <f>SUMIFS(BCTC_HN_2018!$L:$L,BCTC_HN_2018!$E:$E,AT4)</f>
        <v>0</v>
      </c>
      <c r="AU7" s="115">
        <f>SUMIFS(BCTC_HN_2018!$L:$L,BCTC_HN_2018!$E:$E,AU4)</f>
        <v>0</v>
      </c>
      <c r="AV7" s="115">
        <f>SUMIFS(BCTC_HN_2018!$L:$L,BCTC_HN_2018!$E:$E,AV4)</f>
        <v>0</v>
      </c>
      <c r="AW7" s="115">
        <f>SUMIFS(BCTC_HN_2018!$L:$L,BCTC_HN_2018!$E:$E,AW4)</f>
        <v>0</v>
      </c>
      <c r="AX7" s="115">
        <f>SUMIFS(BCTC_HN_2018!$L:$L,BCTC_HN_2018!$E:$E,AX4)</f>
        <v>8465437500</v>
      </c>
      <c r="AY7" s="153"/>
      <c r="AZ7" s="115">
        <f>SUMIFS(BCTC_HN_2018!$L:$L,BCTC_HN_2018!$E:$E,AZ4)</f>
        <v>-10625000000</v>
      </c>
      <c r="BA7" s="115">
        <f>SUMIFS(BCTC_HN_2018!$L:$L,BCTC_HN_2018!$E:$E,BA4)</f>
        <v>0</v>
      </c>
      <c r="BB7" s="115">
        <f>SUMIFS(BCTC_HN_2018!$L:$L,BCTC_HN_2018!$E:$E,BB4)</f>
        <v>-90000000</v>
      </c>
      <c r="BC7" s="115">
        <f>SUMIFS(BCTC_HN_2018!$L:$L,BCTC_HN_2018!$E:$E,BC4)</f>
        <v>-4500000000</v>
      </c>
      <c r="BD7" s="115">
        <f>SUMIFS(BCTC_HN_2018!$L:$L,BCTC_HN_2018!$E:$E,BD4)</f>
        <v>0</v>
      </c>
      <c r="BE7" s="115">
        <f>SUMIFS(BCTC_HN_2018!$L:$L,BCTC_HN_2018!$E:$E,BE4)</f>
        <v>0</v>
      </c>
      <c r="BF7" s="115">
        <f>SUMIFS(BCTC_HN_2018!$L:$L,BCTC_HN_2018!$E:$E,BF4)</f>
        <v>0</v>
      </c>
      <c r="BG7" s="115">
        <f>SUMIFS(BCTC_HN_2018!$L:$L,BCTC_HN_2018!$E:$E,BG4)</f>
        <v>0</v>
      </c>
      <c r="BH7" s="115">
        <f>SUMIFS(BCTC_HN_2018!$L:$L,BCTC_HN_2018!$E:$E,BH4)</f>
        <v>0</v>
      </c>
      <c r="BI7" s="115">
        <f>SUMIFS(BCTC_HN_2018!$L:$L,BCTC_HN_2018!$E:$E,BI4)</f>
        <v>0</v>
      </c>
      <c r="BJ7" s="115">
        <f>SUMIFS(BCTC_HN_2018!$L:$L,BCTC_HN_2018!$E:$E,BJ4)</f>
        <v>0</v>
      </c>
      <c r="BK7" s="115">
        <f>SUMIFS(BCTC_HN_2018!$L:$L,BCTC_HN_2018!$E:$E,BK4)</f>
        <v>0</v>
      </c>
      <c r="BL7" s="115">
        <f>SUMIFS(BCTC_HN_2018!$L:$L,BCTC_HN_2018!$E:$E,BL4)</f>
        <v>0</v>
      </c>
      <c r="BM7" s="115">
        <f>SUMIFS(BCTC_HN_2018!$L:$L,BCTC_HN_2018!$E:$E,BM4)</f>
        <v>0</v>
      </c>
      <c r="BN7" s="115">
        <f>SUMIFS(BCTC_HN_2018!$L:$L,BCTC_HN_2018!$E:$E,BN4)</f>
        <v>0</v>
      </c>
      <c r="BO7" s="115">
        <f>SUMIFS(BCTC_HN_2018!$L:$L,BCTC_HN_2018!$E:$E,BO4)</f>
        <v>0</v>
      </c>
      <c r="BP7" s="115">
        <f>SUMIFS(BCTC_HN_2018!$L:$L,BCTC_HN_2018!$E:$E,BP4)</f>
        <v>0</v>
      </c>
      <c r="BQ7" s="115">
        <f>SUMIFS(BCTC_HN_2018!$L:$L,BCTC_HN_2018!$E:$E,BQ4)</f>
        <v>0</v>
      </c>
      <c r="BR7" s="115">
        <f>SUMIFS(BCTC_HN_2018!$L:$L,BCTC_HN_2018!$E:$E,BR4)</f>
        <v>0</v>
      </c>
      <c r="BS7" s="115">
        <f>SUMIFS(BCTC_HN_2018!$L:$L,BCTC_HN_2018!$E:$E,BS4)</f>
        <v>0</v>
      </c>
      <c r="BT7" s="115">
        <f>SUMIFS(BCTC_HN_2018!$L:$L,BCTC_HN_2018!$E:$E,BT4)</f>
        <v>0</v>
      </c>
      <c r="BU7" s="115">
        <f>SUMIFS(BCTC_HN_2018!$L:$L,BCTC_HN_2018!$E:$E,BU4)</f>
        <v>0</v>
      </c>
      <c r="BV7" s="115">
        <f>SUMIFS(BCTC_HN_2018!$L:$L,BCTC_HN_2018!$E:$E,BV4)</f>
        <v>0</v>
      </c>
      <c r="BW7" s="115">
        <f>SUMIFS(BCTC_HN_2018!$L:$L,BCTC_HN_2018!$E:$E,BW4)</f>
        <v>0</v>
      </c>
      <c r="BX7" s="115">
        <f>SUMIFS(BCTC_HN_2018!$L:$L,BCTC_HN_2018!$E:$E,BX4)</f>
        <v>0</v>
      </c>
      <c r="BY7" s="115">
        <f>SUMIFS(BCTC_HN_2018!$L:$L,BCTC_HN_2018!$E:$E,BY4)</f>
        <v>0</v>
      </c>
      <c r="BZ7" s="115">
        <f>SUMIFS(BCTC_HN_2018!$L:$L,BCTC_HN_2018!$E:$E,BZ4)</f>
        <v>0</v>
      </c>
      <c r="CA7" s="153"/>
      <c r="CB7" s="115">
        <f>SUMIFS(BCTC_HN_2018!$L:$L,BCTC_HN_2018!$E:$E,CB4)</f>
        <v>-110000000000</v>
      </c>
      <c r="CC7" s="115">
        <f>SUMIFS(BCTC_HN_2018!$L:$L,BCTC_HN_2018!$E:$E,CC4)</f>
        <v>0</v>
      </c>
      <c r="CD7" s="115">
        <f>SUMIFS(BCTC_HN_2018!$L:$L,BCTC_HN_2018!$E:$E,CD4)</f>
        <v>0</v>
      </c>
      <c r="CE7" s="115">
        <f>SUMIFS(BCTC_HN_2018!$L:$L,BCTC_HN_2018!$E:$E,CE4)</f>
        <v>0</v>
      </c>
      <c r="CF7" s="115">
        <f>SUMIFS(BCTC_HN_2018!$L:$L,BCTC_HN_2018!$E:$E,CF4)</f>
        <v>0</v>
      </c>
      <c r="CG7" s="115">
        <f>SUMIFS(BCTC_HN_2018!$L:$L,BCTC_HN_2018!$E:$E,CG4)</f>
        <v>0</v>
      </c>
      <c r="CH7" s="115">
        <f>SUMIFS(BCTC_HN_2018!$L:$L,BCTC_HN_2018!$E:$E,CH4)</f>
        <v>0</v>
      </c>
      <c r="CI7" s="115">
        <f>SUMIFS(BCTC_HN_2018!$L:$L,BCTC_HN_2018!$E:$E,CI4)</f>
        <v>0</v>
      </c>
      <c r="CJ7" s="115">
        <f>SUMIFS(BCTC_HN_2018!$L:$L,BCTC_HN_2018!$E:$E,CJ4)</f>
        <v>0</v>
      </c>
      <c r="CK7" s="115">
        <f>SUMIFS(BCTC_HN_2018!$L:$L,BCTC_HN_2018!$E:$E,CK4)</f>
        <v>0</v>
      </c>
      <c r="CL7" s="115">
        <f>SUMIFS(BCTC_HN_2018!$L:$L,BCTC_HN_2018!$E:$E,CL4)</f>
        <v>-45437500</v>
      </c>
      <c r="CM7" s="115">
        <f>SUMIFS(BCTC_HN_2018!$L:$L,BCTC_HN_2018!$E:$E,CM4)</f>
        <v>0</v>
      </c>
      <c r="CN7" s="115">
        <f>SUMIFS(BCTC_HN_2018!$L:$L,BCTC_HN_2018!$E:$E,CN4)</f>
        <v>-3780000000</v>
      </c>
      <c r="CO7" s="115">
        <f>SUMIFS(BCTC_HN_2018!$L:$L,BCTC_HN_2018!$E:$E,CO4)</f>
        <v>0</v>
      </c>
      <c r="CP7" s="115">
        <f>SUMIFS(BCTC_HN_2018!$L:$L,BCTC_HN_2018!$E:$E,CP4)</f>
        <v>0</v>
      </c>
      <c r="CQ7" s="117">
        <f>SUM(F7:CP7)</f>
        <v>0</v>
      </c>
    </row>
    <row r="8" spans="1:95" x14ac:dyDescent="0.25">
      <c r="F8" s="119">
        <f t="shared" ref="F8:BQ8" si="2">F7-F6</f>
        <v>106775000000</v>
      </c>
      <c r="G8" s="120">
        <f t="shared" si="2"/>
        <v>0</v>
      </c>
      <c r="H8" s="120">
        <f t="shared" si="2"/>
        <v>0</v>
      </c>
      <c r="I8" s="120">
        <f t="shared" si="2"/>
        <v>0</v>
      </c>
      <c r="J8" s="120">
        <f t="shared" si="2"/>
        <v>3600000000</v>
      </c>
      <c r="K8" s="120">
        <f t="shared" si="2"/>
        <v>0</v>
      </c>
      <c r="L8" s="120">
        <f t="shared" si="2"/>
        <v>0</v>
      </c>
      <c r="M8" s="120">
        <f t="shared" si="2"/>
        <v>0</v>
      </c>
      <c r="N8" s="120">
        <f t="shared" si="2"/>
        <v>0</v>
      </c>
      <c r="O8" s="120">
        <f t="shared" si="2"/>
        <v>0</v>
      </c>
      <c r="P8" s="120">
        <f t="shared" si="2"/>
        <v>0</v>
      </c>
      <c r="Q8" s="120">
        <f t="shared" si="2"/>
        <v>0</v>
      </c>
      <c r="R8" s="120">
        <f>R7-R6</f>
        <v>7500000000</v>
      </c>
      <c r="S8" s="120">
        <f t="shared" si="2"/>
        <v>0</v>
      </c>
      <c r="T8" s="120">
        <f t="shared" si="2"/>
        <v>0</v>
      </c>
      <c r="U8" s="120">
        <f t="shared" si="2"/>
        <v>0</v>
      </c>
      <c r="V8" s="120">
        <f t="shared" si="2"/>
        <v>0</v>
      </c>
      <c r="W8" s="120">
        <f t="shared" si="2"/>
        <v>0</v>
      </c>
      <c r="X8" s="120">
        <f t="shared" si="2"/>
        <v>0</v>
      </c>
      <c r="Y8" s="120">
        <f t="shared" si="2"/>
        <v>0</v>
      </c>
      <c r="Z8" s="120">
        <f t="shared" si="2"/>
        <v>0</v>
      </c>
      <c r="AA8" s="120">
        <f t="shared" si="2"/>
        <v>0</v>
      </c>
      <c r="AB8" s="120">
        <f t="shared" si="2"/>
        <v>0</v>
      </c>
      <c r="AC8" s="120">
        <f t="shared" si="2"/>
        <v>0</v>
      </c>
      <c r="AD8" s="120">
        <f t="shared" si="2"/>
        <v>0</v>
      </c>
      <c r="AE8" s="120">
        <f t="shared" si="2"/>
        <v>0</v>
      </c>
      <c r="AF8" s="120">
        <f t="shared" si="2"/>
        <v>3000000000</v>
      </c>
      <c r="AG8" s="120">
        <f t="shared" si="2"/>
        <v>-300000000</v>
      </c>
      <c r="AH8" s="120">
        <f t="shared" si="2"/>
        <v>0</v>
      </c>
      <c r="AI8" s="120">
        <f t="shared" si="2"/>
        <v>0</v>
      </c>
      <c r="AJ8" s="120">
        <f t="shared" si="2"/>
        <v>0</v>
      </c>
      <c r="AK8" s="120">
        <f t="shared" si="2"/>
        <v>0</v>
      </c>
      <c r="AL8" s="120">
        <f t="shared" si="2"/>
        <v>0</v>
      </c>
      <c r="AM8" s="120">
        <f t="shared" si="2"/>
        <v>0</v>
      </c>
      <c r="AN8" s="120">
        <f t="shared" si="2"/>
        <v>0</v>
      </c>
      <c r="AO8" s="120">
        <f t="shared" si="2"/>
        <v>0</v>
      </c>
      <c r="AP8" s="120">
        <f t="shared" si="2"/>
        <v>0</v>
      </c>
      <c r="AQ8" s="120">
        <f t="shared" si="2"/>
        <v>0</v>
      </c>
      <c r="AR8" s="120">
        <f t="shared" si="2"/>
        <v>0</v>
      </c>
      <c r="AS8" s="120">
        <f t="shared" si="2"/>
        <v>0</v>
      </c>
      <c r="AT8" s="120">
        <f t="shared" si="2"/>
        <v>0</v>
      </c>
      <c r="AU8" s="120">
        <f t="shared" si="2"/>
        <v>0</v>
      </c>
      <c r="AV8" s="120">
        <f t="shared" si="2"/>
        <v>0</v>
      </c>
      <c r="AW8" s="120">
        <f t="shared" si="2"/>
        <v>0</v>
      </c>
      <c r="AX8" s="120">
        <f t="shared" si="2"/>
        <v>8465437500</v>
      </c>
      <c r="AZ8" s="157">
        <f t="shared" si="2"/>
        <v>-10625000000</v>
      </c>
      <c r="BA8" s="120">
        <f t="shared" si="2"/>
        <v>0</v>
      </c>
      <c r="BB8" s="120">
        <f t="shared" si="2"/>
        <v>-90000000</v>
      </c>
      <c r="BC8" s="120">
        <f t="shared" si="2"/>
        <v>-4500000000</v>
      </c>
      <c r="BD8" s="120">
        <f t="shared" si="2"/>
        <v>0</v>
      </c>
      <c r="BE8" s="120">
        <f t="shared" si="2"/>
        <v>0</v>
      </c>
      <c r="BF8" s="120">
        <f t="shared" si="2"/>
        <v>0</v>
      </c>
      <c r="BG8" s="120">
        <f t="shared" si="2"/>
        <v>0</v>
      </c>
      <c r="BH8" s="120">
        <f t="shared" si="2"/>
        <v>0</v>
      </c>
      <c r="BI8" s="120">
        <f t="shared" si="2"/>
        <v>0</v>
      </c>
      <c r="BJ8" s="120">
        <f t="shared" si="2"/>
        <v>0</v>
      </c>
      <c r="BK8" s="120">
        <f t="shared" si="2"/>
        <v>0</v>
      </c>
      <c r="BL8" s="120">
        <f t="shared" si="2"/>
        <v>0</v>
      </c>
      <c r="BM8" s="120">
        <f t="shared" si="2"/>
        <v>0</v>
      </c>
      <c r="BN8" s="120">
        <f t="shared" si="2"/>
        <v>0</v>
      </c>
      <c r="BO8" s="120">
        <f t="shared" si="2"/>
        <v>0</v>
      </c>
      <c r="BP8" s="120">
        <f t="shared" si="2"/>
        <v>0</v>
      </c>
      <c r="BQ8" s="120">
        <f t="shared" si="2"/>
        <v>0</v>
      </c>
      <c r="BR8" s="120">
        <f t="shared" ref="BR8:CP8" si="3">BR7-BR6</f>
        <v>0</v>
      </c>
      <c r="BS8" s="120">
        <f t="shared" si="3"/>
        <v>0</v>
      </c>
      <c r="BT8" s="120">
        <f t="shared" si="3"/>
        <v>0</v>
      </c>
      <c r="BU8" s="120">
        <f t="shared" si="3"/>
        <v>0</v>
      </c>
      <c r="BV8" s="120">
        <f t="shared" si="3"/>
        <v>0</v>
      </c>
      <c r="BW8" s="120">
        <f t="shared" si="3"/>
        <v>0</v>
      </c>
      <c r="BX8" s="120">
        <f t="shared" si="3"/>
        <v>0</v>
      </c>
      <c r="BY8" s="120">
        <f t="shared" si="3"/>
        <v>0</v>
      </c>
      <c r="BZ8" s="120">
        <f t="shared" si="3"/>
        <v>0</v>
      </c>
      <c r="CB8" s="120">
        <f t="shared" si="3"/>
        <v>-110000000000</v>
      </c>
      <c r="CC8" s="120">
        <f t="shared" si="3"/>
        <v>0</v>
      </c>
      <c r="CD8" s="120">
        <f t="shared" si="3"/>
        <v>0</v>
      </c>
      <c r="CE8" s="120">
        <f t="shared" si="3"/>
        <v>0</v>
      </c>
      <c r="CF8" s="120">
        <f t="shared" si="3"/>
        <v>0</v>
      </c>
      <c r="CG8" s="120">
        <f t="shared" si="3"/>
        <v>0</v>
      </c>
      <c r="CH8" s="120">
        <f t="shared" si="3"/>
        <v>0</v>
      </c>
      <c r="CI8" s="120">
        <f t="shared" si="3"/>
        <v>0</v>
      </c>
      <c r="CJ8" s="120">
        <f t="shared" si="3"/>
        <v>0</v>
      </c>
      <c r="CK8" s="120">
        <f t="shared" si="3"/>
        <v>0</v>
      </c>
      <c r="CL8" s="120">
        <f t="shared" si="3"/>
        <v>-45437500</v>
      </c>
      <c r="CM8" s="120">
        <f t="shared" si="3"/>
        <v>0</v>
      </c>
      <c r="CN8" s="120">
        <f t="shared" si="3"/>
        <v>-3780000000</v>
      </c>
      <c r="CO8" s="120">
        <f t="shared" si="3"/>
        <v>0</v>
      </c>
      <c r="CP8" s="120">
        <f t="shared" si="3"/>
        <v>0</v>
      </c>
    </row>
    <row r="9" spans="1:95" ht="30" x14ac:dyDescent="0.25">
      <c r="A9" s="220" t="s">
        <v>635</v>
      </c>
      <c r="B9" s="220"/>
      <c r="C9" s="170" t="s">
        <v>664</v>
      </c>
      <c r="D9" s="170" t="s">
        <v>665</v>
      </c>
      <c r="E9" s="123" t="s">
        <v>666</v>
      </c>
      <c r="F9" s="124"/>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Z9" s="158"/>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B9" s="125"/>
      <c r="CC9" s="125"/>
      <c r="CD9" s="125"/>
      <c r="CE9" s="125"/>
      <c r="CF9" s="125"/>
      <c r="CG9" s="125"/>
      <c r="CH9" s="125"/>
      <c r="CI9" s="125"/>
      <c r="CJ9" s="125"/>
      <c r="CK9" s="125"/>
      <c r="CL9" s="125"/>
      <c r="CM9" s="125"/>
      <c r="CN9" s="125"/>
      <c r="CO9" s="125"/>
      <c r="CP9" s="125"/>
    </row>
    <row r="10" spans="1:95" x14ac:dyDescent="0.25">
      <c r="A10" s="220"/>
      <c r="B10" s="220"/>
      <c r="C10" s="171"/>
      <c r="D10" s="172"/>
      <c r="E10" s="176"/>
      <c r="F10" s="126"/>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Z10" s="159"/>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B10" s="127"/>
      <c r="CC10" s="127"/>
      <c r="CD10" s="127"/>
      <c r="CE10" s="127"/>
      <c r="CF10" s="127"/>
      <c r="CG10" s="127"/>
      <c r="CH10" s="127"/>
      <c r="CI10" s="127"/>
      <c r="CJ10" s="127"/>
      <c r="CK10" s="127"/>
      <c r="CL10" s="127"/>
      <c r="CM10" s="127"/>
      <c r="CN10" s="127"/>
      <c r="CO10" s="127"/>
      <c r="CP10" s="127"/>
    </row>
    <row r="11" spans="1:95" x14ac:dyDescent="0.25">
      <c r="A11" s="220"/>
      <c r="B11" s="220"/>
      <c r="C11" s="130"/>
      <c r="E11" s="128"/>
      <c r="F11" s="124"/>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Z11" s="160"/>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B11" s="129"/>
      <c r="CC11" s="129"/>
      <c r="CD11" s="129"/>
      <c r="CE11" s="129"/>
      <c r="CF11" s="129"/>
      <c r="CG11" s="129"/>
      <c r="CH11" s="129"/>
      <c r="CI11" s="129"/>
      <c r="CJ11" s="129"/>
      <c r="CK11" s="129"/>
      <c r="CL11" s="129"/>
      <c r="CM11" s="129"/>
      <c r="CN11" s="129"/>
      <c r="CO11" s="129"/>
      <c r="CP11" s="129"/>
    </row>
    <row r="12" spans="1:95" ht="25.5" customHeight="1" x14ac:dyDescent="0.25">
      <c r="A12" s="220"/>
      <c r="B12" s="220"/>
      <c r="C12" s="130" t="s">
        <v>667</v>
      </c>
      <c r="D12" s="130" t="s">
        <v>668</v>
      </c>
      <c r="E12" s="131"/>
      <c r="F12" s="124"/>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Z12" s="159"/>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B12" s="127"/>
      <c r="CC12" s="127"/>
      <c r="CD12" s="127"/>
      <c r="CE12" s="127"/>
      <c r="CF12" s="127"/>
      <c r="CG12" s="127"/>
      <c r="CH12" s="127"/>
      <c r="CI12" s="127"/>
      <c r="CJ12" s="127"/>
      <c r="CK12" s="127"/>
      <c r="CL12" s="127"/>
      <c r="CM12" s="127"/>
      <c r="CN12" s="127"/>
      <c r="CO12" s="127"/>
      <c r="CP12" s="127"/>
    </row>
    <row r="13" spans="1:95" s="177" customFormat="1" x14ac:dyDescent="0.25">
      <c r="A13" s="220">
        <f>B13-F13</f>
        <v>0</v>
      </c>
      <c r="B13" s="220">
        <f>-BCTC_HN_2018!L381</f>
        <v>120437500</v>
      </c>
      <c r="C13" s="181" t="s">
        <v>669</v>
      </c>
      <c r="D13" s="181" t="s">
        <v>670</v>
      </c>
      <c r="E13" s="182">
        <v>1</v>
      </c>
      <c r="F13" s="183">
        <f>ROUND(SUM(G13:CP13),0)</f>
        <v>120437500</v>
      </c>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65"/>
      <c r="AZ13" s="127"/>
      <c r="BA13" s="127"/>
      <c r="BB13" s="127">
        <f>-BB8-BB47</f>
        <v>67500000</v>
      </c>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65"/>
      <c r="CB13" s="127"/>
      <c r="CC13" s="127"/>
      <c r="CD13" s="127"/>
      <c r="CE13" s="127"/>
      <c r="CF13" s="127"/>
      <c r="CG13" s="127"/>
      <c r="CH13" s="127"/>
      <c r="CI13" s="127"/>
      <c r="CJ13" s="127"/>
      <c r="CK13" s="127"/>
      <c r="CL13" s="127">
        <f>-CL8</f>
        <v>45437500</v>
      </c>
      <c r="CM13" s="127"/>
      <c r="CN13" s="127">
        <f>BCTC_HN_2018!L388</f>
        <v>7500000</v>
      </c>
      <c r="CO13" s="127"/>
      <c r="CP13" s="127"/>
      <c r="CQ13" s="138"/>
    </row>
    <row r="14" spans="1:95" s="177" customFormat="1" x14ac:dyDescent="0.25">
      <c r="A14" s="220"/>
      <c r="B14" s="220"/>
      <c r="C14" s="181" t="s">
        <v>671</v>
      </c>
      <c r="D14" s="181" t="s">
        <v>672</v>
      </c>
      <c r="E14" s="182"/>
      <c r="F14" s="184"/>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65"/>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65"/>
      <c r="CB14" s="127"/>
      <c r="CC14" s="127"/>
      <c r="CD14" s="127"/>
      <c r="CE14" s="127"/>
      <c r="CF14" s="127"/>
      <c r="CG14" s="127"/>
      <c r="CH14" s="127"/>
      <c r="CI14" s="127"/>
      <c r="CJ14" s="127"/>
      <c r="CK14" s="127"/>
      <c r="CL14" s="127"/>
      <c r="CM14" s="127"/>
      <c r="CN14" s="127"/>
      <c r="CO14" s="127"/>
      <c r="CP14" s="127"/>
      <c r="CQ14" s="138"/>
    </row>
    <row r="15" spans="1:95" s="177" customFormat="1" x14ac:dyDescent="0.25">
      <c r="A15" s="220">
        <f>B15-F15</f>
        <v>-217062500</v>
      </c>
      <c r="B15" s="220">
        <f>Note_FA!D11</f>
        <v>225000000</v>
      </c>
      <c r="C15" s="133" t="s">
        <v>673</v>
      </c>
      <c r="D15" s="133" t="s">
        <v>674</v>
      </c>
      <c r="E15" s="180">
        <v>2</v>
      </c>
      <c r="F15" s="184">
        <f t="shared" ref="F15:F23" si="4">ROUND(SUM(G15:CP15),0)</f>
        <v>442062500</v>
      </c>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f>-AG8-AG47</f>
        <v>225000000</v>
      </c>
      <c r="AH15" s="127"/>
      <c r="AI15" s="127"/>
      <c r="AJ15" s="127"/>
      <c r="AK15" s="127"/>
      <c r="AL15" s="127"/>
      <c r="AM15" s="127"/>
      <c r="AN15" s="127"/>
      <c r="AO15" s="127"/>
      <c r="AP15" s="127"/>
      <c r="AQ15" s="127"/>
      <c r="AR15" s="127"/>
      <c r="AS15" s="127"/>
      <c r="AT15" s="127"/>
      <c r="AU15" s="127"/>
      <c r="AV15" s="127"/>
      <c r="AW15" s="127"/>
      <c r="AX15" s="127">
        <f>ADJ_2018!G14</f>
        <v>217062500</v>
      </c>
      <c r="AY15" s="165"/>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65"/>
      <c r="CB15" s="127"/>
      <c r="CC15" s="127"/>
      <c r="CD15" s="127"/>
      <c r="CE15" s="127"/>
      <c r="CF15" s="127"/>
      <c r="CG15" s="127"/>
      <c r="CH15" s="127"/>
      <c r="CI15" s="127"/>
      <c r="CJ15" s="127"/>
      <c r="CK15" s="127"/>
      <c r="CL15" s="127"/>
      <c r="CM15" s="127"/>
      <c r="CN15" s="127"/>
      <c r="CO15" s="127"/>
      <c r="CP15" s="127"/>
      <c r="CQ15" s="178"/>
    </row>
    <row r="16" spans="1:95" s="177" customFormat="1" x14ac:dyDescent="0.25">
      <c r="A16" s="220"/>
      <c r="B16" s="220"/>
      <c r="C16" s="133" t="s">
        <v>675</v>
      </c>
      <c r="D16" s="133" t="s">
        <v>676</v>
      </c>
      <c r="E16" s="180">
        <v>3</v>
      </c>
      <c r="F16" s="185">
        <f t="shared" si="4"/>
        <v>0</v>
      </c>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65"/>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65"/>
      <c r="CB16" s="127"/>
      <c r="CC16" s="127"/>
      <c r="CD16" s="127"/>
      <c r="CE16" s="127"/>
      <c r="CF16" s="127"/>
      <c r="CG16" s="127"/>
      <c r="CH16" s="127"/>
      <c r="CI16" s="127"/>
      <c r="CJ16" s="127"/>
      <c r="CK16" s="127"/>
      <c r="CL16" s="127"/>
      <c r="CM16" s="127"/>
      <c r="CN16" s="127"/>
      <c r="CO16" s="127"/>
      <c r="CP16" s="127"/>
      <c r="CQ16" s="138"/>
    </row>
    <row r="17" spans="1:95" s="177" customFormat="1" ht="45" x14ac:dyDescent="0.25">
      <c r="A17" s="220"/>
      <c r="B17" s="220"/>
      <c r="C17" s="133" t="s">
        <v>677</v>
      </c>
      <c r="D17" s="133" t="s">
        <v>678</v>
      </c>
      <c r="E17" s="180">
        <v>4</v>
      </c>
      <c r="F17" s="184">
        <f t="shared" si="4"/>
        <v>0</v>
      </c>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65"/>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65"/>
      <c r="CB17" s="127"/>
      <c r="CC17" s="127"/>
      <c r="CD17" s="127"/>
      <c r="CE17" s="127"/>
      <c r="CF17" s="127"/>
      <c r="CG17" s="127"/>
      <c r="CH17" s="127"/>
      <c r="CI17" s="127"/>
      <c r="CJ17" s="127"/>
      <c r="CK17" s="127"/>
      <c r="CL17" s="127"/>
      <c r="CM17" s="127"/>
      <c r="CN17" s="127"/>
      <c r="CO17" s="127"/>
      <c r="CP17" s="127"/>
      <c r="CQ17" s="138"/>
    </row>
    <row r="18" spans="1:95" s="177" customFormat="1" ht="30" x14ac:dyDescent="0.25">
      <c r="A18" s="220"/>
      <c r="B18" s="220"/>
      <c r="C18" s="133" t="s">
        <v>679</v>
      </c>
      <c r="D18" s="133" t="s">
        <v>680</v>
      </c>
      <c r="E18" s="180"/>
      <c r="F18" s="184">
        <f t="shared" si="4"/>
        <v>0</v>
      </c>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65"/>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65"/>
      <c r="CB18" s="127"/>
      <c r="CC18" s="127"/>
      <c r="CD18" s="127"/>
      <c r="CE18" s="127"/>
      <c r="CF18" s="127"/>
      <c r="CG18" s="127"/>
      <c r="CH18" s="127"/>
      <c r="CI18" s="127"/>
      <c r="CJ18" s="127"/>
      <c r="CK18" s="127"/>
      <c r="CL18" s="127"/>
      <c r="CM18" s="127"/>
      <c r="CN18" s="127"/>
      <c r="CO18" s="127"/>
      <c r="CP18" s="127"/>
      <c r="CQ18" s="138"/>
    </row>
    <row r="19" spans="1:95" s="177" customFormat="1" ht="45" x14ac:dyDescent="0.25">
      <c r="A19" s="220"/>
      <c r="B19" s="220"/>
      <c r="C19" s="133" t="s">
        <v>681</v>
      </c>
      <c r="D19" s="133" t="s">
        <v>682</v>
      </c>
      <c r="E19" s="180">
        <v>4</v>
      </c>
      <c r="F19" s="184">
        <f t="shared" si="4"/>
        <v>0</v>
      </c>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65"/>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65"/>
      <c r="CB19" s="127"/>
      <c r="CC19" s="127"/>
      <c r="CD19" s="127"/>
      <c r="CE19" s="127"/>
      <c r="CF19" s="127"/>
      <c r="CG19" s="127"/>
      <c r="CH19" s="127"/>
      <c r="CI19" s="127"/>
      <c r="CJ19" s="127"/>
      <c r="CK19" s="127"/>
      <c r="CL19" s="127"/>
      <c r="CM19" s="127"/>
      <c r="CN19" s="127"/>
      <c r="CO19" s="127"/>
      <c r="CP19" s="127"/>
      <c r="CQ19" s="138"/>
    </row>
    <row r="20" spans="1:95" s="177" customFormat="1" ht="30" x14ac:dyDescent="0.25">
      <c r="A20" s="220"/>
      <c r="B20" s="220"/>
      <c r="C20" s="133" t="s">
        <v>683</v>
      </c>
      <c r="D20" s="133" t="s">
        <v>684</v>
      </c>
      <c r="E20" s="180">
        <v>5</v>
      </c>
      <c r="F20" s="184">
        <f t="shared" si="4"/>
        <v>0</v>
      </c>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65"/>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65"/>
      <c r="CB20" s="127"/>
      <c r="CC20" s="127"/>
      <c r="CD20" s="127"/>
      <c r="CE20" s="127"/>
      <c r="CF20" s="127"/>
      <c r="CG20" s="127"/>
      <c r="CH20" s="127"/>
      <c r="CI20" s="127"/>
      <c r="CJ20" s="127"/>
      <c r="CK20" s="127"/>
      <c r="CL20" s="127"/>
      <c r="CM20" s="127"/>
      <c r="CN20" s="127"/>
      <c r="CO20" s="127"/>
      <c r="CP20" s="127"/>
      <c r="CQ20" s="178"/>
    </row>
    <row r="21" spans="1:95" s="177" customFormat="1" x14ac:dyDescent="0.25">
      <c r="A21" s="220"/>
      <c r="B21" s="220"/>
      <c r="C21" s="133" t="s">
        <v>70</v>
      </c>
      <c r="D21" s="133" t="s">
        <v>685</v>
      </c>
      <c r="E21" s="180">
        <v>6</v>
      </c>
      <c r="F21" s="184">
        <f t="shared" si="4"/>
        <v>0</v>
      </c>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65"/>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65"/>
      <c r="CB21" s="127"/>
      <c r="CC21" s="127"/>
      <c r="CD21" s="127"/>
      <c r="CE21" s="127"/>
      <c r="CF21" s="127"/>
      <c r="CG21" s="127"/>
      <c r="CH21" s="127"/>
      <c r="CI21" s="127"/>
      <c r="CJ21" s="127"/>
      <c r="CK21" s="127"/>
      <c r="CL21" s="127"/>
      <c r="CM21" s="127"/>
      <c r="CN21" s="127"/>
      <c r="CO21" s="127"/>
      <c r="CP21" s="127"/>
      <c r="CQ21" s="138"/>
    </row>
    <row r="22" spans="1:95" s="177" customFormat="1" x14ac:dyDescent="0.25">
      <c r="A22" s="220"/>
      <c r="B22" s="220"/>
      <c r="C22" s="133" t="s">
        <v>686</v>
      </c>
      <c r="D22" s="133" t="s">
        <v>687</v>
      </c>
      <c r="E22" s="180">
        <v>7</v>
      </c>
      <c r="F22" s="184">
        <f t="shared" si="4"/>
        <v>0</v>
      </c>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65"/>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65"/>
      <c r="CB22" s="127"/>
      <c r="CC22" s="127"/>
      <c r="CD22" s="127"/>
      <c r="CE22" s="127"/>
      <c r="CF22" s="127"/>
      <c r="CG22" s="127"/>
      <c r="CH22" s="127"/>
      <c r="CI22" s="127"/>
      <c r="CJ22" s="127"/>
      <c r="CK22" s="127"/>
      <c r="CL22" s="127"/>
      <c r="CM22" s="127"/>
      <c r="CN22" s="127"/>
      <c r="CO22" s="127"/>
      <c r="CP22" s="127"/>
      <c r="CQ22" s="138"/>
    </row>
    <row r="23" spans="1:95" s="177" customFormat="1" x14ac:dyDescent="0.25">
      <c r="A23" s="220"/>
      <c r="B23" s="220"/>
      <c r="C23" s="133" t="s">
        <v>688</v>
      </c>
      <c r="D23" s="133"/>
      <c r="E23" s="180"/>
      <c r="F23" s="184">
        <f t="shared" si="4"/>
        <v>0</v>
      </c>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65"/>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65"/>
      <c r="CB23" s="127"/>
      <c r="CC23" s="127"/>
      <c r="CD23" s="127"/>
      <c r="CE23" s="127"/>
      <c r="CF23" s="127"/>
      <c r="CG23" s="127"/>
      <c r="CH23" s="127"/>
      <c r="CI23" s="127"/>
      <c r="CJ23" s="127"/>
      <c r="CK23" s="127"/>
      <c r="CL23" s="127"/>
      <c r="CM23" s="127"/>
      <c r="CN23" s="127"/>
      <c r="CO23" s="127"/>
      <c r="CP23" s="127"/>
      <c r="CQ23" s="138"/>
    </row>
    <row r="24" spans="1:95" s="177" customFormat="1" ht="15.75" thickBot="1" x14ac:dyDescent="0.3">
      <c r="A24" s="220"/>
      <c r="B24" s="220"/>
      <c r="C24" s="133"/>
      <c r="D24" s="133"/>
      <c r="E24" s="180"/>
      <c r="F24" s="186"/>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65"/>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65"/>
      <c r="CB24" s="127"/>
      <c r="CC24" s="127"/>
      <c r="CD24" s="127"/>
      <c r="CE24" s="127"/>
      <c r="CF24" s="127"/>
      <c r="CG24" s="127"/>
      <c r="CH24" s="127"/>
      <c r="CI24" s="127"/>
      <c r="CJ24" s="127"/>
      <c r="CK24" s="127"/>
      <c r="CL24" s="127"/>
      <c r="CM24" s="127"/>
      <c r="CN24" s="127"/>
      <c r="CO24" s="127"/>
      <c r="CP24" s="127"/>
      <c r="CQ24" s="138"/>
    </row>
    <row r="25" spans="1:95" s="177" customFormat="1" ht="30" x14ac:dyDescent="0.25">
      <c r="A25" s="220"/>
      <c r="B25" s="220"/>
      <c r="C25" s="181" t="s">
        <v>689</v>
      </c>
      <c r="D25" s="181" t="s">
        <v>690</v>
      </c>
      <c r="E25" s="182">
        <v>8</v>
      </c>
      <c r="F25" s="187">
        <f>SUM(F13:F24)</f>
        <v>562500000</v>
      </c>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65"/>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65"/>
      <c r="CB25" s="127"/>
      <c r="CC25" s="127"/>
      <c r="CD25" s="127"/>
      <c r="CE25" s="127"/>
      <c r="CF25" s="127"/>
      <c r="CG25" s="127"/>
      <c r="CH25" s="127"/>
      <c r="CI25" s="127"/>
      <c r="CJ25" s="127"/>
      <c r="CK25" s="127"/>
      <c r="CL25" s="127"/>
      <c r="CM25" s="127"/>
      <c r="CN25" s="127"/>
      <c r="CO25" s="127"/>
      <c r="CP25" s="127"/>
      <c r="CQ25" s="138"/>
    </row>
    <row r="26" spans="1:95" s="177" customFormat="1" x14ac:dyDescent="0.25">
      <c r="A26" s="220"/>
      <c r="B26" s="220"/>
      <c r="C26" s="181"/>
      <c r="D26" s="181"/>
      <c r="E26" s="180"/>
      <c r="F26" s="184"/>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65"/>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65"/>
      <c r="CB26" s="127"/>
      <c r="CC26" s="127"/>
      <c r="CD26" s="127"/>
      <c r="CE26" s="127"/>
      <c r="CF26" s="127"/>
      <c r="CG26" s="127"/>
      <c r="CH26" s="127"/>
      <c r="CI26" s="127"/>
      <c r="CJ26" s="127"/>
      <c r="CK26" s="127"/>
      <c r="CL26" s="127"/>
      <c r="CM26" s="127"/>
      <c r="CN26" s="127"/>
      <c r="CO26" s="127"/>
      <c r="CP26" s="127"/>
      <c r="CQ26" s="138"/>
    </row>
    <row r="27" spans="1:95" s="177" customFormat="1" x14ac:dyDescent="0.25">
      <c r="A27" s="220"/>
      <c r="B27" s="220"/>
      <c r="C27" s="133" t="s">
        <v>691</v>
      </c>
      <c r="D27" s="188" t="s">
        <v>692</v>
      </c>
      <c r="E27" s="180">
        <v>9</v>
      </c>
      <c r="F27" s="184">
        <f t="shared" ref="F27:F32" si="5">ROUND(SUM(G27:CP27),0)</f>
        <v>5400000000</v>
      </c>
      <c r="G27" s="127"/>
      <c r="H27" s="127"/>
      <c r="I27" s="127"/>
      <c r="J27" s="127">
        <f>-J8-J47</f>
        <v>5400000000</v>
      </c>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65"/>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65"/>
      <c r="CB27" s="127"/>
      <c r="CC27" s="127"/>
      <c r="CD27" s="127"/>
      <c r="CE27" s="127"/>
      <c r="CF27" s="127"/>
      <c r="CG27" s="127"/>
      <c r="CH27" s="127"/>
      <c r="CI27" s="127"/>
      <c r="CJ27" s="127"/>
      <c r="CK27" s="127"/>
      <c r="CL27" s="127"/>
      <c r="CM27" s="127"/>
      <c r="CN27" s="127"/>
      <c r="CO27" s="127"/>
      <c r="CP27" s="127"/>
      <c r="CQ27" s="138"/>
    </row>
    <row r="28" spans="1:95" s="177" customFormat="1" x14ac:dyDescent="0.25">
      <c r="A28" s="220"/>
      <c r="B28" s="220"/>
      <c r="C28" s="133" t="s">
        <v>693</v>
      </c>
      <c r="D28" s="133" t="s">
        <v>694</v>
      </c>
      <c r="E28" s="180">
        <v>10</v>
      </c>
      <c r="F28" s="184">
        <f t="shared" si="5"/>
        <v>-5625000000</v>
      </c>
      <c r="G28" s="127"/>
      <c r="H28" s="127"/>
      <c r="I28" s="127"/>
      <c r="J28" s="127"/>
      <c r="K28" s="127"/>
      <c r="L28" s="127"/>
      <c r="M28" s="127"/>
      <c r="N28" s="127"/>
      <c r="O28" s="127"/>
      <c r="P28" s="127"/>
      <c r="Q28" s="127"/>
      <c r="R28" s="127">
        <f>-R8-R47</f>
        <v>-5625000000</v>
      </c>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65"/>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65"/>
      <c r="CB28" s="127"/>
      <c r="CC28" s="127"/>
      <c r="CD28" s="127"/>
      <c r="CE28" s="127"/>
      <c r="CF28" s="127"/>
      <c r="CG28" s="127"/>
      <c r="CH28" s="127"/>
      <c r="CI28" s="127"/>
      <c r="CJ28" s="127"/>
      <c r="CK28" s="127"/>
      <c r="CL28" s="127"/>
      <c r="CM28" s="127"/>
      <c r="CN28" s="127"/>
      <c r="CO28" s="127"/>
      <c r="CP28" s="127"/>
      <c r="CQ28" s="138"/>
    </row>
    <row r="29" spans="1:95" s="177" customFormat="1" ht="30" x14ac:dyDescent="0.25">
      <c r="A29" s="220"/>
      <c r="B29" s="220"/>
      <c r="C29" s="133" t="s">
        <v>695</v>
      </c>
      <c r="D29" s="133" t="s">
        <v>696</v>
      </c>
      <c r="E29" s="180">
        <v>11</v>
      </c>
      <c r="F29" s="184">
        <f t="shared" si="5"/>
        <v>3437500000</v>
      </c>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65"/>
      <c r="AZ29" s="127">
        <f>-AZ8-AZ47</f>
        <v>62500000</v>
      </c>
      <c r="BA29" s="127"/>
      <c r="BB29" s="127"/>
      <c r="BC29" s="127">
        <f>-BC8-BC47</f>
        <v>3375000000</v>
      </c>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65"/>
      <c r="CB29" s="127"/>
      <c r="CC29" s="127"/>
      <c r="CD29" s="127"/>
      <c r="CE29" s="127"/>
      <c r="CF29" s="127"/>
      <c r="CG29" s="127"/>
      <c r="CH29" s="127"/>
      <c r="CI29" s="127"/>
      <c r="CJ29" s="127"/>
      <c r="CK29" s="127"/>
      <c r="CL29" s="127"/>
      <c r="CM29" s="127"/>
      <c r="CN29" s="127"/>
      <c r="CO29" s="127"/>
      <c r="CP29" s="127"/>
      <c r="CQ29" s="138"/>
    </row>
    <row r="30" spans="1:95" s="177" customFormat="1" x14ac:dyDescent="0.25">
      <c r="A30" s="220"/>
      <c r="B30" s="220"/>
      <c r="C30" s="133" t="s">
        <v>697</v>
      </c>
      <c r="D30" s="133" t="s">
        <v>698</v>
      </c>
      <c r="E30" s="180">
        <v>12</v>
      </c>
      <c r="F30" s="184">
        <f t="shared" si="5"/>
        <v>0</v>
      </c>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65"/>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127"/>
      <c r="BV30" s="127"/>
      <c r="BW30" s="127"/>
      <c r="BX30" s="127"/>
      <c r="BY30" s="127"/>
      <c r="BZ30" s="127"/>
      <c r="CA30" s="165"/>
      <c r="CB30" s="127"/>
      <c r="CC30" s="127"/>
      <c r="CD30" s="127"/>
      <c r="CE30" s="127"/>
      <c r="CF30" s="127"/>
      <c r="CG30" s="127"/>
      <c r="CH30" s="127"/>
      <c r="CI30" s="127"/>
      <c r="CJ30" s="127"/>
      <c r="CK30" s="127"/>
      <c r="CL30" s="127"/>
      <c r="CM30" s="127"/>
      <c r="CN30" s="127"/>
      <c r="CO30" s="127"/>
      <c r="CP30" s="127"/>
      <c r="CQ30" s="138"/>
    </row>
    <row r="31" spans="1:95" s="177" customFormat="1" x14ac:dyDescent="0.25">
      <c r="A31" s="220"/>
      <c r="B31" s="220"/>
      <c r="C31" s="133" t="s">
        <v>699</v>
      </c>
      <c r="D31" s="133" t="s">
        <v>700</v>
      </c>
      <c r="E31" s="180">
        <v>13</v>
      </c>
      <c r="F31" s="184">
        <f t="shared" si="5"/>
        <v>0</v>
      </c>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65"/>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65"/>
      <c r="CB31" s="127"/>
      <c r="CC31" s="127"/>
      <c r="CD31" s="127"/>
      <c r="CE31" s="127"/>
      <c r="CF31" s="127"/>
      <c r="CG31" s="127"/>
      <c r="CH31" s="127"/>
      <c r="CI31" s="127"/>
      <c r="CJ31" s="127"/>
      <c r="CK31" s="127"/>
      <c r="CL31" s="127"/>
      <c r="CM31" s="127"/>
      <c r="CN31" s="127"/>
      <c r="CO31" s="127"/>
      <c r="CP31" s="127"/>
      <c r="CQ31" s="138"/>
    </row>
    <row r="32" spans="1:95" s="177" customFormat="1" x14ac:dyDescent="0.25">
      <c r="A32" s="220"/>
      <c r="B32" s="220"/>
      <c r="C32" s="133" t="s">
        <v>701</v>
      </c>
      <c r="D32" s="133"/>
      <c r="E32" s="180"/>
      <c r="F32" s="184">
        <f t="shared" si="5"/>
        <v>0</v>
      </c>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65"/>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65"/>
      <c r="CB32" s="127"/>
      <c r="CC32" s="127"/>
      <c r="CD32" s="127"/>
      <c r="CE32" s="127"/>
      <c r="CF32" s="127"/>
      <c r="CG32" s="127"/>
      <c r="CH32" s="127"/>
      <c r="CI32" s="127"/>
      <c r="CJ32" s="127"/>
      <c r="CK32" s="127"/>
      <c r="CL32" s="127"/>
      <c r="CM32" s="127"/>
      <c r="CN32" s="127"/>
      <c r="CO32" s="127"/>
      <c r="CP32" s="127"/>
      <c r="CQ32" s="138"/>
    </row>
    <row r="33" spans="1:94" s="138" customFormat="1" ht="15.75" thickBot="1" x14ac:dyDescent="0.3">
      <c r="A33" s="220"/>
      <c r="B33" s="220"/>
      <c r="C33" s="133"/>
      <c r="D33" s="133"/>
      <c r="E33" s="180"/>
      <c r="F33" s="186"/>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65"/>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7"/>
      <c r="BY33" s="127"/>
      <c r="BZ33" s="127"/>
      <c r="CA33" s="165"/>
      <c r="CB33" s="127"/>
      <c r="CC33" s="127"/>
      <c r="CD33" s="127"/>
      <c r="CE33" s="127"/>
      <c r="CF33" s="127"/>
      <c r="CG33" s="127"/>
      <c r="CH33" s="127"/>
      <c r="CI33" s="127"/>
      <c r="CJ33" s="127"/>
      <c r="CK33" s="127"/>
      <c r="CL33" s="127"/>
      <c r="CM33" s="127"/>
      <c r="CN33" s="127"/>
      <c r="CO33" s="127"/>
      <c r="CP33" s="127"/>
    </row>
    <row r="34" spans="1:94" s="138" customFormat="1" x14ac:dyDescent="0.25">
      <c r="A34" s="220"/>
      <c r="B34" s="220"/>
      <c r="C34" s="181"/>
      <c r="D34" s="189"/>
      <c r="E34" s="179"/>
      <c r="F34" s="187">
        <f>SUM(F25:F33)</f>
        <v>3775000000</v>
      </c>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65"/>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65"/>
      <c r="CB34" s="127"/>
      <c r="CC34" s="127"/>
      <c r="CD34" s="127"/>
      <c r="CE34" s="127"/>
      <c r="CF34" s="127"/>
      <c r="CG34" s="127"/>
      <c r="CH34" s="127"/>
      <c r="CI34" s="127"/>
      <c r="CJ34" s="127"/>
      <c r="CK34" s="127"/>
      <c r="CL34" s="127"/>
      <c r="CM34" s="127"/>
      <c r="CN34" s="127"/>
      <c r="CO34" s="127"/>
      <c r="CP34" s="127"/>
    </row>
    <row r="35" spans="1:94" s="138" customFormat="1" x14ac:dyDescent="0.25">
      <c r="A35" s="220"/>
      <c r="B35" s="220"/>
      <c r="C35" s="133" t="s">
        <v>702</v>
      </c>
      <c r="D35" s="133" t="s">
        <v>703</v>
      </c>
      <c r="E35" s="180">
        <v>14</v>
      </c>
      <c r="F35" s="184">
        <f>ROUND(SUM(G35:CP35),0)</f>
        <v>0</v>
      </c>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65"/>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65"/>
      <c r="CB35" s="127"/>
      <c r="CC35" s="127"/>
      <c r="CD35" s="127"/>
      <c r="CE35" s="127"/>
      <c r="CF35" s="127"/>
      <c r="CG35" s="127"/>
      <c r="CH35" s="127"/>
      <c r="CI35" s="127"/>
      <c r="CJ35" s="127"/>
      <c r="CK35" s="127"/>
      <c r="CL35" s="127"/>
      <c r="CM35" s="127"/>
      <c r="CN35" s="127"/>
      <c r="CO35" s="127"/>
      <c r="CP35" s="127"/>
    </row>
    <row r="36" spans="1:94" s="138" customFormat="1" x14ac:dyDescent="0.25">
      <c r="A36" s="220"/>
      <c r="B36" s="220"/>
      <c r="C36" s="133" t="s">
        <v>704</v>
      </c>
      <c r="D36" s="133" t="s">
        <v>705</v>
      </c>
      <c r="E36" s="180">
        <v>15</v>
      </c>
      <c r="F36" s="184">
        <f>ROUND(SUM(G36:CP36),0)</f>
        <v>0</v>
      </c>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65"/>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65"/>
      <c r="CB36" s="127"/>
      <c r="CC36" s="127"/>
      <c r="CD36" s="127"/>
      <c r="CE36" s="127"/>
      <c r="CF36" s="127"/>
      <c r="CG36" s="127"/>
      <c r="CH36" s="127"/>
      <c r="CI36" s="127"/>
      <c r="CJ36" s="127"/>
      <c r="CK36" s="127"/>
      <c r="CL36" s="127"/>
      <c r="CM36" s="127"/>
      <c r="CN36" s="127"/>
      <c r="CO36" s="127"/>
      <c r="CP36" s="127"/>
    </row>
    <row r="37" spans="1:94" s="138" customFormat="1" x14ac:dyDescent="0.25">
      <c r="A37" s="220"/>
      <c r="B37" s="220"/>
      <c r="C37" s="133" t="s">
        <v>706</v>
      </c>
      <c r="D37" s="133" t="s">
        <v>707</v>
      </c>
      <c r="E37" s="180">
        <v>16</v>
      </c>
      <c r="F37" s="184">
        <f>ROUND(SUM(G37:CP37),0)</f>
        <v>0</v>
      </c>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65"/>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65"/>
      <c r="CB37" s="127"/>
      <c r="CC37" s="127"/>
      <c r="CD37" s="127"/>
      <c r="CE37" s="127"/>
      <c r="CF37" s="127"/>
      <c r="CG37" s="127"/>
      <c r="CH37" s="127"/>
      <c r="CI37" s="127"/>
      <c r="CJ37" s="127"/>
      <c r="CK37" s="127"/>
      <c r="CL37" s="127"/>
      <c r="CM37" s="127"/>
      <c r="CN37" s="127"/>
      <c r="CO37" s="127"/>
      <c r="CP37" s="127"/>
    </row>
    <row r="38" spans="1:94" s="138" customFormat="1" x14ac:dyDescent="0.25">
      <c r="A38" s="220"/>
      <c r="B38" s="220"/>
      <c r="C38" s="133" t="s">
        <v>708</v>
      </c>
      <c r="D38" s="133" t="s">
        <v>709</v>
      </c>
      <c r="E38" s="180">
        <v>17</v>
      </c>
      <c r="F38" s="184">
        <f>ROUND(SUM(G38:CP38),0)</f>
        <v>0</v>
      </c>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65"/>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65"/>
      <c r="CB38" s="127"/>
      <c r="CC38" s="127"/>
      <c r="CD38" s="127"/>
      <c r="CE38" s="127"/>
      <c r="CF38" s="127"/>
      <c r="CG38" s="127"/>
      <c r="CH38" s="127"/>
      <c r="CI38" s="127"/>
      <c r="CJ38" s="127"/>
      <c r="CK38" s="127"/>
      <c r="CL38" s="127"/>
      <c r="CM38" s="127"/>
      <c r="CN38" s="127"/>
      <c r="CO38" s="127"/>
      <c r="CP38" s="127"/>
    </row>
    <row r="39" spans="1:94" s="138" customFormat="1" ht="15.75" thickBot="1" x14ac:dyDescent="0.3">
      <c r="A39" s="220"/>
      <c r="B39" s="220"/>
      <c r="C39" s="133"/>
      <c r="D39" s="133"/>
      <c r="E39" s="180"/>
      <c r="F39" s="186"/>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65"/>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65"/>
      <c r="CB39" s="127"/>
      <c r="CC39" s="127"/>
      <c r="CD39" s="127"/>
      <c r="CE39" s="127"/>
      <c r="CF39" s="127"/>
      <c r="CG39" s="127"/>
      <c r="CH39" s="127"/>
      <c r="CI39" s="127"/>
      <c r="CJ39" s="127"/>
      <c r="CK39" s="127"/>
      <c r="CL39" s="127"/>
      <c r="CM39" s="127"/>
      <c r="CN39" s="127"/>
      <c r="CO39" s="127"/>
      <c r="CP39" s="127"/>
    </row>
    <row r="40" spans="1:94" s="138" customFormat="1" ht="30.75" thickBot="1" x14ac:dyDescent="0.3">
      <c r="A40" s="220"/>
      <c r="B40" s="220"/>
      <c r="C40" s="181" t="s">
        <v>710</v>
      </c>
      <c r="D40" s="181" t="s">
        <v>711</v>
      </c>
      <c r="E40" s="182">
        <v>20</v>
      </c>
      <c r="F40" s="190">
        <f>SUM(F34:F39)</f>
        <v>3775000000</v>
      </c>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65"/>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65"/>
      <c r="CB40" s="127"/>
      <c r="CC40" s="127"/>
      <c r="CD40" s="127"/>
      <c r="CE40" s="127"/>
      <c r="CF40" s="127"/>
      <c r="CG40" s="127"/>
      <c r="CH40" s="127"/>
      <c r="CI40" s="127"/>
      <c r="CJ40" s="127"/>
      <c r="CK40" s="127"/>
      <c r="CL40" s="127"/>
      <c r="CM40" s="127"/>
      <c r="CN40" s="127"/>
      <c r="CO40" s="127"/>
      <c r="CP40" s="127"/>
    </row>
    <row r="41" spans="1:94" s="138" customFormat="1" x14ac:dyDescent="0.25">
      <c r="A41" s="220"/>
      <c r="B41" s="220"/>
      <c r="C41" s="191"/>
      <c r="D41" s="191"/>
      <c r="E41" s="180"/>
      <c r="F41" s="184"/>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65"/>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65"/>
      <c r="CB41" s="127"/>
      <c r="CC41" s="127"/>
      <c r="CD41" s="127"/>
      <c r="CE41" s="127"/>
      <c r="CF41" s="127"/>
      <c r="CG41" s="127"/>
      <c r="CH41" s="127"/>
      <c r="CI41" s="127"/>
      <c r="CJ41" s="127"/>
      <c r="CK41" s="127"/>
      <c r="CL41" s="127"/>
      <c r="CM41" s="127"/>
      <c r="CN41" s="127"/>
      <c r="CO41" s="127"/>
      <c r="CP41" s="127"/>
    </row>
    <row r="42" spans="1:94" s="138" customFormat="1" ht="42.75" customHeight="1" x14ac:dyDescent="0.25">
      <c r="A42" s="220"/>
      <c r="B42" s="220"/>
      <c r="C42" s="181" t="s">
        <v>712</v>
      </c>
      <c r="D42" s="181" t="s">
        <v>713</v>
      </c>
      <c r="E42" s="182"/>
      <c r="F42" s="184"/>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65"/>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65"/>
      <c r="CB42" s="127"/>
      <c r="CC42" s="127"/>
      <c r="CD42" s="127"/>
      <c r="CE42" s="127"/>
      <c r="CF42" s="127"/>
      <c r="CG42" s="127"/>
      <c r="CH42" s="127"/>
      <c r="CI42" s="127"/>
      <c r="CJ42" s="127"/>
      <c r="CK42" s="127"/>
      <c r="CL42" s="127"/>
      <c r="CM42" s="127"/>
      <c r="CN42" s="127"/>
      <c r="CO42" s="127"/>
      <c r="CP42" s="127"/>
    </row>
    <row r="43" spans="1:94" s="138" customFormat="1" ht="30" x14ac:dyDescent="0.25">
      <c r="A43" s="220">
        <f>B43-F43</f>
        <v>0</v>
      </c>
      <c r="B43" s="220">
        <f>-Note_FA!D5</f>
        <v>-2000000000</v>
      </c>
      <c r="C43" s="133" t="s">
        <v>714</v>
      </c>
      <c r="D43" s="133" t="s">
        <v>715</v>
      </c>
      <c r="E43" s="180">
        <v>21</v>
      </c>
      <c r="F43" s="184">
        <f t="shared" ref="F43:F53" si="6">ROUND(SUM(G43:CP43),0)</f>
        <v>-2000000000</v>
      </c>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f>-AF8-AF47</f>
        <v>-2000000000</v>
      </c>
      <c r="AG43" s="127"/>
      <c r="AH43" s="127"/>
      <c r="AI43" s="127"/>
      <c r="AJ43" s="127"/>
      <c r="AK43" s="127"/>
      <c r="AL43" s="127"/>
      <c r="AM43" s="127"/>
      <c r="AN43" s="127"/>
      <c r="AO43" s="127"/>
      <c r="AP43" s="127"/>
      <c r="AQ43" s="127"/>
      <c r="AR43" s="127"/>
      <c r="AS43" s="127"/>
      <c r="AT43" s="127"/>
      <c r="AU43" s="127"/>
      <c r="AV43" s="127"/>
      <c r="AW43" s="127"/>
      <c r="AX43" s="127"/>
      <c r="AY43" s="165"/>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65"/>
      <c r="CB43" s="127"/>
      <c r="CC43" s="127"/>
      <c r="CD43" s="127"/>
      <c r="CE43" s="127"/>
      <c r="CF43" s="127"/>
      <c r="CG43" s="127"/>
      <c r="CH43" s="127"/>
      <c r="CI43" s="127"/>
      <c r="CJ43" s="127"/>
      <c r="CK43" s="127"/>
      <c r="CL43" s="127"/>
      <c r="CM43" s="127"/>
      <c r="CN43" s="127"/>
      <c r="CO43" s="127"/>
      <c r="CP43" s="127"/>
    </row>
    <row r="44" spans="1:94" s="138" customFormat="1" ht="30" x14ac:dyDescent="0.25">
      <c r="A44" s="220"/>
      <c r="B44" s="220"/>
      <c r="C44" s="133" t="s">
        <v>716</v>
      </c>
      <c r="D44" s="133" t="s">
        <v>717</v>
      </c>
      <c r="E44" s="180">
        <v>22</v>
      </c>
      <c r="F44" s="184">
        <f t="shared" si="6"/>
        <v>0</v>
      </c>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65"/>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65"/>
      <c r="CB44" s="127"/>
      <c r="CC44" s="127"/>
      <c r="CD44" s="127"/>
      <c r="CE44" s="127"/>
      <c r="CF44" s="127"/>
      <c r="CG44" s="127"/>
      <c r="CH44" s="127"/>
      <c r="CI44" s="127"/>
      <c r="CJ44" s="127"/>
      <c r="CK44" s="127"/>
      <c r="CL44" s="127"/>
      <c r="CM44" s="127"/>
      <c r="CN44" s="127"/>
      <c r="CO44" s="127"/>
      <c r="CP44" s="127"/>
    </row>
    <row r="45" spans="1:94" s="138" customFormat="1" ht="30" x14ac:dyDescent="0.25">
      <c r="A45" s="220"/>
      <c r="B45" s="220"/>
      <c r="C45" s="133" t="s">
        <v>718</v>
      </c>
      <c r="D45" s="133" t="s">
        <v>719</v>
      </c>
      <c r="E45" s="180">
        <v>23</v>
      </c>
      <c r="F45" s="184">
        <f t="shared" si="6"/>
        <v>0</v>
      </c>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65"/>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65"/>
      <c r="CB45" s="127"/>
      <c r="CC45" s="127"/>
      <c r="CD45" s="127"/>
      <c r="CE45" s="127"/>
      <c r="CF45" s="127"/>
      <c r="CG45" s="127"/>
      <c r="CH45" s="127"/>
      <c r="CI45" s="127"/>
      <c r="CJ45" s="127"/>
      <c r="CK45" s="127"/>
      <c r="CL45" s="127"/>
      <c r="CM45" s="127"/>
      <c r="CN45" s="127"/>
      <c r="CO45" s="127"/>
      <c r="CP45" s="127"/>
    </row>
    <row r="46" spans="1:94" s="138" customFormat="1" ht="30" x14ac:dyDescent="0.25">
      <c r="A46" s="220"/>
      <c r="B46" s="220"/>
      <c r="C46" s="133" t="s">
        <v>720</v>
      </c>
      <c r="D46" s="133" t="s">
        <v>721</v>
      </c>
      <c r="E46" s="180">
        <v>24</v>
      </c>
      <c r="F46" s="184">
        <f t="shared" si="6"/>
        <v>0</v>
      </c>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65"/>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65"/>
      <c r="CB46" s="127"/>
      <c r="CC46" s="127"/>
      <c r="CD46" s="127"/>
      <c r="CE46" s="127"/>
      <c r="CF46" s="127"/>
      <c r="CG46" s="127"/>
      <c r="CH46" s="127"/>
      <c r="CI46" s="127"/>
      <c r="CJ46" s="127"/>
      <c r="CK46" s="127"/>
      <c r="CL46" s="127"/>
      <c r="CM46" s="127"/>
      <c r="CN46" s="127"/>
      <c r="CO46" s="127"/>
      <c r="CP46" s="127"/>
    </row>
    <row r="47" spans="1:94" s="138" customFormat="1" ht="30" x14ac:dyDescent="0.25">
      <c r="A47" s="220">
        <f>B47-F47</f>
        <v>0</v>
      </c>
      <c r="B47" s="220">
        <f>-'Mua A'!C23</f>
        <v>-5000000000</v>
      </c>
      <c r="C47" s="133" t="s">
        <v>728</v>
      </c>
      <c r="D47" s="133" t="s">
        <v>729</v>
      </c>
      <c r="E47" s="180">
        <v>25</v>
      </c>
      <c r="F47" s="184">
        <f t="shared" si="6"/>
        <v>-5000000000</v>
      </c>
      <c r="G47" s="127"/>
      <c r="H47" s="127"/>
      <c r="I47" s="127"/>
      <c r="J47" s="127">
        <f>-'Mua A'!C7</f>
        <v>-9000000000</v>
      </c>
      <c r="K47" s="127"/>
      <c r="L47" s="127"/>
      <c r="M47" s="127"/>
      <c r="N47" s="127"/>
      <c r="O47" s="127"/>
      <c r="P47" s="127"/>
      <c r="Q47" s="127"/>
      <c r="R47" s="127">
        <f>-'Mua A'!C8</f>
        <v>-1875000000</v>
      </c>
      <c r="S47" s="127"/>
      <c r="T47" s="127"/>
      <c r="U47" s="127"/>
      <c r="V47" s="127"/>
      <c r="W47" s="127"/>
      <c r="X47" s="127"/>
      <c r="Y47" s="127"/>
      <c r="Z47" s="127"/>
      <c r="AA47" s="127"/>
      <c r="AB47" s="127"/>
      <c r="AC47" s="127"/>
      <c r="AD47" s="127"/>
      <c r="AE47" s="127"/>
      <c r="AF47" s="127">
        <f>-BCTC_A!P115</f>
        <v>-1000000000</v>
      </c>
      <c r="AG47" s="127">
        <f>-BCTC_A!P122</f>
        <v>75000000</v>
      </c>
      <c r="AH47" s="127"/>
      <c r="AI47" s="127"/>
      <c r="AJ47" s="127"/>
      <c r="AK47" s="127"/>
      <c r="AL47" s="127"/>
      <c r="AM47" s="127"/>
      <c r="AN47" s="127"/>
      <c r="AO47" s="127"/>
      <c r="AP47" s="127"/>
      <c r="AQ47" s="127"/>
      <c r="AR47" s="127"/>
      <c r="AS47" s="127"/>
      <c r="AT47" s="127"/>
      <c r="AU47" s="127"/>
      <c r="AV47" s="127"/>
      <c r="AW47" s="127"/>
      <c r="AX47" s="127">
        <f>-AX8-AX15</f>
        <v>-8682500000</v>
      </c>
      <c r="AY47" s="165"/>
      <c r="AZ47" s="127">
        <f>-'Mua A'!C13</f>
        <v>10562500000</v>
      </c>
      <c r="BA47" s="127"/>
      <c r="BB47" s="127">
        <f>-'Mua A'!C14</f>
        <v>22500000</v>
      </c>
      <c r="BC47" s="127">
        <f>-'Mua A'!C15</f>
        <v>1125000000</v>
      </c>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65"/>
      <c r="CB47" s="127"/>
      <c r="CC47" s="127"/>
      <c r="CD47" s="127"/>
      <c r="CE47" s="127"/>
      <c r="CF47" s="127"/>
      <c r="CG47" s="127"/>
      <c r="CH47" s="127"/>
      <c r="CI47" s="127"/>
      <c r="CJ47" s="127"/>
      <c r="CK47" s="127"/>
      <c r="CL47" s="127"/>
      <c r="CM47" s="127"/>
      <c r="CN47" s="127">
        <f>-BCTC_HN_2018!L307</f>
        <v>3772500000</v>
      </c>
      <c r="CO47" s="127"/>
      <c r="CP47" s="127"/>
    </row>
    <row r="48" spans="1:94" s="138" customFormat="1" ht="30" x14ac:dyDescent="0.25">
      <c r="A48" s="220"/>
      <c r="B48" s="220"/>
      <c r="C48" s="133" t="s">
        <v>724</v>
      </c>
      <c r="D48" s="133" t="s">
        <v>725</v>
      </c>
      <c r="E48" s="180">
        <v>26</v>
      </c>
      <c r="F48" s="184">
        <f t="shared" si="6"/>
        <v>0</v>
      </c>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65"/>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65"/>
      <c r="CB48" s="127"/>
      <c r="CC48" s="127"/>
      <c r="CD48" s="127"/>
      <c r="CE48" s="127"/>
      <c r="CF48" s="127"/>
      <c r="CG48" s="127"/>
      <c r="CH48" s="127"/>
      <c r="CI48" s="127"/>
      <c r="CJ48" s="127"/>
      <c r="CK48" s="127"/>
      <c r="CL48" s="127"/>
      <c r="CM48" s="127"/>
      <c r="CN48" s="127"/>
      <c r="CO48" s="127"/>
      <c r="CP48" s="127"/>
    </row>
    <row r="49" spans="1:94" s="138" customFormat="1" ht="30" x14ac:dyDescent="0.25">
      <c r="A49" s="220"/>
      <c r="B49" s="220"/>
      <c r="C49" s="133" t="s">
        <v>726</v>
      </c>
      <c r="D49" s="133" t="s">
        <v>727</v>
      </c>
      <c r="E49" s="180">
        <v>27</v>
      </c>
      <c r="F49" s="184">
        <f t="shared" si="6"/>
        <v>0</v>
      </c>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65"/>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65"/>
      <c r="CB49" s="127"/>
      <c r="CC49" s="127"/>
      <c r="CD49" s="127"/>
      <c r="CE49" s="127"/>
      <c r="CF49" s="127"/>
      <c r="CG49" s="127"/>
      <c r="CH49" s="127"/>
      <c r="CI49" s="127"/>
      <c r="CJ49" s="127"/>
      <c r="CK49" s="127"/>
      <c r="CL49" s="127"/>
      <c r="CM49" s="127"/>
      <c r="CN49" s="127"/>
      <c r="CO49" s="127"/>
      <c r="CP49" s="127"/>
    </row>
    <row r="50" spans="1:94" s="138" customFormat="1" x14ac:dyDescent="0.25">
      <c r="A50" s="220"/>
      <c r="B50" s="220"/>
      <c r="C50" s="133"/>
      <c r="D50" s="133"/>
      <c r="E50" s="180"/>
      <c r="F50" s="184"/>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65"/>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65"/>
      <c r="CB50" s="127"/>
      <c r="CC50" s="127"/>
      <c r="CD50" s="127"/>
      <c r="CE50" s="127"/>
      <c r="CF50" s="127"/>
      <c r="CG50" s="127"/>
      <c r="CH50" s="127"/>
      <c r="CI50" s="127"/>
      <c r="CJ50" s="127"/>
      <c r="CK50" s="127"/>
      <c r="CL50" s="127"/>
      <c r="CM50" s="127"/>
      <c r="CN50" s="127"/>
      <c r="CO50" s="127"/>
      <c r="CP50" s="127"/>
    </row>
    <row r="51" spans="1:94" s="138" customFormat="1" ht="30" x14ac:dyDescent="0.25">
      <c r="A51" s="220"/>
      <c r="B51" s="220"/>
      <c r="C51" s="133" t="s">
        <v>730</v>
      </c>
      <c r="D51" s="133" t="s">
        <v>731</v>
      </c>
      <c r="E51" s="180">
        <v>28</v>
      </c>
      <c r="F51" s="184">
        <f t="shared" si="6"/>
        <v>0</v>
      </c>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65"/>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65"/>
      <c r="CB51" s="127"/>
      <c r="CC51" s="127"/>
      <c r="CD51" s="127"/>
      <c r="CE51" s="127"/>
      <c r="CF51" s="127"/>
      <c r="CG51" s="127"/>
      <c r="CH51" s="127"/>
      <c r="CI51" s="127"/>
      <c r="CJ51" s="127"/>
      <c r="CK51" s="127"/>
      <c r="CL51" s="127"/>
      <c r="CM51" s="127"/>
      <c r="CN51" s="127"/>
      <c r="CO51" s="127"/>
      <c r="CP51" s="127"/>
    </row>
    <row r="52" spans="1:94" s="138" customFormat="1" x14ac:dyDescent="0.25">
      <c r="A52" s="220"/>
      <c r="B52" s="220"/>
      <c r="C52" s="133" t="s">
        <v>732</v>
      </c>
      <c r="D52" s="133"/>
      <c r="E52" s="180"/>
      <c r="F52" s="184">
        <f t="shared" si="6"/>
        <v>0</v>
      </c>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65"/>
      <c r="AZ52" s="127"/>
      <c r="BA52" s="127"/>
      <c r="BB52" s="127"/>
      <c r="BC52" s="127"/>
      <c r="BD52" s="127"/>
      <c r="BE52" s="127"/>
      <c r="BF52" s="127"/>
      <c r="BG52" s="127"/>
      <c r="BH52" s="127"/>
      <c r="BI52" s="127"/>
      <c r="BJ52" s="127"/>
      <c r="BK52" s="127"/>
      <c r="BL52" s="127"/>
      <c r="BM52" s="127"/>
      <c r="BN52" s="127"/>
      <c r="BO52" s="127"/>
      <c r="BP52" s="127"/>
      <c r="BQ52" s="127"/>
      <c r="BR52" s="127"/>
      <c r="BS52" s="127"/>
      <c r="BT52" s="127"/>
      <c r="BU52" s="127"/>
      <c r="BV52" s="127"/>
      <c r="BW52" s="127"/>
      <c r="BX52" s="127"/>
      <c r="BY52" s="127"/>
      <c r="BZ52" s="127"/>
      <c r="CA52" s="165"/>
      <c r="CB52" s="127"/>
      <c r="CC52" s="127"/>
      <c r="CD52" s="127"/>
      <c r="CE52" s="127"/>
      <c r="CF52" s="127"/>
      <c r="CG52" s="127"/>
      <c r="CH52" s="127"/>
      <c r="CI52" s="127"/>
      <c r="CJ52" s="127"/>
      <c r="CK52" s="127"/>
      <c r="CL52" s="127"/>
      <c r="CM52" s="127"/>
      <c r="CN52" s="127"/>
      <c r="CO52" s="127"/>
      <c r="CP52" s="127"/>
    </row>
    <row r="53" spans="1:94" s="138" customFormat="1" x14ac:dyDescent="0.25">
      <c r="A53" s="220"/>
      <c r="B53" s="220"/>
      <c r="C53" s="133" t="s">
        <v>701</v>
      </c>
      <c r="D53" s="133"/>
      <c r="E53" s="180"/>
      <c r="F53" s="184">
        <f t="shared" si="6"/>
        <v>0</v>
      </c>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65"/>
      <c r="AZ53" s="127"/>
      <c r="BA53" s="127"/>
      <c r="BB53" s="127"/>
      <c r="BC53" s="127"/>
      <c r="BD53" s="127"/>
      <c r="BE53" s="127"/>
      <c r="BF53" s="127"/>
      <c r="BG53" s="127"/>
      <c r="BH53" s="127"/>
      <c r="BI53" s="127"/>
      <c r="BJ53" s="127"/>
      <c r="BK53" s="127"/>
      <c r="BL53" s="127"/>
      <c r="BM53" s="127"/>
      <c r="BN53" s="127"/>
      <c r="BO53" s="127"/>
      <c r="BP53" s="127"/>
      <c r="BQ53" s="127"/>
      <c r="BR53" s="127"/>
      <c r="BS53" s="127"/>
      <c r="BT53" s="127"/>
      <c r="BU53" s="127"/>
      <c r="BV53" s="127"/>
      <c r="BW53" s="127"/>
      <c r="BX53" s="127"/>
      <c r="BY53" s="127"/>
      <c r="BZ53" s="127"/>
      <c r="CA53" s="165"/>
      <c r="CB53" s="127"/>
      <c r="CC53" s="127"/>
      <c r="CD53" s="127"/>
      <c r="CE53" s="127"/>
      <c r="CF53" s="127"/>
      <c r="CG53" s="127"/>
      <c r="CH53" s="127"/>
      <c r="CI53" s="127"/>
      <c r="CJ53" s="127"/>
      <c r="CK53" s="127"/>
      <c r="CL53" s="127"/>
      <c r="CM53" s="127"/>
      <c r="CN53" s="127"/>
      <c r="CO53" s="127"/>
      <c r="CP53" s="127"/>
    </row>
    <row r="54" spans="1:94" s="138" customFormat="1" ht="15.75" thickBot="1" x14ac:dyDescent="0.3">
      <c r="A54" s="220"/>
      <c r="B54" s="220"/>
      <c r="C54" s="133"/>
      <c r="D54" s="133"/>
      <c r="E54" s="180"/>
      <c r="F54" s="186"/>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65"/>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65"/>
      <c r="CB54" s="127"/>
      <c r="CC54" s="127"/>
      <c r="CD54" s="127"/>
      <c r="CE54" s="127"/>
      <c r="CF54" s="127"/>
      <c r="CG54" s="127"/>
      <c r="CH54" s="127"/>
      <c r="CI54" s="127"/>
      <c r="CJ54" s="127"/>
      <c r="CK54" s="127"/>
      <c r="CL54" s="127"/>
      <c r="CM54" s="127"/>
      <c r="CN54" s="127"/>
      <c r="CO54" s="127"/>
      <c r="CP54" s="127"/>
    </row>
    <row r="55" spans="1:94" s="138" customFormat="1" ht="30.75" thickBot="1" x14ac:dyDescent="0.3">
      <c r="A55" s="220"/>
      <c r="B55" s="220"/>
      <c r="C55" s="181" t="s">
        <v>733</v>
      </c>
      <c r="D55" s="181" t="s">
        <v>734</v>
      </c>
      <c r="E55" s="182">
        <v>30</v>
      </c>
      <c r="F55" s="190">
        <f>SUM(F43:F54)</f>
        <v>-7000000000</v>
      </c>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65"/>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65"/>
      <c r="CB55" s="127"/>
      <c r="CC55" s="127"/>
      <c r="CD55" s="127"/>
      <c r="CE55" s="127"/>
      <c r="CF55" s="127"/>
      <c r="CG55" s="127"/>
      <c r="CH55" s="127"/>
      <c r="CI55" s="127"/>
      <c r="CJ55" s="127"/>
      <c r="CK55" s="127"/>
      <c r="CL55" s="127"/>
      <c r="CM55" s="127"/>
      <c r="CN55" s="127"/>
      <c r="CO55" s="127"/>
      <c r="CP55" s="127"/>
    </row>
    <row r="56" spans="1:94" s="138" customFormat="1" x14ac:dyDescent="0.25">
      <c r="A56" s="220"/>
      <c r="B56" s="220"/>
      <c r="C56" s="133"/>
      <c r="D56" s="133"/>
      <c r="E56" s="180"/>
      <c r="F56" s="184"/>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65"/>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65"/>
      <c r="CB56" s="127"/>
      <c r="CC56" s="127"/>
      <c r="CD56" s="127"/>
      <c r="CE56" s="127"/>
      <c r="CF56" s="127"/>
      <c r="CG56" s="127"/>
      <c r="CH56" s="127"/>
      <c r="CI56" s="127"/>
      <c r="CJ56" s="127"/>
      <c r="CK56" s="127"/>
      <c r="CL56" s="127"/>
      <c r="CM56" s="127"/>
      <c r="CN56" s="127"/>
      <c r="CO56" s="127"/>
      <c r="CP56" s="127"/>
    </row>
    <row r="57" spans="1:94" s="138" customFormat="1" ht="42.75" customHeight="1" x14ac:dyDescent="0.25">
      <c r="A57" s="220"/>
      <c r="B57" s="220"/>
      <c r="C57" s="181" t="s">
        <v>735</v>
      </c>
      <c r="D57" s="181" t="s">
        <v>736</v>
      </c>
      <c r="E57" s="182"/>
      <c r="F57" s="184"/>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65"/>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65"/>
      <c r="CB57" s="127"/>
      <c r="CC57" s="127"/>
      <c r="CD57" s="127"/>
      <c r="CE57" s="127"/>
      <c r="CF57" s="127"/>
      <c r="CG57" s="127"/>
      <c r="CH57" s="127"/>
      <c r="CI57" s="127"/>
      <c r="CJ57" s="127"/>
      <c r="CK57" s="127"/>
      <c r="CL57" s="127"/>
      <c r="CM57" s="127"/>
      <c r="CN57" s="127"/>
      <c r="CO57" s="127"/>
      <c r="CP57" s="127"/>
    </row>
    <row r="58" spans="1:94" s="138" customFormat="1" ht="30" x14ac:dyDescent="0.25">
      <c r="A58" s="220"/>
      <c r="B58" s="220"/>
      <c r="C58" s="133" t="s">
        <v>737</v>
      </c>
      <c r="D58" s="133" t="s">
        <v>738</v>
      </c>
      <c r="E58" s="180">
        <v>31</v>
      </c>
      <c r="F58" s="184">
        <f t="shared" ref="F58:F66" si="7">ROUND(SUM(G58:CP58),0)</f>
        <v>110000000000</v>
      </c>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65"/>
      <c r="AZ58" s="127"/>
      <c r="BA58" s="127"/>
      <c r="BB58" s="127"/>
      <c r="BC58" s="127"/>
      <c r="BD58" s="127"/>
      <c r="BE58" s="127"/>
      <c r="BF58" s="127"/>
      <c r="BG58" s="127"/>
      <c r="BH58" s="127"/>
      <c r="BI58" s="127"/>
      <c r="BJ58" s="127"/>
      <c r="BK58" s="127"/>
      <c r="BL58" s="127"/>
      <c r="BM58" s="127"/>
      <c r="BN58" s="127"/>
      <c r="BO58" s="127"/>
      <c r="BP58" s="127"/>
      <c r="BQ58" s="127"/>
      <c r="BR58" s="127"/>
      <c r="BS58" s="127"/>
      <c r="BT58" s="127"/>
      <c r="BU58" s="127"/>
      <c r="BV58" s="127"/>
      <c r="BW58" s="127"/>
      <c r="BX58" s="127"/>
      <c r="BY58" s="127"/>
      <c r="BZ58" s="127"/>
      <c r="CA58" s="165"/>
      <c r="CB58" s="127">
        <f>-CB8</f>
        <v>110000000000</v>
      </c>
      <c r="CC58" s="127"/>
      <c r="CD58" s="127"/>
      <c r="CE58" s="127"/>
      <c r="CF58" s="127"/>
      <c r="CG58" s="127"/>
      <c r="CH58" s="127"/>
      <c r="CI58" s="127"/>
      <c r="CJ58" s="127"/>
      <c r="CK58" s="127"/>
      <c r="CL58" s="127"/>
      <c r="CM58" s="127"/>
      <c r="CN58" s="127"/>
      <c r="CO58" s="127"/>
      <c r="CP58" s="127"/>
    </row>
    <row r="59" spans="1:94" s="138" customFormat="1" ht="30" x14ac:dyDescent="0.25">
      <c r="A59" s="220"/>
      <c r="B59" s="220"/>
      <c r="C59" s="133" t="s">
        <v>739</v>
      </c>
      <c r="D59" s="133" t="s">
        <v>740</v>
      </c>
      <c r="E59" s="180">
        <v>31</v>
      </c>
      <c r="F59" s="184">
        <f t="shared" si="7"/>
        <v>0</v>
      </c>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65"/>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65"/>
      <c r="CB59" s="127"/>
      <c r="CC59" s="127"/>
      <c r="CD59" s="127"/>
      <c r="CE59" s="127"/>
      <c r="CF59" s="127"/>
      <c r="CG59" s="127"/>
      <c r="CH59" s="127"/>
      <c r="CI59" s="127"/>
      <c r="CJ59" s="127"/>
      <c r="CK59" s="127"/>
      <c r="CL59" s="127"/>
      <c r="CM59" s="127"/>
      <c r="CN59" s="127"/>
      <c r="CO59" s="127"/>
      <c r="CP59" s="127"/>
    </row>
    <row r="60" spans="1:94" s="138" customFormat="1" ht="30" x14ac:dyDescent="0.25">
      <c r="A60" s="220"/>
      <c r="B60" s="220"/>
      <c r="C60" s="133" t="s">
        <v>741</v>
      </c>
      <c r="D60" s="133" t="s">
        <v>742</v>
      </c>
      <c r="E60" s="180">
        <v>32</v>
      </c>
      <c r="F60" s="184">
        <f t="shared" si="7"/>
        <v>0</v>
      </c>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65"/>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65"/>
      <c r="CB60" s="127"/>
      <c r="CC60" s="127"/>
      <c r="CD60" s="127"/>
      <c r="CE60" s="127"/>
      <c r="CF60" s="127"/>
      <c r="CG60" s="127"/>
      <c r="CH60" s="127"/>
      <c r="CI60" s="127"/>
      <c r="CJ60" s="127"/>
      <c r="CK60" s="127"/>
      <c r="CL60" s="127"/>
      <c r="CM60" s="127"/>
      <c r="CN60" s="127"/>
      <c r="CO60" s="127"/>
      <c r="CP60" s="127"/>
    </row>
    <row r="61" spans="1:94" s="138" customFormat="1" x14ac:dyDescent="0.25">
      <c r="A61" s="220"/>
      <c r="B61" s="220"/>
      <c r="C61" s="133" t="s">
        <v>743</v>
      </c>
      <c r="D61" s="133" t="s">
        <v>744</v>
      </c>
      <c r="E61" s="180">
        <v>33</v>
      </c>
      <c r="F61" s="184">
        <f t="shared" si="7"/>
        <v>0</v>
      </c>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65"/>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7"/>
      <c r="BW61" s="127"/>
      <c r="BX61" s="127"/>
      <c r="BY61" s="127"/>
      <c r="BZ61" s="127"/>
      <c r="CA61" s="165"/>
      <c r="CB61" s="127"/>
      <c r="CC61" s="127"/>
      <c r="CD61" s="127"/>
      <c r="CE61" s="127"/>
      <c r="CF61" s="127"/>
      <c r="CG61" s="127"/>
      <c r="CH61" s="127"/>
      <c r="CI61" s="127"/>
      <c r="CJ61" s="127"/>
      <c r="CK61" s="127"/>
      <c r="CL61" s="127"/>
      <c r="CM61" s="127"/>
      <c r="CN61" s="127"/>
      <c r="CO61" s="127"/>
      <c r="CP61" s="127"/>
    </row>
    <row r="62" spans="1:94" s="138" customFormat="1" x14ac:dyDescent="0.25">
      <c r="A62" s="220"/>
      <c r="B62" s="220"/>
      <c r="C62" s="133" t="s">
        <v>745</v>
      </c>
      <c r="D62" s="133" t="s">
        <v>746</v>
      </c>
      <c r="E62" s="180">
        <v>34</v>
      </c>
      <c r="F62" s="184">
        <f t="shared" si="7"/>
        <v>0</v>
      </c>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65"/>
      <c r="AZ62" s="127"/>
      <c r="BA62" s="127"/>
      <c r="BB62" s="127"/>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7"/>
      <c r="BY62" s="127"/>
      <c r="BZ62" s="127"/>
      <c r="CA62" s="165"/>
      <c r="CB62" s="127"/>
      <c r="CC62" s="127"/>
      <c r="CD62" s="127"/>
      <c r="CE62" s="127"/>
      <c r="CF62" s="127"/>
      <c r="CG62" s="127"/>
      <c r="CH62" s="127"/>
      <c r="CI62" s="127"/>
      <c r="CJ62" s="127"/>
      <c r="CK62" s="127"/>
      <c r="CL62" s="127"/>
      <c r="CM62" s="127"/>
      <c r="CN62" s="127"/>
      <c r="CO62" s="127"/>
      <c r="CP62" s="127"/>
    </row>
    <row r="63" spans="1:94" s="138" customFormat="1" ht="30" x14ac:dyDescent="0.25">
      <c r="A63" s="220"/>
      <c r="B63" s="220"/>
      <c r="C63" s="133" t="s">
        <v>747</v>
      </c>
      <c r="D63" s="133" t="s">
        <v>748</v>
      </c>
      <c r="E63" s="180">
        <v>35</v>
      </c>
      <c r="F63" s="184">
        <f t="shared" si="7"/>
        <v>0</v>
      </c>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65"/>
      <c r="AZ63" s="127"/>
      <c r="BA63" s="127"/>
      <c r="BB63" s="127"/>
      <c r="BC63" s="127"/>
      <c r="BD63" s="127"/>
      <c r="BE63" s="127"/>
      <c r="BF63" s="127"/>
      <c r="BG63" s="127"/>
      <c r="BH63" s="127"/>
      <c r="BI63" s="127"/>
      <c r="BJ63" s="127"/>
      <c r="BK63" s="127"/>
      <c r="BL63" s="127"/>
      <c r="BM63" s="127"/>
      <c r="BN63" s="127"/>
      <c r="BO63" s="127"/>
      <c r="BP63" s="127"/>
      <c r="BQ63" s="127"/>
      <c r="BR63" s="127"/>
      <c r="BS63" s="127"/>
      <c r="BT63" s="127"/>
      <c r="BU63" s="127"/>
      <c r="BV63" s="127"/>
      <c r="BW63" s="127"/>
      <c r="BX63" s="127"/>
      <c r="BY63" s="127"/>
      <c r="BZ63" s="127"/>
      <c r="CA63" s="165"/>
      <c r="CB63" s="127"/>
      <c r="CC63" s="127"/>
      <c r="CD63" s="127"/>
      <c r="CE63" s="127"/>
      <c r="CF63" s="127"/>
      <c r="CG63" s="127"/>
      <c r="CH63" s="127"/>
      <c r="CI63" s="127"/>
      <c r="CJ63" s="127"/>
      <c r="CK63" s="127"/>
      <c r="CL63" s="127"/>
      <c r="CM63" s="127"/>
      <c r="CN63" s="127"/>
      <c r="CO63" s="127"/>
      <c r="CP63" s="127"/>
    </row>
    <row r="64" spans="1:94" s="138" customFormat="1" x14ac:dyDescent="0.25">
      <c r="A64" s="220"/>
      <c r="B64" s="220"/>
      <c r="C64" s="133"/>
      <c r="D64" s="133" t="s">
        <v>749</v>
      </c>
      <c r="E64" s="180"/>
      <c r="F64" s="184">
        <f t="shared" si="7"/>
        <v>0</v>
      </c>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65"/>
      <c r="AZ64" s="127"/>
      <c r="BA64" s="127"/>
      <c r="BB64" s="127"/>
      <c r="BC64" s="127"/>
      <c r="BD64" s="127"/>
      <c r="BE64" s="127"/>
      <c r="BF64" s="127"/>
      <c r="BG64" s="127"/>
      <c r="BH64" s="127"/>
      <c r="BI64" s="127"/>
      <c r="BJ64" s="127"/>
      <c r="BK64" s="127"/>
      <c r="BL64" s="127"/>
      <c r="BM64" s="127"/>
      <c r="BN64" s="127"/>
      <c r="BO64" s="127"/>
      <c r="BP64" s="127"/>
      <c r="BQ64" s="127"/>
      <c r="BR64" s="127"/>
      <c r="BS64" s="127"/>
      <c r="BT64" s="127"/>
      <c r="BU64" s="127"/>
      <c r="BV64" s="127"/>
      <c r="BW64" s="127"/>
      <c r="BX64" s="127"/>
      <c r="BY64" s="127"/>
      <c r="BZ64" s="127"/>
      <c r="CA64" s="165"/>
      <c r="CB64" s="127"/>
      <c r="CC64" s="127"/>
      <c r="CD64" s="127"/>
      <c r="CE64" s="127"/>
      <c r="CF64" s="127"/>
      <c r="CG64" s="127"/>
      <c r="CH64" s="127"/>
      <c r="CI64" s="127"/>
      <c r="CJ64" s="127"/>
      <c r="CK64" s="127"/>
      <c r="CL64" s="127"/>
      <c r="CM64" s="127"/>
      <c r="CN64" s="127"/>
      <c r="CO64" s="127"/>
      <c r="CP64" s="127"/>
    </row>
    <row r="65" spans="1:94" s="138" customFormat="1" x14ac:dyDescent="0.25">
      <c r="A65" s="220"/>
      <c r="B65" s="220"/>
      <c r="C65" s="133" t="s">
        <v>750</v>
      </c>
      <c r="D65" s="133" t="s">
        <v>751</v>
      </c>
      <c r="E65" s="180">
        <v>36</v>
      </c>
      <c r="F65" s="184">
        <f t="shared" si="7"/>
        <v>0</v>
      </c>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65"/>
      <c r="AZ65" s="127"/>
      <c r="BA65" s="127"/>
      <c r="BB65" s="127"/>
      <c r="BC65" s="127"/>
      <c r="BD65" s="127"/>
      <c r="BE65" s="127"/>
      <c r="BF65" s="127"/>
      <c r="BG65" s="127"/>
      <c r="BH65" s="127"/>
      <c r="BI65" s="127"/>
      <c r="BJ65" s="127"/>
      <c r="BK65" s="127"/>
      <c r="BL65" s="127"/>
      <c r="BM65" s="127"/>
      <c r="BN65" s="127"/>
      <c r="BO65" s="127"/>
      <c r="BP65" s="127"/>
      <c r="BQ65" s="127"/>
      <c r="BR65" s="127"/>
      <c r="BS65" s="127"/>
      <c r="BT65" s="127"/>
      <c r="BU65" s="127"/>
      <c r="BV65" s="127"/>
      <c r="BW65" s="127"/>
      <c r="BX65" s="127"/>
      <c r="BY65" s="127"/>
      <c r="BZ65" s="127"/>
      <c r="CA65" s="165"/>
      <c r="CB65" s="127"/>
      <c r="CC65" s="127"/>
      <c r="CD65" s="127"/>
      <c r="CE65" s="127"/>
      <c r="CF65" s="127"/>
      <c r="CG65" s="127"/>
      <c r="CH65" s="127"/>
      <c r="CI65" s="127"/>
      <c r="CJ65" s="127"/>
      <c r="CK65" s="127"/>
      <c r="CL65" s="127"/>
      <c r="CM65" s="127"/>
      <c r="CN65" s="127"/>
      <c r="CO65" s="127"/>
      <c r="CP65" s="127"/>
    </row>
    <row r="66" spans="1:94" s="138" customFormat="1" x14ac:dyDescent="0.25">
      <c r="A66" s="220"/>
      <c r="B66" s="220"/>
      <c r="C66" s="133"/>
      <c r="D66" s="133"/>
      <c r="E66" s="180"/>
      <c r="F66" s="184">
        <f t="shared" si="7"/>
        <v>0</v>
      </c>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65"/>
      <c r="AZ66" s="127"/>
      <c r="BA66" s="127"/>
      <c r="BB66" s="127"/>
      <c r="BC66" s="127"/>
      <c r="BD66" s="127"/>
      <c r="BE66" s="127"/>
      <c r="BF66" s="127"/>
      <c r="BG66" s="127"/>
      <c r="BH66" s="127"/>
      <c r="BI66" s="127"/>
      <c r="BJ66" s="127"/>
      <c r="BK66" s="127"/>
      <c r="BL66" s="127"/>
      <c r="BM66" s="127"/>
      <c r="BN66" s="127"/>
      <c r="BO66" s="127"/>
      <c r="BP66" s="127"/>
      <c r="BQ66" s="127"/>
      <c r="BR66" s="127"/>
      <c r="BS66" s="127"/>
      <c r="BT66" s="127"/>
      <c r="BU66" s="127"/>
      <c r="BV66" s="127"/>
      <c r="BW66" s="127"/>
      <c r="BX66" s="127"/>
      <c r="BY66" s="127"/>
      <c r="BZ66" s="127"/>
      <c r="CA66" s="165"/>
      <c r="CB66" s="127"/>
      <c r="CC66" s="127"/>
      <c r="CD66" s="127"/>
      <c r="CE66" s="127"/>
      <c r="CF66" s="127"/>
      <c r="CG66" s="127"/>
      <c r="CH66" s="127"/>
      <c r="CI66" s="127"/>
      <c r="CJ66" s="127"/>
      <c r="CK66" s="127"/>
      <c r="CL66" s="127"/>
      <c r="CM66" s="127"/>
      <c r="CN66" s="127"/>
      <c r="CO66" s="127"/>
      <c r="CP66" s="127"/>
    </row>
    <row r="67" spans="1:94" s="138" customFormat="1" ht="30.75" thickBot="1" x14ac:dyDescent="0.3">
      <c r="A67" s="220"/>
      <c r="B67" s="220"/>
      <c r="C67" s="181" t="s">
        <v>752</v>
      </c>
      <c r="D67" s="181" t="s">
        <v>753</v>
      </c>
      <c r="E67" s="182">
        <v>40</v>
      </c>
      <c r="F67" s="190">
        <f>SUM(F58:F66)</f>
        <v>110000000000</v>
      </c>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65"/>
      <c r="AZ67" s="127"/>
      <c r="BA67" s="127"/>
      <c r="BB67" s="127"/>
      <c r="BC67" s="127"/>
      <c r="BD67" s="127"/>
      <c r="BE67" s="127"/>
      <c r="BF67" s="127"/>
      <c r="BG67" s="127"/>
      <c r="BH67" s="127"/>
      <c r="BI67" s="127"/>
      <c r="BJ67" s="127"/>
      <c r="BK67" s="127"/>
      <c r="BL67" s="127"/>
      <c r="BM67" s="127"/>
      <c r="BN67" s="127"/>
      <c r="BO67" s="127"/>
      <c r="BP67" s="127"/>
      <c r="BQ67" s="127"/>
      <c r="BR67" s="127"/>
      <c r="BS67" s="127"/>
      <c r="BT67" s="127"/>
      <c r="BU67" s="127"/>
      <c r="BV67" s="127"/>
      <c r="BW67" s="127"/>
      <c r="BX67" s="127"/>
      <c r="BY67" s="127"/>
      <c r="BZ67" s="127"/>
      <c r="CA67" s="165"/>
      <c r="CB67" s="127"/>
      <c r="CC67" s="127"/>
      <c r="CD67" s="127"/>
      <c r="CE67" s="127"/>
      <c r="CF67" s="127"/>
      <c r="CG67" s="127"/>
      <c r="CH67" s="127"/>
      <c r="CI67" s="127"/>
      <c r="CJ67" s="127"/>
      <c r="CK67" s="127"/>
      <c r="CL67" s="127"/>
      <c r="CM67" s="127"/>
      <c r="CN67" s="127"/>
      <c r="CO67" s="127"/>
      <c r="CP67" s="127"/>
    </row>
    <row r="68" spans="1:94" s="138" customFormat="1" x14ac:dyDescent="0.25">
      <c r="A68" s="220"/>
      <c r="B68" s="220"/>
      <c r="C68" s="181"/>
      <c r="D68" s="181"/>
      <c r="E68" s="182"/>
      <c r="F68" s="183"/>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65"/>
      <c r="AZ68" s="127"/>
      <c r="BA68" s="127"/>
      <c r="BB68" s="127"/>
      <c r="BC68" s="127"/>
      <c r="BD68" s="127"/>
      <c r="BE68" s="127"/>
      <c r="BF68" s="127"/>
      <c r="BG68" s="127"/>
      <c r="BH68" s="127"/>
      <c r="BI68" s="127"/>
      <c r="BJ68" s="127"/>
      <c r="BK68" s="127"/>
      <c r="BL68" s="127"/>
      <c r="BM68" s="127"/>
      <c r="BN68" s="127"/>
      <c r="BO68" s="127"/>
      <c r="BP68" s="127"/>
      <c r="BQ68" s="127"/>
      <c r="BR68" s="127"/>
      <c r="BS68" s="127"/>
      <c r="BT68" s="127"/>
      <c r="BU68" s="127"/>
      <c r="BV68" s="127"/>
      <c r="BW68" s="127"/>
      <c r="BX68" s="127"/>
      <c r="BY68" s="127"/>
      <c r="BZ68" s="127"/>
      <c r="CA68" s="165"/>
      <c r="CB68" s="127"/>
      <c r="CC68" s="127"/>
      <c r="CD68" s="127"/>
      <c r="CE68" s="127"/>
      <c r="CF68" s="127"/>
      <c r="CG68" s="127"/>
      <c r="CH68" s="127"/>
      <c r="CI68" s="127"/>
      <c r="CJ68" s="127"/>
      <c r="CK68" s="127"/>
      <c r="CL68" s="127"/>
      <c r="CM68" s="127"/>
      <c r="CN68" s="127"/>
      <c r="CO68" s="127"/>
      <c r="CP68" s="127"/>
    </row>
    <row r="69" spans="1:94" s="138" customFormat="1" ht="30" x14ac:dyDescent="0.25">
      <c r="A69" s="165"/>
      <c r="B69" s="165"/>
      <c r="C69" s="181" t="s">
        <v>754</v>
      </c>
      <c r="D69" s="181" t="s">
        <v>755</v>
      </c>
      <c r="E69" s="182">
        <v>50</v>
      </c>
      <c r="F69" s="192">
        <f>F40+F55+F67</f>
        <v>106775000000</v>
      </c>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65"/>
      <c r="AZ69" s="127"/>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165"/>
      <c r="CB69" s="127"/>
      <c r="CC69" s="127"/>
      <c r="CD69" s="127"/>
      <c r="CE69" s="127"/>
      <c r="CF69" s="127"/>
      <c r="CG69" s="127"/>
      <c r="CH69" s="127"/>
      <c r="CI69" s="127"/>
      <c r="CJ69" s="127"/>
      <c r="CK69" s="127"/>
      <c r="CL69" s="127"/>
      <c r="CM69" s="127"/>
      <c r="CN69" s="127"/>
      <c r="CO69" s="127"/>
      <c r="CP69" s="127"/>
    </row>
    <row r="70" spans="1:94" s="138" customFormat="1" x14ac:dyDescent="0.25">
      <c r="A70" s="165"/>
      <c r="B70" s="165"/>
      <c r="C70" s="181" t="s">
        <v>756</v>
      </c>
      <c r="D70" s="133"/>
      <c r="E70" s="182"/>
      <c r="F70" s="13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27"/>
      <c r="AW70" s="127"/>
      <c r="AX70" s="127"/>
      <c r="AY70" s="165"/>
      <c r="AZ70" s="127"/>
      <c r="BA70" s="127"/>
      <c r="BB70" s="127"/>
      <c r="BC70" s="127"/>
      <c r="BD70" s="127"/>
      <c r="BE70" s="127"/>
      <c r="BF70" s="127"/>
      <c r="BG70" s="127"/>
      <c r="BH70" s="127"/>
      <c r="BI70" s="127"/>
      <c r="BJ70" s="127"/>
      <c r="BK70" s="127"/>
      <c r="BL70" s="127"/>
      <c r="BM70" s="127"/>
      <c r="BN70" s="127"/>
      <c r="BO70" s="127"/>
      <c r="BP70" s="127"/>
      <c r="BQ70" s="127"/>
      <c r="BR70" s="127"/>
      <c r="BS70" s="127"/>
      <c r="BT70" s="127"/>
      <c r="BU70" s="127"/>
      <c r="BV70" s="127"/>
      <c r="BW70" s="127"/>
      <c r="BX70" s="127"/>
      <c r="BY70" s="127"/>
      <c r="BZ70" s="127"/>
      <c r="CA70" s="165"/>
      <c r="CB70" s="127"/>
      <c r="CC70" s="127"/>
      <c r="CD70" s="127"/>
      <c r="CE70" s="127"/>
      <c r="CF70" s="127"/>
      <c r="CG70" s="127"/>
      <c r="CH70" s="127"/>
      <c r="CI70" s="127"/>
      <c r="CJ70" s="127"/>
      <c r="CK70" s="127"/>
      <c r="CL70" s="127"/>
      <c r="CM70" s="127"/>
      <c r="CN70" s="127"/>
      <c r="CO70" s="127"/>
      <c r="CP70" s="127"/>
    </row>
    <row r="71" spans="1:94" s="138" customFormat="1" ht="30" x14ac:dyDescent="0.25">
      <c r="A71" s="165"/>
      <c r="B71" s="165"/>
      <c r="C71" s="181" t="s">
        <v>757</v>
      </c>
      <c r="D71" s="181" t="s">
        <v>758</v>
      </c>
      <c r="E71" s="182">
        <v>60</v>
      </c>
      <c r="F71" s="187">
        <f>F6</f>
        <v>0</v>
      </c>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7"/>
      <c r="AY71" s="165"/>
      <c r="AZ71" s="127"/>
      <c r="BA71" s="127"/>
      <c r="BB71" s="127"/>
      <c r="BC71" s="127"/>
      <c r="BD71" s="127"/>
      <c r="BE71" s="127"/>
      <c r="BF71" s="127"/>
      <c r="BG71" s="127"/>
      <c r="BH71" s="127"/>
      <c r="BI71" s="127"/>
      <c r="BJ71" s="127"/>
      <c r="BK71" s="127"/>
      <c r="BL71" s="127"/>
      <c r="BM71" s="127"/>
      <c r="BN71" s="127"/>
      <c r="BO71" s="127"/>
      <c r="BP71" s="127"/>
      <c r="BQ71" s="127"/>
      <c r="BR71" s="127"/>
      <c r="BS71" s="127"/>
      <c r="BT71" s="127"/>
      <c r="BU71" s="127"/>
      <c r="BV71" s="127"/>
      <c r="BW71" s="127"/>
      <c r="BX71" s="127"/>
      <c r="BY71" s="127"/>
      <c r="BZ71" s="127"/>
      <c r="CA71" s="165"/>
      <c r="CB71" s="127"/>
      <c r="CC71" s="127"/>
      <c r="CD71" s="127"/>
      <c r="CE71" s="127"/>
      <c r="CF71" s="127"/>
      <c r="CG71" s="127"/>
      <c r="CH71" s="127"/>
      <c r="CI71" s="127"/>
      <c r="CJ71" s="127"/>
      <c r="CK71" s="127"/>
      <c r="CL71" s="127"/>
      <c r="CM71" s="127"/>
      <c r="CN71" s="127"/>
      <c r="CO71" s="127"/>
      <c r="CP71" s="127"/>
    </row>
    <row r="72" spans="1:94" s="138" customFormat="1" ht="30.75" thickBot="1" x14ac:dyDescent="0.3">
      <c r="A72" s="165"/>
      <c r="B72" s="165"/>
      <c r="C72" s="181" t="s">
        <v>759</v>
      </c>
      <c r="D72" s="181" t="s">
        <v>760</v>
      </c>
      <c r="E72" s="182">
        <v>61</v>
      </c>
      <c r="F72" s="183">
        <f>ROUND(SUM(G72:CP72),0)</f>
        <v>0</v>
      </c>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7"/>
      <c r="AY72" s="165"/>
      <c r="AZ72" s="127"/>
      <c r="BA72" s="127"/>
      <c r="BB72" s="127"/>
      <c r="BC72" s="127"/>
      <c r="BD72" s="127"/>
      <c r="BE72" s="127"/>
      <c r="BF72" s="127"/>
      <c r="BG72" s="127"/>
      <c r="BH72" s="127"/>
      <c r="BI72" s="127"/>
      <c r="BJ72" s="127"/>
      <c r="BK72" s="127"/>
      <c r="BL72" s="127"/>
      <c r="BM72" s="127"/>
      <c r="BN72" s="127"/>
      <c r="BO72" s="127"/>
      <c r="BP72" s="127"/>
      <c r="BQ72" s="127"/>
      <c r="BR72" s="127"/>
      <c r="BS72" s="127"/>
      <c r="BT72" s="127"/>
      <c r="BU72" s="127"/>
      <c r="BV72" s="127"/>
      <c r="BW72" s="127"/>
      <c r="BX72" s="127"/>
      <c r="BY72" s="127"/>
      <c r="BZ72" s="127"/>
      <c r="CA72" s="165"/>
      <c r="CB72" s="127"/>
      <c r="CC72" s="127"/>
      <c r="CD72" s="127"/>
      <c r="CE72" s="127"/>
      <c r="CF72" s="127"/>
      <c r="CG72" s="127"/>
      <c r="CH72" s="127"/>
      <c r="CI72" s="127"/>
      <c r="CJ72" s="127"/>
      <c r="CK72" s="127"/>
      <c r="CL72" s="127"/>
      <c r="CM72" s="127"/>
      <c r="CN72" s="127"/>
      <c r="CO72" s="127"/>
      <c r="CP72" s="127"/>
    </row>
    <row r="73" spans="1:94" s="138" customFormat="1" ht="30" x14ac:dyDescent="0.25">
      <c r="A73" s="165"/>
      <c r="B73" s="165"/>
      <c r="C73" s="181" t="s">
        <v>761</v>
      </c>
      <c r="D73" s="181" t="s">
        <v>762</v>
      </c>
      <c r="E73" s="182">
        <v>70</v>
      </c>
      <c r="F73" s="193">
        <f>F69+F71+F72</f>
        <v>106775000000</v>
      </c>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7"/>
      <c r="AN73" s="127"/>
      <c r="AO73" s="127"/>
      <c r="AP73" s="127"/>
      <c r="AQ73" s="127"/>
      <c r="AR73" s="127"/>
      <c r="AS73" s="127"/>
      <c r="AT73" s="127"/>
      <c r="AU73" s="127"/>
      <c r="AV73" s="127"/>
      <c r="AW73" s="127"/>
      <c r="AX73" s="127"/>
      <c r="AY73" s="165"/>
      <c r="AZ73" s="127"/>
      <c r="BA73" s="127"/>
      <c r="BB73" s="127"/>
      <c r="BC73" s="127"/>
      <c r="BD73" s="127"/>
      <c r="BE73" s="127"/>
      <c r="BF73" s="127"/>
      <c r="BG73" s="127"/>
      <c r="BH73" s="127"/>
      <c r="BI73" s="127"/>
      <c r="BJ73" s="127"/>
      <c r="BK73" s="127"/>
      <c r="BL73" s="127"/>
      <c r="BM73" s="127"/>
      <c r="BN73" s="127"/>
      <c r="BO73" s="127"/>
      <c r="BP73" s="127"/>
      <c r="BQ73" s="127"/>
      <c r="BR73" s="127"/>
      <c r="BS73" s="127"/>
      <c r="BT73" s="127"/>
      <c r="BU73" s="127"/>
      <c r="BV73" s="127"/>
      <c r="BW73" s="127"/>
      <c r="BX73" s="127"/>
      <c r="BY73" s="127"/>
      <c r="BZ73" s="127"/>
      <c r="CA73" s="165"/>
      <c r="CB73" s="127"/>
      <c r="CC73" s="127"/>
      <c r="CD73" s="127"/>
      <c r="CE73" s="127"/>
      <c r="CF73" s="127"/>
      <c r="CG73" s="127"/>
      <c r="CH73" s="127"/>
      <c r="CI73" s="127"/>
      <c r="CJ73" s="127"/>
      <c r="CK73" s="127"/>
      <c r="CL73" s="127"/>
      <c r="CM73" s="127"/>
      <c r="CN73" s="127"/>
      <c r="CO73" s="127"/>
      <c r="CP73" s="127"/>
    </row>
    <row r="74" spans="1:94" s="138" customFormat="1" ht="15.75" thickBot="1" x14ac:dyDescent="0.3">
      <c r="A74" s="166"/>
      <c r="B74" s="166"/>
      <c r="C74" s="133"/>
      <c r="D74" s="133"/>
      <c r="E74" s="180"/>
      <c r="F74" s="106" t="str">
        <f>IF(F73=F7,"Balanced","Unbalanced, check!")</f>
        <v>Balanced</v>
      </c>
      <c r="G74" s="134">
        <f t="shared" ref="G74:AL74" si="8">SUM(G8:G73)</f>
        <v>0</v>
      </c>
      <c r="H74" s="134">
        <f t="shared" si="8"/>
        <v>0</v>
      </c>
      <c r="I74" s="134">
        <f t="shared" si="8"/>
        <v>0</v>
      </c>
      <c r="J74" s="134">
        <f t="shared" si="8"/>
        <v>0</v>
      </c>
      <c r="K74" s="134">
        <f t="shared" si="8"/>
        <v>0</v>
      </c>
      <c r="L74" s="134">
        <f t="shared" si="8"/>
        <v>0</v>
      </c>
      <c r="M74" s="134">
        <f t="shared" si="8"/>
        <v>0</v>
      </c>
      <c r="N74" s="134">
        <f t="shared" si="8"/>
        <v>0</v>
      </c>
      <c r="O74" s="134">
        <f t="shared" si="8"/>
        <v>0</v>
      </c>
      <c r="P74" s="134">
        <f t="shared" si="8"/>
        <v>0</v>
      </c>
      <c r="Q74" s="134">
        <f t="shared" si="8"/>
        <v>0</v>
      </c>
      <c r="R74" s="134">
        <f t="shared" si="8"/>
        <v>0</v>
      </c>
      <c r="S74" s="134">
        <f t="shared" si="8"/>
        <v>0</v>
      </c>
      <c r="T74" s="134">
        <f t="shared" si="8"/>
        <v>0</v>
      </c>
      <c r="U74" s="134">
        <f t="shared" si="8"/>
        <v>0</v>
      </c>
      <c r="V74" s="134">
        <f t="shared" si="8"/>
        <v>0</v>
      </c>
      <c r="W74" s="134">
        <f t="shared" si="8"/>
        <v>0</v>
      </c>
      <c r="X74" s="134">
        <f t="shared" si="8"/>
        <v>0</v>
      </c>
      <c r="Y74" s="134">
        <f t="shared" si="8"/>
        <v>0</v>
      </c>
      <c r="Z74" s="134">
        <f t="shared" si="8"/>
        <v>0</v>
      </c>
      <c r="AA74" s="134">
        <f t="shared" si="8"/>
        <v>0</v>
      </c>
      <c r="AB74" s="134">
        <f t="shared" si="8"/>
        <v>0</v>
      </c>
      <c r="AC74" s="134">
        <f t="shared" si="8"/>
        <v>0</v>
      </c>
      <c r="AD74" s="134">
        <f t="shared" si="8"/>
        <v>0</v>
      </c>
      <c r="AE74" s="134">
        <f t="shared" si="8"/>
        <v>0</v>
      </c>
      <c r="AF74" s="134">
        <f t="shared" si="8"/>
        <v>0</v>
      </c>
      <c r="AG74" s="134">
        <f t="shared" si="8"/>
        <v>0</v>
      </c>
      <c r="AH74" s="134">
        <f t="shared" si="8"/>
        <v>0</v>
      </c>
      <c r="AI74" s="134">
        <f t="shared" si="8"/>
        <v>0</v>
      </c>
      <c r="AJ74" s="134">
        <f t="shared" si="8"/>
        <v>0</v>
      </c>
      <c r="AK74" s="134">
        <f t="shared" si="8"/>
        <v>0</v>
      </c>
      <c r="AL74" s="134">
        <f t="shared" si="8"/>
        <v>0</v>
      </c>
      <c r="AM74" s="134">
        <f t="shared" ref="AM74:BR74" si="9">SUM(AM8:AM73)</f>
        <v>0</v>
      </c>
      <c r="AN74" s="134">
        <f t="shared" si="9"/>
        <v>0</v>
      </c>
      <c r="AO74" s="134">
        <f t="shared" si="9"/>
        <v>0</v>
      </c>
      <c r="AP74" s="134">
        <f t="shared" si="9"/>
        <v>0</v>
      </c>
      <c r="AQ74" s="134">
        <f t="shared" si="9"/>
        <v>0</v>
      </c>
      <c r="AR74" s="134">
        <f t="shared" si="9"/>
        <v>0</v>
      </c>
      <c r="AS74" s="134">
        <f t="shared" si="9"/>
        <v>0</v>
      </c>
      <c r="AT74" s="134">
        <f t="shared" si="9"/>
        <v>0</v>
      </c>
      <c r="AU74" s="134">
        <f t="shared" si="9"/>
        <v>0</v>
      </c>
      <c r="AV74" s="134">
        <f t="shared" si="9"/>
        <v>0</v>
      </c>
      <c r="AW74" s="134">
        <f t="shared" si="9"/>
        <v>0</v>
      </c>
      <c r="AX74" s="134">
        <f t="shared" si="9"/>
        <v>0</v>
      </c>
      <c r="AY74" s="166"/>
      <c r="AZ74" s="161">
        <f t="shared" si="9"/>
        <v>0</v>
      </c>
      <c r="BA74" s="134">
        <f t="shared" si="9"/>
        <v>0</v>
      </c>
      <c r="BB74" s="134">
        <f t="shared" si="9"/>
        <v>0</v>
      </c>
      <c r="BC74" s="134">
        <f t="shared" si="9"/>
        <v>0</v>
      </c>
      <c r="BD74" s="134">
        <f t="shared" si="9"/>
        <v>0</v>
      </c>
      <c r="BE74" s="134">
        <f t="shared" si="9"/>
        <v>0</v>
      </c>
      <c r="BF74" s="134">
        <f t="shared" si="9"/>
        <v>0</v>
      </c>
      <c r="BG74" s="134">
        <f t="shared" si="9"/>
        <v>0</v>
      </c>
      <c r="BH74" s="134">
        <f t="shared" si="9"/>
        <v>0</v>
      </c>
      <c r="BI74" s="134">
        <f t="shared" si="9"/>
        <v>0</v>
      </c>
      <c r="BJ74" s="134">
        <f t="shared" si="9"/>
        <v>0</v>
      </c>
      <c r="BK74" s="134">
        <f t="shared" si="9"/>
        <v>0</v>
      </c>
      <c r="BL74" s="134">
        <f t="shared" si="9"/>
        <v>0</v>
      </c>
      <c r="BM74" s="134">
        <f t="shared" si="9"/>
        <v>0</v>
      </c>
      <c r="BN74" s="134">
        <f t="shared" si="9"/>
        <v>0</v>
      </c>
      <c r="BO74" s="134">
        <f t="shared" si="9"/>
        <v>0</v>
      </c>
      <c r="BP74" s="134">
        <f t="shared" si="9"/>
        <v>0</v>
      </c>
      <c r="BQ74" s="134">
        <f t="shared" si="9"/>
        <v>0</v>
      </c>
      <c r="BR74" s="134">
        <f t="shared" si="9"/>
        <v>0</v>
      </c>
      <c r="BS74" s="134">
        <f>SUM(BS8:BS73)</f>
        <v>0</v>
      </c>
      <c r="BT74" s="134">
        <f t="shared" ref="BT74:CP74" si="10">SUM(BT8:BT73)</f>
        <v>0</v>
      </c>
      <c r="BU74" s="134">
        <f t="shared" si="10"/>
        <v>0</v>
      </c>
      <c r="BV74" s="134">
        <f t="shared" si="10"/>
        <v>0</v>
      </c>
      <c r="BW74" s="134">
        <f t="shared" si="10"/>
        <v>0</v>
      </c>
      <c r="BX74" s="134">
        <f t="shared" si="10"/>
        <v>0</v>
      </c>
      <c r="BY74" s="134">
        <f t="shared" si="10"/>
        <v>0</v>
      </c>
      <c r="BZ74" s="134">
        <f t="shared" si="10"/>
        <v>0</v>
      </c>
      <c r="CA74" s="166"/>
      <c r="CB74" s="134">
        <f t="shared" si="10"/>
        <v>0</v>
      </c>
      <c r="CC74" s="134">
        <f t="shared" si="10"/>
        <v>0</v>
      </c>
      <c r="CD74" s="134">
        <f t="shared" si="10"/>
        <v>0</v>
      </c>
      <c r="CE74" s="134">
        <f t="shared" si="10"/>
        <v>0</v>
      </c>
      <c r="CF74" s="134">
        <f t="shared" si="10"/>
        <v>0</v>
      </c>
      <c r="CG74" s="134">
        <f t="shared" si="10"/>
        <v>0</v>
      </c>
      <c r="CH74" s="134">
        <f t="shared" si="10"/>
        <v>0</v>
      </c>
      <c r="CI74" s="134">
        <f t="shared" si="10"/>
        <v>0</v>
      </c>
      <c r="CJ74" s="134">
        <f t="shared" si="10"/>
        <v>0</v>
      </c>
      <c r="CK74" s="134">
        <f t="shared" si="10"/>
        <v>0</v>
      </c>
      <c r="CL74" s="134">
        <f t="shared" si="10"/>
        <v>0</v>
      </c>
      <c r="CM74" s="134">
        <f t="shared" si="10"/>
        <v>0</v>
      </c>
      <c r="CN74" s="134">
        <f t="shared" si="10"/>
        <v>0</v>
      </c>
      <c r="CO74" s="134">
        <f t="shared" si="10"/>
        <v>0</v>
      </c>
      <c r="CP74" s="134">
        <f t="shared" si="10"/>
        <v>0</v>
      </c>
    </row>
  </sheetData>
  <conditionalFormatting sqref="CB12:CP12 G12:G22 AY12:BZ12 AY13:AY22 AY24:AY73 G24:G73">
    <cfRule type="notContainsBlanks" dxfId="17" priority="42">
      <formula>LEN(TRIM(G12))&gt;0</formula>
    </cfRule>
  </conditionalFormatting>
  <conditionalFormatting sqref="CB3:CP3 G3 AY3:BZ3">
    <cfRule type="cellIs" dxfId="16" priority="41" operator="notEqual">
      <formula>0</formula>
    </cfRule>
  </conditionalFormatting>
  <conditionalFormatting sqref="CA12:CA22 CA24:CA73">
    <cfRule type="notContainsBlanks" dxfId="15" priority="16">
      <formula>LEN(TRIM(CA12))&gt;0</formula>
    </cfRule>
  </conditionalFormatting>
  <conditionalFormatting sqref="CA3">
    <cfRule type="cellIs" dxfId="14" priority="15" operator="notEqual">
      <formula>0</formula>
    </cfRule>
  </conditionalFormatting>
  <conditionalFormatting sqref="H12:AX12">
    <cfRule type="notContainsBlanks" dxfId="13" priority="14">
      <formula>LEN(TRIM(H12))&gt;0</formula>
    </cfRule>
  </conditionalFormatting>
  <conditionalFormatting sqref="H3:AX3">
    <cfRule type="cellIs" dxfId="12" priority="13" operator="notEqual">
      <formula>0</formula>
    </cfRule>
  </conditionalFormatting>
  <conditionalFormatting sqref="H13:AX22 H24:AX73">
    <cfRule type="notContainsBlanks" dxfId="11" priority="12">
      <formula>LEN(TRIM(H13))&gt;0</formula>
    </cfRule>
  </conditionalFormatting>
  <conditionalFormatting sqref="AZ13:BZ22 AZ24:BZ73">
    <cfRule type="notContainsBlanks" dxfId="10" priority="11">
      <formula>LEN(TRIM(AZ13))&gt;0</formula>
    </cfRule>
  </conditionalFormatting>
  <conditionalFormatting sqref="CB13:CP22 CB24:CP73">
    <cfRule type="notContainsBlanks" dxfId="9" priority="10">
      <formula>LEN(TRIM(CB13))&gt;0</formula>
    </cfRule>
  </conditionalFormatting>
  <conditionalFormatting sqref="A12:B12">
    <cfRule type="notContainsBlanks" dxfId="8" priority="9">
      <formula>LEN(TRIM(A12))&gt;0</formula>
    </cfRule>
  </conditionalFormatting>
  <conditionalFormatting sqref="A3:B3">
    <cfRule type="cellIs" dxfId="7" priority="8" operator="notEqual">
      <formula>0</formula>
    </cfRule>
  </conditionalFormatting>
  <conditionalFormatting sqref="A24:B73 A13:B22">
    <cfRule type="notContainsBlanks" dxfId="6" priority="7">
      <formula>LEN(TRIM(A13))&gt;0</formula>
    </cfRule>
  </conditionalFormatting>
  <conditionalFormatting sqref="G23 AY23">
    <cfRule type="notContainsBlanks" dxfId="5" priority="6">
      <formula>LEN(TRIM(G23))&gt;0</formula>
    </cfRule>
  </conditionalFormatting>
  <conditionalFormatting sqref="CA23">
    <cfRule type="notContainsBlanks" dxfId="4" priority="5">
      <formula>LEN(TRIM(CA23))&gt;0</formula>
    </cfRule>
  </conditionalFormatting>
  <conditionalFormatting sqref="H23:AX23">
    <cfRule type="notContainsBlanks" dxfId="3" priority="4">
      <formula>LEN(TRIM(H23))&gt;0</formula>
    </cfRule>
  </conditionalFormatting>
  <conditionalFormatting sqref="AZ23:BZ23">
    <cfRule type="notContainsBlanks" dxfId="2" priority="3">
      <formula>LEN(TRIM(AZ23))&gt;0</formula>
    </cfRule>
  </conditionalFormatting>
  <conditionalFormatting sqref="CB23:CP23">
    <cfRule type="notContainsBlanks" dxfId="1" priority="2">
      <formula>LEN(TRIM(CB23))&gt;0</formula>
    </cfRule>
  </conditionalFormatting>
  <conditionalFormatting sqref="A23:B23">
    <cfRule type="notContainsBlanks" dxfId="0" priority="1">
      <formula>LEN(TRIM(A23))&gt;0</formula>
    </cfRule>
  </conditionalFormatting>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15"/>
  <sheetViews>
    <sheetView zoomScale="75" zoomScaleNormal="75" workbookViewId="0">
      <selection activeCell="G34" sqref="G34"/>
    </sheetView>
  </sheetViews>
  <sheetFormatPr defaultRowHeight="15" x14ac:dyDescent="0.25"/>
  <cols>
    <col min="1" max="1" width="42.140625" style="135" customWidth="1"/>
    <col min="2" max="2" width="18.7109375" style="135" customWidth="1"/>
    <col min="3" max="4" width="18.140625" style="135" customWidth="1"/>
    <col min="5" max="5" width="18.28515625" style="135" customWidth="1"/>
    <col min="6" max="6" width="18.42578125" style="135" customWidth="1"/>
    <col min="7" max="7" width="18" style="135" customWidth="1"/>
    <col min="8" max="8" width="20.42578125" style="136" bestFit="1" customWidth="1"/>
    <col min="9" max="9" width="18.5703125" style="135" bestFit="1" customWidth="1"/>
    <col min="10" max="10" width="15.7109375" style="135" bestFit="1" customWidth="1"/>
    <col min="11" max="16384" width="9.140625" style="135"/>
  </cols>
  <sheetData>
    <row r="1" spans="1:10" s="140" customFormat="1" x14ac:dyDescent="0.25">
      <c r="B1" s="141">
        <v>411001</v>
      </c>
      <c r="C1" s="141">
        <v>412001</v>
      </c>
      <c r="D1" s="141">
        <v>418001</v>
      </c>
      <c r="E1" s="141">
        <v>414001</v>
      </c>
      <c r="F1" s="141">
        <v>421002</v>
      </c>
      <c r="G1" s="141">
        <v>429002</v>
      </c>
      <c r="H1" s="139"/>
    </row>
    <row r="2" spans="1:10" ht="45" x14ac:dyDescent="0.25">
      <c r="A2" s="142"/>
      <c r="B2" s="143" t="str">
        <f>BCTC_HN_2018!F282</f>
        <v>Vốn góp/Cổ phiếu phổ thông có quyền biểu quyết</v>
      </c>
      <c r="C2" s="143" t="str">
        <f>BCTC_HN_2018!F285</f>
        <v>Thặng dư vốn cổ phần</v>
      </c>
      <c r="D2" s="143" t="str">
        <f>BCTC_HN_2018!F294</f>
        <v>Quỹ đầu tư phát triển</v>
      </c>
      <c r="E2" s="143" t="str">
        <f>BCTC_HN_2018!F296</f>
        <v>Quỹ khác thuộc vốn chủ sở hữu</v>
      </c>
      <c r="F2" s="144" t="str">
        <f>BCTC_HN_2018!F303</f>
        <v>Lợi nhuận chưa phân phối</v>
      </c>
      <c r="G2" s="143" t="str">
        <f>BCTC_HN_2018!F309</f>
        <v>Lợi ích cổ đông không kiểm soát</v>
      </c>
      <c r="H2" s="144" t="s">
        <v>784</v>
      </c>
    </row>
    <row r="3" spans="1:10" x14ac:dyDescent="0.25">
      <c r="A3" s="145"/>
      <c r="B3" s="146" t="s">
        <v>641</v>
      </c>
      <c r="C3" s="146" t="s">
        <v>641</v>
      </c>
      <c r="D3" s="146" t="s">
        <v>641</v>
      </c>
      <c r="E3" s="146" t="s">
        <v>641</v>
      </c>
      <c r="F3" s="146" t="s">
        <v>641</v>
      </c>
      <c r="G3" s="146" t="s">
        <v>641</v>
      </c>
      <c r="H3" s="146" t="s">
        <v>641</v>
      </c>
    </row>
    <row r="4" spans="1:10" x14ac:dyDescent="0.25">
      <c r="A4" s="149"/>
      <c r="B4" s="150"/>
      <c r="C4" s="150"/>
      <c r="D4" s="150"/>
      <c r="E4" s="150"/>
      <c r="F4" s="150"/>
      <c r="G4" s="150"/>
      <c r="H4" s="151"/>
    </row>
    <row r="5" spans="1:10" x14ac:dyDescent="0.25">
      <c r="A5" s="147" t="s">
        <v>773</v>
      </c>
      <c r="B5" s="199"/>
      <c r="C5" s="199"/>
      <c r="D5" s="199"/>
      <c r="E5" s="199"/>
      <c r="F5" s="199"/>
      <c r="G5" s="199"/>
      <c r="H5" s="200">
        <f t="shared" ref="H5:H13" si="0">SUM(B5:G5)</f>
        <v>0</v>
      </c>
    </row>
    <row r="6" spans="1:10" x14ac:dyDescent="0.25">
      <c r="A6" s="198" t="s">
        <v>785</v>
      </c>
      <c r="B6" s="201">
        <f>-BCTC_HN_2018!L284</f>
        <v>110000000000</v>
      </c>
      <c r="C6" s="201"/>
      <c r="D6" s="201"/>
      <c r="E6" s="201"/>
      <c r="F6" s="201"/>
      <c r="G6" s="201"/>
      <c r="H6" s="202">
        <f t="shared" si="0"/>
        <v>110000000000</v>
      </c>
    </row>
    <row r="7" spans="1:10" x14ac:dyDescent="0.25">
      <c r="A7" s="198" t="s">
        <v>786</v>
      </c>
      <c r="B7" s="201"/>
      <c r="C7" s="201"/>
      <c r="D7" s="201"/>
      <c r="E7" s="201"/>
      <c r="F7" s="201"/>
      <c r="G7" s="201"/>
      <c r="H7" s="202">
        <f t="shared" si="0"/>
        <v>0</v>
      </c>
    </row>
    <row r="8" spans="1:10" x14ac:dyDescent="0.25">
      <c r="A8" s="198" t="s">
        <v>787</v>
      </c>
      <c r="B8" s="201"/>
      <c r="C8" s="201"/>
      <c r="D8" s="201"/>
      <c r="E8" s="201"/>
      <c r="F8" s="201">
        <f>-BCTC_HN_2018!L387</f>
        <v>45437500</v>
      </c>
      <c r="G8" s="201">
        <f>BCTC_HN_2018!L388</f>
        <v>7500000</v>
      </c>
      <c r="H8" s="202">
        <f t="shared" si="0"/>
        <v>52937500</v>
      </c>
      <c r="I8" s="194">
        <f>-BCTC_HN_2018!L384</f>
        <v>52937500</v>
      </c>
    </row>
    <row r="9" spans="1:10" x14ac:dyDescent="0.25">
      <c r="A9" s="198" t="s">
        <v>788</v>
      </c>
      <c r="B9" s="201"/>
      <c r="C9" s="201"/>
      <c r="D9" s="201"/>
      <c r="E9" s="201"/>
      <c r="F9" s="201"/>
      <c r="G9" s="201"/>
      <c r="H9" s="202">
        <f t="shared" si="0"/>
        <v>0</v>
      </c>
    </row>
    <row r="10" spans="1:10" x14ac:dyDescent="0.25">
      <c r="A10" s="198" t="s">
        <v>789</v>
      </c>
      <c r="B10" s="201"/>
      <c r="C10" s="201"/>
      <c r="D10" s="201"/>
      <c r="E10" s="201"/>
      <c r="F10" s="201"/>
      <c r="G10" s="201">
        <f>'Mua A'!C21</f>
        <v>3772500000</v>
      </c>
      <c r="H10" s="202">
        <f t="shared" si="0"/>
        <v>3772500000</v>
      </c>
    </row>
    <row r="11" spans="1:10" x14ac:dyDescent="0.25">
      <c r="A11" s="198" t="s">
        <v>790</v>
      </c>
      <c r="B11" s="201"/>
      <c r="C11" s="201"/>
      <c r="D11" s="201"/>
      <c r="E11" s="201"/>
      <c r="F11" s="201"/>
      <c r="G11" s="203"/>
      <c r="H11" s="204">
        <f t="shared" si="0"/>
        <v>0</v>
      </c>
    </row>
    <row r="12" spans="1:10" x14ac:dyDescent="0.25">
      <c r="A12" s="198" t="s">
        <v>791</v>
      </c>
      <c r="B12" s="201"/>
      <c r="C12" s="201"/>
      <c r="D12" s="201"/>
      <c r="E12" s="201"/>
      <c r="F12" s="201"/>
      <c r="G12" s="203"/>
      <c r="H12" s="204">
        <f t="shared" si="0"/>
        <v>0</v>
      </c>
    </row>
    <row r="13" spans="1:10" x14ac:dyDescent="0.25">
      <c r="A13" s="198" t="s">
        <v>792</v>
      </c>
      <c r="B13" s="201"/>
      <c r="C13" s="201"/>
      <c r="D13" s="201"/>
      <c r="E13" s="201"/>
      <c r="F13" s="201"/>
      <c r="G13" s="203"/>
      <c r="H13" s="204">
        <f t="shared" si="0"/>
        <v>0</v>
      </c>
    </row>
    <row r="14" spans="1:10" x14ac:dyDescent="0.25">
      <c r="A14" s="148"/>
      <c r="B14" s="205"/>
      <c r="C14" s="205"/>
      <c r="D14" s="205"/>
      <c r="E14" s="205"/>
      <c r="F14" s="205"/>
      <c r="G14" s="205"/>
      <c r="H14" s="206"/>
    </row>
    <row r="15" spans="1:10" ht="15.75" thickBot="1" x14ac:dyDescent="0.3">
      <c r="A15" s="147" t="s">
        <v>776</v>
      </c>
      <c r="B15" s="207">
        <f>SUM(B5:B13)</f>
        <v>110000000000</v>
      </c>
      <c r="C15" s="207">
        <f t="shared" ref="C15:H15" si="1">SUM(C5:C13)</f>
        <v>0</v>
      </c>
      <c r="D15" s="207">
        <f t="shared" si="1"/>
        <v>0</v>
      </c>
      <c r="E15" s="207">
        <f t="shared" si="1"/>
        <v>0</v>
      </c>
      <c r="F15" s="207">
        <f t="shared" si="1"/>
        <v>45437500</v>
      </c>
      <c r="G15" s="207">
        <f>SUM(G5:G13)</f>
        <v>3780000000</v>
      </c>
      <c r="H15" s="207">
        <f t="shared" si="1"/>
        <v>113825437500</v>
      </c>
      <c r="I15" s="194">
        <f>-BCTC_HN_2018!L310</f>
        <v>113825437500</v>
      </c>
      <c r="J15" s="194">
        <f>I15-H15</f>
        <v>0</v>
      </c>
    </row>
  </sheetData>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I15"/>
  <sheetViews>
    <sheetView zoomScale="75" zoomScaleNormal="75" workbookViewId="0">
      <pane xSplit="7" ySplit="4" topLeftCell="H5" activePane="bottomRight" state="frozen"/>
      <selection activeCell="G34" sqref="G34"/>
      <selection pane="topRight" activeCell="G34" sqref="G34"/>
      <selection pane="bottomLeft" activeCell="G34" sqref="G34"/>
      <selection pane="bottomRight" activeCell="G11" sqref="G11"/>
    </sheetView>
  </sheetViews>
  <sheetFormatPr defaultRowHeight="15" x14ac:dyDescent="0.25"/>
  <cols>
    <col min="2" max="2" width="9.140625" style="84"/>
    <col min="3" max="3" width="10.42578125" style="80" bestFit="1" customWidth="1"/>
    <col min="4" max="4" width="25.7109375" bestFit="1" customWidth="1"/>
    <col min="6" max="6" width="52" customWidth="1"/>
    <col min="7" max="7" width="18.5703125" style="81" bestFit="1" customWidth="1"/>
    <col min="9" max="9" width="11" bestFit="1" customWidth="1"/>
  </cols>
  <sheetData>
    <row r="1" spans="2:9" x14ac:dyDescent="0.25">
      <c r="G1" s="82"/>
    </row>
    <row r="2" spans="2:9" x14ac:dyDescent="0.25">
      <c r="G2" s="81">
        <f>SUBTOTAL(9,G5:G1048576)</f>
        <v>0</v>
      </c>
    </row>
    <row r="3" spans="2:9" ht="30" x14ac:dyDescent="0.25">
      <c r="B3" s="66" t="s">
        <v>590</v>
      </c>
      <c r="C3" s="79" t="s">
        <v>831</v>
      </c>
      <c r="D3" s="66" t="s">
        <v>592</v>
      </c>
      <c r="E3" s="66" t="s">
        <v>593</v>
      </c>
      <c r="F3" s="66" t="s">
        <v>599</v>
      </c>
      <c r="G3" s="66" t="s">
        <v>600</v>
      </c>
    </row>
    <row r="5" spans="2:9" x14ac:dyDescent="0.25">
      <c r="B5" s="84" t="s">
        <v>637</v>
      </c>
      <c r="C5" s="80" t="s">
        <v>611</v>
      </c>
      <c r="D5" t="s">
        <v>638</v>
      </c>
      <c r="E5">
        <f>BCTC_HN_2018!A186</f>
        <v>251001</v>
      </c>
      <c r="F5" t="str">
        <f>VLOOKUP(E5,BCTC_M!$A$5:$E$391,5,0)</f>
        <v>Investments in subsidiaries</v>
      </c>
      <c r="G5" s="81">
        <f>-GD_M_2018!G44</f>
        <v>-20000000000</v>
      </c>
    </row>
    <row r="6" spans="2:9" x14ac:dyDescent="0.25">
      <c r="B6" s="84" t="str">
        <f t="shared" ref="B6:B9" si="0">B5</f>
        <v>Consol</v>
      </c>
      <c r="C6" t="str">
        <f t="shared" ref="C6:C9" si="1">C5</f>
        <v>31/12/18</v>
      </c>
      <c r="D6" t="str">
        <f>D5</f>
        <v>Loại trừ khoản đầu tư vào A</v>
      </c>
      <c r="E6">
        <f>BCTC_HN_2018!A282</f>
        <v>411001</v>
      </c>
      <c r="F6" t="str">
        <f>VLOOKUP(E6,BCTC_M!$A$5:$E$391,5,0)</f>
        <v>Contributed capital / Ordinary shares with voting rights</v>
      </c>
      <c r="G6" s="81">
        <f>-BCTC_A!R282</f>
        <v>15000000000</v>
      </c>
    </row>
    <row r="7" spans="2:9" x14ac:dyDescent="0.25">
      <c r="B7" s="84" t="str">
        <f t="shared" ref="B7" si="2">B6</f>
        <v>Consol</v>
      </c>
      <c r="C7" t="str">
        <f t="shared" ref="C7" si="3">C6</f>
        <v>31/12/18</v>
      </c>
      <c r="D7" t="str">
        <f>D6</f>
        <v>Loại trừ khoản đầu tư vào A</v>
      </c>
      <c r="E7">
        <f>BCTC_HN_2018!A297</f>
        <v>421001</v>
      </c>
      <c r="F7" t="str">
        <f>VLOOKUP(E7,BCTC_M!$A$5:$E$391,5,0)</f>
        <v>Retained profits/(Accumulated losses) brought forward</v>
      </c>
      <c r="G7" s="81">
        <f>-BCTC_HN_2018!I297</f>
        <v>90000000</v>
      </c>
    </row>
    <row r="8" spans="2:9" x14ac:dyDescent="0.25">
      <c r="B8" s="84" t="str">
        <f>B6</f>
        <v>Consol</v>
      </c>
      <c r="C8" t="str">
        <f>C6</f>
        <v>31/12/18</v>
      </c>
      <c r="D8" t="str">
        <f>D6</f>
        <v>Loại trừ khoản đầu tư vào A</v>
      </c>
      <c r="E8">
        <f>BCTC_HN_2018!A307</f>
        <v>429003</v>
      </c>
      <c r="F8" t="str">
        <f>VLOOKUP(E8,BCTC_M!$A$5:$E$391,5,0)</f>
        <v>Non-controlling interests - others</v>
      </c>
      <c r="G8" s="81">
        <f>-'Mua A'!C21</f>
        <v>-3772500000</v>
      </c>
    </row>
    <row r="9" spans="2:9" x14ac:dyDescent="0.25">
      <c r="B9" s="84" t="str">
        <f t="shared" si="0"/>
        <v>Consol</v>
      </c>
      <c r="C9" t="str">
        <f t="shared" si="1"/>
        <v>31/12/18</v>
      </c>
      <c r="D9" t="str">
        <f>D8</f>
        <v>Loại trừ khoản đầu tư vào A</v>
      </c>
      <c r="E9">
        <f>BCTC_HN_2018!A199</f>
        <v>269001</v>
      </c>
      <c r="F9" t="str">
        <f>VLOOKUP(E9,BCTC_M!$A$5:$E$391,5,0)</f>
        <v>Goodwill</v>
      </c>
      <c r="G9" s="81">
        <f>'Mua A'!C19</f>
        <v>8682500000</v>
      </c>
    </row>
    <row r="11" spans="2:9" x14ac:dyDescent="0.25">
      <c r="B11" s="84" t="str">
        <f>B9</f>
        <v>Consol</v>
      </c>
      <c r="C11" t="str">
        <f>C9</f>
        <v>31/12/18</v>
      </c>
      <c r="D11" t="s">
        <v>639</v>
      </c>
      <c r="E11">
        <f>BCTC_HN_2018!A388</f>
        <v>841100</v>
      </c>
      <c r="F11" t="str">
        <f>VLOOKUP(E11,BCTC_M!$A$5:$E$391,5,0)</f>
        <v>Non-controlling interest</v>
      </c>
      <c r="G11" s="81">
        <f>-I11*H11</f>
        <v>7500000</v>
      </c>
      <c r="H11">
        <f>25%</f>
        <v>0.25</v>
      </c>
      <c r="I11">
        <f>BCTC_HN_2018!I387</f>
        <v>-30000000</v>
      </c>
    </row>
    <row r="12" spans="2:9" x14ac:dyDescent="0.25">
      <c r="B12" s="84" t="str">
        <f t="shared" ref="B12" si="4">B11</f>
        <v>Consol</v>
      </c>
      <c r="C12" t="str">
        <f t="shared" ref="C12" si="5">C11</f>
        <v>31/12/18</v>
      </c>
      <c r="D12" t="str">
        <f>D11</f>
        <v>Chia sẻ KQKD cho NCI</v>
      </c>
      <c r="E12">
        <f>BCTC_HN_2018!A306</f>
        <v>429001</v>
      </c>
      <c r="F12" t="str">
        <f>VLOOKUP(E12,BCTC_M!$A$5:$E$391,5,0)</f>
        <v>Non-controlling interest current year</v>
      </c>
      <c r="G12" s="81">
        <f>-G11</f>
        <v>-7500000</v>
      </c>
    </row>
    <row r="14" spans="2:9" x14ac:dyDescent="0.25">
      <c r="B14" s="84" t="str">
        <f>B12</f>
        <v>Consol</v>
      </c>
      <c r="C14" t="str">
        <f>C12</f>
        <v>31/12/18</v>
      </c>
      <c r="D14" t="s">
        <v>830</v>
      </c>
      <c r="E14">
        <f>BCTC_HN_2018!A371</f>
        <v>642800</v>
      </c>
      <c r="F14" t="str">
        <f>VLOOKUP(E14,BCTC_M!$A$5:$E$391,5,0)</f>
        <v>Other GA expenses</v>
      </c>
      <c r="G14" s="81">
        <f>G9/10/4</f>
        <v>217062500</v>
      </c>
    </row>
    <row r="15" spans="2:9" x14ac:dyDescent="0.25">
      <c r="B15" s="84" t="str">
        <f t="shared" ref="B15:C15" si="6">B14</f>
        <v>Consol</v>
      </c>
      <c r="C15" t="str">
        <f t="shared" si="6"/>
        <v>31/12/18</v>
      </c>
      <c r="D15" t="str">
        <f>D14</f>
        <v>Phân bổ LTTM</v>
      </c>
      <c r="E15">
        <f>BCTC_HN_2018!A199</f>
        <v>269001</v>
      </c>
      <c r="F15" t="str">
        <f>VLOOKUP(E15,BCTC_M!$A$5:$E$391,5,0)</f>
        <v>Goodwill</v>
      </c>
      <c r="G15" s="81">
        <f>-G14</f>
        <v>-217062500</v>
      </c>
    </row>
  </sheetData>
  <autoFilter ref="B4:G5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23"/>
  <sheetViews>
    <sheetView zoomScale="75" zoomScaleNormal="75" workbookViewId="0">
      <selection activeCell="A4" sqref="A4:D23"/>
    </sheetView>
  </sheetViews>
  <sheetFormatPr defaultRowHeight="15" x14ac:dyDescent="0.25"/>
  <cols>
    <col min="2" max="2" width="38.5703125" bestFit="1" customWidth="1"/>
    <col min="3" max="3" width="18.7109375" style="81" bestFit="1" customWidth="1"/>
    <col min="4" max="4" width="14.42578125" bestFit="1" customWidth="1"/>
  </cols>
  <sheetData>
    <row r="1" spans="1:4" x14ac:dyDescent="0.25">
      <c r="A1" t="s">
        <v>618</v>
      </c>
    </row>
    <row r="2" spans="1:4" x14ac:dyDescent="0.25">
      <c r="A2" t="s">
        <v>619</v>
      </c>
    </row>
    <row r="4" spans="1:4" x14ac:dyDescent="0.25">
      <c r="A4" t="s">
        <v>622</v>
      </c>
      <c r="C4" s="93" t="s">
        <v>615</v>
      </c>
    </row>
    <row r="5" spans="1:4" x14ac:dyDescent="0.25">
      <c r="B5" s="92" t="s">
        <v>620</v>
      </c>
    </row>
    <row r="6" spans="1:4" x14ac:dyDescent="0.25">
      <c r="B6" t="str">
        <f>BCTC_A!F24</f>
        <v>Tiền và các khoản tương đương tiền</v>
      </c>
      <c r="C6" s="81">
        <f>BCTC_A!N24</f>
        <v>15000000000</v>
      </c>
    </row>
    <row r="7" spans="1:4" x14ac:dyDescent="0.25">
      <c r="B7" t="str">
        <f>BCTC_A!F52</f>
        <v>Các khoản phải thu ngắn hạn</v>
      </c>
      <c r="C7" s="81">
        <f>BCTC_A!N52</f>
        <v>9000000000</v>
      </c>
    </row>
    <row r="8" spans="1:4" x14ac:dyDescent="0.25">
      <c r="B8" t="str">
        <f>BCTC_A!F77</f>
        <v>Hàng tồn kho</v>
      </c>
      <c r="C8" s="81">
        <f>BCTC_A!N77</f>
        <v>1875000000</v>
      </c>
    </row>
    <row r="9" spans="1:4" x14ac:dyDescent="0.25">
      <c r="B9" t="s">
        <v>781</v>
      </c>
      <c r="C9" s="81">
        <f>BCTC_A!P115</f>
        <v>1000000000</v>
      </c>
    </row>
    <row r="10" spans="1:4" x14ac:dyDescent="0.25">
      <c r="B10" t="s">
        <v>782</v>
      </c>
      <c r="C10" s="81">
        <f>BCTC_A!P122</f>
        <v>-75000000</v>
      </c>
    </row>
    <row r="12" spans="1:4" x14ac:dyDescent="0.25">
      <c r="B12" s="92" t="s">
        <v>623</v>
      </c>
    </row>
    <row r="13" spans="1:4" x14ac:dyDescent="0.25">
      <c r="B13" t="str">
        <f>BCTC_A!F205</f>
        <v>Phải trả người bán ngắn hạn</v>
      </c>
      <c r="C13" s="81">
        <f>BCTC_A!N205</f>
        <v>-10562500000</v>
      </c>
    </row>
    <row r="14" spans="1:4" x14ac:dyDescent="0.25">
      <c r="B14" t="str">
        <f>BCTC_A!F216</f>
        <v>Thuế và các khoản phải nộp Nhà nước</v>
      </c>
      <c r="C14" s="81">
        <f>BCTC_A!N216</f>
        <v>-22500000</v>
      </c>
    </row>
    <row r="15" spans="1:4" x14ac:dyDescent="0.25">
      <c r="B15" t="str">
        <f>BCTC_A!F217</f>
        <v>Phải trả người lao động</v>
      </c>
      <c r="C15" s="81">
        <f>BCTC_A!N217</f>
        <v>-1125000000</v>
      </c>
    </row>
    <row r="16" spans="1:4" x14ac:dyDescent="0.25">
      <c r="B16" s="90" t="s">
        <v>621</v>
      </c>
      <c r="C16" s="91">
        <f>SUM(C6:C15)</f>
        <v>15090000000</v>
      </c>
      <c r="D16">
        <f>BCTC_A!N317</f>
        <v>-15090000000</v>
      </c>
    </row>
    <row r="17" spans="2:4" x14ac:dyDescent="0.25">
      <c r="B17" s="88" t="s">
        <v>624</v>
      </c>
      <c r="C17" s="89">
        <f>C16*D17</f>
        <v>11317500000</v>
      </c>
      <c r="D17" s="83">
        <v>0.75</v>
      </c>
    </row>
    <row r="18" spans="2:4" x14ac:dyDescent="0.25">
      <c r="B18" s="94" t="s">
        <v>625</v>
      </c>
      <c r="C18" s="95">
        <f>GD_M_2018!G44</f>
        <v>20000000000</v>
      </c>
    </row>
    <row r="19" spans="2:4" x14ac:dyDescent="0.25">
      <c r="B19" s="1" t="s">
        <v>626</v>
      </c>
      <c r="C19" s="96">
        <f>C18-C17</f>
        <v>8682500000</v>
      </c>
    </row>
    <row r="20" spans="2:4" x14ac:dyDescent="0.25">
      <c r="B20" s="1"/>
      <c r="C20" s="96"/>
    </row>
    <row r="21" spans="2:4" x14ac:dyDescent="0.25">
      <c r="B21" s="1" t="s">
        <v>627</v>
      </c>
      <c r="C21" s="96">
        <f>C16-C17</f>
        <v>3772500000</v>
      </c>
    </row>
    <row r="23" spans="2:4" x14ac:dyDescent="0.25">
      <c r="B23" s="1" t="s">
        <v>640</v>
      </c>
      <c r="C23" s="81">
        <f>C18-C6</f>
        <v>5000000000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7"/>
  <sheetViews>
    <sheetView topLeftCell="A6" workbookViewId="0">
      <selection activeCell="D32" sqref="D32"/>
    </sheetView>
  </sheetViews>
  <sheetFormatPr defaultRowHeight="15" x14ac:dyDescent="0.25"/>
  <cols>
    <col min="2" max="2" width="11" bestFit="1" customWidth="1"/>
    <col min="3" max="3" width="22.85546875" bestFit="1" customWidth="1"/>
    <col min="4" max="4" width="14.28515625" style="81" bestFit="1" customWidth="1"/>
    <col min="5" max="5" width="14.28515625" style="194" bestFit="1" customWidth="1"/>
    <col min="6" max="6" width="14.85546875" style="194" bestFit="1" customWidth="1"/>
  </cols>
  <sheetData>
    <row r="1" spans="3:6" x14ac:dyDescent="0.25">
      <c r="C1" s="1" t="s">
        <v>771</v>
      </c>
    </row>
    <row r="2" spans="3:6" x14ac:dyDescent="0.25">
      <c r="C2" s="233" t="s">
        <v>841</v>
      </c>
      <c r="D2" s="82" t="s">
        <v>637</v>
      </c>
      <c r="E2" s="197" t="s">
        <v>779</v>
      </c>
      <c r="F2" s="197" t="s">
        <v>780</v>
      </c>
    </row>
    <row r="3" spans="3:6" x14ac:dyDescent="0.25">
      <c r="C3" s="1" t="s">
        <v>772</v>
      </c>
      <c r="E3" s="195"/>
      <c r="F3" s="195"/>
    </row>
    <row r="4" spans="3:6" x14ac:dyDescent="0.25">
      <c r="C4" t="s">
        <v>773</v>
      </c>
      <c r="D4" s="81">
        <f>SUM(E4:F4)</f>
        <v>0</v>
      </c>
      <c r="E4" s="195">
        <v>0</v>
      </c>
      <c r="F4" s="195">
        <v>0</v>
      </c>
    </row>
    <row r="5" spans="3:6" x14ac:dyDescent="0.25">
      <c r="C5" t="s">
        <v>774</v>
      </c>
      <c r="D5" s="81">
        <f t="shared" ref="D5:D6" si="0">SUM(E5:F5)</f>
        <v>2000000000</v>
      </c>
      <c r="E5" s="195">
        <f>GD_M_2018!G11</f>
        <v>2000000000</v>
      </c>
      <c r="F5" s="195"/>
    </row>
    <row r="6" spans="3:6" x14ac:dyDescent="0.25">
      <c r="C6" t="s">
        <v>775</v>
      </c>
      <c r="D6" s="81">
        <f t="shared" si="0"/>
        <v>1000000000</v>
      </c>
      <c r="E6" s="195"/>
      <c r="F6" s="195">
        <f>'Mua A'!C9</f>
        <v>1000000000</v>
      </c>
    </row>
    <row r="7" spans="3:6" x14ac:dyDescent="0.25">
      <c r="C7" s="90" t="s">
        <v>776</v>
      </c>
      <c r="D7" s="91">
        <f>SUM(D4:D6)</f>
        <v>3000000000</v>
      </c>
      <c r="E7" s="196">
        <f t="shared" ref="E7:F7" si="1">SUM(E4:E6)</f>
        <v>2000000000</v>
      </c>
      <c r="F7" s="196">
        <f t="shared" si="1"/>
        <v>1000000000</v>
      </c>
    </row>
    <row r="8" spans="3:6" x14ac:dyDescent="0.25">
      <c r="E8" s="195"/>
      <c r="F8" s="195"/>
    </row>
    <row r="9" spans="3:6" x14ac:dyDescent="0.25">
      <c r="C9" s="1" t="s">
        <v>777</v>
      </c>
      <c r="E9" s="195"/>
      <c r="F9" s="195"/>
    </row>
    <row r="10" spans="3:6" x14ac:dyDescent="0.25">
      <c r="C10" t="s">
        <v>773</v>
      </c>
      <c r="D10" s="81">
        <f>SUM(E10:F10)</f>
        <v>0</v>
      </c>
      <c r="E10" s="195">
        <v>0</v>
      </c>
      <c r="F10" s="195">
        <v>0</v>
      </c>
    </row>
    <row r="11" spans="3:6" x14ac:dyDescent="0.25">
      <c r="C11" t="s">
        <v>778</v>
      </c>
      <c r="D11" s="81">
        <f t="shared" ref="D11:D12" si="2">SUM(E11:F11)</f>
        <v>225000000</v>
      </c>
      <c r="E11" s="195">
        <f>GD_M_2018!G14</f>
        <v>200000000</v>
      </c>
      <c r="F11" s="195">
        <f>GD_A_2018!K14</f>
        <v>25000000</v>
      </c>
    </row>
    <row r="12" spans="3:6" x14ac:dyDescent="0.25">
      <c r="C12" t="str">
        <f>C6</f>
        <v>Tăng do mua công ty con</v>
      </c>
      <c r="D12" s="81">
        <f t="shared" si="2"/>
        <v>75000000</v>
      </c>
      <c r="E12" s="195"/>
      <c r="F12" s="195">
        <f>-'Mua A'!C10</f>
        <v>75000000</v>
      </c>
    </row>
    <row r="13" spans="3:6" x14ac:dyDescent="0.25">
      <c r="C13" s="90" t="s">
        <v>776</v>
      </c>
      <c r="D13" s="91">
        <f t="shared" ref="D13:F13" si="3">SUM(D10:D12)</f>
        <v>300000000</v>
      </c>
      <c r="E13" s="196">
        <f t="shared" si="3"/>
        <v>200000000</v>
      </c>
      <c r="F13" s="196">
        <f t="shared" si="3"/>
        <v>100000000</v>
      </c>
    </row>
    <row r="14" spans="3:6" x14ac:dyDescent="0.25">
      <c r="E14" s="195"/>
      <c r="F14" s="195"/>
    </row>
    <row r="16" spans="3:6" x14ac:dyDescent="0.25">
      <c r="C16" s="233" t="s">
        <v>841</v>
      </c>
      <c r="D16" s="82" t="s">
        <v>637</v>
      </c>
      <c r="E16" s="197" t="s">
        <v>779</v>
      </c>
      <c r="F16" s="197" t="s">
        <v>780</v>
      </c>
    </row>
    <row r="17" spans="2:6" x14ac:dyDescent="0.25">
      <c r="C17" s="1" t="s">
        <v>772</v>
      </c>
      <c r="E17" s="195"/>
      <c r="F17" s="195"/>
    </row>
    <row r="18" spans="2:6" x14ac:dyDescent="0.25">
      <c r="C18" t="s">
        <v>773</v>
      </c>
      <c r="D18" s="81">
        <f>SUM(E18:F18)</f>
        <v>3000000000</v>
      </c>
      <c r="E18" s="195">
        <f>E7</f>
        <v>2000000000</v>
      </c>
      <c r="F18" s="195">
        <f>F7</f>
        <v>1000000000</v>
      </c>
    </row>
    <row r="19" spans="2:6" x14ac:dyDescent="0.25">
      <c r="C19" t="s">
        <v>774</v>
      </c>
      <c r="E19" s="195"/>
      <c r="F19" s="195"/>
    </row>
    <row r="20" spans="2:6" x14ac:dyDescent="0.25">
      <c r="C20" t="s">
        <v>775</v>
      </c>
      <c r="D20" s="81">
        <f t="shared" ref="D20" si="4">SUM(E20:F20)</f>
        <v>0</v>
      </c>
      <c r="E20" s="195"/>
      <c r="F20" s="195"/>
    </row>
    <row r="21" spans="2:6" x14ac:dyDescent="0.25">
      <c r="B21">
        <f>BCTC_HN_2019!N120</f>
        <v>3000000000</v>
      </c>
      <c r="C21" s="90" t="s">
        <v>776</v>
      </c>
      <c r="D21" s="91">
        <f>SUM(D18:D20)</f>
        <v>3000000000</v>
      </c>
      <c r="E21" s="196">
        <f t="shared" ref="E21:F21" si="5">SUM(E18:E20)</f>
        <v>2000000000</v>
      </c>
      <c r="F21" s="196">
        <f t="shared" si="5"/>
        <v>1000000000</v>
      </c>
    </row>
    <row r="22" spans="2:6" x14ac:dyDescent="0.25">
      <c r="E22" s="195"/>
      <c r="F22" s="195"/>
    </row>
    <row r="23" spans="2:6" x14ac:dyDescent="0.25">
      <c r="C23" s="1" t="s">
        <v>777</v>
      </c>
      <c r="E23" s="195"/>
      <c r="F23" s="195"/>
    </row>
    <row r="24" spans="2:6" x14ac:dyDescent="0.25">
      <c r="C24" t="s">
        <v>773</v>
      </c>
      <c r="D24" s="81">
        <f>SUM(E24:F24)</f>
        <v>300000000</v>
      </c>
      <c r="E24" s="195">
        <f>E13</f>
        <v>200000000</v>
      </c>
      <c r="F24" s="195">
        <f>F13</f>
        <v>100000000</v>
      </c>
    </row>
    <row r="25" spans="2:6" x14ac:dyDescent="0.25">
      <c r="C25" t="s">
        <v>778</v>
      </c>
      <c r="D25" s="81">
        <f t="shared" ref="D25:D26" si="6">SUM(E25:F25)</f>
        <v>300000000</v>
      </c>
      <c r="E25" s="195">
        <f>GD_M_2019!G14</f>
        <v>200000000</v>
      </c>
      <c r="F25" s="195">
        <f>GD_A_2019!G14</f>
        <v>100000000</v>
      </c>
    </row>
    <row r="26" spans="2:6" x14ac:dyDescent="0.25">
      <c r="C26" t="str">
        <f>C20</f>
        <v>Tăng do mua công ty con</v>
      </c>
      <c r="D26" s="81">
        <f t="shared" si="6"/>
        <v>0</v>
      </c>
      <c r="E26" s="195"/>
      <c r="F26" s="195">
        <f>-'Mua A'!C24</f>
        <v>0</v>
      </c>
    </row>
    <row r="27" spans="2:6" x14ac:dyDescent="0.25">
      <c r="B27">
        <f>-BCTC_HN_2019!N127</f>
        <v>600000000</v>
      </c>
      <c r="C27" s="90" t="s">
        <v>776</v>
      </c>
      <c r="D27" s="91">
        <f t="shared" ref="D27:F27" si="7">SUM(D24:D26)</f>
        <v>600000000</v>
      </c>
      <c r="E27" s="196">
        <f t="shared" si="7"/>
        <v>400000000</v>
      </c>
      <c r="F27" s="196">
        <f t="shared" si="7"/>
        <v>200000000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11"/>
  <sheetViews>
    <sheetView workbookViewId="0"/>
  </sheetViews>
  <sheetFormatPr defaultRowHeight="15" x14ac:dyDescent="0.25"/>
  <cols>
    <col min="1" max="1" width="73" style="210" customWidth="1"/>
  </cols>
  <sheetData>
    <row r="1" spans="1:1" ht="30" x14ac:dyDescent="0.25">
      <c r="A1" s="211" t="s">
        <v>804</v>
      </c>
    </row>
    <row r="2" spans="1:1" ht="30" x14ac:dyDescent="0.25">
      <c r="A2" s="211" t="s">
        <v>805</v>
      </c>
    </row>
    <row r="3" spans="1:1" ht="45" x14ac:dyDescent="0.25">
      <c r="A3" s="211" t="s">
        <v>806</v>
      </c>
    </row>
    <row r="4" spans="1:1" x14ac:dyDescent="0.25">
      <c r="A4" s="211" t="s">
        <v>807</v>
      </c>
    </row>
    <row r="5" spans="1:1" ht="30" x14ac:dyDescent="0.25">
      <c r="A5" s="211" t="s">
        <v>808</v>
      </c>
    </row>
    <row r="6" spans="1:1" x14ac:dyDescent="0.25">
      <c r="A6" s="211" t="s">
        <v>809</v>
      </c>
    </row>
    <row r="7" spans="1:1" x14ac:dyDescent="0.25">
      <c r="A7" s="211" t="s">
        <v>810</v>
      </c>
    </row>
    <row r="8" spans="1:1" x14ac:dyDescent="0.25">
      <c r="A8" s="211" t="s">
        <v>811</v>
      </c>
    </row>
    <row r="9" spans="1:1" x14ac:dyDescent="0.25">
      <c r="A9" s="211" t="s">
        <v>812</v>
      </c>
    </row>
    <row r="10" spans="1:1" x14ac:dyDescent="0.25">
      <c r="A10" s="211" t="s">
        <v>813</v>
      </c>
    </row>
    <row r="11" spans="1:1" x14ac:dyDescent="0.25">
      <c r="A11" s="211" t="s">
        <v>814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AH392"/>
  <sheetViews>
    <sheetView zoomScale="75" zoomScaleNormal="75" workbookViewId="0">
      <pane xSplit="7" ySplit="6" topLeftCell="AC7" activePane="bottomRight" state="frozen"/>
      <selection activeCell="F4" sqref="F4"/>
      <selection pane="topRight" activeCell="F4" sqref="F4"/>
      <selection pane="bottomLeft" activeCell="F4" sqref="F4"/>
      <selection pane="bottomRight" activeCell="F4" sqref="F4"/>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25.140625" style="63" customWidth="1"/>
    <col min="7" max="7" width="3" style="75" customWidth="1"/>
    <col min="8" max="8" width="10.42578125" style="3" hidden="1" customWidth="1"/>
    <col min="9" max="9" width="19" style="3" hidden="1" customWidth="1"/>
    <col min="10" max="10" width="18.28515625" style="3" hidden="1" customWidth="1"/>
    <col min="11" max="11" width="1.28515625" style="64" hidden="1" customWidth="1"/>
    <col min="12" max="12" width="10.42578125" style="3" hidden="1" customWidth="1"/>
    <col min="13" max="13" width="23" style="3" hidden="1" customWidth="1"/>
    <col min="14" max="14" width="18.28515625" style="3" hidden="1" customWidth="1"/>
    <col min="15" max="15" width="1.28515625" style="64" hidden="1" customWidth="1"/>
    <col min="16" max="16" width="18.28515625" style="3" hidden="1" customWidth="1"/>
    <col min="17" max="17" width="24.140625" style="3" hidden="1" customWidth="1"/>
    <col min="18" max="18" width="18.28515625" style="3" hidden="1" customWidth="1"/>
    <col min="19" max="19" width="1.28515625" style="64" customWidth="1"/>
    <col min="20" max="20" width="18.28515625" style="3" customWidth="1"/>
    <col min="21" max="21" width="24.140625" style="3" bestFit="1" customWidth="1"/>
    <col min="22" max="22" width="18.28515625" style="3" bestFit="1" customWidth="1"/>
    <col min="23" max="23" width="3" style="75" customWidth="1"/>
    <col min="24" max="24" width="18.28515625" style="3" customWidth="1"/>
    <col min="25" max="25" width="24.140625" style="3" bestFit="1" customWidth="1"/>
    <col min="26" max="26" width="18.28515625" style="3" bestFit="1" customWidth="1"/>
    <col min="27" max="27" width="3" style="75" customWidth="1"/>
    <col min="28" max="28" width="18.28515625" style="3" customWidth="1"/>
    <col min="29" max="29" width="24.140625" style="3" bestFit="1" customWidth="1"/>
    <col min="30" max="30" width="18.28515625" style="3" bestFit="1" customWidth="1"/>
    <col min="31" max="31" width="3" style="75" customWidth="1"/>
    <col min="32" max="32" width="18.28515625" style="3" customWidth="1"/>
    <col min="33" max="33" width="24.140625" style="3" bestFit="1" customWidth="1"/>
    <col min="34" max="34" width="18.28515625" style="3" bestFit="1" customWidth="1"/>
    <col min="35" max="16384" width="9.28515625" style="64"/>
  </cols>
  <sheetData>
    <row r="1" spans="1:34" s="4" customFormat="1" x14ac:dyDescent="0.25">
      <c r="A1" s="25" t="s">
        <v>595</v>
      </c>
      <c r="B1" s="25"/>
      <c r="C1" s="26"/>
      <c r="D1" s="27"/>
      <c r="E1" s="27"/>
      <c r="F1" s="27"/>
      <c r="G1" s="72"/>
      <c r="H1" s="28"/>
      <c r="I1" s="28"/>
      <c r="J1" s="28"/>
      <c r="L1" s="28"/>
      <c r="M1" s="28"/>
      <c r="N1" s="28"/>
      <c r="P1" s="28"/>
      <c r="Q1" s="28"/>
      <c r="R1" s="28"/>
      <c r="T1" s="28"/>
      <c r="U1" s="28"/>
      <c r="V1" s="28"/>
      <c r="W1" s="72"/>
      <c r="X1" s="28"/>
      <c r="Y1" s="28"/>
      <c r="Z1" s="28"/>
      <c r="AA1" s="72"/>
      <c r="AB1" s="28"/>
      <c r="AC1" s="28"/>
      <c r="AD1" s="28"/>
      <c r="AE1" s="72"/>
      <c r="AF1" s="28"/>
      <c r="AG1" s="28"/>
      <c r="AH1" s="28"/>
    </row>
    <row r="2" spans="1:34" s="4" customFormat="1" x14ac:dyDescent="0.25">
      <c r="A2" s="1" t="s">
        <v>578</v>
      </c>
      <c r="B2" s="1"/>
      <c r="C2" s="1"/>
      <c r="D2" s="2"/>
      <c r="E2" s="2"/>
      <c r="F2" s="2"/>
      <c r="G2" s="69"/>
      <c r="H2" s="3"/>
      <c r="I2" s="3"/>
      <c r="J2" s="3"/>
      <c r="L2" s="3"/>
      <c r="M2" s="3"/>
      <c r="N2" s="3"/>
      <c r="P2" s="3"/>
      <c r="Q2" s="3"/>
      <c r="R2" s="3"/>
      <c r="T2" s="3"/>
      <c r="U2" s="3"/>
      <c r="V2" s="3"/>
      <c r="W2" s="69"/>
      <c r="X2" s="3"/>
      <c r="Y2" s="3"/>
      <c r="Z2" s="3"/>
      <c r="AA2" s="69"/>
      <c r="AB2" s="3"/>
      <c r="AC2" s="3"/>
      <c r="AD2" s="3"/>
      <c r="AE2" s="69"/>
      <c r="AF2" s="3"/>
      <c r="AG2" s="3"/>
      <c r="AH2" s="3"/>
    </row>
    <row r="3" spans="1:34" s="4" customFormat="1" x14ac:dyDescent="0.25">
      <c r="A3" s="2"/>
      <c r="B3" s="2"/>
      <c r="C3" s="2"/>
      <c r="D3" s="2"/>
      <c r="E3" s="2"/>
      <c r="F3" s="2"/>
      <c r="G3" s="69"/>
      <c r="H3" s="5" t="str">
        <f>H391</f>
        <v>Balanced</v>
      </c>
      <c r="I3" s="5" t="str">
        <f>I391</f>
        <v>Balanced</v>
      </c>
      <c r="J3" s="5" t="str">
        <f>J391</f>
        <v>Balanced</v>
      </c>
      <c r="L3" s="5" t="str">
        <f>L391</f>
        <v>Balanced</v>
      </c>
      <c r="M3" s="5" t="str">
        <f>M391</f>
        <v>Balanced</v>
      </c>
      <c r="N3" s="5" t="str">
        <f>N391</f>
        <v>Balanced</v>
      </c>
      <c r="P3" s="5" t="str">
        <f>P391</f>
        <v>Balanced</v>
      </c>
      <c r="Q3" s="5" t="str">
        <f>Q391</f>
        <v>Balanced</v>
      </c>
      <c r="R3" s="5" t="str">
        <f>R391</f>
        <v>Balanced</v>
      </c>
      <c r="T3" s="5" t="str">
        <f>T391</f>
        <v>Balanced</v>
      </c>
      <c r="U3" s="5" t="str">
        <f>U391</f>
        <v>Balanced</v>
      </c>
      <c r="V3" s="5" t="str">
        <f>V391</f>
        <v>Balanced</v>
      </c>
      <c r="W3" s="69"/>
      <c r="X3" s="5" t="str">
        <f>X391</f>
        <v>Balanced</v>
      </c>
      <c r="Y3" s="5" t="str">
        <f>Y391</f>
        <v>Balanced</v>
      </c>
      <c r="Z3" s="5" t="str">
        <f>Z391</f>
        <v>Balanced</v>
      </c>
      <c r="AA3" s="69"/>
      <c r="AB3" s="5" t="str">
        <f>AB391</f>
        <v>Balanced</v>
      </c>
      <c r="AC3" s="5" t="str">
        <f>AC391</f>
        <v>Balanced</v>
      </c>
      <c r="AD3" s="5" t="str">
        <f>AD391</f>
        <v>Balanced</v>
      </c>
      <c r="AE3" s="69"/>
      <c r="AF3" s="5" t="str">
        <f>AF391</f>
        <v>Balanced</v>
      </c>
      <c r="AG3" s="5" t="str">
        <f>AG391</f>
        <v>Balanced</v>
      </c>
      <c r="AH3" s="5" t="str">
        <f>AH391</f>
        <v>Balanced</v>
      </c>
    </row>
    <row r="4" spans="1:34" s="7" customFormat="1" x14ac:dyDescent="0.25">
      <c r="A4" s="6"/>
      <c r="B4" s="6"/>
      <c r="C4" s="6"/>
      <c r="D4" s="6"/>
      <c r="E4" s="6"/>
      <c r="F4" s="6"/>
      <c r="G4" s="70"/>
      <c r="H4" s="67" t="s">
        <v>613</v>
      </c>
      <c r="I4" s="67" t="str">
        <f>H4</f>
        <v>CTY A</v>
      </c>
      <c r="J4" s="67" t="str">
        <f>I4</f>
        <v>CTY A</v>
      </c>
      <c r="L4" s="67" t="s">
        <v>613</v>
      </c>
      <c r="M4" s="67" t="str">
        <f>L4</f>
        <v>CTY A</v>
      </c>
      <c r="N4" s="67" t="str">
        <f>M4</f>
        <v>CTY A</v>
      </c>
      <c r="P4" s="67" t="str">
        <f>N4</f>
        <v>CTY A</v>
      </c>
      <c r="Q4" s="67" t="str">
        <f>N4</f>
        <v>CTY A</v>
      </c>
      <c r="R4" s="67" t="str">
        <f>Q4</f>
        <v>CTY A</v>
      </c>
      <c r="T4" s="67" t="s">
        <v>861</v>
      </c>
      <c r="U4" s="67" t="str">
        <f>T4</f>
        <v>CTY E</v>
      </c>
      <c r="V4" s="67" t="str">
        <f>U4</f>
        <v>CTY E</v>
      </c>
      <c r="W4" s="70"/>
      <c r="X4" s="67" t="str">
        <f>V4</f>
        <v>CTY E</v>
      </c>
      <c r="Y4" s="67" t="str">
        <f>V4</f>
        <v>CTY E</v>
      </c>
      <c r="Z4" s="67" t="str">
        <f>Y4</f>
        <v>CTY E</v>
      </c>
      <c r="AA4" s="70"/>
      <c r="AB4" s="67" t="str">
        <f>Z4</f>
        <v>CTY E</v>
      </c>
      <c r="AC4" s="67" t="str">
        <f>Z4</f>
        <v>CTY E</v>
      </c>
      <c r="AD4" s="67" t="str">
        <f>AC4</f>
        <v>CTY E</v>
      </c>
      <c r="AE4" s="70"/>
      <c r="AF4" s="67" t="str">
        <f>AD4</f>
        <v>CTY E</v>
      </c>
      <c r="AG4" s="67" t="str">
        <f>AD4</f>
        <v>CTY E</v>
      </c>
      <c r="AH4" s="67" t="str">
        <f>AG4</f>
        <v>CTY E</v>
      </c>
    </row>
    <row r="5" spans="1:34" s="87" customFormat="1" ht="30.75" thickBot="1" x14ac:dyDescent="0.3">
      <c r="A5" s="8" t="s">
        <v>576</v>
      </c>
      <c r="B5" s="8" t="s">
        <v>575</v>
      </c>
      <c r="C5" s="8" t="s">
        <v>574</v>
      </c>
      <c r="D5" s="8" t="s">
        <v>573</v>
      </c>
      <c r="E5" s="8" t="s">
        <v>572</v>
      </c>
      <c r="F5" s="8" t="s">
        <v>571</v>
      </c>
      <c r="G5" s="86"/>
      <c r="H5" s="85" t="s">
        <v>616</v>
      </c>
      <c r="I5" s="66" t="s">
        <v>610</v>
      </c>
      <c r="J5" s="66" t="s">
        <v>611</v>
      </c>
      <c r="L5" s="66" t="str">
        <f>H5</f>
        <v>1/1/18</v>
      </c>
      <c r="M5" s="66" t="s">
        <v>617</v>
      </c>
      <c r="N5" s="66" t="s">
        <v>615</v>
      </c>
      <c r="P5" s="85" t="s">
        <v>632</v>
      </c>
      <c r="Q5" s="66" t="s">
        <v>631</v>
      </c>
      <c r="R5" s="85" t="s">
        <v>611</v>
      </c>
      <c r="T5" s="85" t="s">
        <v>794</v>
      </c>
      <c r="U5" s="66" t="s">
        <v>793</v>
      </c>
      <c r="V5" s="85" t="s">
        <v>795</v>
      </c>
      <c r="W5" s="86"/>
      <c r="X5" s="85" t="s">
        <v>842</v>
      </c>
      <c r="Y5" s="66" t="s">
        <v>857</v>
      </c>
      <c r="Z5" s="85" t="s">
        <v>858</v>
      </c>
      <c r="AA5" s="86"/>
      <c r="AB5" s="85" t="str">
        <f>Z5</f>
        <v>30/6/20</v>
      </c>
      <c r="AC5" s="66" t="s">
        <v>860</v>
      </c>
      <c r="AD5" s="85" t="s">
        <v>844</v>
      </c>
      <c r="AE5" s="86"/>
      <c r="AF5" s="85" t="str">
        <f>X5</f>
        <v>1/1/20</v>
      </c>
      <c r="AG5" s="66" t="s">
        <v>862</v>
      </c>
      <c r="AH5" s="85" t="s">
        <v>844</v>
      </c>
    </row>
    <row r="6" spans="1:34" s="4" customFormat="1" x14ac:dyDescent="0.25">
      <c r="A6" s="2"/>
      <c r="B6" s="2"/>
      <c r="C6" s="2"/>
      <c r="D6" s="2"/>
      <c r="E6" s="2"/>
      <c r="F6" s="2"/>
      <c r="G6" s="69" t="s">
        <v>570</v>
      </c>
      <c r="H6" s="3"/>
      <c r="I6" s="3"/>
      <c r="J6" s="3"/>
      <c r="L6" s="3"/>
      <c r="M6" s="3"/>
      <c r="N6" s="3"/>
      <c r="P6" s="3"/>
      <c r="Q6" s="3"/>
      <c r="R6" s="3"/>
      <c r="T6" s="3"/>
      <c r="U6" s="3"/>
      <c r="V6" s="3"/>
      <c r="W6" s="69" t="s">
        <v>570</v>
      </c>
      <c r="X6" s="3"/>
      <c r="Y6" s="3"/>
      <c r="Z6" s="3"/>
      <c r="AA6" s="69" t="s">
        <v>570</v>
      </c>
      <c r="AB6" s="3"/>
      <c r="AC6" s="3"/>
      <c r="AD6" s="3"/>
      <c r="AE6" s="69" t="s">
        <v>570</v>
      </c>
      <c r="AF6" s="3"/>
      <c r="AG6" s="3"/>
      <c r="AH6" s="3"/>
    </row>
    <row r="7" spans="1:34" s="4" customFormat="1" x14ac:dyDescent="0.25">
      <c r="A7" s="2"/>
      <c r="B7" s="2"/>
      <c r="C7" s="2"/>
      <c r="D7" s="1"/>
      <c r="E7" s="1" t="s">
        <v>569</v>
      </c>
      <c r="F7" s="1" t="s">
        <v>568</v>
      </c>
      <c r="G7" s="72"/>
      <c r="H7" s="3"/>
      <c r="I7" s="3"/>
      <c r="J7" s="3"/>
      <c r="L7" s="3"/>
      <c r="M7" s="3"/>
      <c r="N7" s="3"/>
      <c r="P7" s="3"/>
      <c r="Q7" s="3"/>
      <c r="R7" s="3"/>
      <c r="T7" s="3"/>
      <c r="U7" s="3"/>
      <c r="V7" s="3"/>
      <c r="W7" s="72"/>
      <c r="X7" s="3"/>
      <c r="Y7" s="3"/>
      <c r="Z7" s="3"/>
      <c r="AA7" s="72"/>
      <c r="AB7" s="3"/>
      <c r="AC7" s="3"/>
      <c r="AD7" s="3"/>
      <c r="AE7" s="72"/>
      <c r="AF7" s="3"/>
      <c r="AG7" s="3"/>
      <c r="AH7" s="3"/>
    </row>
    <row r="8" spans="1:34" s="4" customFormat="1" x14ac:dyDescent="0.25">
      <c r="A8" s="2"/>
      <c r="B8" s="2"/>
      <c r="C8" s="2"/>
      <c r="D8" s="2"/>
      <c r="E8" s="2"/>
      <c r="F8" s="2"/>
      <c r="G8" s="69"/>
      <c r="H8" s="3"/>
      <c r="I8" s="3"/>
      <c r="J8" s="3"/>
      <c r="L8" s="3"/>
      <c r="M8" s="3"/>
      <c r="N8" s="3"/>
      <c r="P8" s="3"/>
      <c r="Q8" s="3"/>
      <c r="R8" s="3"/>
      <c r="T8" s="3"/>
      <c r="U8" s="3"/>
      <c r="V8" s="3"/>
      <c r="W8" s="69"/>
      <c r="X8" s="3"/>
      <c r="Y8" s="3"/>
      <c r="Z8" s="3"/>
      <c r="AA8" s="69"/>
      <c r="AB8" s="3"/>
      <c r="AC8" s="3"/>
      <c r="AD8" s="3"/>
      <c r="AE8" s="69"/>
      <c r="AF8" s="3"/>
      <c r="AG8" s="3"/>
      <c r="AH8" s="3"/>
    </row>
    <row r="9" spans="1:34" s="4" customFormat="1" x14ac:dyDescent="0.25">
      <c r="A9" s="2">
        <v>111001</v>
      </c>
      <c r="B9" s="11">
        <v>2700</v>
      </c>
      <c r="C9" s="12">
        <v>1111</v>
      </c>
      <c r="D9" s="12">
        <v>111</v>
      </c>
      <c r="E9" s="12" t="s">
        <v>561</v>
      </c>
      <c r="F9" s="12" t="s">
        <v>560</v>
      </c>
      <c r="G9" s="68" t="s">
        <v>570</v>
      </c>
      <c r="H9" s="13"/>
      <c r="I9" s="13">
        <f>SUMIFS(GD_E_2018!G:G,GD_E_2018!E:E,A9)</f>
        <v>5000000000</v>
      </c>
      <c r="J9" s="13">
        <f>H9+I9</f>
        <v>5000000000</v>
      </c>
      <c r="L9" s="13"/>
      <c r="M9" s="13">
        <f>SUMIFS(GD_E_2018!I:I,GD_E_2018!E:E,A9)</f>
        <v>5000000000</v>
      </c>
      <c r="N9" s="13">
        <f>L9+M9</f>
        <v>5000000000</v>
      </c>
      <c r="P9" s="13">
        <f>N9</f>
        <v>5000000000</v>
      </c>
      <c r="Q9" s="13">
        <f>SUMIFS(GD_E_2018!K:K,GD_E_2018!E:E,A9)</f>
        <v>0</v>
      </c>
      <c r="R9" s="13">
        <f>Q9+P9</f>
        <v>5000000000</v>
      </c>
      <c r="T9" s="13">
        <f>R9</f>
        <v>5000000000</v>
      </c>
      <c r="U9" s="13">
        <f>SUMIFS(GD_E_2019!G:G,GD_E_2019!E:E,A9)</f>
        <v>0</v>
      </c>
      <c r="V9" s="13">
        <f>U9+T9</f>
        <v>5000000000</v>
      </c>
      <c r="W9" s="68" t="s">
        <v>570</v>
      </c>
      <c r="X9" s="13">
        <f>V9</f>
        <v>5000000000</v>
      </c>
      <c r="Y9" s="13">
        <f>SUMIFS(GD_E_2020!G:G,GD_E_2020!E:E,A9)</f>
        <v>-5000000000</v>
      </c>
      <c r="Z9" s="13">
        <f>Y9+X9</f>
        <v>0</v>
      </c>
      <c r="AA9" s="68" t="s">
        <v>570</v>
      </c>
      <c r="AB9" s="13">
        <f>Z9</f>
        <v>0</v>
      </c>
      <c r="AC9" s="13">
        <f>SUMIFS(GD_E_2020!J:J,GD_E_2020!E:E,A9)</f>
        <v>0</v>
      </c>
      <c r="AD9" s="13">
        <f>AC9+AB9</f>
        <v>0</v>
      </c>
      <c r="AE9" s="68" t="s">
        <v>570</v>
      </c>
      <c r="AF9" s="13">
        <f>X9</f>
        <v>5000000000</v>
      </c>
      <c r="AG9" s="13">
        <f>AC9+Y9</f>
        <v>-5000000000</v>
      </c>
      <c r="AH9" s="13">
        <f>AG9+AF9</f>
        <v>0</v>
      </c>
    </row>
    <row r="10" spans="1:34" s="4" customFormat="1" x14ac:dyDescent="0.25">
      <c r="A10" s="2">
        <v>111002</v>
      </c>
      <c r="B10" s="11">
        <v>2700</v>
      </c>
      <c r="C10" s="12">
        <v>1112</v>
      </c>
      <c r="D10" s="12">
        <v>111</v>
      </c>
      <c r="E10" s="12" t="s">
        <v>559</v>
      </c>
      <c r="F10" s="12" t="s">
        <v>558</v>
      </c>
      <c r="G10" s="68" t="s">
        <v>570</v>
      </c>
      <c r="H10" s="13"/>
      <c r="I10" s="13">
        <f>SUMIFS(GD_E_2018!G:G,GD_E_2018!E:E,A10)</f>
        <v>0</v>
      </c>
      <c r="J10" s="13">
        <f>H10+I10</f>
        <v>0</v>
      </c>
      <c r="L10" s="13"/>
      <c r="M10" s="13">
        <f>SUMIFS(GD_E_2018!I:I,GD_E_2018!E:E,A10)</f>
        <v>0</v>
      </c>
      <c r="N10" s="13">
        <f>L10+M10</f>
        <v>0</v>
      </c>
      <c r="P10" s="13">
        <f t="shared" ref="P10:R11" si="0">O10+N10</f>
        <v>0</v>
      </c>
      <c r="Q10" s="13">
        <f>SUMIFS(GD_E_2018!K:K,GD_E_2018!E:E,A10)</f>
        <v>0</v>
      </c>
      <c r="R10" s="13">
        <f t="shared" si="0"/>
        <v>0</v>
      </c>
      <c r="T10" s="13">
        <f t="shared" ref="T10:T11" si="1">R10</f>
        <v>0</v>
      </c>
      <c r="U10" s="13">
        <f>SUMIFS(GD_E_2019!G:G,GD_E_2019!E:E,A10)</f>
        <v>0</v>
      </c>
      <c r="V10" s="13">
        <f t="shared" ref="V10:V11" si="2">U10+T10</f>
        <v>0</v>
      </c>
      <c r="W10" s="68" t="s">
        <v>570</v>
      </c>
      <c r="X10" s="13">
        <f t="shared" ref="X10:X11" si="3">V10</f>
        <v>0</v>
      </c>
      <c r="Y10" s="13">
        <f>SUMIFS(GD_E_2020!G:G,GD_E_2020!E:E,A10)</f>
        <v>0</v>
      </c>
      <c r="Z10" s="13">
        <f t="shared" ref="Z10:Z11" si="4">Y10+X10</f>
        <v>0</v>
      </c>
      <c r="AA10" s="68" t="s">
        <v>570</v>
      </c>
      <c r="AB10" s="13">
        <f t="shared" ref="AB10:AB11" si="5">Z10</f>
        <v>0</v>
      </c>
      <c r="AC10" s="13">
        <f>SUMIFS(GD_E_2020!J:J,GD_E_2020!E:E,A10)</f>
        <v>0</v>
      </c>
      <c r="AD10" s="13">
        <f t="shared" ref="AD10:AD11" si="6">AC10+AB10</f>
        <v>0</v>
      </c>
      <c r="AE10" s="68" t="s">
        <v>570</v>
      </c>
      <c r="AF10" s="13">
        <f t="shared" ref="AF10:AF11" si="7">X10</f>
        <v>0</v>
      </c>
      <c r="AG10" s="13">
        <f t="shared" ref="AG10:AG11" si="8">AC10+Y10</f>
        <v>0</v>
      </c>
      <c r="AH10" s="13">
        <f t="shared" ref="AH10:AH11" si="9">AG10+AF10</f>
        <v>0</v>
      </c>
    </row>
    <row r="11" spans="1:34" s="4" customFormat="1" x14ac:dyDescent="0.25">
      <c r="A11" s="2">
        <v>111003</v>
      </c>
      <c r="B11" s="11">
        <v>2700</v>
      </c>
      <c r="C11" s="12">
        <v>1113</v>
      </c>
      <c r="D11" s="12">
        <v>111</v>
      </c>
      <c r="E11" s="12" t="s">
        <v>565</v>
      </c>
      <c r="F11" s="12" t="s">
        <v>564</v>
      </c>
      <c r="G11" s="68" t="s">
        <v>570</v>
      </c>
      <c r="H11" s="13"/>
      <c r="I11" s="13">
        <f>SUMIFS(GD_E_2018!G:G,GD_E_2018!E:E,A11)</f>
        <v>0</v>
      </c>
      <c r="J11" s="13">
        <f>H11+I11</f>
        <v>0</v>
      </c>
      <c r="L11" s="13"/>
      <c r="M11" s="13">
        <f>SUMIFS(GD_E_2018!I:I,GD_E_2018!E:E,A11)</f>
        <v>0</v>
      </c>
      <c r="N11" s="13">
        <f>L11+M11</f>
        <v>0</v>
      </c>
      <c r="P11" s="13">
        <f t="shared" si="0"/>
        <v>0</v>
      </c>
      <c r="Q11" s="13">
        <f>SUMIFS(GD_E_2018!K:K,GD_E_2018!E:E,A11)</f>
        <v>0</v>
      </c>
      <c r="R11" s="13">
        <f t="shared" si="0"/>
        <v>0</v>
      </c>
      <c r="T11" s="13">
        <f t="shared" si="1"/>
        <v>0</v>
      </c>
      <c r="U11" s="13">
        <f>SUMIFS(GD_E_2019!G:G,GD_E_2019!E:E,A11)</f>
        <v>0</v>
      </c>
      <c r="V11" s="13">
        <f t="shared" si="2"/>
        <v>0</v>
      </c>
      <c r="W11" s="68" t="s">
        <v>570</v>
      </c>
      <c r="X11" s="13">
        <f t="shared" si="3"/>
        <v>0</v>
      </c>
      <c r="Y11" s="13">
        <f>SUMIFS(GD_E_2020!G:G,GD_E_2020!E:E,A11)</f>
        <v>0</v>
      </c>
      <c r="Z11" s="13">
        <f t="shared" si="4"/>
        <v>0</v>
      </c>
      <c r="AA11" s="68" t="s">
        <v>570</v>
      </c>
      <c r="AB11" s="13">
        <f t="shared" si="5"/>
        <v>0</v>
      </c>
      <c r="AC11" s="13">
        <f>SUMIFS(GD_E_2020!J:J,GD_E_2020!E:E,A11)</f>
        <v>0</v>
      </c>
      <c r="AD11" s="13">
        <f t="shared" si="6"/>
        <v>0</v>
      </c>
      <c r="AE11" s="68" t="s">
        <v>570</v>
      </c>
      <c r="AF11" s="13">
        <f t="shared" si="7"/>
        <v>0</v>
      </c>
      <c r="AG11" s="13">
        <f t="shared" si="8"/>
        <v>0</v>
      </c>
      <c r="AH11" s="13">
        <f t="shared" si="9"/>
        <v>0</v>
      </c>
    </row>
    <row r="12" spans="1:34" s="4" customFormat="1" x14ac:dyDescent="0.25">
      <c r="A12" s="14"/>
      <c r="B12" s="14"/>
      <c r="C12" s="15"/>
      <c r="D12" s="15"/>
      <c r="E12" s="15" t="s">
        <v>567</v>
      </c>
      <c r="F12" s="15" t="s">
        <v>566</v>
      </c>
      <c r="G12" s="69"/>
      <c r="H12" s="16">
        <f>SUM(H9:H11)</f>
        <v>0</v>
      </c>
      <c r="I12" s="16">
        <f>SUM(I9:I11)</f>
        <v>5000000000</v>
      </c>
      <c r="J12" s="16">
        <f>SUM(J9:J11)</f>
        <v>5000000000</v>
      </c>
      <c r="L12" s="16">
        <f>SUM(L9:L11)</f>
        <v>0</v>
      </c>
      <c r="M12" s="16">
        <f>SUM(M9:M11)</f>
        <v>5000000000</v>
      </c>
      <c r="N12" s="16">
        <f>SUM(N9:N11)</f>
        <v>5000000000</v>
      </c>
      <c r="P12" s="16">
        <f>SUM(P9:P11)</f>
        <v>5000000000</v>
      </c>
      <c r="Q12" s="16">
        <f>SUM(Q9:Q11)</f>
        <v>0</v>
      </c>
      <c r="R12" s="16">
        <f>SUM(R9:R11)</f>
        <v>5000000000</v>
      </c>
      <c r="T12" s="16">
        <f>SUM(T9:T11)</f>
        <v>5000000000</v>
      </c>
      <c r="U12" s="16">
        <f>SUM(U9:U11)</f>
        <v>0</v>
      </c>
      <c r="V12" s="16">
        <f>SUM(V9:V11)</f>
        <v>5000000000</v>
      </c>
      <c r="W12" s="69"/>
      <c r="X12" s="16">
        <f>SUM(X9:X11)</f>
        <v>5000000000</v>
      </c>
      <c r="Y12" s="16">
        <f>SUM(Y9:Y11)</f>
        <v>-5000000000</v>
      </c>
      <c r="Z12" s="16">
        <f>SUM(Z9:Z11)</f>
        <v>0</v>
      </c>
      <c r="AA12" s="69"/>
      <c r="AB12" s="16">
        <f>SUM(AB9:AB11)</f>
        <v>0</v>
      </c>
      <c r="AC12" s="16">
        <f>SUM(AC9:AC11)</f>
        <v>0</v>
      </c>
      <c r="AD12" s="16">
        <f>SUM(AD9:AD11)</f>
        <v>0</v>
      </c>
      <c r="AE12" s="69"/>
      <c r="AF12" s="16">
        <f>SUM(AF9:AF11)</f>
        <v>5000000000</v>
      </c>
      <c r="AG12" s="16">
        <f>SUM(AG9:AG11)</f>
        <v>-5000000000</v>
      </c>
      <c r="AH12" s="16">
        <f>SUM(AH9:AH11)</f>
        <v>0</v>
      </c>
    </row>
    <row r="13" spans="1:34" s="4" customFormat="1" x14ac:dyDescent="0.25">
      <c r="A13" s="2">
        <v>111004</v>
      </c>
      <c r="B13" s="11">
        <v>2700</v>
      </c>
      <c r="C13" s="12">
        <v>1121</v>
      </c>
      <c r="D13" s="12">
        <v>111</v>
      </c>
      <c r="E13" s="12" t="s">
        <v>561</v>
      </c>
      <c r="F13" s="12" t="s">
        <v>560</v>
      </c>
      <c r="G13" s="68" t="s">
        <v>570</v>
      </c>
      <c r="H13" s="13"/>
      <c r="I13" s="13">
        <f>SUMIFS(GD_E_2018!G:G,GD_E_2018!E:E,A13)</f>
        <v>50925000000</v>
      </c>
      <c r="J13" s="13">
        <f>H13+I13</f>
        <v>50925000000</v>
      </c>
      <c r="L13" s="13"/>
      <c r="M13" s="13">
        <f>SUMIFS(GD_E_2018!I:I,GD_E_2018!E:E,A13)</f>
        <v>10000000000</v>
      </c>
      <c r="N13" s="13">
        <f>L13+M13</f>
        <v>10000000000</v>
      </c>
      <c r="P13" s="13">
        <f t="shared" ref="P13:R15" si="10">O13+N13</f>
        <v>10000000000</v>
      </c>
      <c r="Q13" s="13">
        <f>SUMIFS(GD_E_2018!K:K,GD_E_2018!E:E,A13)</f>
        <v>925000000</v>
      </c>
      <c r="R13" s="13">
        <f t="shared" si="10"/>
        <v>10925000000</v>
      </c>
      <c r="T13" s="13">
        <f t="shared" ref="T13:T15" si="11">R13</f>
        <v>10925000000</v>
      </c>
      <c r="U13" s="13">
        <f>SUMIFS(GD_E_2019!G:G,GD_E_2019!E:E,A13)</f>
        <v>-10800000000</v>
      </c>
      <c r="V13" s="13">
        <f t="shared" ref="V13:V15" si="12">U13+T13</f>
        <v>125000000</v>
      </c>
      <c r="W13" s="68" t="s">
        <v>570</v>
      </c>
      <c r="X13" s="13">
        <f t="shared" ref="X13:X15" si="13">V13</f>
        <v>125000000</v>
      </c>
      <c r="Y13" s="13">
        <f>SUMIFS(GD_E_2020!G:G,GD_E_2020!E:E,A13)</f>
        <v>2000000000</v>
      </c>
      <c r="Z13" s="13">
        <f t="shared" ref="Z13:Z15" si="14">Y13+X13</f>
        <v>2125000000</v>
      </c>
      <c r="AA13" s="68" t="s">
        <v>570</v>
      </c>
      <c r="AB13" s="13">
        <f t="shared" ref="AB13:AB15" si="15">Z13</f>
        <v>2125000000</v>
      </c>
      <c r="AC13" s="13">
        <f>SUMIFS(GD_E_2020!J:J,GD_E_2020!E:E,A13)</f>
        <v>2500000000</v>
      </c>
      <c r="AD13" s="13">
        <f t="shared" ref="AD13:AD15" si="16">AC13+AB13</f>
        <v>4625000000</v>
      </c>
      <c r="AE13" s="68" t="s">
        <v>570</v>
      </c>
      <c r="AF13" s="13">
        <f t="shared" ref="AF13:AF15" si="17">X13</f>
        <v>125000000</v>
      </c>
      <c r="AG13" s="13">
        <f t="shared" ref="AG13:AG15" si="18">AC13+Y13</f>
        <v>4500000000</v>
      </c>
      <c r="AH13" s="13">
        <f t="shared" ref="AH13:AH15" si="19">AG13+AF13</f>
        <v>4625000000</v>
      </c>
    </row>
    <row r="14" spans="1:34" s="4" customFormat="1" x14ac:dyDescent="0.25">
      <c r="A14" s="2">
        <v>111005</v>
      </c>
      <c r="B14" s="11">
        <v>2700</v>
      </c>
      <c r="C14" s="12">
        <v>1122</v>
      </c>
      <c r="D14" s="12">
        <v>111</v>
      </c>
      <c r="E14" s="12" t="s">
        <v>559</v>
      </c>
      <c r="F14" s="12" t="s">
        <v>558</v>
      </c>
      <c r="G14" s="68" t="s">
        <v>570</v>
      </c>
      <c r="H14" s="13"/>
      <c r="I14" s="13">
        <f>SUMIFS(GD_E_2018!G:G,GD_E_2018!E:E,A14)</f>
        <v>0</v>
      </c>
      <c r="J14" s="13">
        <f>H14+I14</f>
        <v>0</v>
      </c>
      <c r="L14" s="13"/>
      <c r="M14" s="13">
        <f>SUMIFS(GD_E_2018!I:I,GD_E_2018!E:E,A14)</f>
        <v>0</v>
      </c>
      <c r="N14" s="13">
        <f>L14+M14</f>
        <v>0</v>
      </c>
      <c r="P14" s="13">
        <f t="shared" si="10"/>
        <v>0</v>
      </c>
      <c r="Q14" s="13">
        <f>SUMIFS(GD_E_2018!K:K,GD_E_2018!E:E,A14)</f>
        <v>0</v>
      </c>
      <c r="R14" s="13">
        <f t="shared" si="10"/>
        <v>0</v>
      </c>
      <c r="T14" s="13">
        <f t="shared" si="11"/>
        <v>0</v>
      </c>
      <c r="U14" s="13">
        <f>SUMIFS(GD_E_2019!G:G,GD_E_2019!E:E,A14)</f>
        <v>0</v>
      </c>
      <c r="V14" s="13">
        <f t="shared" si="12"/>
        <v>0</v>
      </c>
      <c r="W14" s="68" t="s">
        <v>570</v>
      </c>
      <c r="X14" s="13">
        <f t="shared" si="13"/>
        <v>0</v>
      </c>
      <c r="Y14" s="13">
        <f>SUMIFS(GD_E_2020!G:G,GD_E_2020!E:E,A14)</f>
        <v>0</v>
      </c>
      <c r="Z14" s="13">
        <f t="shared" si="14"/>
        <v>0</v>
      </c>
      <c r="AA14" s="68" t="s">
        <v>570</v>
      </c>
      <c r="AB14" s="13">
        <f t="shared" si="15"/>
        <v>0</v>
      </c>
      <c r="AC14" s="13">
        <f>SUMIFS(GD_E_2020!J:J,GD_E_2020!E:E,A14)</f>
        <v>0</v>
      </c>
      <c r="AD14" s="13">
        <f t="shared" si="16"/>
        <v>0</v>
      </c>
      <c r="AE14" s="68" t="s">
        <v>570</v>
      </c>
      <c r="AF14" s="13">
        <f t="shared" si="17"/>
        <v>0</v>
      </c>
      <c r="AG14" s="13">
        <f t="shared" si="18"/>
        <v>0</v>
      </c>
      <c r="AH14" s="13">
        <f t="shared" si="19"/>
        <v>0</v>
      </c>
    </row>
    <row r="15" spans="1:34" s="4" customFormat="1" x14ac:dyDescent="0.25">
      <c r="A15" s="2">
        <v>111006</v>
      </c>
      <c r="B15" s="11">
        <v>2700</v>
      </c>
      <c r="C15" s="12">
        <v>1123</v>
      </c>
      <c r="D15" s="12">
        <v>111</v>
      </c>
      <c r="E15" s="12" t="s">
        <v>565</v>
      </c>
      <c r="F15" s="12" t="s">
        <v>564</v>
      </c>
      <c r="G15" s="68" t="s">
        <v>570</v>
      </c>
      <c r="H15" s="13"/>
      <c r="I15" s="13">
        <f>SUMIFS(GD_E_2018!G:G,GD_E_2018!E:E,A15)</f>
        <v>0</v>
      </c>
      <c r="J15" s="13">
        <f>H15+I15</f>
        <v>0</v>
      </c>
      <c r="L15" s="13"/>
      <c r="M15" s="13">
        <f>SUMIFS(GD_E_2018!I:I,GD_E_2018!E:E,A15)</f>
        <v>0</v>
      </c>
      <c r="N15" s="13">
        <f>L15+M15</f>
        <v>0</v>
      </c>
      <c r="P15" s="13">
        <f t="shared" si="10"/>
        <v>0</v>
      </c>
      <c r="Q15" s="13">
        <f>SUMIFS(GD_E_2018!K:K,GD_E_2018!E:E,A15)</f>
        <v>0</v>
      </c>
      <c r="R15" s="13">
        <f t="shared" si="10"/>
        <v>0</v>
      </c>
      <c r="T15" s="13">
        <f t="shared" si="11"/>
        <v>0</v>
      </c>
      <c r="U15" s="13">
        <f>SUMIFS(GD_E_2019!G:G,GD_E_2019!E:E,A15)</f>
        <v>0</v>
      </c>
      <c r="V15" s="13">
        <f t="shared" si="12"/>
        <v>0</v>
      </c>
      <c r="W15" s="68" t="s">
        <v>570</v>
      </c>
      <c r="X15" s="13">
        <f t="shared" si="13"/>
        <v>0</v>
      </c>
      <c r="Y15" s="13">
        <f>SUMIFS(GD_E_2020!G:G,GD_E_2020!E:E,A15)</f>
        <v>0</v>
      </c>
      <c r="Z15" s="13">
        <f t="shared" si="14"/>
        <v>0</v>
      </c>
      <c r="AA15" s="68" t="s">
        <v>570</v>
      </c>
      <c r="AB15" s="13">
        <f t="shared" si="15"/>
        <v>0</v>
      </c>
      <c r="AC15" s="13">
        <f>SUMIFS(GD_E_2020!J:J,GD_E_2020!E:E,A15)</f>
        <v>0</v>
      </c>
      <c r="AD15" s="13">
        <f t="shared" si="16"/>
        <v>0</v>
      </c>
      <c r="AE15" s="68" t="s">
        <v>570</v>
      </c>
      <c r="AF15" s="13">
        <f t="shared" si="17"/>
        <v>0</v>
      </c>
      <c r="AG15" s="13">
        <f t="shared" si="18"/>
        <v>0</v>
      </c>
      <c r="AH15" s="13">
        <f t="shared" si="19"/>
        <v>0</v>
      </c>
    </row>
    <row r="16" spans="1:34" s="4" customFormat="1" x14ac:dyDescent="0.25">
      <c r="A16" s="14"/>
      <c r="B16" s="14"/>
      <c r="C16" s="15"/>
      <c r="D16" s="15"/>
      <c r="E16" s="15" t="s">
        <v>563</v>
      </c>
      <c r="F16" s="15" t="s">
        <v>562</v>
      </c>
      <c r="G16" s="69"/>
      <c r="H16" s="16">
        <f>SUM(H13:H15)</f>
        <v>0</v>
      </c>
      <c r="I16" s="16">
        <f>SUM(I13:I15)</f>
        <v>50925000000</v>
      </c>
      <c r="J16" s="16">
        <f>SUM(J13:J15)</f>
        <v>50925000000</v>
      </c>
      <c r="L16" s="16">
        <f>SUM(L13:L15)</f>
        <v>0</v>
      </c>
      <c r="M16" s="16">
        <f>SUM(M13:M15)</f>
        <v>10000000000</v>
      </c>
      <c r="N16" s="16">
        <f>SUM(N13:N15)</f>
        <v>10000000000</v>
      </c>
      <c r="P16" s="16">
        <f>SUM(P13:P15)</f>
        <v>10000000000</v>
      </c>
      <c r="Q16" s="16">
        <f>SUM(Q13:Q15)</f>
        <v>925000000</v>
      </c>
      <c r="R16" s="16">
        <f>SUM(R13:R15)</f>
        <v>10925000000</v>
      </c>
      <c r="T16" s="16">
        <f>SUM(T13:T15)</f>
        <v>10925000000</v>
      </c>
      <c r="U16" s="16">
        <f>SUM(U13:U15)</f>
        <v>-10800000000</v>
      </c>
      <c r="V16" s="16">
        <f>SUM(V13:V15)</f>
        <v>125000000</v>
      </c>
      <c r="W16" s="69"/>
      <c r="X16" s="16">
        <f>SUM(X13:X15)</f>
        <v>125000000</v>
      </c>
      <c r="Y16" s="16">
        <f>SUM(Y13:Y15)</f>
        <v>2000000000</v>
      </c>
      <c r="Z16" s="16">
        <f>SUM(Z13:Z15)</f>
        <v>2125000000</v>
      </c>
      <c r="AA16" s="69"/>
      <c r="AB16" s="16">
        <f>SUM(AB13:AB15)</f>
        <v>2125000000</v>
      </c>
      <c r="AC16" s="16">
        <f>SUM(AC13:AC15)</f>
        <v>2500000000</v>
      </c>
      <c r="AD16" s="16">
        <f>SUM(AD13:AD15)</f>
        <v>4625000000</v>
      </c>
      <c r="AE16" s="69"/>
      <c r="AF16" s="16">
        <f>SUM(AF13:AF15)</f>
        <v>125000000</v>
      </c>
      <c r="AG16" s="16">
        <f>SUM(AG13:AG15)</f>
        <v>4500000000</v>
      </c>
      <c r="AH16" s="16">
        <f>SUM(AH13:AH15)</f>
        <v>4625000000</v>
      </c>
    </row>
    <row r="17" spans="1:34" s="4" customFormat="1" x14ac:dyDescent="0.25">
      <c r="A17" s="2">
        <v>111007</v>
      </c>
      <c r="B17" s="11">
        <v>2700</v>
      </c>
      <c r="C17" s="2">
        <v>1131</v>
      </c>
      <c r="D17" s="12">
        <v>111</v>
      </c>
      <c r="E17" s="12" t="s">
        <v>561</v>
      </c>
      <c r="F17" s="12" t="s">
        <v>560</v>
      </c>
      <c r="G17" s="68" t="s">
        <v>570</v>
      </c>
      <c r="H17" s="13"/>
      <c r="I17" s="13">
        <f>SUMIFS(GD_E_2018!G:G,GD_E_2018!E:E,A17)</f>
        <v>0</v>
      </c>
      <c r="J17" s="13">
        <f>H17+I17</f>
        <v>0</v>
      </c>
      <c r="L17" s="13"/>
      <c r="M17" s="13">
        <f>SUMIFS(GD_E_2018!I:I,GD_E_2018!E:E,A17)</f>
        <v>0</v>
      </c>
      <c r="N17" s="13">
        <f>L17+M17</f>
        <v>0</v>
      </c>
      <c r="P17" s="13">
        <f t="shared" ref="P17:R18" si="20">O17+N17</f>
        <v>0</v>
      </c>
      <c r="Q17" s="13">
        <f>SUMIFS(GD_E_2018!K:K,GD_E_2018!E:E,A17)</f>
        <v>0</v>
      </c>
      <c r="R17" s="13">
        <f t="shared" si="20"/>
        <v>0</v>
      </c>
      <c r="T17" s="13">
        <f t="shared" ref="T17:T18" si="21">R17</f>
        <v>0</v>
      </c>
      <c r="U17" s="13">
        <f>SUMIFS(GD_E_2019!G:G,GD_E_2019!E:E,A17)</f>
        <v>0</v>
      </c>
      <c r="V17" s="13">
        <f t="shared" ref="V17:V18" si="22">U17+T17</f>
        <v>0</v>
      </c>
      <c r="W17" s="68" t="s">
        <v>570</v>
      </c>
      <c r="X17" s="13">
        <f t="shared" ref="X17:X18" si="23">V17</f>
        <v>0</v>
      </c>
      <c r="Y17" s="13">
        <f>SUMIFS(GD_E_2020!G:G,GD_E_2020!E:E,A17)</f>
        <v>0</v>
      </c>
      <c r="Z17" s="13">
        <f t="shared" ref="Z17:Z18" si="24">Y17+X17</f>
        <v>0</v>
      </c>
      <c r="AA17" s="68" t="s">
        <v>570</v>
      </c>
      <c r="AB17" s="13">
        <f t="shared" ref="AB17:AB18" si="25">Z17</f>
        <v>0</v>
      </c>
      <c r="AC17" s="13">
        <f>SUMIFS(GD_E_2020!J:J,GD_E_2020!E:E,A17)</f>
        <v>0</v>
      </c>
      <c r="AD17" s="13">
        <f t="shared" ref="AD17:AD18" si="26">AC17+AB17</f>
        <v>0</v>
      </c>
      <c r="AE17" s="68" t="s">
        <v>570</v>
      </c>
      <c r="AF17" s="13">
        <f t="shared" ref="AF17:AF18" si="27">X17</f>
        <v>0</v>
      </c>
      <c r="AG17" s="13">
        <f t="shared" ref="AG17:AG18" si="28">AC17+Y17</f>
        <v>0</v>
      </c>
      <c r="AH17" s="13">
        <f t="shared" ref="AH17:AH18" si="29">AG17+AF17</f>
        <v>0</v>
      </c>
    </row>
    <row r="18" spans="1:34" s="4" customFormat="1" x14ac:dyDescent="0.25">
      <c r="A18" s="2">
        <v>111008</v>
      </c>
      <c r="B18" s="11">
        <v>2700</v>
      </c>
      <c r="C18" s="2">
        <v>1132</v>
      </c>
      <c r="D18" s="12">
        <v>111</v>
      </c>
      <c r="E18" s="12" t="s">
        <v>559</v>
      </c>
      <c r="F18" s="12" t="s">
        <v>558</v>
      </c>
      <c r="G18" s="68" t="s">
        <v>570</v>
      </c>
      <c r="H18" s="13"/>
      <c r="I18" s="13">
        <f>SUMIFS(GD_E_2018!G:G,GD_E_2018!E:E,A18)</f>
        <v>0</v>
      </c>
      <c r="J18" s="13">
        <f>H18+I18</f>
        <v>0</v>
      </c>
      <c r="L18" s="13"/>
      <c r="M18" s="13">
        <f>SUMIFS(GD_E_2018!I:I,GD_E_2018!E:E,A18)</f>
        <v>0</v>
      </c>
      <c r="N18" s="13">
        <f>L18+M18</f>
        <v>0</v>
      </c>
      <c r="P18" s="13">
        <f t="shared" si="20"/>
        <v>0</v>
      </c>
      <c r="Q18" s="13">
        <f>SUMIFS(GD_E_2018!K:K,GD_E_2018!E:E,A18)</f>
        <v>0</v>
      </c>
      <c r="R18" s="13">
        <f t="shared" si="20"/>
        <v>0</v>
      </c>
      <c r="T18" s="13">
        <f t="shared" si="21"/>
        <v>0</v>
      </c>
      <c r="U18" s="13">
        <f>SUMIFS(GD_E_2019!G:G,GD_E_2019!E:E,A18)</f>
        <v>0</v>
      </c>
      <c r="V18" s="13">
        <f t="shared" si="22"/>
        <v>0</v>
      </c>
      <c r="W18" s="68" t="s">
        <v>570</v>
      </c>
      <c r="X18" s="13">
        <f t="shared" si="23"/>
        <v>0</v>
      </c>
      <c r="Y18" s="13">
        <f>SUMIFS(GD_E_2020!G:G,GD_E_2020!E:E,A18)</f>
        <v>0</v>
      </c>
      <c r="Z18" s="13">
        <f t="shared" si="24"/>
        <v>0</v>
      </c>
      <c r="AA18" s="68" t="s">
        <v>570</v>
      </c>
      <c r="AB18" s="13">
        <f t="shared" si="25"/>
        <v>0</v>
      </c>
      <c r="AC18" s="13">
        <f>SUMIFS(GD_E_2020!J:J,GD_E_2020!E:E,A18)</f>
        <v>0</v>
      </c>
      <c r="AD18" s="13">
        <f t="shared" si="26"/>
        <v>0</v>
      </c>
      <c r="AE18" s="68" t="s">
        <v>570</v>
      </c>
      <c r="AF18" s="13">
        <f t="shared" si="27"/>
        <v>0</v>
      </c>
      <c r="AG18" s="13">
        <f t="shared" si="28"/>
        <v>0</v>
      </c>
      <c r="AH18" s="13">
        <f t="shared" si="29"/>
        <v>0</v>
      </c>
    </row>
    <row r="19" spans="1:34" s="4" customFormat="1" x14ac:dyDescent="0.25">
      <c r="A19" s="14"/>
      <c r="B19" s="14"/>
      <c r="C19" s="15"/>
      <c r="D19" s="15"/>
      <c r="E19" s="15" t="s">
        <v>557</v>
      </c>
      <c r="F19" s="15" t="s">
        <v>556</v>
      </c>
      <c r="G19" s="69"/>
      <c r="H19" s="16">
        <f>SUM(H17:H18)</f>
        <v>0</v>
      </c>
      <c r="I19" s="16">
        <f>SUM(I17:I18)</f>
        <v>0</v>
      </c>
      <c r="J19" s="16">
        <f>SUM(J17:J18)</f>
        <v>0</v>
      </c>
      <c r="L19" s="16">
        <f>SUM(L17:L18)</f>
        <v>0</v>
      </c>
      <c r="M19" s="16">
        <f>SUM(M17:M18)</f>
        <v>0</v>
      </c>
      <c r="N19" s="16">
        <f>SUM(N17:N18)</f>
        <v>0</v>
      </c>
      <c r="P19" s="16">
        <f>SUM(P17:P18)</f>
        <v>0</v>
      </c>
      <c r="Q19" s="16">
        <f>SUM(Q17:Q18)</f>
        <v>0</v>
      </c>
      <c r="R19" s="16">
        <f>SUM(R17:R18)</f>
        <v>0</v>
      </c>
      <c r="T19" s="16">
        <f>SUM(T17:T18)</f>
        <v>0</v>
      </c>
      <c r="U19" s="16">
        <f>SUM(U17:U18)</f>
        <v>0</v>
      </c>
      <c r="V19" s="16">
        <f>SUM(V17:V18)</f>
        <v>0</v>
      </c>
      <c r="W19" s="69"/>
      <c r="X19" s="16">
        <f>SUM(X17:X18)</f>
        <v>0</v>
      </c>
      <c r="Y19" s="16">
        <f>SUM(Y17:Y18)</f>
        <v>0</v>
      </c>
      <c r="Z19" s="16">
        <f>SUM(Z17:Z18)</f>
        <v>0</v>
      </c>
      <c r="AA19" s="69"/>
      <c r="AB19" s="16">
        <f>SUM(AB17:AB18)</f>
        <v>0</v>
      </c>
      <c r="AC19" s="16">
        <f>SUM(AC17:AC18)</f>
        <v>0</v>
      </c>
      <c r="AD19" s="16">
        <f>SUM(AD17:AD18)</f>
        <v>0</v>
      </c>
      <c r="AE19" s="69"/>
      <c r="AF19" s="16">
        <f>SUM(AF17:AF18)</f>
        <v>0</v>
      </c>
      <c r="AG19" s="16">
        <f>SUM(AG17:AG18)</f>
        <v>0</v>
      </c>
      <c r="AH19" s="16">
        <f>SUM(AH17:AH18)</f>
        <v>0</v>
      </c>
    </row>
    <row r="20" spans="1:34" s="4" customFormat="1" x14ac:dyDescent="0.25">
      <c r="A20" s="17"/>
      <c r="B20" s="17"/>
      <c r="C20" s="18"/>
      <c r="D20" s="18"/>
      <c r="E20" s="19" t="s">
        <v>555</v>
      </c>
      <c r="F20" s="19"/>
      <c r="G20" s="72"/>
      <c r="H20" s="20">
        <f>H12+H16+H19</f>
        <v>0</v>
      </c>
      <c r="I20" s="20">
        <f>I12+I16+I19</f>
        <v>55925000000</v>
      </c>
      <c r="J20" s="20">
        <f>J12+J16+J19</f>
        <v>55925000000</v>
      </c>
      <c r="L20" s="20">
        <f>L12+L16+L19</f>
        <v>0</v>
      </c>
      <c r="M20" s="20">
        <f>M12+M16+M19</f>
        <v>15000000000</v>
      </c>
      <c r="N20" s="20">
        <f>N12+N16+N19</f>
        <v>15000000000</v>
      </c>
      <c r="P20" s="20">
        <f>P12+P16+P19</f>
        <v>15000000000</v>
      </c>
      <c r="Q20" s="20">
        <f>Q12+Q16+Q19</f>
        <v>925000000</v>
      </c>
      <c r="R20" s="20">
        <f>R12+R16+R19</f>
        <v>15925000000</v>
      </c>
      <c r="T20" s="20">
        <f>T12+T16+T19</f>
        <v>15925000000</v>
      </c>
      <c r="U20" s="20">
        <f>U12+U16+U19</f>
        <v>-10800000000</v>
      </c>
      <c r="V20" s="20">
        <f>V12+V16+V19</f>
        <v>5125000000</v>
      </c>
      <c r="W20" s="72"/>
      <c r="X20" s="20">
        <f>X12+X16+X19</f>
        <v>5125000000</v>
      </c>
      <c r="Y20" s="20">
        <f>Y12+Y16+Y19</f>
        <v>-3000000000</v>
      </c>
      <c r="Z20" s="20">
        <f>Z12+Z16+Z19</f>
        <v>2125000000</v>
      </c>
      <c r="AA20" s="72"/>
      <c r="AB20" s="20">
        <f>AB12+AB16+AB19</f>
        <v>2125000000</v>
      </c>
      <c r="AC20" s="20">
        <f>AC12+AC16+AC19</f>
        <v>2500000000</v>
      </c>
      <c r="AD20" s="20">
        <f>AD12+AD16+AD19</f>
        <v>4625000000</v>
      </c>
      <c r="AE20" s="72"/>
      <c r="AF20" s="20">
        <f>AF12+AF16+AF19</f>
        <v>5125000000</v>
      </c>
      <c r="AG20" s="20">
        <f>AG12+AG16+AG19</f>
        <v>-500000000</v>
      </c>
      <c r="AH20" s="20">
        <f>AH12+AH16+AH19</f>
        <v>4625000000</v>
      </c>
    </row>
    <row r="21" spans="1:34" s="4" customFormat="1" x14ac:dyDescent="0.25">
      <c r="A21" s="21">
        <v>112001</v>
      </c>
      <c r="B21" s="11">
        <v>2700</v>
      </c>
      <c r="C21" s="22">
        <v>1281</v>
      </c>
      <c r="D21" s="12">
        <v>112</v>
      </c>
      <c r="E21" s="22" t="s">
        <v>330</v>
      </c>
      <c r="F21" s="22" t="s">
        <v>329</v>
      </c>
      <c r="G21" s="68" t="s">
        <v>570</v>
      </c>
      <c r="H21" s="13"/>
      <c r="I21" s="13">
        <f>SUMIFS(GD_E_2018!G:G,GD_E_2018!E:E,A21)</f>
        <v>0</v>
      </c>
      <c r="J21" s="13">
        <f>H21+I21</f>
        <v>0</v>
      </c>
      <c r="L21" s="13"/>
      <c r="M21" s="13">
        <f>SUMIFS(GD_E_2018!I:I,GD_E_2018!E:E,A21)</f>
        <v>0</v>
      </c>
      <c r="N21" s="13">
        <f>L21+M21</f>
        <v>0</v>
      </c>
      <c r="P21" s="13">
        <f t="shared" ref="P21:R22" si="30">O21+N21</f>
        <v>0</v>
      </c>
      <c r="Q21" s="13">
        <f>SUMIFS(GD_E_2018!K:K,GD_E_2018!E:E,A21)</f>
        <v>0</v>
      </c>
      <c r="R21" s="13">
        <f t="shared" si="30"/>
        <v>0</v>
      </c>
      <c r="T21" s="13">
        <f t="shared" ref="T21:T22" si="31">R21</f>
        <v>0</v>
      </c>
      <c r="U21" s="13">
        <f>SUMIFS(GD_E_2019!G:G,GD_E_2019!E:E,A21)</f>
        <v>0</v>
      </c>
      <c r="V21" s="13">
        <f t="shared" ref="V21:V22" si="32">U21+T21</f>
        <v>0</v>
      </c>
      <c r="W21" s="68" t="s">
        <v>570</v>
      </c>
      <c r="X21" s="13">
        <f t="shared" ref="X21:X22" si="33">V21</f>
        <v>0</v>
      </c>
      <c r="Y21" s="13">
        <f>SUMIFS(GD_E_2020!G:G,GD_E_2020!E:E,A21)</f>
        <v>0</v>
      </c>
      <c r="Z21" s="13">
        <f t="shared" ref="Z21:Z22" si="34">Y21+X21</f>
        <v>0</v>
      </c>
      <c r="AA21" s="68" t="s">
        <v>570</v>
      </c>
      <c r="AB21" s="13">
        <f t="shared" ref="AB21:AB22" si="35">Z21</f>
        <v>0</v>
      </c>
      <c r="AC21" s="13">
        <f>SUMIFS(GD_E_2020!J:J,GD_E_2020!E:E,A21)</f>
        <v>0</v>
      </c>
      <c r="AD21" s="13">
        <f t="shared" ref="AD21:AD22" si="36">AC21+AB21</f>
        <v>0</v>
      </c>
      <c r="AE21" s="68" t="s">
        <v>570</v>
      </c>
      <c r="AF21" s="13">
        <f t="shared" ref="AF21:AF22" si="37">X21</f>
        <v>0</v>
      </c>
      <c r="AG21" s="13">
        <f t="shared" ref="AG21:AG22" si="38">AC21+Y21</f>
        <v>0</v>
      </c>
      <c r="AH21" s="13">
        <f t="shared" ref="AH21:AH22" si="39">AG21+AF21</f>
        <v>0</v>
      </c>
    </row>
    <row r="22" spans="1:34" s="4" customFormat="1" x14ac:dyDescent="0.25">
      <c r="A22" s="21">
        <v>112002</v>
      </c>
      <c r="B22" s="11">
        <v>2700</v>
      </c>
      <c r="C22" s="22">
        <v>1288</v>
      </c>
      <c r="D22" s="12">
        <v>112</v>
      </c>
      <c r="E22" s="22" t="s">
        <v>326</v>
      </c>
      <c r="F22" s="22" t="s">
        <v>325</v>
      </c>
      <c r="G22" s="68" t="s">
        <v>570</v>
      </c>
      <c r="H22" s="13"/>
      <c r="I22" s="13">
        <f>SUMIFS(GD_E_2018!G:G,GD_E_2018!E:E,A22)</f>
        <v>0</v>
      </c>
      <c r="J22" s="13">
        <f>H22+I22</f>
        <v>0</v>
      </c>
      <c r="L22" s="13"/>
      <c r="M22" s="13">
        <f>SUMIFS(GD_E_2018!I:I,GD_E_2018!E:E,A22)</f>
        <v>0</v>
      </c>
      <c r="N22" s="13">
        <f>L22+M22</f>
        <v>0</v>
      </c>
      <c r="P22" s="13">
        <f t="shared" si="30"/>
        <v>0</v>
      </c>
      <c r="Q22" s="13">
        <f>SUMIFS(GD_E_2018!K:K,GD_E_2018!E:E,A22)</f>
        <v>0</v>
      </c>
      <c r="R22" s="13">
        <f t="shared" si="30"/>
        <v>0</v>
      </c>
      <c r="T22" s="13">
        <f t="shared" si="31"/>
        <v>0</v>
      </c>
      <c r="U22" s="13">
        <f>SUMIFS(GD_E_2019!G:G,GD_E_2019!E:E,A22)</f>
        <v>0</v>
      </c>
      <c r="V22" s="13">
        <f t="shared" si="32"/>
        <v>0</v>
      </c>
      <c r="W22" s="68" t="s">
        <v>570</v>
      </c>
      <c r="X22" s="13">
        <f t="shared" si="33"/>
        <v>0</v>
      </c>
      <c r="Y22" s="13">
        <f>SUMIFS(GD_E_2020!G:G,GD_E_2020!E:E,A22)</f>
        <v>0</v>
      </c>
      <c r="Z22" s="13">
        <f t="shared" si="34"/>
        <v>0</v>
      </c>
      <c r="AA22" s="68" t="s">
        <v>570</v>
      </c>
      <c r="AB22" s="13">
        <f t="shared" si="35"/>
        <v>0</v>
      </c>
      <c r="AC22" s="13">
        <f>SUMIFS(GD_E_2020!J:J,GD_E_2020!E:E,A22)</f>
        <v>0</v>
      </c>
      <c r="AD22" s="13">
        <f t="shared" si="36"/>
        <v>0</v>
      </c>
      <c r="AE22" s="68" t="s">
        <v>570</v>
      </c>
      <c r="AF22" s="13">
        <f t="shared" si="37"/>
        <v>0</v>
      </c>
      <c r="AG22" s="13">
        <f t="shared" si="38"/>
        <v>0</v>
      </c>
      <c r="AH22" s="13">
        <f t="shared" si="39"/>
        <v>0</v>
      </c>
    </row>
    <row r="23" spans="1:34" s="4" customFormat="1" x14ac:dyDescent="0.25">
      <c r="A23" s="24"/>
      <c r="B23" s="24"/>
      <c r="C23" s="19"/>
      <c r="D23" s="19"/>
      <c r="E23" s="19" t="s">
        <v>554</v>
      </c>
      <c r="F23" s="19" t="s">
        <v>553</v>
      </c>
      <c r="G23" s="72"/>
      <c r="H23" s="20">
        <f>SUM(H21:H22)</f>
        <v>0</v>
      </c>
      <c r="I23" s="20">
        <f>SUM(I21:I22)</f>
        <v>0</v>
      </c>
      <c r="J23" s="20">
        <f>SUM(J21:J22)</f>
        <v>0</v>
      </c>
      <c r="L23" s="20">
        <f>SUM(L21:L22)</f>
        <v>0</v>
      </c>
      <c r="M23" s="20">
        <f>SUM(M21:M22)</f>
        <v>0</v>
      </c>
      <c r="N23" s="20">
        <f>SUM(N21:N22)</f>
        <v>0</v>
      </c>
      <c r="P23" s="20">
        <f>SUM(P21:P22)</f>
        <v>0</v>
      </c>
      <c r="Q23" s="20">
        <f>SUM(Q21:Q22)</f>
        <v>0</v>
      </c>
      <c r="R23" s="20">
        <f>SUM(R21:R22)</f>
        <v>0</v>
      </c>
      <c r="T23" s="20">
        <f>SUM(T21:T22)</f>
        <v>0</v>
      </c>
      <c r="U23" s="20">
        <f>SUM(U21:U22)</f>
        <v>0</v>
      </c>
      <c r="V23" s="20">
        <f>SUM(V21:V22)</f>
        <v>0</v>
      </c>
      <c r="W23" s="72"/>
      <c r="X23" s="20">
        <f>SUM(X21:X22)</f>
        <v>0</v>
      </c>
      <c r="Y23" s="20">
        <f>SUM(Y21:Y22)</f>
        <v>0</v>
      </c>
      <c r="Z23" s="20">
        <f>SUM(Z21:Z22)</f>
        <v>0</v>
      </c>
      <c r="AA23" s="72"/>
      <c r="AB23" s="20">
        <f>SUM(AB21:AB22)</f>
        <v>0</v>
      </c>
      <c r="AC23" s="20">
        <f>SUM(AC21:AC22)</f>
        <v>0</v>
      </c>
      <c r="AD23" s="20">
        <f>SUM(AD21:AD22)</f>
        <v>0</v>
      </c>
      <c r="AE23" s="72"/>
      <c r="AF23" s="20">
        <f>SUM(AF21:AF22)</f>
        <v>0</v>
      </c>
      <c r="AG23" s="20">
        <f>SUM(AG21:AG22)</f>
        <v>0</v>
      </c>
      <c r="AH23" s="20">
        <f>SUM(AH21:AH22)</f>
        <v>0</v>
      </c>
    </row>
    <row r="24" spans="1:34" s="4" customFormat="1" x14ac:dyDescent="0.25">
      <c r="A24" s="25"/>
      <c r="B24" s="25"/>
      <c r="C24" s="26"/>
      <c r="D24" s="27">
        <v>110</v>
      </c>
      <c r="E24" s="27" t="s">
        <v>552</v>
      </c>
      <c r="F24" s="27" t="s">
        <v>551</v>
      </c>
      <c r="G24" s="72"/>
      <c r="H24" s="28">
        <f>H20+H23</f>
        <v>0</v>
      </c>
      <c r="I24" s="28">
        <f>I20+I23</f>
        <v>55925000000</v>
      </c>
      <c r="J24" s="28">
        <f>J20+J23</f>
        <v>55925000000</v>
      </c>
      <c r="L24" s="28">
        <f>L20+L23</f>
        <v>0</v>
      </c>
      <c r="M24" s="28">
        <f>M20+M23</f>
        <v>15000000000</v>
      </c>
      <c r="N24" s="28">
        <f>N20+N23</f>
        <v>15000000000</v>
      </c>
      <c r="P24" s="28">
        <f>P20+P23</f>
        <v>15000000000</v>
      </c>
      <c r="Q24" s="28">
        <f>Q20+Q23</f>
        <v>925000000</v>
      </c>
      <c r="R24" s="28">
        <f>R20+R23</f>
        <v>15925000000</v>
      </c>
      <c r="T24" s="28">
        <f>T20+T23</f>
        <v>15925000000</v>
      </c>
      <c r="U24" s="28">
        <f>U20+U23</f>
        <v>-10800000000</v>
      </c>
      <c r="V24" s="28">
        <f>V20+V23</f>
        <v>5125000000</v>
      </c>
      <c r="W24" s="72"/>
      <c r="X24" s="28">
        <f>X20+X23</f>
        <v>5125000000</v>
      </c>
      <c r="Y24" s="28">
        <f>Y20+Y23</f>
        <v>-3000000000</v>
      </c>
      <c r="Z24" s="28">
        <f>Z20+Z23</f>
        <v>2125000000</v>
      </c>
      <c r="AA24" s="72"/>
      <c r="AB24" s="28">
        <f>AB20+AB23</f>
        <v>2125000000</v>
      </c>
      <c r="AC24" s="28">
        <f>AC20+AC23</f>
        <v>2500000000</v>
      </c>
      <c r="AD24" s="28">
        <f>AD20+AD23</f>
        <v>4625000000</v>
      </c>
      <c r="AE24" s="72"/>
      <c r="AF24" s="28">
        <f>AF20+AF23</f>
        <v>5125000000</v>
      </c>
      <c r="AG24" s="28">
        <f>AG20+AG23</f>
        <v>-500000000</v>
      </c>
      <c r="AH24" s="28">
        <f>AH20+AH23</f>
        <v>4625000000</v>
      </c>
    </row>
    <row r="25" spans="1:34" s="4" customFormat="1" x14ac:dyDescent="0.25">
      <c r="A25" s="29">
        <v>121001</v>
      </c>
      <c r="B25" s="11">
        <v>2300</v>
      </c>
      <c r="C25" s="2">
        <v>1211</v>
      </c>
      <c r="D25" s="12">
        <v>121</v>
      </c>
      <c r="E25" s="12" t="s">
        <v>550</v>
      </c>
      <c r="F25" s="12" t="s">
        <v>549</v>
      </c>
      <c r="G25" s="68" t="s">
        <v>570</v>
      </c>
      <c r="H25" s="13"/>
      <c r="I25" s="13">
        <f>SUMIFS(GD_E_2018!G:G,GD_E_2018!E:E,A25)</f>
        <v>0</v>
      </c>
      <c r="J25" s="13">
        <f>H25+I25</f>
        <v>0</v>
      </c>
      <c r="L25" s="13"/>
      <c r="M25" s="13">
        <f>SUMIFS(GD_E_2018!I:I,GD_E_2018!E:E,A25)</f>
        <v>0</v>
      </c>
      <c r="N25" s="13">
        <f>L25+M25</f>
        <v>0</v>
      </c>
      <c r="P25" s="13">
        <f t="shared" ref="P25:R27" si="40">O25+N25</f>
        <v>0</v>
      </c>
      <c r="Q25" s="13">
        <f>SUMIFS(GD_E_2018!K:K,GD_E_2018!E:E,A25)</f>
        <v>0</v>
      </c>
      <c r="R25" s="13">
        <f t="shared" si="40"/>
        <v>0</v>
      </c>
      <c r="T25" s="13">
        <f t="shared" ref="T25:T27" si="41">R25</f>
        <v>0</v>
      </c>
      <c r="U25" s="13">
        <f>SUMIFS(GD_E_2019!G:G,GD_E_2019!E:E,A25)</f>
        <v>0</v>
      </c>
      <c r="V25" s="13">
        <f t="shared" ref="V25:V27" si="42">U25+T25</f>
        <v>0</v>
      </c>
      <c r="W25" s="68" t="s">
        <v>570</v>
      </c>
      <c r="X25" s="13">
        <f t="shared" ref="X25:X27" si="43">V25</f>
        <v>0</v>
      </c>
      <c r="Y25" s="13">
        <f>SUMIFS(GD_E_2020!G:G,GD_E_2020!E:E,A25)</f>
        <v>0</v>
      </c>
      <c r="Z25" s="13">
        <f t="shared" ref="Z25:Z27" si="44">Y25+X25</f>
        <v>0</v>
      </c>
      <c r="AA25" s="68" t="s">
        <v>570</v>
      </c>
      <c r="AB25" s="13">
        <f t="shared" ref="AB25:AB27" si="45">Z25</f>
        <v>0</v>
      </c>
      <c r="AC25" s="13">
        <f>SUMIFS(GD_E_2020!J:J,GD_E_2020!E:E,A25)</f>
        <v>0</v>
      </c>
      <c r="AD25" s="13">
        <f t="shared" ref="AD25:AD27" si="46">AC25+AB25</f>
        <v>0</v>
      </c>
      <c r="AE25" s="68" t="s">
        <v>570</v>
      </c>
      <c r="AF25" s="13">
        <f t="shared" ref="AF25:AF27" si="47">X25</f>
        <v>0</v>
      </c>
      <c r="AG25" s="13">
        <f t="shared" ref="AG25:AG27" si="48">AC25+Y25</f>
        <v>0</v>
      </c>
      <c r="AH25" s="13">
        <f t="shared" ref="AH25:AH27" si="49">AG25+AF25</f>
        <v>0</v>
      </c>
    </row>
    <row r="26" spans="1:34" s="4" customFormat="1" x14ac:dyDescent="0.25">
      <c r="A26" s="29">
        <v>121002</v>
      </c>
      <c r="B26" s="11">
        <v>2300</v>
      </c>
      <c r="C26" s="2">
        <v>1212</v>
      </c>
      <c r="D26" s="12">
        <v>121</v>
      </c>
      <c r="E26" s="12" t="s">
        <v>328</v>
      </c>
      <c r="F26" s="12" t="s">
        <v>327</v>
      </c>
      <c r="G26" s="68" t="s">
        <v>570</v>
      </c>
      <c r="H26" s="13"/>
      <c r="I26" s="13">
        <f>SUMIFS(GD_E_2018!G:G,GD_E_2018!E:E,A26)</f>
        <v>0</v>
      </c>
      <c r="J26" s="13">
        <f>H26+I26</f>
        <v>0</v>
      </c>
      <c r="L26" s="13"/>
      <c r="M26" s="13">
        <f>SUMIFS(GD_E_2018!I:I,GD_E_2018!E:E,A26)</f>
        <v>0</v>
      </c>
      <c r="N26" s="13">
        <f>L26+M26</f>
        <v>0</v>
      </c>
      <c r="P26" s="13">
        <f t="shared" si="40"/>
        <v>0</v>
      </c>
      <c r="Q26" s="13">
        <f>SUMIFS(GD_E_2018!K:K,GD_E_2018!E:E,A26)</f>
        <v>0</v>
      </c>
      <c r="R26" s="13">
        <f t="shared" si="40"/>
        <v>0</v>
      </c>
      <c r="T26" s="13">
        <f t="shared" si="41"/>
        <v>0</v>
      </c>
      <c r="U26" s="13">
        <f>SUMIFS(GD_E_2019!G:G,GD_E_2019!E:E,A26)</f>
        <v>0</v>
      </c>
      <c r="V26" s="13">
        <f t="shared" si="42"/>
        <v>0</v>
      </c>
      <c r="W26" s="68" t="s">
        <v>570</v>
      </c>
      <c r="X26" s="13">
        <f t="shared" si="43"/>
        <v>0</v>
      </c>
      <c r="Y26" s="13">
        <f>SUMIFS(GD_E_2020!G:G,GD_E_2020!E:E,A26)</f>
        <v>0</v>
      </c>
      <c r="Z26" s="13">
        <f t="shared" si="44"/>
        <v>0</v>
      </c>
      <c r="AA26" s="68" t="s">
        <v>570</v>
      </c>
      <c r="AB26" s="13">
        <f t="shared" si="45"/>
        <v>0</v>
      </c>
      <c r="AC26" s="13">
        <f>SUMIFS(GD_E_2020!J:J,GD_E_2020!E:E,A26)</f>
        <v>0</v>
      </c>
      <c r="AD26" s="13">
        <f t="shared" si="46"/>
        <v>0</v>
      </c>
      <c r="AE26" s="68" t="s">
        <v>570</v>
      </c>
      <c r="AF26" s="13">
        <f t="shared" si="47"/>
        <v>0</v>
      </c>
      <c r="AG26" s="13">
        <f t="shared" si="48"/>
        <v>0</v>
      </c>
      <c r="AH26" s="13">
        <f t="shared" si="49"/>
        <v>0</v>
      </c>
    </row>
    <row r="27" spans="1:34" s="4" customFormat="1" x14ac:dyDescent="0.25">
      <c r="A27" s="29">
        <v>121003</v>
      </c>
      <c r="B27" s="11">
        <v>2300</v>
      </c>
      <c r="C27" s="2">
        <v>1218</v>
      </c>
      <c r="D27" s="12">
        <v>121</v>
      </c>
      <c r="E27" s="12" t="s">
        <v>548</v>
      </c>
      <c r="F27" s="12" t="s">
        <v>547</v>
      </c>
      <c r="G27" s="68" t="s">
        <v>570</v>
      </c>
      <c r="H27" s="13"/>
      <c r="I27" s="13">
        <f>SUMIFS(GD_E_2018!G:G,GD_E_2018!E:E,A27)</f>
        <v>0</v>
      </c>
      <c r="J27" s="13">
        <f>H27+I27</f>
        <v>0</v>
      </c>
      <c r="L27" s="13"/>
      <c r="M27" s="13">
        <f>SUMIFS(GD_E_2018!I:I,GD_E_2018!E:E,A27)</f>
        <v>0</v>
      </c>
      <c r="N27" s="13">
        <f>L27+M27</f>
        <v>0</v>
      </c>
      <c r="P27" s="13">
        <f t="shared" si="40"/>
        <v>0</v>
      </c>
      <c r="Q27" s="13">
        <f>SUMIFS(GD_E_2018!K:K,GD_E_2018!E:E,A27)</f>
        <v>0</v>
      </c>
      <c r="R27" s="13">
        <f t="shared" si="40"/>
        <v>0</v>
      </c>
      <c r="T27" s="13">
        <f t="shared" si="41"/>
        <v>0</v>
      </c>
      <c r="U27" s="13">
        <f>SUMIFS(GD_E_2019!G:G,GD_E_2019!E:E,A27)</f>
        <v>0</v>
      </c>
      <c r="V27" s="13">
        <f t="shared" si="42"/>
        <v>0</v>
      </c>
      <c r="W27" s="68" t="s">
        <v>570</v>
      </c>
      <c r="X27" s="13">
        <f t="shared" si="43"/>
        <v>0</v>
      </c>
      <c r="Y27" s="13">
        <f>SUMIFS(GD_E_2020!G:G,GD_E_2020!E:E,A27)</f>
        <v>0</v>
      </c>
      <c r="Z27" s="13">
        <f t="shared" si="44"/>
        <v>0</v>
      </c>
      <c r="AA27" s="68" t="s">
        <v>570</v>
      </c>
      <c r="AB27" s="13">
        <f t="shared" si="45"/>
        <v>0</v>
      </c>
      <c r="AC27" s="13">
        <f>SUMIFS(GD_E_2020!J:J,GD_E_2020!E:E,A27)</f>
        <v>0</v>
      </c>
      <c r="AD27" s="13">
        <f t="shared" si="46"/>
        <v>0</v>
      </c>
      <c r="AE27" s="68" t="s">
        <v>570</v>
      </c>
      <c r="AF27" s="13">
        <f t="shared" si="47"/>
        <v>0</v>
      </c>
      <c r="AG27" s="13">
        <f t="shared" si="48"/>
        <v>0</v>
      </c>
      <c r="AH27" s="13">
        <f t="shared" si="49"/>
        <v>0</v>
      </c>
    </row>
    <row r="28" spans="1:34" s="4" customFormat="1" x14ac:dyDescent="0.25">
      <c r="A28" s="14"/>
      <c r="B28" s="14"/>
      <c r="C28" s="15"/>
      <c r="D28" s="15"/>
      <c r="E28" s="15" t="s">
        <v>546</v>
      </c>
      <c r="F28" s="15" t="s">
        <v>545</v>
      </c>
      <c r="G28" s="69"/>
      <c r="H28" s="16">
        <f>SUM(H25:H27)</f>
        <v>0</v>
      </c>
      <c r="I28" s="16">
        <f>SUM(I25:I27)</f>
        <v>0</v>
      </c>
      <c r="J28" s="16">
        <f>SUM(J25:J27)</f>
        <v>0</v>
      </c>
      <c r="L28" s="16">
        <f>SUM(L25:L27)</f>
        <v>0</v>
      </c>
      <c r="M28" s="16">
        <f>SUM(M25:M27)</f>
        <v>0</v>
      </c>
      <c r="N28" s="16">
        <f>SUM(N25:N27)</f>
        <v>0</v>
      </c>
      <c r="P28" s="16">
        <f>SUM(P25:P27)</f>
        <v>0</v>
      </c>
      <c r="Q28" s="16">
        <f>SUM(Q25:Q27)</f>
        <v>0</v>
      </c>
      <c r="R28" s="16">
        <f>SUM(R25:R27)</f>
        <v>0</v>
      </c>
      <c r="T28" s="16">
        <f>SUM(T25:T27)</f>
        <v>0</v>
      </c>
      <c r="U28" s="16">
        <f>SUM(U25:U27)</f>
        <v>0</v>
      </c>
      <c r="V28" s="16">
        <f>SUM(V25:V27)</f>
        <v>0</v>
      </c>
      <c r="W28" s="69"/>
      <c r="X28" s="16">
        <f>SUM(X25:X27)</f>
        <v>0</v>
      </c>
      <c r="Y28" s="16">
        <f>SUM(Y25:Y27)</f>
        <v>0</v>
      </c>
      <c r="Z28" s="16">
        <f>SUM(Z25:Z27)</f>
        <v>0</v>
      </c>
      <c r="AA28" s="69"/>
      <c r="AB28" s="16">
        <f>SUM(AB25:AB27)</f>
        <v>0</v>
      </c>
      <c r="AC28" s="16">
        <f>SUM(AC25:AC27)</f>
        <v>0</v>
      </c>
      <c r="AD28" s="16">
        <f>SUM(AD25:AD27)</f>
        <v>0</v>
      </c>
      <c r="AE28" s="69"/>
      <c r="AF28" s="16">
        <f>SUM(AF25:AF27)</f>
        <v>0</v>
      </c>
      <c r="AG28" s="16">
        <f>SUM(AG25:AG27)</f>
        <v>0</v>
      </c>
      <c r="AH28" s="16">
        <f>SUM(AH25:AH27)</f>
        <v>0</v>
      </c>
    </row>
    <row r="29" spans="1:34" s="4" customFormat="1" x14ac:dyDescent="0.25">
      <c r="A29" s="14">
        <v>122001</v>
      </c>
      <c r="B29" s="14"/>
      <c r="C29" s="15">
        <v>2291</v>
      </c>
      <c r="D29" s="15">
        <v>122</v>
      </c>
      <c r="E29" s="15" t="s">
        <v>544</v>
      </c>
      <c r="F29" s="15" t="s">
        <v>543</v>
      </c>
      <c r="G29" s="69" t="s">
        <v>570</v>
      </c>
      <c r="H29" s="16"/>
      <c r="I29" s="13">
        <f>SUMIFS(GD_E_2018!G:G,GD_E_2018!E:E,A29)</f>
        <v>0</v>
      </c>
      <c r="J29" s="16">
        <f>H29+I29</f>
        <v>0</v>
      </c>
      <c r="L29" s="16"/>
      <c r="M29" s="13">
        <f>SUMIFS(GD_E_2018!I:I,GD_E_2018!E:E,A29)</f>
        <v>0</v>
      </c>
      <c r="N29" s="16">
        <f>L29+M29</f>
        <v>0</v>
      </c>
      <c r="P29" s="13">
        <f t="shared" ref="P29:R32" si="50">O29+N29</f>
        <v>0</v>
      </c>
      <c r="Q29" s="13">
        <f>SUMIFS(GD_E_2018!K:K,GD_E_2018!E:E,A29)</f>
        <v>0</v>
      </c>
      <c r="R29" s="13">
        <f t="shared" si="50"/>
        <v>0</v>
      </c>
      <c r="T29" s="13">
        <f t="shared" ref="T29:T32" si="51">R29</f>
        <v>0</v>
      </c>
      <c r="U29" s="13">
        <f>SUMIFS(GD_E_2019!G:G,GD_E_2019!E:E,A29)</f>
        <v>0</v>
      </c>
      <c r="V29" s="13">
        <f t="shared" ref="V29:V32" si="52">U29+T29</f>
        <v>0</v>
      </c>
      <c r="W29" s="69" t="s">
        <v>570</v>
      </c>
      <c r="X29" s="13">
        <f t="shared" ref="X29:X32" si="53">V29</f>
        <v>0</v>
      </c>
      <c r="Y29" s="13">
        <f>SUMIFS(GD_E_2020!G:G,GD_E_2020!E:E,A29)</f>
        <v>0</v>
      </c>
      <c r="Z29" s="13">
        <f t="shared" ref="Z29:Z32" si="54">Y29+X29</f>
        <v>0</v>
      </c>
      <c r="AA29" s="69" t="s">
        <v>570</v>
      </c>
      <c r="AB29" s="13">
        <f t="shared" ref="AB29:AB32" si="55">Z29</f>
        <v>0</v>
      </c>
      <c r="AC29" s="13">
        <f>SUMIFS(GD_E_2020!J:J,GD_E_2020!E:E,A29)</f>
        <v>0</v>
      </c>
      <c r="AD29" s="13">
        <f t="shared" ref="AD29:AD32" si="56">AC29+AB29</f>
        <v>0</v>
      </c>
      <c r="AE29" s="69" t="s">
        <v>570</v>
      </c>
      <c r="AF29" s="13">
        <f t="shared" ref="AF29:AF32" si="57">X29</f>
        <v>0</v>
      </c>
      <c r="AG29" s="13">
        <f t="shared" ref="AG29:AG32" si="58">AC29+Y29</f>
        <v>0</v>
      </c>
      <c r="AH29" s="13">
        <f t="shared" ref="AH29:AH32" si="59">AG29+AF29</f>
        <v>0</v>
      </c>
    </row>
    <row r="30" spans="1:34" s="4" customFormat="1" x14ac:dyDescent="0.25">
      <c r="A30" s="29">
        <v>123001</v>
      </c>
      <c r="B30" s="11">
        <v>2300</v>
      </c>
      <c r="C30" s="30">
        <v>1281</v>
      </c>
      <c r="D30" s="12">
        <v>123</v>
      </c>
      <c r="E30" s="12" t="s">
        <v>330</v>
      </c>
      <c r="F30" s="12" t="s">
        <v>329</v>
      </c>
      <c r="G30" s="68" t="s">
        <v>570</v>
      </c>
      <c r="H30" s="13"/>
      <c r="I30" s="13">
        <f>SUMIFS(GD_E_2018!G:G,GD_E_2018!E:E,A30)</f>
        <v>0</v>
      </c>
      <c r="J30" s="13">
        <f>H30+I30</f>
        <v>0</v>
      </c>
      <c r="L30" s="13"/>
      <c r="M30" s="13">
        <f>SUMIFS(GD_E_2018!I:I,GD_E_2018!E:E,A30)</f>
        <v>0</v>
      </c>
      <c r="N30" s="13">
        <f>L30+M30</f>
        <v>0</v>
      </c>
      <c r="P30" s="13">
        <f t="shared" si="50"/>
        <v>0</v>
      </c>
      <c r="Q30" s="13">
        <f>SUMIFS(GD_E_2018!K:K,GD_E_2018!E:E,A30)</f>
        <v>0</v>
      </c>
      <c r="R30" s="13">
        <f t="shared" si="50"/>
        <v>0</v>
      </c>
      <c r="T30" s="13">
        <f t="shared" si="51"/>
        <v>0</v>
      </c>
      <c r="U30" s="13">
        <f>SUMIFS(GD_E_2019!G:G,GD_E_2019!E:E,A30)</f>
        <v>0</v>
      </c>
      <c r="V30" s="13">
        <f t="shared" si="52"/>
        <v>0</v>
      </c>
      <c r="W30" s="68" t="s">
        <v>570</v>
      </c>
      <c r="X30" s="13">
        <f t="shared" si="53"/>
        <v>0</v>
      </c>
      <c r="Y30" s="13">
        <f>SUMIFS(GD_E_2020!G:G,GD_E_2020!E:E,A30)</f>
        <v>0</v>
      </c>
      <c r="Z30" s="13">
        <f t="shared" si="54"/>
        <v>0</v>
      </c>
      <c r="AA30" s="68" t="s">
        <v>570</v>
      </c>
      <c r="AB30" s="13">
        <f t="shared" si="55"/>
        <v>0</v>
      </c>
      <c r="AC30" s="13">
        <f>SUMIFS(GD_E_2020!J:J,GD_E_2020!E:E,A30)</f>
        <v>0</v>
      </c>
      <c r="AD30" s="13">
        <f t="shared" si="56"/>
        <v>0</v>
      </c>
      <c r="AE30" s="68" t="s">
        <v>570</v>
      </c>
      <c r="AF30" s="13">
        <f t="shared" si="57"/>
        <v>0</v>
      </c>
      <c r="AG30" s="13">
        <f t="shared" si="58"/>
        <v>0</v>
      </c>
      <c r="AH30" s="13">
        <f t="shared" si="59"/>
        <v>0</v>
      </c>
    </row>
    <row r="31" spans="1:34" s="4" customFormat="1" x14ac:dyDescent="0.25">
      <c r="A31" s="29">
        <v>123002</v>
      </c>
      <c r="B31" s="11">
        <v>2300</v>
      </c>
      <c r="C31" s="12">
        <v>1282</v>
      </c>
      <c r="D31" s="12">
        <v>123</v>
      </c>
      <c r="E31" s="12" t="s">
        <v>328</v>
      </c>
      <c r="F31" s="12" t="s">
        <v>327</v>
      </c>
      <c r="G31" s="68" t="s">
        <v>570</v>
      </c>
      <c r="H31" s="13"/>
      <c r="I31" s="13">
        <f>SUMIFS(GD_E_2018!G:G,GD_E_2018!E:E,A31)</f>
        <v>0</v>
      </c>
      <c r="J31" s="13">
        <f>H31+I31</f>
        <v>0</v>
      </c>
      <c r="L31" s="13"/>
      <c r="M31" s="13">
        <f>SUMIFS(GD_E_2018!I:I,GD_E_2018!E:E,A31)</f>
        <v>0</v>
      </c>
      <c r="N31" s="13">
        <f>L31+M31</f>
        <v>0</v>
      </c>
      <c r="P31" s="13">
        <f t="shared" si="50"/>
        <v>0</v>
      </c>
      <c r="Q31" s="13">
        <f>SUMIFS(GD_E_2018!K:K,GD_E_2018!E:E,A31)</f>
        <v>0</v>
      </c>
      <c r="R31" s="13">
        <f t="shared" si="50"/>
        <v>0</v>
      </c>
      <c r="T31" s="13">
        <f t="shared" si="51"/>
        <v>0</v>
      </c>
      <c r="U31" s="13">
        <f>SUMIFS(GD_E_2019!G:G,GD_E_2019!E:E,A31)</f>
        <v>0</v>
      </c>
      <c r="V31" s="13">
        <f t="shared" si="52"/>
        <v>0</v>
      </c>
      <c r="W31" s="68" t="s">
        <v>570</v>
      </c>
      <c r="X31" s="13">
        <f t="shared" si="53"/>
        <v>0</v>
      </c>
      <c r="Y31" s="13">
        <f>SUMIFS(GD_E_2020!G:G,GD_E_2020!E:E,A31)</f>
        <v>0</v>
      </c>
      <c r="Z31" s="13">
        <f t="shared" si="54"/>
        <v>0</v>
      </c>
      <c r="AA31" s="68" t="s">
        <v>570</v>
      </c>
      <c r="AB31" s="13">
        <f t="shared" si="55"/>
        <v>0</v>
      </c>
      <c r="AC31" s="13">
        <f>SUMIFS(GD_E_2020!J:J,GD_E_2020!E:E,A31)</f>
        <v>0</v>
      </c>
      <c r="AD31" s="13">
        <f t="shared" si="56"/>
        <v>0</v>
      </c>
      <c r="AE31" s="68" t="s">
        <v>570</v>
      </c>
      <c r="AF31" s="13">
        <f t="shared" si="57"/>
        <v>0</v>
      </c>
      <c r="AG31" s="13">
        <f t="shared" si="58"/>
        <v>0</v>
      </c>
      <c r="AH31" s="13">
        <f t="shared" si="59"/>
        <v>0</v>
      </c>
    </row>
    <row r="32" spans="1:34" s="4" customFormat="1" x14ac:dyDescent="0.25">
      <c r="A32" s="21">
        <v>123003</v>
      </c>
      <c r="B32" s="65">
        <v>2300</v>
      </c>
      <c r="C32" s="34">
        <v>12882</v>
      </c>
      <c r="D32" s="22">
        <v>123</v>
      </c>
      <c r="E32" s="22" t="s">
        <v>326</v>
      </c>
      <c r="F32" s="22" t="s">
        <v>325</v>
      </c>
      <c r="G32" s="68" t="s">
        <v>570</v>
      </c>
      <c r="H32" s="23"/>
      <c r="I32" s="13">
        <f>SUMIFS(GD_E_2018!G:G,GD_E_2018!E:E,A32)</f>
        <v>0</v>
      </c>
      <c r="J32" s="23">
        <f>H32+I32</f>
        <v>0</v>
      </c>
      <c r="L32" s="23"/>
      <c r="M32" s="13">
        <f>SUMIFS(GD_E_2018!I:I,GD_E_2018!E:E,A32)</f>
        <v>0</v>
      </c>
      <c r="N32" s="23">
        <f>L32+M32</f>
        <v>0</v>
      </c>
      <c r="P32" s="13">
        <f t="shared" si="50"/>
        <v>0</v>
      </c>
      <c r="Q32" s="13">
        <f>SUMIFS(GD_E_2018!K:K,GD_E_2018!E:E,A32)</f>
        <v>0</v>
      </c>
      <c r="R32" s="13">
        <f t="shared" si="50"/>
        <v>0</v>
      </c>
      <c r="T32" s="13">
        <f t="shared" si="51"/>
        <v>0</v>
      </c>
      <c r="U32" s="13">
        <f>SUMIFS(GD_E_2019!G:G,GD_E_2019!E:E,A32)</f>
        <v>0</v>
      </c>
      <c r="V32" s="13">
        <f t="shared" si="52"/>
        <v>0</v>
      </c>
      <c r="W32" s="68" t="s">
        <v>570</v>
      </c>
      <c r="X32" s="13">
        <f t="shared" si="53"/>
        <v>0</v>
      </c>
      <c r="Y32" s="13">
        <f>SUMIFS(GD_E_2020!G:G,GD_E_2020!E:E,A32)</f>
        <v>0</v>
      </c>
      <c r="Z32" s="13">
        <f t="shared" si="54"/>
        <v>0</v>
      </c>
      <c r="AA32" s="68" t="s">
        <v>570</v>
      </c>
      <c r="AB32" s="13">
        <f t="shared" si="55"/>
        <v>0</v>
      </c>
      <c r="AC32" s="13">
        <f>SUMIFS(GD_E_2020!J:J,GD_E_2020!E:E,A32)</f>
        <v>0</v>
      </c>
      <c r="AD32" s="13">
        <f t="shared" si="56"/>
        <v>0</v>
      </c>
      <c r="AE32" s="68" t="s">
        <v>570</v>
      </c>
      <c r="AF32" s="13">
        <f t="shared" si="57"/>
        <v>0</v>
      </c>
      <c r="AG32" s="13">
        <f t="shared" si="58"/>
        <v>0</v>
      </c>
      <c r="AH32" s="13">
        <f t="shared" si="59"/>
        <v>0</v>
      </c>
    </row>
    <row r="33" spans="1:34" s="4" customFormat="1" x14ac:dyDescent="0.25">
      <c r="A33" s="14"/>
      <c r="B33" s="14"/>
      <c r="C33" s="15"/>
      <c r="D33" s="15"/>
      <c r="E33" s="15" t="s">
        <v>324</v>
      </c>
      <c r="F33" s="15" t="s">
        <v>323</v>
      </c>
      <c r="G33" s="69"/>
      <c r="H33" s="16">
        <f>SUM(H30:H32)</f>
        <v>0</v>
      </c>
      <c r="I33" s="16">
        <f>SUM(I30:I32)</f>
        <v>0</v>
      </c>
      <c r="J33" s="16">
        <f>SUM(J30:J32)</f>
        <v>0</v>
      </c>
      <c r="L33" s="16">
        <f>SUM(L30:L32)</f>
        <v>0</v>
      </c>
      <c r="M33" s="16">
        <f>SUM(M30:M32)</f>
        <v>0</v>
      </c>
      <c r="N33" s="16">
        <f>SUM(N30:N32)</f>
        <v>0</v>
      </c>
      <c r="P33" s="16">
        <f>SUM(P30:P32)</f>
        <v>0</v>
      </c>
      <c r="Q33" s="16">
        <f>SUM(Q30:Q32)</f>
        <v>0</v>
      </c>
      <c r="R33" s="16">
        <f>SUM(R30:R32)</f>
        <v>0</v>
      </c>
      <c r="T33" s="16">
        <f>SUM(T30:T32)</f>
        <v>0</v>
      </c>
      <c r="U33" s="16">
        <f>SUM(U30:U32)</f>
        <v>0</v>
      </c>
      <c r="V33" s="16">
        <f>SUM(V30:V32)</f>
        <v>0</v>
      </c>
      <c r="W33" s="69"/>
      <c r="X33" s="16">
        <f>SUM(X30:X32)</f>
        <v>0</v>
      </c>
      <c r="Y33" s="16">
        <f>SUM(Y30:Y32)</f>
        <v>0</v>
      </c>
      <c r="Z33" s="16">
        <f>SUM(Z30:Z32)</f>
        <v>0</v>
      </c>
      <c r="AA33" s="69"/>
      <c r="AB33" s="16">
        <f>SUM(AB30:AB32)</f>
        <v>0</v>
      </c>
      <c r="AC33" s="16">
        <f>SUM(AC30:AC32)</f>
        <v>0</v>
      </c>
      <c r="AD33" s="16">
        <f>SUM(AD30:AD32)</f>
        <v>0</v>
      </c>
      <c r="AE33" s="69"/>
      <c r="AF33" s="16">
        <f>SUM(AF30:AF32)</f>
        <v>0</v>
      </c>
      <c r="AG33" s="16">
        <f>SUM(AG30:AG32)</f>
        <v>0</v>
      </c>
      <c r="AH33" s="16">
        <f>SUM(AH30:AH32)</f>
        <v>0</v>
      </c>
    </row>
    <row r="34" spans="1:34" s="4" customFormat="1" x14ac:dyDescent="0.25">
      <c r="A34" s="31"/>
      <c r="B34" s="31"/>
      <c r="C34" s="27"/>
      <c r="D34" s="27">
        <v>120</v>
      </c>
      <c r="E34" s="27" t="s">
        <v>542</v>
      </c>
      <c r="F34" s="27" t="s">
        <v>541</v>
      </c>
      <c r="G34" s="72"/>
      <c r="H34" s="28">
        <f>SUM(H28:H29,H33)</f>
        <v>0</v>
      </c>
      <c r="I34" s="28">
        <f>SUM(I28:I29,I33)</f>
        <v>0</v>
      </c>
      <c r="J34" s="28">
        <f>SUM(J28:J29,J33)</f>
        <v>0</v>
      </c>
      <c r="L34" s="28">
        <f>SUM(L28:L29,L33)</f>
        <v>0</v>
      </c>
      <c r="M34" s="28">
        <f>SUM(M28:M29,M33)</f>
        <v>0</v>
      </c>
      <c r="N34" s="28">
        <f>SUM(N28:N29,N33)</f>
        <v>0</v>
      </c>
      <c r="P34" s="28">
        <f>SUM(P28:P29,P33)</f>
        <v>0</v>
      </c>
      <c r="Q34" s="28">
        <f>SUM(Q28:Q29,Q33)</f>
        <v>0</v>
      </c>
      <c r="R34" s="28">
        <f>SUM(R28:R29,R33)</f>
        <v>0</v>
      </c>
      <c r="T34" s="28">
        <f>SUM(T28:T29,T33)</f>
        <v>0</v>
      </c>
      <c r="U34" s="28">
        <f>SUM(U28:U29,U33)</f>
        <v>0</v>
      </c>
      <c r="V34" s="28">
        <f>SUM(V28:V29,V33)</f>
        <v>0</v>
      </c>
      <c r="W34" s="72"/>
      <c r="X34" s="28">
        <f>SUM(X28:X29,X33)</f>
        <v>0</v>
      </c>
      <c r="Y34" s="28">
        <f>SUM(Y28:Y29,Y33)</f>
        <v>0</v>
      </c>
      <c r="Z34" s="28">
        <f>SUM(Z28:Z29,Z33)</f>
        <v>0</v>
      </c>
      <c r="AA34" s="72"/>
      <c r="AB34" s="28">
        <f>SUM(AB28:AB29,AB33)</f>
        <v>0</v>
      </c>
      <c r="AC34" s="28">
        <f>SUM(AC28:AC29,AC33)</f>
        <v>0</v>
      </c>
      <c r="AD34" s="28">
        <f>SUM(AD28:AD29,AD33)</f>
        <v>0</v>
      </c>
      <c r="AE34" s="72"/>
      <c r="AF34" s="28">
        <f>SUM(AF28:AF29,AF33)</f>
        <v>0</v>
      </c>
      <c r="AG34" s="28">
        <f>SUM(AG28:AG29,AG33)</f>
        <v>0</v>
      </c>
      <c r="AH34" s="28">
        <f>SUM(AH28:AH29,AH33)</f>
        <v>0</v>
      </c>
    </row>
    <row r="35" spans="1:34" s="4" customFormat="1" x14ac:dyDescent="0.25">
      <c r="A35" s="14">
        <v>131001</v>
      </c>
      <c r="B35" s="14">
        <v>2500</v>
      </c>
      <c r="C35" s="32">
        <v>1311</v>
      </c>
      <c r="D35" s="15">
        <v>131</v>
      </c>
      <c r="E35" s="15" t="s">
        <v>540</v>
      </c>
      <c r="F35" s="15" t="s">
        <v>539</v>
      </c>
      <c r="G35" s="68" t="s">
        <v>570</v>
      </c>
      <c r="H35" s="16"/>
      <c r="I35" s="13">
        <f>SUMIFS(GD_E_2018!G:G,GD_E_2018!E:E,A35)</f>
        <v>1200000000</v>
      </c>
      <c r="J35" s="16">
        <f>H35+I35</f>
        <v>1200000000</v>
      </c>
      <c r="L35" s="16"/>
      <c r="M35" s="13">
        <f>SUMIFS(GD_E_2018!I:I,GD_E_2018!E:E,A35)</f>
        <v>9000000000</v>
      </c>
      <c r="N35" s="16">
        <f>L35+M35</f>
        <v>9000000000</v>
      </c>
      <c r="P35" s="13">
        <f t="shared" ref="P35:R39" si="60">O35+N35</f>
        <v>9000000000</v>
      </c>
      <c r="Q35" s="13">
        <f>SUMIFS(GD_E_2018!K:K,GD_E_2018!E:E,A35)</f>
        <v>-7800000000</v>
      </c>
      <c r="R35" s="13">
        <f t="shared" si="60"/>
        <v>1200000000</v>
      </c>
      <c r="T35" s="13">
        <f t="shared" ref="T35:T39" si="61">R35</f>
        <v>1200000000</v>
      </c>
      <c r="U35" s="13">
        <f>SUMIFS(GD_E_2019!G:G,GD_E_2019!E:E,A35)</f>
        <v>1800000000</v>
      </c>
      <c r="V35" s="13">
        <f t="shared" ref="V35:V39" si="62">U35+T35</f>
        <v>3000000000</v>
      </c>
      <c r="W35" s="68" t="s">
        <v>570</v>
      </c>
      <c r="X35" s="13">
        <f t="shared" ref="X35:X39" si="63">V35</f>
        <v>3000000000</v>
      </c>
      <c r="Y35" s="13">
        <f>SUMIFS(GD_E_2020!G:G,GD_E_2020!E:E,A35)</f>
        <v>0</v>
      </c>
      <c r="Z35" s="13">
        <f t="shared" ref="Z35:Z39" si="64">Y35+X35</f>
        <v>3000000000</v>
      </c>
      <c r="AA35" s="68" t="s">
        <v>570</v>
      </c>
      <c r="AB35" s="13">
        <f t="shared" ref="AB35:AB39" si="65">Z35</f>
        <v>3000000000</v>
      </c>
      <c r="AC35" s="13">
        <f>SUMIFS(GD_E_2020!J:J,GD_E_2020!E:E,A35)</f>
        <v>0</v>
      </c>
      <c r="AD35" s="13">
        <f t="shared" ref="AD35:AD39" si="66">AC35+AB35</f>
        <v>3000000000</v>
      </c>
      <c r="AE35" s="68" t="s">
        <v>570</v>
      </c>
      <c r="AF35" s="13">
        <f t="shared" ref="AF35:AF39" si="67">X35</f>
        <v>3000000000</v>
      </c>
      <c r="AG35" s="13">
        <f t="shared" ref="AG35:AG39" si="68">AC35+Y35</f>
        <v>0</v>
      </c>
      <c r="AH35" s="13">
        <f t="shared" ref="AH35:AH39" si="69">AG35+AF35</f>
        <v>3000000000</v>
      </c>
    </row>
    <row r="36" spans="1:34" s="4" customFormat="1" x14ac:dyDescent="0.25">
      <c r="A36" s="14">
        <v>132001</v>
      </c>
      <c r="B36" s="14">
        <v>2550</v>
      </c>
      <c r="C36" s="32">
        <v>3313</v>
      </c>
      <c r="D36" s="15">
        <v>132</v>
      </c>
      <c r="E36" s="15" t="s">
        <v>538</v>
      </c>
      <c r="F36" s="15" t="s">
        <v>537</v>
      </c>
      <c r="G36" s="68" t="s">
        <v>570</v>
      </c>
      <c r="H36" s="16"/>
      <c r="I36" s="13">
        <f>SUMIFS(GD_E_2018!G:G,GD_E_2018!E:E,A36)</f>
        <v>0</v>
      </c>
      <c r="J36" s="16">
        <f>H36+I36</f>
        <v>0</v>
      </c>
      <c r="L36" s="16"/>
      <c r="M36" s="13">
        <f>SUMIFS(GD_E_2018!I:I,GD_E_2018!E:E,A36)</f>
        <v>0</v>
      </c>
      <c r="N36" s="16">
        <f>L36+M36</f>
        <v>0</v>
      </c>
      <c r="P36" s="13">
        <f t="shared" si="60"/>
        <v>0</v>
      </c>
      <c r="Q36" s="13">
        <f>SUMIFS(GD_E_2018!K:K,GD_E_2018!E:E,A36)</f>
        <v>0</v>
      </c>
      <c r="R36" s="13">
        <f t="shared" si="60"/>
        <v>0</v>
      </c>
      <c r="T36" s="13">
        <f t="shared" si="61"/>
        <v>0</v>
      </c>
      <c r="U36" s="13">
        <f>SUMIFS(GD_E_2019!G:G,GD_E_2019!E:E,A36)</f>
        <v>0</v>
      </c>
      <c r="V36" s="13">
        <f t="shared" si="62"/>
        <v>0</v>
      </c>
      <c r="W36" s="68" t="s">
        <v>570</v>
      </c>
      <c r="X36" s="13">
        <f t="shared" si="63"/>
        <v>0</v>
      </c>
      <c r="Y36" s="13">
        <f>SUMIFS(GD_E_2020!G:G,GD_E_2020!E:E,A36)</f>
        <v>0</v>
      </c>
      <c r="Z36" s="13">
        <f t="shared" si="64"/>
        <v>0</v>
      </c>
      <c r="AA36" s="68" t="s">
        <v>570</v>
      </c>
      <c r="AB36" s="13">
        <f t="shared" si="65"/>
        <v>0</v>
      </c>
      <c r="AC36" s="13">
        <f>SUMIFS(GD_E_2020!J:J,GD_E_2020!E:E,A36)</f>
        <v>0</v>
      </c>
      <c r="AD36" s="13">
        <f t="shared" si="66"/>
        <v>0</v>
      </c>
      <c r="AE36" s="68" t="s">
        <v>570</v>
      </c>
      <c r="AF36" s="13">
        <f t="shared" si="67"/>
        <v>0</v>
      </c>
      <c r="AG36" s="13">
        <f t="shared" si="68"/>
        <v>0</v>
      </c>
      <c r="AH36" s="13">
        <f t="shared" si="69"/>
        <v>0</v>
      </c>
    </row>
    <row r="37" spans="1:34" s="4" customFormat="1" x14ac:dyDescent="0.25">
      <c r="A37" s="29">
        <v>133001</v>
      </c>
      <c r="B37" s="29">
        <v>2510</v>
      </c>
      <c r="C37" s="30">
        <v>13621</v>
      </c>
      <c r="D37" s="12">
        <v>133</v>
      </c>
      <c r="E37" s="12" t="s">
        <v>460</v>
      </c>
      <c r="F37" s="12" t="s">
        <v>459</v>
      </c>
      <c r="G37" s="68" t="s">
        <v>570</v>
      </c>
      <c r="H37" s="13"/>
      <c r="I37" s="13">
        <f>SUMIFS(GD_E_2018!G:G,GD_E_2018!E:E,A37)</f>
        <v>0</v>
      </c>
      <c r="J37" s="13">
        <f>H37+I37</f>
        <v>0</v>
      </c>
      <c r="L37" s="13"/>
      <c r="M37" s="13">
        <f>SUMIFS(GD_E_2018!I:I,GD_E_2018!E:E,A37)</f>
        <v>0</v>
      </c>
      <c r="N37" s="13">
        <f>L37+M37</f>
        <v>0</v>
      </c>
      <c r="P37" s="13">
        <f t="shared" si="60"/>
        <v>0</v>
      </c>
      <c r="Q37" s="13">
        <f>SUMIFS(GD_E_2018!K:K,GD_E_2018!E:E,A37)</f>
        <v>0</v>
      </c>
      <c r="R37" s="13">
        <f t="shared" si="60"/>
        <v>0</v>
      </c>
      <c r="T37" s="13">
        <f t="shared" si="61"/>
        <v>0</v>
      </c>
      <c r="U37" s="13">
        <f>SUMIFS(GD_E_2019!G:G,GD_E_2019!E:E,A37)</f>
        <v>0</v>
      </c>
      <c r="V37" s="13">
        <f t="shared" si="62"/>
        <v>0</v>
      </c>
      <c r="W37" s="68" t="s">
        <v>570</v>
      </c>
      <c r="X37" s="13">
        <f t="shared" si="63"/>
        <v>0</v>
      </c>
      <c r="Y37" s="13">
        <f>SUMIFS(GD_E_2020!G:G,GD_E_2020!E:E,A37)</f>
        <v>0</v>
      </c>
      <c r="Z37" s="13">
        <f t="shared" si="64"/>
        <v>0</v>
      </c>
      <c r="AA37" s="68" t="s">
        <v>570</v>
      </c>
      <c r="AB37" s="13">
        <f t="shared" si="65"/>
        <v>0</v>
      </c>
      <c r="AC37" s="13">
        <f>SUMIFS(GD_E_2020!J:J,GD_E_2020!E:E,A37)</f>
        <v>0</v>
      </c>
      <c r="AD37" s="13">
        <f t="shared" si="66"/>
        <v>0</v>
      </c>
      <c r="AE37" s="68" t="s">
        <v>570</v>
      </c>
      <c r="AF37" s="13">
        <f t="shared" si="67"/>
        <v>0</v>
      </c>
      <c r="AG37" s="13">
        <f t="shared" si="68"/>
        <v>0</v>
      </c>
      <c r="AH37" s="13">
        <f t="shared" si="69"/>
        <v>0</v>
      </c>
    </row>
    <row r="38" spans="1:34" s="4" customFormat="1" x14ac:dyDescent="0.25">
      <c r="A38" s="29">
        <v>133002</v>
      </c>
      <c r="B38" s="29">
        <v>2510</v>
      </c>
      <c r="C38" s="30">
        <v>13631</v>
      </c>
      <c r="D38" s="12">
        <v>133</v>
      </c>
      <c r="E38" s="12" t="s">
        <v>458</v>
      </c>
      <c r="F38" s="12" t="s">
        <v>457</v>
      </c>
      <c r="G38" s="68" t="s">
        <v>570</v>
      </c>
      <c r="H38" s="13"/>
      <c r="I38" s="13">
        <f>SUMIFS(GD_E_2018!G:G,GD_E_2018!E:E,A38)</f>
        <v>0</v>
      </c>
      <c r="J38" s="13">
        <f>H38+I38</f>
        <v>0</v>
      </c>
      <c r="L38" s="13"/>
      <c r="M38" s="13">
        <f>SUMIFS(GD_E_2018!I:I,GD_E_2018!E:E,A38)</f>
        <v>0</v>
      </c>
      <c r="N38" s="13">
        <f>L38+M38</f>
        <v>0</v>
      </c>
      <c r="P38" s="13">
        <f t="shared" si="60"/>
        <v>0</v>
      </c>
      <c r="Q38" s="13">
        <f>SUMIFS(GD_E_2018!K:K,GD_E_2018!E:E,A38)</f>
        <v>0</v>
      </c>
      <c r="R38" s="13">
        <f t="shared" si="60"/>
        <v>0</v>
      </c>
      <c r="T38" s="13">
        <f t="shared" si="61"/>
        <v>0</v>
      </c>
      <c r="U38" s="13">
        <f>SUMIFS(GD_E_2019!G:G,GD_E_2019!E:E,A38)</f>
        <v>0</v>
      </c>
      <c r="V38" s="13">
        <f t="shared" si="62"/>
        <v>0</v>
      </c>
      <c r="W38" s="68" t="s">
        <v>570</v>
      </c>
      <c r="X38" s="13">
        <f t="shared" si="63"/>
        <v>0</v>
      </c>
      <c r="Y38" s="13">
        <f>SUMIFS(GD_E_2020!G:G,GD_E_2020!E:E,A38)</f>
        <v>0</v>
      </c>
      <c r="Z38" s="13">
        <f t="shared" si="64"/>
        <v>0</v>
      </c>
      <c r="AA38" s="68" t="s">
        <v>570</v>
      </c>
      <c r="AB38" s="13">
        <f t="shared" si="65"/>
        <v>0</v>
      </c>
      <c r="AC38" s="13">
        <f>SUMIFS(GD_E_2020!J:J,GD_E_2020!E:E,A38)</f>
        <v>0</v>
      </c>
      <c r="AD38" s="13">
        <f t="shared" si="66"/>
        <v>0</v>
      </c>
      <c r="AE38" s="68" t="s">
        <v>570</v>
      </c>
      <c r="AF38" s="13">
        <f t="shared" si="67"/>
        <v>0</v>
      </c>
      <c r="AG38" s="13">
        <f t="shared" si="68"/>
        <v>0</v>
      </c>
      <c r="AH38" s="13">
        <f t="shared" si="69"/>
        <v>0</v>
      </c>
    </row>
    <row r="39" spans="1:34" s="4" customFormat="1" x14ac:dyDescent="0.25">
      <c r="A39" s="29">
        <v>133003</v>
      </c>
      <c r="B39" s="29">
        <v>2510</v>
      </c>
      <c r="C39" s="30">
        <v>13681</v>
      </c>
      <c r="D39" s="12">
        <v>133</v>
      </c>
      <c r="E39" s="12" t="s">
        <v>456</v>
      </c>
      <c r="F39" s="12" t="s">
        <v>455</v>
      </c>
      <c r="G39" s="68" t="s">
        <v>570</v>
      </c>
      <c r="H39" s="13"/>
      <c r="I39" s="13">
        <f>SUMIFS(GD_E_2018!G:G,GD_E_2018!E:E,A39)</f>
        <v>0</v>
      </c>
      <c r="J39" s="13">
        <f>H39+I39</f>
        <v>0</v>
      </c>
      <c r="L39" s="13"/>
      <c r="M39" s="13">
        <f>SUMIFS(GD_E_2018!I:I,GD_E_2018!E:E,A39)</f>
        <v>0</v>
      </c>
      <c r="N39" s="13">
        <f>L39+M39</f>
        <v>0</v>
      </c>
      <c r="P39" s="13">
        <f t="shared" si="60"/>
        <v>0</v>
      </c>
      <c r="Q39" s="13">
        <f>SUMIFS(GD_E_2018!K:K,GD_E_2018!E:E,A39)</f>
        <v>0</v>
      </c>
      <c r="R39" s="13">
        <f t="shared" si="60"/>
        <v>0</v>
      </c>
      <c r="T39" s="13">
        <f t="shared" si="61"/>
        <v>0</v>
      </c>
      <c r="U39" s="13">
        <f>SUMIFS(GD_E_2019!G:G,GD_E_2019!E:E,A39)</f>
        <v>0</v>
      </c>
      <c r="V39" s="13">
        <f t="shared" si="62"/>
        <v>0</v>
      </c>
      <c r="W39" s="68" t="s">
        <v>570</v>
      </c>
      <c r="X39" s="13">
        <f t="shared" si="63"/>
        <v>0</v>
      </c>
      <c r="Y39" s="13">
        <f>SUMIFS(GD_E_2020!G:G,GD_E_2020!E:E,A39)</f>
        <v>0</v>
      </c>
      <c r="Z39" s="13">
        <f t="shared" si="64"/>
        <v>0</v>
      </c>
      <c r="AA39" s="68" t="s">
        <v>570</v>
      </c>
      <c r="AB39" s="13">
        <f t="shared" si="65"/>
        <v>0</v>
      </c>
      <c r="AC39" s="13">
        <f>SUMIFS(GD_E_2020!J:J,GD_E_2020!E:E,A39)</f>
        <v>0</v>
      </c>
      <c r="AD39" s="13">
        <f t="shared" si="66"/>
        <v>0</v>
      </c>
      <c r="AE39" s="68" t="s">
        <v>570</v>
      </c>
      <c r="AF39" s="13">
        <f t="shared" si="67"/>
        <v>0</v>
      </c>
      <c r="AG39" s="13">
        <f t="shared" si="68"/>
        <v>0</v>
      </c>
      <c r="AH39" s="13">
        <f t="shared" si="69"/>
        <v>0</v>
      </c>
    </row>
    <row r="40" spans="1:34" s="4" customFormat="1" x14ac:dyDescent="0.25">
      <c r="A40" s="14"/>
      <c r="B40" s="14"/>
      <c r="C40" s="15"/>
      <c r="D40" s="15"/>
      <c r="E40" s="15" t="s">
        <v>536</v>
      </c>
      <c r="F40" s="15" t="s">
        <v>535</v>
      </c>
      <c r="G40" s="69"/>
      <c r="H40" s="16">
        <f>SUM(H37:H39)</f>
        <v>0</v>
      </c>
      <c r="I40" s="16">
        <f>SUM(I37:I39)</f>
        <v>0</v>
      </c>
      <c r="J40" s="16">
        <f>SUM(J37:J39)</f>
        <v>0</v>
      </c>
      <c r="L40" s="16">
        <f>SUM(L37:L39)</f>
        <v>0</v>
      </c>
      <c r="M40" s="16">
        <f>SUM(M37:M39)</f>
        <v>0</v>
      </c>
      <c r="N40" s="16">
        <f>SUM(N37:N39)</f>
        <v>0</v>
      </c>
      <c r="P40" s="16">
        <f>SUM(P37:P39)</f>
        <v>0</v>
      </c>
      <c r="Q40" s="16">
        <f>SUM(Q37:Q39)</f>
        <v>0</v>
      </c>
      <c r="R40" s="16">
        <f>SUM(R37:R39)</f>
        <v>0</v>
      </c>
      <c r="T40" s="16">
        <f>SUM(T37:T39)</f>
        <v>0</v>
      </c>
      <c r="U40" s="16">
        <f>SUM(U37:U39)</f>
        <v>0</v>
      </c>
      <c r="V40" s="16">
        <f>SUM(V37:V39)</f>
        <v>0</v>
      </c>
      <c r="W40" s="69"/>
      <c r="X40" s="16">
        <f>SUM(X37:X39)</f>
        <v>0</v>
      </c>
      <c r="Y40" s="16">
        <f>SUM(Y37:Y39)</f>
        <v>0</v>
      </c>
      <c r="Z40" s="16">
        <f>SUM(Z37:Z39)</f>
        <v>0</v>
      </c>
      <c r="AA40" s="69"/>
      <c r="AB40" s="16">
        <f>SUM(AB37:AB39)</f>
        <v>0</v>
      </c>
      <c r="AC40" s="16">
        <f>SUM(AC37:AC39)</f>
        <v>0</v>
      </c>
      <c r="AD40" s="16">
        <f>SUM(AD37:AD39)</f>
        <v>0</v>
      </c>
      <c r="AE40" s="69"/>
      <c r="AF40" s="16">
        <f>SUM(AF37:AF39)</f>
        <v>0</v>
      </c>
      <c r="AG40" s="16">
        <f>SUM(AG37:AG39)</f>
        <v>0</v>
      </c>
      <c r="AH40" s="16">
        <f>SUM(AH37:AH39)</f>
        <v>0</v>
      </c>
    </row>
    <row r="41" spans="1:34" s="4" customFormat="1" x14ac:dyDescent="0.25">
      <c r="A41" s="14">
        <v>134001</v>
      </c>
      <c r="B41" s="14">
        <v>2500</v>
      </c>
      <c r="C41" s="32">
        <v>3371</v>
      </c>
      <c r="D41" s="15">
        <v>134</v>
      </c>
      <c r="E41" s="15" t="s">
        <v>534</v>
      </c>
      <c r="F41" s="15" t="s">
        <v>533</v>
      </c>
      <c r="G41" s="68" t="s">
        <v>570</v>
      </c>
      <c r="H41" s="16"/>
      <c r="I41" s="13">
        <f>SUMIFS(GD_E_2018!G:G,GD_E_2018!E:E,A41)</f>
        <v>0</v>
      </c>
      <c r="J41" s="16">
        <f t="shared" ref="J41:J48" si="70">H41+I41</f>
        <v>0</v>
      </c>
      <c r="L41" s="16"/>
      <c r="M41" s="13">
        <f>SUMIFS(GD_E_2018!I:I,GD_E_2018!E:E,A41)</f>
        <v>0</v>
      </c>
      <c r="N41" s="16">
        <f t="shared" ref="N41:N48" si="71">L41+M41</f>
        <v>0</v>
      </c>
      <c r="P41" s="13">
        <f t="shared" ref="P41:R48" si="72">O41+N41</f>
        <v>0</v>
      </c>
      <c r="Q41" s="13">
        <f>SUMIFS(GD_E_2018!K:K,GD_E_2018!E:E,A41)</f>
        <v>0</v>
      </c>
      <c r="R41" s="13">
        <f t="shared" si="72"/>
        <v>0</v>
      </c>
      <c r="T41" s="13">
        <f t="shared" ref="T41:T48" si="73">R41</f>
        <v>0</v>
      </c>
      <c r="U41" s="13">
        <f>SUMIFS(GD_E_2019!G:G,GD_E_2019!E:E,A41)</f>
        <v>0</v>
      </c>
      <c r="V41" s="13">
        <f t="shared" ref="V41:V48" si="74">U41+T41</f>
        <v>0</v>
      </c>
      <c r="W41" s="68" t="s">
        <v>570</v>
      </c>
      <c r="X41" s="13">
        <f t="shared" ref="X41:X48" si="75">V41</f>
        <v>0</v>
      </c>
      <c r="Y41" s="13">
        <f>SUMIFS(GD_E_2020!G:G,GD_E_2020!E:E,A41)</f>
        <v>0</v>
      </c>
      <c r="Z41" s="13">
        <f t="shared" ref="Z41:Z48" si="76">Y41+X41</f>
        <v>0</v>
      </c>
      <c r="AA41" s="68" t="s">
        <v>570</v>
      </c>
      <c r="AB41" s="13">
        <f t="shared" ref="AB41:AB48" si="77">Z41</f>
        <v>0</v>
      </c>
      <c r="AC41" s="13">
        <f>SUMIFS(GD_E_2020!J:J,GD_E_2020!E:E,A41)</f>
        <v>0</v>
      </c>
      <c r="AD41" s="13">
        <f t="shared" ref="AD41:AD48" si="78">AC41+AB41</f>
        <v>0</v>
      </c>
      <c r="AE41" s="68" t="s">
        <v>570</v>
      </c>
      <c r="AF41" s="13">
        <f t="shared" ref="AF41:AF48" si="79">X41</f>
        <v>0</v>
      </c>
      <c r="AG41" s="13">
        <f t="shared" ref="AG41:AG48" si="80">AC41+Y41</f>
        <v>0</v>
      </c>
      <c r="AH41" s="13">
        <f t="shared" ref="AH41:AH48" si="81">AG41+AF41</f>
        <v>0</v>
      </c>
    </row>
    <row r="42" spans="1:34" s="4" customFormat="1" x14ac:dyDescent="0.25">
      <c r="A42" s="14">
        <v>135001</v>
      </c>
      <c r="B42" s="14">
        <v>2300</v>
      </c>
      <c r="C42" s="32">
        <v>12831</v>
      </c>
      <c r="D42" s="15">
        <v>135</v>
      </c>
      <c r="E42" s="15" t="s">
        <v>532</v>
      </c>
      <c r="F42" s="15" t="s">
        <v>531</v>
      </c>
      <c r="G42" s="68" t="s">
        <v>570</v>
      </c>
      <c r="H42" s="16"/>
      <c r="I42" s="13">
        <f>SUMIFS(GD_E_2018!G:G,GD_E_2018!E:E,A42)</f>
        <v>0</v>
      </c>
      <c r="J42" s="16">
        <f t="shared" si="70"/>
        <v>0</v>
      </c>
      <c r="L42" s="16"/>
      <c r="M42" s="13">
        <f>SUMIFS(GD_E_2018!I:I,GD_E_2018!E:E,A42)</f>
        <v>0</v>
      </c>
      <c r="N42" s="16">
        <f t="shared" si="71"/>
        <v>0</v>
      </c>
      <c r="P42" s="13">
        <f t="shared" si="72"/>
        <v>0</v>
      </c>
      <c r="Q42" s="13">
        <f>SUMIFS(GD_E_2018!K:K,GD_E_2018!E:E,A42)</f>
        <v>0</v>
      </c>
      <c r="R42" s="13">
        <f t="shared" si="72"/>
        <v>0</v>
      </c>
      <c r="T42" s="13">
        <f t="shared" si="73"/>
        <v>0</v>
      </c>
      <c r="U42" s="13">
        <f>SUMIFS(GD_E_2019!G:G,GD_E_2019!E:E,A42)</f>
        <v>0</v>
      </c>
      <c r="V42" s="13">
        <f t="shared" si="74"/>
        <v>0</v>
      </c>
      <c r="W42" s="68" t="s">
        <v>570</v>
      </c>
      <c r="X42" s="13">
        <f t="shared" si="75"/>
        <v>0</v>
      </c>
      <c r="Y42" s="13">
        <f>SUMIFS(GD_E_2020!G:G,GD_E_2020!E:E,A42)</f>
        <v>0</v>
      </c>
      <c r="Z42" s="13">
        <f t="shared" si="76"/>
        <v>0</v>
      </c>
      <c r="AA42" s="68" t="s">
        <v>570</v>
      </c>
      <c r="AB42" s="13">
        <f t="shared" si="77"/>
        <v>0</v>
      </c>
      <c r="AC42" s="13">
        <f>SUMIFS(GD_E_2020!J:J,GD_E_2020!E:E,A42)</f>
        <v>0</v>
      </c>
      <c r="AD42" s="13">
        <f t="shared" si="78"/>
        <v>0</v>
      </c>
      <c r="AE42" s="68" t="s">
        <v>570</v>
      </c>
      <c r="AF42" s="13">
        <f t="shared" si="79"/>
        <v>0</v>
      </c>
      <c r="AG42" s="13">
        <f t="shared" si="80"/>
        <v>0</v>
      </c>
      <c r="AH42" s="13">
        <f t="shared" si="81"/>
        <v>0</v>
      </c>
    </row>
    <row r="43" spans="1:34" s="4" customFormat="1" x14ac:dyDescent="0.25">
      <c r="A43" s="29">
        <v>136001</v>
      </c>
      <c r="B43" s="33">
        <v>2300</v>
      </c>
      <c r="C43" s="30">
        <v>13851</v>
      </c>
      <c r="D43" s="12">
        <v>136</v>
      </c>
      <c r="E43" s="12" t="s">
        <v>228</v>
      </c>
      <c r="F43" s="12" t="s">
        <v>227</v>
      </c>
      <c r="G43" s="68" t="s">
        <v>570</v>
      </c>
      <c r="H43" s="13"/>
      <c r="I43" s="13">
        <f>SUMIFS(GD_E_2018!G:G,GD_E_2018!E:E,A43)</f>
        <v>0</v>
      </c>
      <c r="J43" s="13">
        <f t="shared" si="70"/>
        <v>0</v>
      </c>
      <c r="L43" s="13"/>
      <c r="M43" s="13">
        <f>SUMIFS(GD_E_2018!I:I,GD_E_2018!E:E,A43)</f>
        <v>0</v>
      </c>
      <c r="N43" s="13">
        <f t="shared" si="71"/>
        <v>0</v>
      </c>
      <c r="P43" s="13">
        <f t="shared" si="72"/>
        <v>0</v>
      </c>
      <c r="Q43" s="13">
        <f>SUMIFS(GD_E_2018!K:K,GD_E_2018!E:E,A43)</f>
        <v>0</v>
      </c>
      <c r="R43" s="13">
        <f t="shared" si="72"/>
        <v>0</v>
      </c>
      <c r="T43" s="13">
        <f t="shared" si="73"/>
        <v>0</v>
      </c>
      <c r="U43" s="13">
        <f>SUMIFS(GD_E_2019!G:G,GD_E_2019!E:E,A43)</f>
        <v>0</v>
      </c>
      <c r="V43" s="13">
        <f t="shared" si="74"/>
        <v>0</v>
      </c>
      <c r="W43" s="68" t="s">
        <v>570</v>
      </c>
      <c r="X43" s="13">
        <f t="shared" si="75"/>
        <v>0</v>
      </c>
      <c r="Y43" s="13">
        <f>SUMIFS(GD_E_2020!G:G,GD_E_2020!E:E,A43)</f>
        <v>0</v>
      </c>
      <c r="Z43" s="13">
        <f t="shared" si="76"/>
        <v>0</v>
      </c>
      <c r="AA43" s="68" t="s">
        <v>570</v>
      </c>
      <c r="AB43" s="13">
        <f t="shared" si="77"/>
        <v>0</v>
      </c>
      <c r="AC43" s="13">
        <f>SUMIFS(GD_E_2020!J:J,GD_E_2020!E:E,A43)</f>
        <v>0</v>
      </c>
      <c r="AD43" s="13">
        <f t="shared" si="78"/>
        <v>0</v>
      </c>
      <c r="AE43" s="68" t="s">
        <v>570</v>
      </c>
      <c r="AF43" s="13">
        <f t="shared" si="79"/>
        <v>0</v>
      </c>
      <c r="AG43" s="13">
        <f t="shared" si="80"/>
        <v>0</v>
      </c>
      <c r="AH43" s="13">
        <f t="shared" si="81"/>
        <v>0</v>
      </c>
    </row>
    <row r="44" spans="1:34" s="4" customFormat="1" x14ac:dyDescent="0.25">
      <c r="A44" s="29">
        <v>136002</v>
      </c>
      <c r="B44" s="33">
        <v>2300</v>
      </c>
      <c r="C44" s="30">
        <v>13881</v>
      </c>
      <c r="D44" s="12">
        <v>136</v>
      </c>
      <c r="E44" s="12" t="s">
        <v>530</v>
      </c>
      <c r="F44" s="12" t="s">
        <v>225</v>
      </c>
      <c r="G44" s="68" t="s">
        <v>570</v>
      </c>
      <c r="H44" s="13"/>
      <c r="I44" s="13">
        <f>SUMIFS(GD_E_2018!G:G,GD_E_2018!E:E,A44)</f>
        <v>0</v>
      </c>
      <c r="J44" s="13">
        <f t="shared" si="70"/>
        <v>0</v>
      </c>
      <c r="L44" s="13"/>
      <c r="M44" s="13">
        <f>SUMIFS(GD_E_2018!I:I,GD_E_2018!E:E,A44)</f>
        <v>0</v>
      </c>
      <c r="N44" s="13">
        <f t="shared" si="71"/>
        <v>0</v>
      </c>
      <c r="P44" s="13">
        <f t="shared" si="72"/>
        <v>0</v>
      </c>
      <c r="Q44" s="13">
        <f>SUMIFS(GD_E_2018!K:K,GD_E_2018!E:E,A44)</f>
        <v>0</v>
      </c>
      <c r="R44" s="13">
        <f t="shared" si="72"/>
        <v>0</v>
      </c>
      <c r="T44" s="13">
        <f t="shared" si="73"/>
        <v>0</v>
      </c>
      <c r="U44" s="13">
        <f>SUMIFS(GD_E_2019!G:G,GD_E_2019!E:E,A44)</f>
        <v>0</v>
      </c>
      <c r="V44" s="13">
        <f t="shared" si="74"/>
        <v>0</v>
      </c>
      <c r="W44" s="68" t="s">
        <v>570</v>
      </c>
      <c r="X44" s="13">
        <f t="shared" si="75"/>
        <v>0</v>
      </c>
      <c r="Y44" s="13">
        <f>SUMIFS(GD_E_2020!G:G,GD_E_2020!E:E,A44)</f>
        <v>0</v>
      </c>
      <c r="Z44" s="13">
        <f t="shared" si="76"/>
        <v>0</v>
      </c>
      <c r="AA44" s="68" t="s">
        <v>570</v>
      </c>
      <c r="AB44" s="13">
        <f t="shared" si="77"/>
        <v>0</v>
      </c>
      <c r="AC44" s="13">
        <f>SUMIFS(GD_E_2020!J:J,GD_E_2020!E:E,A44)</f>
        <v>0</v>
      </c>
      <c r="AD44" s="13">
        <f t="shared" si="78"/>
        <v>0</v>
      </c>
      <c r="AE44" s="68" t="s">
        <v>570</v>
      </c>
      <c r="AF44" s="13">
        <f t="shared" si="79"/>
        <v>0</v>
      </c>
      <c r="AG44" s="13">
        <f t="shared" si="80"/>
        <v>0</v>
      </c>
      <c r="AH44" s="13">
        <f t="shared" si="81"/>
        <v>0</v>
      </c>
    </row>
    <row r="45" spans="1:34" s="4" customFormat="1" x14ac:dyDescent="0.25">
      <c r="A45" s="29">
        <v>136003</v>
      </c>
      <c r="B45" s="33">
        <v>2300</v>
      </c>
      <c r="C45" s="30">
        <v>3341</v>
      </c>
      <c r="D45" s="12">
        <v>136</v>
      </c>
      <c r="E45" s="12" t="s">
        <v>280</v>
      </c>
      <c r="F45" s="12" t="s">
        <v>279</v>
      </c>
      <c r="G45" s="68" t="s">
        <v>570</v>
      </c>
      <c r="H45" s="13"/>
      <c r="I45" s="13">
        <f>SUMIFS(GD_E_2018!G:G,GD_E_2018!E:E,A45)</f>
        <v>0</v>
      </c>
      <c r="J45" s="13">
        <f t="shared" si="70"/>
        <v>0</v>
      </c>
      <c r="L45" s="13"/>
      <c r="M45" s="13">
        <f>SUMIFS(GD_E_2018!I:I,GD_E_2018!E:E,A45)</f>
        <v>0</v>
      </c>
      <c r="N45" s="13">
        <f t="shared" si="71"/>
        <v>0</v>
      </c>
      <c r="P45" s="13">
        <f t="shared" si="72"/>
        <v>0</v>
      </c>
      <c r="Q45" s="13">
        <f>SUMIFS(GD_E_2018!K:K,GD_E_2018!E:E,A45)</f>
        <v>0</v>
      </c>
      <c r="R45" s="13">
        <f t="shared" si="72"/>
        <v>0</v>
      </c>
      <c r="T45" s="13">
        <f t="shared" si="73"/>
        <v>0</v>
      </c>
      <c r="U45" s="13">
        <f>SUMIFS(GD_E_2019!G:G,GD_E_2019!E:E,A45)</f>
        <v>0</v>
      </c>
      <c r="V45" s="13">
        <f t="shared" si="74"/>
        <v>0</v>
      </c>
      <c r="W45" s="68" t="s">
        <v>570</v>
      </c>
      <c r="X45" s="13">
        <f t="shared" si="75"/>
        <v>0</v>
      </c>
      <c r="Y45" s="13">
        <f>SUMIFS(GD_E_2020!G:G,GD_E_2020!E:E,A45)</f>
        <v>0</v>
      </c>
      <c r="Z45" s="13">
        <f t="shared" si="76"/>
        <v>0</v>
      </c>
      <c r="AA45" s="68" t="s">
        <v>570</v>
      </c>
      <c r="AB45" s="13">
        <f t="shared" si="77"/>
        <v>0</v>
      </c>
      <c r="AC45" s="13">
        <f>SUMIFS(GD_E_2020!J:J,GD_E_2020!E:E,A45)</f>
        <v>0</v>
      </c>
      <c r="AD45" s="13">
        <f t="shared" si="78"/>
        <v>0</v>
      </c>
      <c r="AE45" s="68" t="s">
        <v>570</v>
      </c>
      <c r="AF45" s="13">
        <f t="shared" si="79"/>
        <v>0</v>
      </c>
      <c r="AG45" s="13">
        <f t="shared" si="80"/>
        <v>0</v>
      </c>
      <c r="AH45" s="13">
        <f t="shared" si="81"/>
        <v>0</v>
      </c>
    </row>
    <row r="46" spans="1:34" s="4" customFormat="1" x14ac:dyDescent="0.25">
      <c r="A46" s="29">
        <v>136004</v>
      </c>
      <c r="B46" s="33">
        <v>2300</v>
      </c>
      <c r="C46" s="30">
        <v>3381</v>
      </c>
      <c r="D46" s="12">
        <v>136</v>
      </c>
      <c r="E46" s="12" t="s">
        <v>450</v>
      </c>
      <c r="F46" s="12" t="s">
        <v>223</v>
      </c>
      <c r="G46" s="68" t="s">
        <v>570</v>
      </c>
      <c r="H46" s="13"/>
      <c r="I46" s="13">
        <f>SUMIFS(GD_E_2018!G:G,GD_E_2018!E:E,A46)</f>
        <v>0</v>
      </c>
      <c r="J46" s="13">
        <f t="shared" si="70"/>
        <v>0</v>
      </c>
      <c r="L46" s="13"/>
      <c r="M46" s="13">
        <f>SUMIFS(GD_E_2018!I:I,GD_E_2018!E:E,A46)</f>
        <v>0</v>
      </c>
      <c r="N46" s="13">
        <f t="shared" si="71"/>
        <v>0</v>
      </c>
      <c r="P46" s="13">
        <f t="shared" si="72"/>
        <v>0</v>
      </c>
      <c r="Q46" s="13">
        <f>SUMIFS(GD_E_2018!K:K,GD_E_2018!E:E,A46)</f>
        <v>0</v>
      </c>
      <c r="R46" s="13">
        <f t="shared" si="72"/>
        <v>0</v>
      </c>
      <c r="T46" s="13">
        <f t="shared" si="73"/>
        <v>0</v>
      </c>
      <c r="U46" s="13">
        <f>SUMIFS(GD_E_2019!G:G,GD_E_2019!E:E,A46)</f>
        <v>0</v>
      </c>
      <c r="V46" s="13">
        <f t="shared" si="74"/>
        <v>0</v>
      </c>
      <c r="W46" s="68" t="s">
        <v>570</v>
      </c>
      <c r="X46" s="13">
        <f t="shared" si="75"/>
        <v>0</v>
      </c>
      <c r="Y46" s="13">
        <f>SUMIFS(GD_E_2020!G:G,GD_E_2020!E:E,A46)</f>
        <v>0</v>
      </c>
      <c r="Z46" s="13">
        <f t="shared" si="76"/>
        <v>0</v>
      </c>
      <c r="AA46" s="68" t="s">
        <v>570</v>
      </c>
      <c r="AB46" s="13">
        <f t="shared" si="77"/>
        <v>0</v>
      </c>
      <c r="AC46" s="13">
        <f>SUMIFS(GD_E_2020!J:J,GD_E_2020!E:E,A46)</f>
        <v>0</v>
      </c>
      <c r="AD46" s="13">
        <f t="shared" si="78"/>
        <v>0</v>
      </c>
      <c r="AE46" s="68" t="s">
        <v>570</v>
      </c>
      <c r="AF46" s="13">
        <f t="shared" si="79"/>
        <v>0</v>
      </c>
      <c r="AG46" s="13">
        <f t="shared" si="80"/>
        <v>0</v>
      </c>
      <c r="AH46" s="13">
        <f t="shared" si="81"/>
        <v>0</v>
      </c>
    </row>
    <row r="47" spans="1:34" s="4" customFormat="1" x14ac:dyDescent="0.25">
      <c r="A47" s="29">
        <v>136005</v>
      </c>
      <c r="B47" s="33">
        <v>2300</v>
      </c>
      <c r="C47" s="30">
        <v>1411</v>
      </c>
      <c r="D47" s="12">
        <v>136</v>
      </c>
      <c r="E47" s="12" t="s">
        <v>449</v>
      </c>
      <c r="F47" s="12" t="s">
        <v>448</v>
      </c>
      <c r="G47" s="68" t="s">
        <v>570</v>
      </c>
      <c r="H47" s="13"/>
      <c r="I47" s="13">
        <f>SUMIFS(GD_E_2018!G:G,GD_E_2018!E:E,A47)</f>
        <v>0</v>
      </c>
      <c r="J47" s="13">
        <f t="shared" si="70"/>
        <v>0</v>
      </c>
      <c r="L47" s="13"/>
      <c r="M47" s="13">
        <f>SUMIFS(GD_E_2018!I:I,GD_E_2018!E:E,A47)</f>
        <v>0</v>
      </c>
      <c r="N47" s="13">
        <f t="shared" si="71"/>
        <v>0</v>
      </c>
      <c r="P47" s="13">
        <f t="shared" si="72"/>
        <v>0</v>
      </c>
      <c r="Q47" s="13">
        <f>SUMIFS(GD_E_2018!K:K,GD_E_2018!E:E,A47)</f>
        <v>0</v>
      </c>
      <c r="R47" s="13">
        <f t="shared" si="72"/>
        <v>0</v>
      </c>
      <c r="T47" s="13">
        <f t="shared" si="73"/>
        <v>0</v>
      </c>
      <c r="U47" s="13">
        <f>SUMIFS(GD_E_2019!G:G,GD_E_2019!E:E,A47)</f>
        <v>0</v>
      </c>
      <c r="V47" s="13">
        <f t="shared" si="74"/>
        <v>0</v>
      </c>
      <c r="W47" s="68" t="s">
        <v>570</v>
      </c>
      <c r="X47" s="13">
        <f t="shared" si="75"/>
        <v>0</v>
      </c>
      <c r="Y47" s="13">
        <f>SUMIFS(GD_E_2020!G:G,GD_E_2020!E:E,A47)</f>
        <v>0</v>
      </c>
      <c r="Z47" s="13">
        <f t="shared" si="76"/>
        <v>0</v>
      </c>
      <c r="AA47" s="68" t="s">
        <v>570</v>
      </c>
      <c r="AB47" s="13">
        <f t="shared" si="77"/>
        <v>0</v>
      </c>
      <c r="AC47" s="13">
        <f>SUMIFS(GD_E_2020!J:J,GD_E_2020!E:E,A47)</f>
        <v>0</v>
      </c>
      <c r="AD47" s="13">
        <f t="shared" si="78"/>
        <v>0</v>
      </c>
      <c r="AE47" s="68" t="s">
        <v>570</v>
      </c>
      <c r="AF47" s="13">
        <f t="shared" si="79"/>
        <v>0</v>
      </c>
      <c r="AG47" s="13">
        <f t="shared" si="80"/>
        <v>0</v>
      </c>
      <c r="AH47" s="13">
        <f t="shared" si="81"/>
        <v>0</v>
      </c>
    </row>
    <row r="48" spans="1:34" s="4" customFormat="1" x14ac:dyDescent="0.25">
      <c r="A48" s="29">
        <v>136006</v>
      </c>
      <c r="B48" s="29">
        <v>2300</v>
      </c>
      <c r="C48" s="30">
        <v>2441</v>
      </c>
      <c r="D48" s="12">
        <v>136</v>
      </c>
      <c r="E48" s="12" t="s">
        <v>447</v>
      </c>
      <c r="F48" s="12" t="s">
        <v>446</v>
      </c>
      <c r="G48" s="68" t="s">
        <v>570</v>
      </c>
      <c r="H48" s="13"/>
      <c r="I48" s="13">
        <f>SUMIFS(GD_E_2018!G:G,GD_E_2018!E:E,A48)</f>
        <v>0</v>
      </c>
      <c r="J48" s="13">
        <f t="shared" si="70"/>
        <v>0</v>
      </c>
      <c r="L48" s="13"/>
      <c r="M48" s="13">
        <f>SUMIFS(GD_E_2018!I:I,GD_E_2018!E:E,A48)</f>
        <v>0</v>
      </c>
      <c r="N48" s="13">
        <f t="shared" si="71"/>
        <v>0</v>
      </c>
      <c r="P48" s="13">
        <f t="shared" si="72"/>
        <v>0</v>
      </c>
      <c r="Q48" s="13">
        <f>SUMIFS(GD_E_2018!K:K,GD_E_2018!E:E,A48)</f>
        <v>0</v>
      </c>
      <c r="R48" s="13">
        <f t="shared" si="72"/>
        <v>0</v>
      </c>
      <c r="T48" s="13">
        <f t="shared" si="73"/>
        <v>0</v>
      </c>
      <c r="U48" s="13">
        <f>SUMIFS(GD_E_2019!G:G,GD_E_2019!E:E,A48)</f>
        <v>0</v>
      </c>
      <c r="V48" s="13">
        <f t="shared" si="74"/>
        <v>0</v>
      </c>
      <c r="W48" s="68" t="s">
        <v>570</v>
      </c>
      <c r="X48" s="13">
        <f t="shared" si="75"/>
        <v>0</v>
      </c>
      <c r="Y48" s="13">
        <f>SUMIFS(GD_E_2020!G:G,GD_E_2020!E:E,A48)</f>
        <v>0</v>
      </c>
      <c r="Z48" s="13">
        <f t="shared" si="76"/>
        <v>0</v>
      </c>
      <c r="AA48" s="68" t="s">
        <v>570</v>
      </c>
      <c r="AB48" s="13">
        <f t="shared" si="77"/>
        <v>0</v>
      </c>
      <c r="AC48" s="13">
        <f>SUMIFS(GD_E_2020!J:J,GD_E_2020!E:E,A48)</f>
        <v>0</v>
      </c>
      <c r="AD48" s="13">
        <f t="shared" si="78"/>
        <v>0</v>
      </c>
      <c r="AE48" s="68" t="s">
        <v>570</v>
      </c>
      <c r="AF48" s="13">
        <f t="shared" si="79"/>
        <v>0</v>
      </c>
      <c r="AG48" s="13">
        <f t="shared" si="80"/>
        <v>0</v>
      </c>
      <c r="AH48" s="13">
        <f t="shared" si="81"/>
        <v>0</v>
      </c>
    </row>
    <row r="49" spans="1:34" s="4" customFormat="1" x14ac:dyDescent="0.25">
      <c r="A49" s="14"/>
      <c r="B49" s="14"/>
      <c r="C49" s="15"/>
      <c r="D49" s="15"/>
      <c r="E49" s="15" t="s">
        <v>529</v>
      </c>
      <c r="F49" s="15" t="s">
        <v>528</v>
      </c>
      <c r="G49" s="69"/>
      <c r="H49" s="16">
        <f>SUM(H43:H48)</f>
        <v>0</v>
      </c>
      <c r="I49" s="16">
        <f>SUM(I43:I48)</f>
        <v>0</v>
      </c>
      <c r="J49" s="16">
        <f>SUM(J43:J48)</f>
        <v>0</v>
      </c>
      <c r="L49" s="16">
        <f>SUM(L43:L48)</f>
        <v>0</v>
      </c>
      <c r="M49" s="16">
        <f>SUM(M43:M48)</f>
        <v>0</v>
      </c>
      <c r="N49" s="16">
        <f>SUM(N43:N48)</f>
        <v>0</v>
      </c>
      <c r="P49" s="16">
        <f>SUM(P43:P48)</f>
        <v>0</v>
      </c>
      <c r="Q49" s="16">
        <f>SUM(Q43:Q48)</f>
        <v>0</v>
      </c>
      <c r="R49" s="16">
        <f>SUM(R43:R48)</f>
        <v>0</v>
      </c>
      <c r="T49" s="16">
        <f>SUM(T43:T48)</f>
        <v>0</v>
      </c>
      <c r="U49" s="16">
        <f>SUM(U43:U48)</f>
        <v>0</v>
      </c>
      <c r="V49" s="16">
        <f>SUM(V43:V48)</f>
        <v>0</v>
      </c>
      <c r="W49" s="69"/>
      <c r="X49" s="16">
        <f>SUM(X43:X48)</f>
        <v>0</v>
      </c>
      <c r="Y49" s="16">
        <f>SUM(Y43:Y48)</f>
        <v>0</v>
      </c>
      <c r="Z49" s="16">
        <f>SUM(Z43:Z48)</f>
        <v>0</v>
      </c>
      <c r="AA49" s="69"/>
      <c r="AB49" s="16">
        <f>SUM(AB43:AB48)</f>
        <v>0</v>
      </c>
      <c r="AC49" s="16">
        <f>SUM(AC43:AC48)</f>
        <v>0</v>
      </c>
      <c r="AD49" s="16">
        <f>SUM(AD43:AD48)</f>
        <v>0</v>
      </c>
      <c r="AE49" s="69"/>
      <c r="AF49" s="16">
        <f>SUM(AF43:AF48)</f>
        <v>0</v>
      </c>
      <c r="AG49" s="16">
        <f>SUM(AG43:AG48)</f>
        <v>0</v>
      </c>
      <c r="AH49" s="16">
        <f>SUM(AH43:AH48)</f>
        <v>0</v>
      </c>
    </row>
    <row r="50" spans="1:34" s="4" customFormat="1" x14ac:dyDescent="0.25">
      <c r="A50" s="14">
        <v>137001</v>
      </c>
      <c r="B50" s="33">
        <v>2300</v>
      </c>
      <c r="C50" s="15">
        <v>22931</v>
      </c>
      <c r="D50" s="15">
        <v>137</v>
      </c>
      <c r="E50" s="15" t="s">
        <v>527</v>
      </c>
      <c r="F50" s="15" t="s">
        <v>526</v>
      </c>
      <c r="G50" s="68" t="s">
        <v>570</v>
      </c>
      <c r="H50" s="16"/>
      <c r="I50" s="13">
        <f>SUMIFS(GD_E_2018!G:G,GD_E_2018!E:E,A50)</f>
        <v>0</v>
      </c>
      <c r="J50" s="16">
        <f>H50+I50</f>
        <v>0</v>
      </c>
      <c r="L50" s="16"/>
      <c r="M50" s="13">
        <f>SUMIFS(GD_E_2018!I:I,GD_E_2018!E:E,A50)</f>
        <v>0</v>
      </c>
      <c r="N50" s="16">
        <f>L50+M50</f>
        <v>0</v>
      </c>
      <c r="P50" s="13">
        <f t="shared" ref="P50:R51" si="82">O50+N50</f>
        <v>0</v>
      </c>
      <c r="Q50" s="13">
        <f>SUMIFS(GD_E_2018!K:K,GD_E_2018!E:E,A50)</f>
        <v>0</v>
      </c>
      <c r="R50" s="13">
        <f t="shared" si="82"/>
        <v>0</v>
      </c>
      <c r="T50" s="13">
        <f t="shared" ref="T50:T51" si="83">R50</f>
        <v>0</v>
      </c>
      <c r="U50" s="13">
        <f>SUMIFS(GD_E_2019!G:G,GD_E_2019!E:E,A50)</f>
        <v>0</v>
      </c>
      <c r="V50" s="13">
        <f t="shared" ref="V50:V51" si="84">U50+T50</f>
        <v>0</v>
      </c>
      <c r="W50" s="68" t="s">
        <v>570</v>
      </c>
      <c r="X50" s="13">
        <f t="shared" ref="X50:X51" si="85">V50</f>
        <v>0</v>
      </c>
      <c r="Y50" s="13">
        <f>SUMIFS(GD_E_2020!G:G,GD_E_2020!E:E,A50)</f>
        <v>0</v>
      </c>
      <c r="Z50" s="13">
        <f t="shared" ref="Z50:Z51" si="86">Y50+X50</f>
        <v>0</v>
      </c>
      <c r="AA50" s="68" t="s">
        <v>570</v>
      </c>
      <c r="AB50" s="13">
        <f t="shared" ref="AB50:AB51" si="87">Z50</f>
        <v>0</v>
      </c>
      <c r="AC50" s="13">
        <f>SUMIFS(GD_E_2020!J:J,GD_E_2020!E:E,A50)</f>
        <v>0</v>
      </c>
      <c r="AD50" s="13">
        <f t="shared" ref="AD50:AD51" si="88">AC50+AB50</f>
        <v>0</v>
      </c>
      <c r="AE50" s="68" t="s">
        <v>570</v>
      </c>
      <c r="AF50" s="13">
        <f t="shared" ref="AF50:AF51" si="89">X50</f>
        <v>0</v>
      </c>
      <c r="AG50" s="13">
        <f t="shared" ref="AG50:AG51" si="90">AC50+Y50</f>
        <v>0</v>
      </c>
      <c r="AH50" s="13">
        <f t="shared" ref="AH50:AH51" si="91">AG50+AF50</f>
        <v>0</v>
      </c>
    </row>
    <row r="51" spans="1:34" s="4" customFormat="1" x14ac:dyDescent="0.25">
      <c r="A51" s="14">
        <v>139001</v>
      </c>
      <c r="B51" s="14">
        <v>2300</v>
      </c>
      <c r="C51" s="15">
        <v>1381</v>
      </c>
      <c r="D51" s="15">
        <v>139</v>
      </c>
      <c r="E51" s="15" t="s">
        <v>525</v>
      </c>
      <c r="F51" s="15" t="s">
        <v>524</v>
      </c>
      <c r="G51" s="68" t="s">
        <v>570</v>
      </c>
      <c r="H51" s="16"/>
      <c r="I51" s="13">
        <f>SUMIFS(GD_E_2018!G:G,GD_E_2018!E:E,A51)</f>
        <v>0</v>
      </c>
      <c r="J51" s="16">
        <f>H51+I51</f>
        <v>0</v>
      </c>
      <c r="L51" s="16"/>
      <c r="M51" s="13">
        <f>SUMIFS(GD_E_2018!I:I,GD_E_2018!E:E,A51)</f>
        <v>0</v>
      </c>
      <c r="N51" s="16">
        <f>L51+M51</f>
        <v>0</v>
      </c>
      <c r="P51" s="13">
        <f t="shared" si="82"/>
        <v>0</v>
      </c>
      <c r="Q51" s="13">
        <f>SUMIFS(GD_E_2018!K:K,GD_E_2018!E:E,A51)</f>
        <v>0</v>
      </c>
      <c r="R51" s="13">
        <f t="shared" si="82"/>
        <v>0</v>
      </c>
      <c r="T51" s="13">
        <f t="shared" si="83"/>
        <v>0</v>
      </c>
      <c r="U51" s="13">
        <f>SUMIFS(GD_E_2019!G:G,GD_E_2019!E:E,A51)</f>
        <v>0</v>
      </c>
      <c r="V51" s="13">
        <f t="shared" si="84"/>
        <v>0</v>
      </c>
      <c r="W51" s="68" t="s">
        <v>570</v>
      </c>
      <c r="X51" s="13">
        <f t="shared" si="85"/>
        <v>0</v>
      </c>
      <c r="Y51" s="13">
        <f>SUMIFS(GD_E_2020!G:G,GD_E_2020!E:E,A51)</f>
        <v>0</v>
      </c>
      <c r="Z51" s="13">
        <f t="shared" si="86"/>
        <v>0</v>
      </c>
      <c r="AA51" s="68" t="s">
        <v>570</v>
      </c>
      <c r="AB51" s="13">
        <f t="shared" si="87"/>
        <v>0</v>
      </c>
      <c r="AC51" s="13">
        <f>SUMIFS(GD_E_2020!J:J,GD_E_2020!E:E,A51)</f>
        <v>0</v>
      </c>
      <c r="AD51" s="13">
        <f t="shared" si="88"/>
        <v>0</v>
      </c>
      <c r="AE51" s="68" t="s">
        <v>570</v>
      </c>
      <c r="AF51" s="13">
        <f t="shared" si="89"/>
        <v>0</v>
      </c>
      <c r="AG51" s="13">
        <f t="shared" si="90"/>
        <v>0</v>
      </c>
      <c r="AH51" s="13">
        <f t="shared" si="91"/>
        <v>0</v>
      </c>
    </row>
    <row r="52" spans="1:34" s="4" customFormat="1" x14ac:dyDescent="0.25">
      <c r="A52" s="31"/>
      <c r="B52" s="31"/>
      <c r="C52" s="27"/>
      <c r="D52" s="27">
        <v>130</v>
      </c>
      <c r="E52" s="27" t="s">
        <v>523</v>
      </c>
      <c r="F52" s="27" t="s">
        <v>522</v>
      </c>
      <c r="G52" s="72"/>
      <c r="H52" s="28">
        <f>SUM(H35:H36,H40:H42,H49:H51)</f>
        <v>0</v>
      </c>
      <c r="I52" s="28">
        <f>SUM(I35:I36,I40:I42,I49:I51)</f>
        <v>1200000000</v>
      </c>
      <c r="J52" s="28">
        <f>SUM(J35:J36,J40:J42,J49:J51)</f>
        <v>1200000000</v>
      </c>
      <c r="L52" s="28">
        <f>SUM(L35:L36,L40:L42,L49:L51)</f>
        <v>0</v>
      </c>
      <c r="M52" s="28">
        <f>SUM(M35:M36,M40:M42,M49:M51)</f>
        <v>9000000000</v>
      </c>
      <c r="N52" s="28">
        <f>SUM(N35:N36,N40:N42,N49:N51)</f>
        <v>9000000000</v>
      </c>
      <c r="P52" s="28">
        <f>SUM(P35:P36,P40:P42,P49:P51)</f>
        <v>9000000000</v>
      </c>
      <c r="Q52" s="28">
        <f>SUM(Q35:Q36,Q40:Q42,Q49:Q51)</f>
        <v>-7800000000</v>
      </c>
      <c r="R52" s="28">
        <f>SUM(R35:R36,R40:R42,R49:R51)</f>
        <v>1200000000</v>
      </c>
      <c r="T52" s="28">
        <f>SUM(T35:T36,T40:T42,T49:T51)</f>
        <v>1200000000</v>
      </c>
      <c r="U52" s="28">
        <f>SUM(U35:U36,U40:U42,U49:U51)</f>
        <v>1800000000</v>
      </c>
      <c r="V52" s="28">
        <f>SUM(V35:V36,V40:V42,V49:V51)</f>
        <v>3000000000</v>
      </c>
      <c r="W52" s="72"/>
      <c r="X52" s="28">
        <f>SUM(X35:X36,X40:X42,X49:X51)</f>
        <v>3000000000</v>
      </c>
      <c r="Y52" s="28">
        <f>SUM(Y35:Y36,Y40:Y42,Y49:Y51)</f>
        <v>0</v>
      </c>
      <c r="Z52" s="28">
        <f>SUM(Z35:Z36,Z40:Z42,Z49:Z51)</f>
        <v>3000000000</v>
      </c>
      <c r="AA52" s="72"/>
      <c r="AB52" s="28">
        <f>SUM(AB35:AB36,AB40:AB42,AB49:AB51)</f>
        <v>3000000000</v>
      </c>
      <c r="AC52" s="28">
        <f>SUM(AC35:AC36,AC40:AC42,AC49:AC51)</f>
        <v>0</v>
      </c>
      <c r="AD52" s="28">
        <f>SUM(AD35:AD36,AD40:AD42,AD49:AD51)</f>
        <v>3000000000</v>
      </c>
      <c r="AE52" s="72"/>
      <c r="AF52" s="28">
        <f>SUM(AF35:AF36,AF40:AF42,AF49:AF51)</f>
        <v>3000000000</v>
      </c>
      <c r="AG52" s="28">
        <f>SUM(AG35:AG36,AG40:AG42,AG49:AG51)</f>
        <v>0</v>
      </c>
      <c r="AH52" s="28">
        <f>SUM(AH35:AH36,AH40:AH42,AH49:AH51)</f>
        <v>3000000000</v>
      </c>
    </row>
    <row r="53" spans="1:34" s="4" customFormat="1" x14ac:dyDescent="0.25">
      <c r="A53" s="29"/>
      <c r="B53" s="29"/>
      <c r="C53" s="2"/>
      <c r="D53" s="2"/>
      <c r="E53" s="2"/>
      <c r="F53" s="2"/>
      <c r="G53" s="69"/>
      <c r="H53" s="3"/>
      <c r="I53" s="3"/>
      <c r="J53" s="3"/>
      <c r="L53" s="3"/>
      <c r="M53" s="3"/>
      <c r="N53" s="3"/>
      <c r="P53" s="3"/>
      <c r="Q53" s="3"/>
      <c r="R53" s="3"/>
      <c r="T53" s="3"/>
      <c r="U53" s="3"/>
      <c r="V53" s="3"/>
      <c r="W53" s="69"/>
      <c r="X53" s="3"/>
      <c r="Y53" s="3"/>
      <c r="Z53" s="3"/>
      <c r="AA53" s="69"/>
      <c r="AB53" s="3"/>
      <c r="AC53" s="3"/>
      <c r="AD53" s="3"/>
      <c r="AE53" s="69"/>
      <c r="AF53" s="3"/>
      <c r="AG53" s="3"/>
      <c r="AH53" s="3"/>
    </row>
    <row r="54" spans="1:34" s="4" customFormat="1" x14ac:dyDescent="0.25">
      <c r="A54" s="14">
        <v>141001</v>
      </c>
      <c r="B54" s="14">
        <v>2100</v>
      </c>
      <c r="C54" s="15">
        <v>151</v>
      </c>
      <c r="D54" s="15">
        <v>141</v>
      </c>
      <c r="E54" s="15" t="s">
        <v>521</v>
      </c>
      <c r="F54" s="15" t="s">
        <v>520</v>
      </c>
      <c r="G54" s="68" t="s">
        <v>570</v>
      </c>
      <c r="H54" s="16"/>
      <c r="I54" s="13">
        <f>SUMIFS(GD_E_2018!G:G,GD_E_2018!E:E,A54)</f>
        <v>0</v>
      </c>
      <c r="J54" s="16">
        <f t="shared" ref="J54:J59" si="92">H54+I54</f>
        <v>0</v>
      </c>
      <c r="L54" s="16"/>
      <c r="M54" s="13">
        <f>SUMIFS(GD_E_2018!I:I,GD_E_2018!E:E,A54)</f>
        <v>0</v>
      </c>
      <c r="N54" s="16">
        <f t="shared" ref="N54:N59" si="93">L54+M54</f>
        <v>0</v>
      </c>
      <c r="P54" s="13">
        <f t="shared" ref="P54:R59" si="94">O54+N54</f>
        <v>0</v>
      </c>
      <c r="Q54" s="13">
        <f>SUMIFS(GD_E_2018!K:K,GD_E_2018!E:E,A54)</f>
        <v>0</v>
      </c>
      <c r="R54" s="13">
        <f t="shared" si="94"/>
        <v>0</v>
      </c>
      <c r="T54" s="13">
        <f t="shared" ref="T54:T59" si="95">R54</f>
        <v>0</v>
      </c>
      <c r="U54" s="13">
        <f>SUMIFS(GD_E_2019!G:G,GD_E_2019!E:E,A54)</f>
        <v>0</v>
      </c>
      <c r="V54" s="13">
        <f t="shared" ref="V54:V59" si="96">U54+T54</f>
        <v>0</v>
      </c>
      <c r="W54" s="68" t="s">
        <v>570</v>
      </c>
      <c r="X54" s="13">
        <f t="shared" ref="X54:X59" si="97">V54</f>
        <v>0</v>
      </c>
      <c r="Y54" s="13">
        <f>SUMIFS(GD_E_2020!G:G,GD_E_2020!E:E,A54)</f>
        <v>0</v>
      </c>
      <c r="Z54" s="13">
        <f t="shared" ref="Z54:Z59" si="98">Y54+X54</f>
        <v>0</v>
      </c>
      <c r="AA54" s="68" t="s">
        <v>570</v>
      </c>
      <c r="AB54" s="13">
        <f t="shared" ref="AB54:AB59" si="99">Z54</f>
        <v>0</v>
      </c>
      <c r="AC54" s="13">
        <f>SUMIFS(GD_E_2020!J:J,GD_E_2020!E:E,A54)</f>
        <v>0</v>
      </c>
      <c r="AD54" s="13">
        <f t="shared" ref="AD54:AD59" si="100">AC54+AB54</f>
        <v>0</v>
      </c>
      <c r="AE54" s="68" t="s">
        <v>570</v>
      </c>
      <c r="AF54" s="13">
        <f t="shared" ref="AF54:AF59" si="101">X54</f>
        <v>0</v>
      </c>
      <c r="AG54" s="13">
        <f t="shared" ref="AG54:AG59" si="102">AC54+Y54</f>
        <v>0</v>
      </c>
      <c r="AH54" s="13">
        <f t="shared" ref="AH54:AH59" si="103">AG54+AF54</f>
        <v>0</v>
      </c>
    </row>
    <row r="55" spans="1:34" s="4" customFormat="1" x14ac:dyDescent="0.25">
      <c r="A55" s="14">
        <v>141002</v>
      </c>
      <c r="B55" s="14">
        <v>2100</v>
      </c>
      <c r="C55" s="15">
        <v>152</v>
      </c>
      <c r="D55" s="15">
        <v>141</v>
      </c>
      <c r="E55" s="15" t="s">
        <v>519</v>
      </c>
      <c r="F55" s="15" t="s">
        <v>518</v>
      </c>
      <c r="G55" s="68" t="s">
        <v>570</v>
      </c>
      <c r="H55" s="16"/>
      <c r="I55" s="13">
        <f>SUMIFS(GD_E_2018!G:G,GD_E_2018!E:E,A55)</f>
        <v>0</v>
      </c>
      <c r="J55" s="16">
        <f t="shared" si="92"/>
        <v>0</v>
      </c>
      <c r="L55" s="16"/>
      <c r="M55" s="13">
        <f>SUMIFS(GD_E_2018!I:I,GD_E_2018!E:E,A55)</f>
        <v>0</v>
      </c>
      <c r="N55" s="16">
        <f t="shared" si="93"/>
        <v>0</v>
      </c>
      <c r="P55" s="13">
        <f t="shared" si="94"/>
        <v>0</v>
      </c>
      <c r="Q55" s="13">
        <f>SUMIFS(GD_E_2018!K:K,GD_E_2018!E:E,A55)</f>
        <v>0</v>
      </c>
      <c r="R55" s="13">
        <f t="shared" si="94"/>
        <v>0</v>
      </c>
      <c r="T55" s="13">
        <f t="shared" si="95"/>
        <v>0</v>
      </c>
      <c r="U55" s="13">
        <f>SUMIFS(GD_E_2019!G:G,GD_E_2019!E:E,A55)</f>
        <v>0</v>
      </c>
      <c r="V55" s="13">
        <f t="shared" si="96"/>
        <v>0</v>
      </c>
      <c r="W55" s="68" t="s">
        <v>570</v>
      </c>
      <c r="X55" s="13">
        <f t="shared" si="97"/>
        <v>0</v>
      </c>
      <c r="Y55" s="13">
        <f>SUMIFS(GD_E_2020!G:G,GD_E_2020!E:E,A55)</f>
        <v>0</v>
      </c>
      <c r="Z55" s="13">
        <f t="shared" si="98"/>
        <v>0</v>
      </c>
      <c r="AA55" s="68" t="s">
        <v>570</v>
      </c>
      <c r="AB55" s="13">
        <f t="shared" si="99"/>
        <v>0</v>
      </c>
      <c r="AC55" s="13">
        <f>SUMIFS(GD_E_2020!J:J,GD_E_2020!E:E,A55)</f>
        <v>0</v>
      </c>
      <c r="AD55" s="13">
        <f t="shared" si="100"/>
        <v>0</v>
      </c>
      <c r="AE55" s="68" t="s">
        <v>570</v>
      </c>
      <c r="AF55" s="13">
        <f t="shared" si="101"/>
        <v>0</v>
      </c>
      <c r="AG55" s="13">
        <f t="shared" si="102"/>
        <v>0</v>
      </c>
      <c r="AH55" s="13">
        <f t="shared" si="103"/>
        <v>0</v>
      </c>
    </row>
    <row r="56" spans="1:34" s="4" customFormat="1" x14ac:dyDescent="0.25">
      <c r="A56" s="29">
        <v>141003</v>
      </c>
      <c r="B56" s="29">
        <v>2100</v>
      </c>
      <c r="C56" s="12">
        <v>1531</v>
      </c>
      <c r="D56" s="12">
        <v>141</v>
      </c>
      <c r="E56" s="12" t="s">
        <v>511</v>
      </c>
      <c r="F56" s="12" t="s">
        <v>510</v>
      </c>
      <c r="G56" s="68" t="s">
        <v>570</v>
      </c>
      <c r="H56" s="13"/>
      <c r="I56" s="13">
        <f>SUMIFS(GD_E_2018!G:G,GD_E_2018!E:E,A56)</f>
        <v>0</v>
      </c>
      <c r="J56" s="13">
        <f t="shared" si="92"/>
        <v>0</v>
      </c>
      <c r="L56" s="13"/>
      <c r="M56" s="13">
        <f>SUMIFS(GD_E_2018!I:I,GD_E_2018!E:E,A56)</f>
        <v>0</v>
      </c>
      <c r="N56" s="13">
        <f t="shared" si="93"/>
        <v>0</v>
      </c>
      <c r="P56" s="13">
        <f t="shared" si="94"/>
        <v>0</v>
      </c>
      <c r="Q56" s="13">
        <f>SUMIFS(GD_E_2018!K:K,GD_E_2018!E:E,A56)</f>
        <v>0</v>
      </c>
      <c r="R56" s="13">
        <f t="shared" si="94"/>
        <v>0</v>
      </c>
      <c r="T56" s="13">
        <f t="shared" si="95"/>
        <v>0</v>
      </c>
      <c r="U56" s="13">
        <f>SUMIFS(GD_E_2019!G:G,GD_E_2019!E:E,A56)</f>
        <v>0</v>
      </c>
      <c r="V56" s="13">
        <f t="shared" si="96"/>
        <v>0</v>
      </c>
      <c r="W56" s="68" t="s">
        <v>570</v>
      </c>
      <c r="X56" s="13">
        <f t="shared" si="97"/>
        <v>0</v>
      </c>
      <c r="Y56" s="13">
        <f>SUMIFS(GD_E_2020!G:G,GD_E_2020!E:E,A56)</f>
        <v>0</v>
      </c>
      <c r="Z56" s="13">
        <f t="shared" si="98"/>
        <v>0</v>
      </c>
      <c r="AA56" s="68" t="s">
        <v>570</v>
      </c>
      <c r="AB56" s="13">
        <f t="shared" si="99"/>
        <v>0</v>
      </c>
      <c r="AC56" s="13">
        <f>SUMIFS(GD_E_2020!J:J,GD_E_2020!E:E,A56)</f>
        <v>0</v>
      </c>
      <c r="AD56" s="13">
        <f t="shared" si="100"/>
        <v>0</v>
      </c>
      <c r="AE56" s="68" t="s">
        <v>570</v>
      </c>
      <c r="AF56" s="13">
        <f t="shared" si="101"/>
        <v>0</v>
      </c>
      <c r="AG56" s="13">
        <f t="shared" si="102"/>
        <v>0</v>
      </c>
      <c r="AH56" s="13">
        <f t="shared" si="103"/>
        <v>0</v>
      </c>
    </row>
    <row r="57" spans="1:34" s="4" customFormat="1" x14ac:dyDescent="0.25">
      <c r="A57" s="29">
        <v>141004</v>
      </c>
      <c r="B57" s="29">
        <v>2100</v>
      </c>
      <c r="C57" s="12">
        <v>1532</v>
      </c>
      <c r="D57" s="12">
        <v>141</v>
      </c>
      <c r="E57" s="12" t="s">
        <v>517</v>
      </c>
      <c r="F57" s="12" t="s">
        <v>516</v>
      </c>
      <c r="G57" s="68" t="s">
        <v>570</v>
      </c>
      <c r="H57" s="13"/>
      <c r="I57" s="13">
        <f>SUMIFS(GD_E_2018!G:G,GD_E_2018!E:E,A57)</f>
        <v>0</v>
      </c>
      <c r="J57" s="13">
        <f t="shared" si="92"/>
        <v>0</v>
      </c>
      <c r="L57" s="13"/>
      <c r="M57" s="13">
        <f>SUMIFS(GD_E_2018!I:I,GD_E_2018!E:E,A57)</f>
        <v>0</v>
      </c>
      <c r="N57" s="13">
        <f t="shared" si="93"/>
        <v>0</v>
      </c>
      <c r="P57" s="13">
        <f t="shared" si="94"/>
        <v>0</v>
      </c>
      <c r="Q57" s="13">
        <f>SUMIFS(GD_E_2018!K:K,GD_E_2018!E:E,A57)</f>
        <v>0</v>
      </c>
      <c r="R57" s="13">
        <f t="shared" si="94"/>
        <v>0</v>
      </c>
      <c r="T57" s="13">
        <f t="shared" si="95"/>
        <v>0</v>
      </c>
      <c r="U57" s="13">
        <f>SUMIFS(GD_E_2019!G:G,GD_E_2019!E:E,A57)</f>
        <v>0</v>
      </c>
      <c r="V57" s="13">
        <f t="shared" si="96"/>
        <v>0</v>
      </c>
      <c r="W57" s="68" t="s">
        <v>570</v>
      </c>
      <c r="X57" s="13">
        <f t="shared" si="97"/>
        <v>0</v>
      </c>
      <c r="Y57" s="13">
        <f>SUMIFS(GD_E_2020!G:G,GD_E_2020!E:E,A57)</f>
        <v>0</v>
      </c>
      <c r="Z57" s="13">
        <f t="shared" si="98"/>
        <v>0</v>
      </c>
      <c r="AA57" s="68" t="s">
        <v>570</v>
      </c>
      <c r="AB57" s="13">
        <f t="shared" si="99"/>
        <v>0</v>
      </c>
      <c r="AC57" s="13">
        <f>SUMIFS(GD_E_2020!J:J,GD_E_2020!E:E,A57)</f>
        <v>0</v>
      </c>
      <c r="AD57" s="13">
        <f t="shared" si="100"/>
        <v>0</v>
      </c>
      <c r="AE57" s="68" t="s">
        <v>570</v>
      </c>
      <c r="AF57" s="13">
        <f t="shared" si="101"/>
        <v>0</v>
      </c>
      <c r="AG57" s="13">
        <f t="shared" si="102"/>
        <v>0</v>
      </c>
      <c r="AH57" s="13">
        <f t="shared" si="103"/>
        <v>0</v>
      </c>
    </row>
    <row r="58" spans="1:34" s="4" customFormat="1" x14ac:dyDescent="0.25">
      <c r="A58" s="29">
        <v>141005</v>
      </c>
      <c r="B58" s="29">
        <v>2100</v>
      </c>
      <c r="C58" s="12">
        <v>1533</v>
      </c>
      <c r="D58" s="12">
        <v>141</v>
      </c>
      <c r="E58" s="12" t="s">
        <v>515</v>
      </c>
      <c r="F58" s="12" t="s">
        <v>514</v>
      </c>
      <c r="G58" s="68" t="s">
        <v>570</v>
      </c>
      <c r="H58" s="13"/>
      <c r="I58" s="13">
        <f>SUMIFS(GD_E_2018!G:G,GD_E_2018!E:E,A58)</f>
        <v>0</v>
      </c>
      <c r="J58" s="13">
        <f t="shared" si="92"/>
        <v>0</v>
      </c>
      <c r="L58" s="13"/>
      <c r="M58" s="13">
        <f>SUMIFS(GD_E_2018!I:I,GD_E_2018!E:E,A58)</f>
        <v>0</v>
      </c>
      <c r="N58" s="13">
        <f t="shared" si="93"/>
        <v>0</v>
      </c>
      <c r="P58" s="13">
        <f t="shared" si="94"/>
        <v>0</v>
      </c>
      <c r="Q58" s="13">
        <f>SUMIFS(GD_E_2018!K:K,GD_E_2018!E:E,A58)</f>
        <v>0</v>
      </c>
      <c r="R58" s="13">
        <f t="shared" si="94"/>
        <v>0</v>
      </c>
      <c r="T58" s="13">
        <f t="shared" si="95"/>
        <v>0</v>
      </c>
      <c r="U58" s="13">
        <f>SUMIFS(GD_E_2019!G:G,GD_E_2019!E:E,A58)</f>
        <v>0</v>
      </c>
      <c r="V58" s="13">
        <f t="shared" si="96"/>
        <v>0</v>
      </c>
      <c r="W58" s="68" t="s">
        <v>570</v>
      </c>
      <c r="X58" s="13">
        <f t="shared" si="97"/>
        <v>0</v>
      </c>
      <c r="Y58" s="13">
        <f>SUMIFS(GD_E_2020!G:G,GD_E_2020!E:E,A58)</f>
        <v>0</v>
      </c>
      <c r="Z58" s="13">
        <f t="shared" si="98"/>
        <v>0</v>
      </c>
      <c r="AA58" s="68" t="s">
        <v>570</v>
      </c>
      <c r="AB58" s="13">
        <f t="shared" si="99"/>
        <v>0</v>
      </c>
      <c r="AC58" s="13">
        <f>SUMIFS(GD_E_2020!J:J,GD_E_2020!E:E,A58)</f>
        <v>0</v>
      </c>
      <c r="AD58" s="13">
        <f t="shared" si="100"/>
        <v>0</v>
      </c>
      <c r="AE58" s="68" t="s">
        <v>570</v>
      </c>
      <c r="AF58" s="13">
        <f t="shared" si="101"/>
        <v>0</v>
      </c>
      <c r="AG58" s="13">
        <f t="shared" si="102"/>
        <v>0</v>
      </c>
      <c r="AH58" s="13">
        <f t="shared" si="103"/>
        <v>0</v>
      </c>
    </row>
    <row r="59" spans="1:34" s="4" customFormat="1" x14ac:dyDescent="0.25">
      <c r="A59" s="29">
        <v>141006</v>
      </c>
      <c r="B59" s="29">
        <v>2100</v>
      </c>
      <c r="C59" s="30">
        <v>1534</v>
      </c>
      <c r="D59" s="12">
        <v>141</v>
      </c>
      <c r="E59" s="12" t="s">
        <v>513</v>
      </c>
      <c r="F59" s="12" t="s">
        <v>512</v>
      </c>
      <c r="G59" s="68" t="s">
        <v>570</v>
      </c>
      <c r="H59" s="13"/>
      <c r="I59" s="13">
        <f>SUMIFS(GD_E_2018!G:G,GD_E_2018!E:E,A59)</f>
        <v>0</v>
      </c>
      <c r="J59" s="13">
        <f t="shared" si="92"/>
        <v>0</v>
      </c>
      <c r="L59" s="13"/>
      <c r="M59" s="13">
        <f>SUMIFS(GD_E_2018!I:I,GD_E_2018!E:E,A59)</f>
        <v>0</v>
      </c>
      <c r="N59" s="13">
        <f t="shared" si="93"/>
        <v>0</v>
      </c>
      <c r="P59" s="13">
        <f t="shared" si="94"/>
        <v>0</v>
      </c>
      <c r="Q59" s="13">
        <f>SUMIFS(GD_E_2018!K:K,GD_E_2018!E:E,A59)</f>
        <v>0</v>
      </c>
      <c r="R59" s="13">
        <f t="shared" si="94"/>
        <v>0</v>
      </c>
      <c r="T59" s="13">
        <f t="shared" si="95"/>
        <v>0</v>
      </c>
      <c r="U59" s="13">
        <f>SUMIFS(GD_E_2019!G:G,GD_E_2019!E:E,A59)</f>
        <v>0</v>
      </c>
      <c r="V59" s="13">
        <f t="shared" si="96"/>
        <v>0</v>
      </c>
      <c r="W59" s="68" t="s">
        <v>570</v>
      </c>
      <c r="X59" s="13">
        <f t="shared" si="97"/>
        <v>0</v>
      </c>
      <c r="Y59" s="13">
        <f>SUMIFS(GD_E_2020!G:G,GD_E_2020!E:E,A59)</f>
        <v>0</v>
      </c>
      <c r="Z59" s="13">
        <f t="shared" si="98"/>
        <v>0</v>
      </c>
      <c r="AA59" s="68" t="s">
        <v>570</v>
      </c>
      <c r="AB59" s="13">
        <f t="shared" si="99"/>
        <v>0</v>
      </c>
      <c r="AC59" s="13">
        <f>SUMIFS(GD_E_2020!J:J,GD_E_2020!E:E,A59)</f>
        <v>0</v>
      </c>
      <c r="AD59" s="13">
        <f t="shared" si="100"/>
        <v>0</v>
      </c>
      <c r="AE59" s="68" t="s">
        <v>570</v>
      </c>
      <c r="AF59" s="13">
        <f t="shared" si="101"/>
        <v>0</v>
      </c>
      <c r="AG59" s="13">
        <f t="shared" si="102"/>
        <v>0</v>
      </c>
      <c r="AH59" s="13">
        <f t="shared" si="103"/>
        <v>0</v>
      </c>
    </row>
    <row r="60" spans="1:34" s="4" customFormat="1" x14ac:dyDescent="0.25">
      <c r="A60" s="14"/>
      <c r="B60" s="14"/>
      <c r="C60" s="15"/>
      <c r="D60" s="15"/>
      <c r="E60" s="15" t="s">
        <v>511</v>
      </c>
      <c r="F60" s="15" t="s">
        <v>510</v>
      </c>
      <c r="G60" s="69"/>
      <c r="H60" s="16">
        <f>SUM(H56:H59)</f>
        <v>0</v>
      </c>
      <c r="I60" s="16">
        <f>SUM(I56:I59)</f>
        <v>0</v>
      </c>
      <c r="J60" s="16">
        <f>SUM(J56:J59)</f>
        <v>0</v>
      </c>
      <c r="L60" s="16">
        <f>SUM(L56:L59)</f>
        <v>0</v>
      </c>
      <c r="M60" s="16">
        <f>SUM(M56:M59)</f>
        <v>0</v>
      </c>
      <c r="N60" s="16">
        <f>SUM(N56:N59)</f>
        <v>0</v>
      </c>
      <c r="P60" s="16">
        <f>SUM(P56:P59)</f>
        <v>0</v>
      </c>
      <c r="Q60" s="16">
        <f>SUM(Q56:Q59)</f>
        <v>0</v>
      </c>
      <c r="R60" s="16">
        <f>SUM(R56:R59)</f>
        <v>0</v>
      </c>
      <c r="T60" s="16">
        <f>SUM(T56:T59)</f>
        <v>0</v>
      </c>
      <c r="U60" s="16">
        <f>SUM(U56:U59)</f>
        <v>0</v>
      </c>
      <c r="V60" s="16">
        <f>SUM(V56:V59)</f>
        <v>0</v>
      </c>
      <c r="W60" s="69"/>
      <c r="X60" s="16">
        <f>SUM(X56:X59)</f>
        <v>0</v>
      </c>
      <c r="Y60" s="16">
        <f>SUM(Y56:Y59)</f>
        <v>0</v>
      </c>
      <c r="Z60" s="16">
        <f>SUM(Z56:Z59)</f>
        <v>0</v>
      </c>
      <c r="AA60" s="69"/>
      <c r="AB60" s="16">
        <f>SUM(AB56:AB59)</f>
        <v>0</v>
      </c>
      <c r="AC60" s="16">
        <f>SUM(AC56:AC59)</f>
        <v>0</v>
      </c>
      <c r="AD60" s="16">
        <f>SUM(AD56:AD59)</f>
        <v>0</v>
      </c>
      <c r="AE60" s="69"/>
      <c r="AF60" s="16">
        <f>SUM(AF56:AF59)</f>
        <v>0</v>
      </c>
      <c r="AG60" s="16">
        <f>SUM(AG56:AG59)</f>
        <v>0</v>
      </c>
      <c r="AH60" s="16">
        <f>SUM(AH56:AH59)</f>
        <v>0</v>
      </c>
    </row>
    <row r="61" spans="1:34" s="4" customFormat="1" x14ac:dyDescent="0.25">
      <c r="A61" s="29">
        <v>141007</v>
      </c>
      <c r="B61" s="29">
        <v>2100</v>
      </c>
      <c r="C61" s="34">
        <v>1541</v>
      </c>
      <c r="D61" s="12">
        <v>141</v>
      </c>
      <c r="E61" s="22" t="s">
        <v>360</v>
      </c>
      <c r="F61" s="22" t="s">
        <v>359</v>
      </c>
      <c r="G61" s="68" t="s">
        <v>570</v>
      </c>
      <c r="H61" s="13"/>
      <c r="I61" s="13">
        <f>SUMIFS(GD_E_2018!G:G,GD_E_2018!E:E,A61)</f>
        <v>0</v>
      </c>
      <c r="J61" s="13">
        <f>H61+I61</f>
        <v>0</v>
      </c>
      <c r="L61" s="13"/>
      <c r="M61" s="13">
        <f>SUMIFS(GD_E_2018!I:I,GD_E_2018!E:E,A61)</f>
        <v>0</v>
      </c>
      <c r="N61" s="13">
        <f>L61+M61</f>
        <v>0</v>
      </c>
      <c r="P61" s="13">
        <f t="shared" ref="P61:R64" si="104">O61+N61</f>
        <v>0</v>
      </c>
      <c r="Q61" s="13">
        <f>SUMIFS(GD_E_2018!K:K,GD_E_2018!E:E,A61)</f>
        <v>0</v>
      </c>
      <c r="R61" s="13">
        <f t="shared" si="104"/>
        <v>0</v>
      </c>
      <c r="T61" s="13">
        <f t="shared" ref="T61:T64" si="105">R61</f>
        <v>0</v>
      </c>
      <c r="U61" s="13">
        <f>SUMIFS(GD_E_2019!G:G,GD_E_2019!E:E,A61)</f>
        <v>0</v>
      </c>
      <c r="V61" s="13">
        <f t="shared" ref="V61:V64" si="106">U61+T61</f>
        <v>0</v>
      </c>
      <c r="W61" s="68" t="s">
        <v>570</v>
      </c>
      <c r="X61" s="13">
        <f t="shared" ref="X61:X64" si="107">V61</f>
        <v>0</v>
      </c>
      <c r="Y61" s="13">
        <f>SUMIFS(GD_E_2020!G:G,GD_E_2020!E:E,A61)</f>
        <v>0</v>
      </c>
      <c r="Z61" s="13">
        <f t="shared" ref="Z61:Z64" si="108">Y61+X61</f>
        <v>0</v>
      </c>
      <c r="AA61" s="68" t="s">
        <v>570</v>
      </c>
      <c r="AB61" s="13">
        <f t="shared" ref="AB61:AB64" si="109">Z61</f>
        <v>0</v>
      </c>
      <c r="AC61" s="13">
        <f>SUMIFS(GD_E_2020!J:J,GD_E_2020!E:E,A61)</f>
        <v>0</v>
      </c>
      <c r="AD61" s="13">
        <f t="shared" ref="AD61:AD64" si="110">AC61+AB61</f>
        <v>0</v>
      </c>
      <c r="AE61" s="68" t="s">
        <v>570</v>
      </c>
      <c r="AF61" s="13">
        <f t="shared" ref="AF61:AF64" si="111">X61</f>
        <v>0</v>
      </c>
      <c r="AG61" s="13">
        <f t="shared" ref="AG61:AG64" si="112">AC61+Y61</f>
        <v>0</v>
      </c>
      <c r="AH61" s="13">
        <f t="shared" ref="AH61:AH64" si="113">AG61+AF61</f>
        <v>0</v>
      </c>
    </row>
    <row r="62" spans="1:34" s="4" customFormat="1" x14ac:dyDescent="0.25">
      <c r="A62" s="29">
        <v>141008</v>
      </c>
      <c r="B62" s="29">
        <v>2100</v>
      </c>
      <c r="C62" s="34">
        <v>1542</v>
      </c>
      <c r="D62" s="12">
        <v>141</v>
      </c>
      <c r="E62" s="22" t="s">
        <v>358</v>
      </c>
      <c r="F62" s="22" t="s">
        <v>357</v>
      </c>
      <c r="G62" s="68" t="s">
        <v>570</v>
      </c>
      <c r="H62" s="13"/>
      <c r="I62" s="13">
        <f>SUMIFS(GD_E_2018!G:G,GD_E_2018!E:E,A62)</f>
        <v>0</v>
      </c>
      <c r="J62" s="13">
        <f>H62+I62</f>
        <v>0</v>
      </c>
      <c r="L62" s="13"/>
      <c r="M62" s="13">
        <f>SUMIFS(GD_E_2018!I:I,GD_E_2018!E:E,A62)</f>
        <v>0</v>
      </c>
      <c r="N62" s="13">
        <f>L62+M62</f>
        <v>0</v>
      </c>
      <c r="P62" s="13">
        <f t="shared" si="104"/>
        <v>0</v>
      </c>
      <c r="Q62" s="13">
        <f>SUMIFS(GD_E_2018!K:K,GD_E_2018!E:E,A62)</f>
        <v>0</v>
      </c>
      <c r="R62" s="13">
        <f t="shared" si="104"/>
        <v>0</v>
      </c>
      <c r="T62" s="13">
        <f t="shared" si="105"/>
        <v>0</v>
      </c>
      <c r="U62" s="13">
        <f>SUMIFS(GD_E_2019!G:G,GD_E_2019!E:E,A62)</f>
        <v>0</v>
      </c>
      <c r="V62" s="13">
        <f t="shared" si="106"/>
        <v>0</v>
      </c>
      <c r="W62" s="68" t="s">
        <v>570</v>
      </c>
      <c r="X62" s="13">
        <f t="shared" si="107"/>
        <v>0</v>
      </c>
      <c r="Y62" s="13">
        <f>SUMIFS(GD_E_2020!G:G,GD_E_2020!E:E,A62)</f>
        <v>0</v>
      </c>
      <c r="Z62" s="13">
        <f t="shared" si="108"/>
        <v>0</v>
      </c>
      <c r="AA62" s="68" t="s">
        <v>570</v>
      </c>
      <c r="AB62" s="13">
        <f t="shared" si="109"/>
        <v>0</v>
      </c>
      <c r="AC62" s="13">
        <f>SUMIFS(GD_E_2020!J:J,GD_E_2020!E:E,A62)</f>
        <v>0</v>
      </c>
      <c r="AD62" s="13">
        <f t="shared" si="110"/>
        <v>0</v>
      </c>
      <c r="AE62" s="68" t="s">
        <v>570</v>
      </c>
      <c r="AF62" s="13">
        <f t="shared" si="111"/>
        <v>0</v>
      </c>
      <c r="AG62" s="13">
        <f t="shared" si="112"/>
        <v>0</v>
      </c>
      <c r="AH62" s="13">
        <f t="shared" si="113"/>
        <v>0</v>
      </c>
    </row>
    <row r="63" spans="1:34" s="4" customFormat="1" x14ac:dyDescent="0.25">
      <c r="A63" s="29">
        <v>141009</v>
      </c>
      <c r="B63" s="29">
        <v>2100</v>
      </c>
      <c r="C63" s="34">
        <v>1543</v>
      </c>
      <c r="D63" s="12">
        <v>141</v>
      </c>
      <c r="E63" s="22" t="s">
        <v>356</v>
      </c>
      <c r="F63" s="22" t="s">
        <v>355</v>
      </c>
      <c r="G63" s="68" t="s">
        <v>570</v>
      </c>
      <c r="H63" s="13"/>
      <c r="I63" s="13">
        <f>SUMIFS(GD_E_2018!G:G,GD_E_2018!E:E,A63)</f>
        <v>0</v>
      </c>
      <c r="J63" s="13">
        <f>H63+I63</f>
        <v>0</v>
      </c>
      <c r="L63" s="13"/>
      <c r="M63" s="13">
        <f>SUMIFS(GD_E_2018!I:I,GD_E_2018!E:E,A63)</f>
        <v>0</v>
      </c>
      <c r="N63" s="13">
        <f>L63+M63</f>
        <v>0</v>
      </c>
      <c r="P63" s="13">
        <f t="shared" si="104"/>
        <v>0</v>
      </c>
      <c r="Q63" s="13">
        <f>SUMIFS(GD_E_2018!K:K,GD_E_2018!E:E,A63)</f>
        <v>0</v>
      </c>
      <c r="R63" s="13">
        <f t="shared" si="104"/>
        <v>0</v>
      </c>
      <c r="T63" s="13">
        <f t="shared" si="105"/>
        <v>0</v>
      </c>
      <c r="U63" s="13">
        <f>SUMIFS(GD_E_2019!G:G,GD_E_2019!E:E,A63)</f>
        <v>0</v>
      </c>
      <c r="V63" s="13">
        <f t="shared" si="106"/>
        <v>0</v>
      </c>
      <c r="W63" s="68" t="s">
        <v>570</v>
      </c>
      <c r="X63" s="13">
        <f t="shared" si="107"/>
        <v>0</v>
      </c>
      <c r="Y63" s="13">
        <f>SUMIFS(GD_E_2020!G:G,GD_E_2020!E:E,A63)</f>
        <v>0</v>
      </c>
      <c r="Z63" s="13">
        <f t="shared" si="108"/>
        <v>0</v>
      </c>
      <c r="AA63" s="68" t="s">
        <v>570</v>
      </c>
      <c r="AB63" s="13">
        <f t="shared" si="109"/>
        <v>0</v>
      </c>
      <c r="AC63" s="13">
        <f>SUMIFS(GD_E_2020!J:J,GD_E_2020!E:E,A63)</f>
        <v>0</v>
      </c>
      <c r="AD63" s="13">
        <f t="shared" si="110"/>
        <v>0</v>
      </c>
      <c r="AE63" s="68" t="s">
        <v>570</v>
      </c>
      <c r="AF63" s="13">
        <f t="shared" si="111"/>
        <v>0</v>
      </c>
      <c r="AG63" s="13">
        <f t="shared" si="112"/>
        <v>0</v>
      </c>
      <c r="AH63" s="13">
        <f t="shared" si="113"/>
        <v>0</v>
      </c>
    </row>
    <row r="64" spans="1:34" s="4" customFormat="1" x14ac:dyDescent="0.25">
      <c r="A64" s="29">
        <v>141010</v>
      </c>
      <c r="B64" s="29">
        <v>2100</v>
      </c>
      <c r="C64" s="34">
        <v>1544</v>
      </c>
      <c r="D64" s="12">
        <v>141</v>
      </c>
      <c r="E64" s="22" t="s">
        <v>354</v>
      </c>
      <c r="F64" s="22" t="s">
        <v>353</v>
      </c>
      <c r="G64" s="68" t="s">
        <v>570</v>
      </c>
      <c r="H64" s="13"/>
      <c r="I64" s="13">
        <f>SUMIFS(GD_E_2018!G:G,GD_E_2018!E:E,A64)</f>
        <v>0</v>
      </c>
      <c r="J64" s="13">
        <f>H64+I64</f>
        <v>0</v>
      </c>
      <c r="L64" s="13"/>
      <c r="M64" s="13">
        <f>SUMIFS(GD_E_2018!I:I,GD_E_2018!E:E,A64)</f>
        <v>0</v>
      </c>
      <c r="N64" s="13">
        <f>L64+M64</f>
        <v>0</v>
      </c>
      <c r="P64" s="13">
        <f t="shared" si="104"/>
        <v>0</v>
      </c>
      <c r="Q64" s="13">
        <f>SUMIFS(GD_E_2018!K:K,GD_E_2018!E:E,A64)</f>
        <v>0</v>
      </c>
      <c r="R64" s="13">
        <f t="shared" si="104"/>
        <v>0</v>
      </c>
      <c r="T64" s="13">
        <f t="shared" si="105"/>
        <v>0</v>
      </c>
      <c r="U64" s="13">
        <f>SUMIFS(GD_E_2019!G:G,GD_E_2019!E:E,A64)</f>
        <v>0</v>
      </c>
      <c r="V64" s="13">
        <f t="shared" si="106"/>
        <v>0</v>
      </c>
      <c r="W64" s="68" t="s">
        <v>570</v>
      </c>
      <c r="X64" s="13">
        <f t="shared" si="107"/>
        <v>0</v>
      </c>
      <c r="Y64" s="13">
        <f>SUMIFS(GD_E_2020!G:G,GD_E_2020!E:E,A64)</f>
        <v>0</v>
      </c>
      <c r="Z64" s="13">
        <f t="shared" si="108"/>
        <v>0</v>
      </c>
      <c r="AA64" s="68" t="s">
        <v>570</v>
      </c>
      <c r="AB64" s="13">
        <f t="shared" si="109"/>
        <v>0</v>
      </c>
      <c r="AC64" s="13">
        <f>SUMIFS(GD_E_2020!J:J,GD_E_2020!E:E,A64)</f>
        <v>0</v>
      </c>
      <c r="AD64" s="13">
        <f t="shared" si="110"/>
        <v>0</v>
      </c>
      <c r="AE64" s="68" t="s">
        <v>570</v>
      </c>
      <c r="AF64" s="13">
        <f t="shared" si="111"/>
        <v>0</v>
      </c>
      <c r="AG64" s="13">
        <f t="shared" si="112"/>
        <v>0</v>
      </c>
      <c r="AH64" s="13">
        <f t="shared" si="113"/>
        <v>0</v>
      </c>
    </row>
    <row r="65" spans="1:34" s="4" customFormat="1" x14ac:dyDescent="0.25">
      <c r="A65" s="14"/>
      <c r="B65" s="14"/>
      <c r="C65" s="15"/>
      <c r="D65" s="15"/>
      <c r="E65" s="15" t="s">
        <v>509</v>
      </c>
      <c r="F65" s="15" t="s">
        <v>508</v>
      </c>
      <c r="G65" s="69"/>
      <c r="H65" s="16">
        <f>SUM(H61:H64)</f>
        <v>0</v>
      </c>
      <c r="I65" s="16">
        <f>SUM(I61:I64)</f>
        <v>0</v>
      </c>
      <c r="J65" s="16">
        <f>SUM(J61:J64)</f>
        <v>0</v>
      </c>
      <c r="L65" s="16">
        <f>SUM(L61:L64)</f>
        <v>0</v>
      </c>
      <c r="M65" s="16">
        <f>SUM(M61:M64)</f>
        <v>0</v>
      </c>
      <c r="N65" s="16">
        <f>SUM(N61:N64)</f>
        <v>0</v>
      </c>
      <c r="P65" s="16">
        <f>SUM(P61:P64)</f>
        <v>0</v>
      </c>
      <c r="Q65" s="16">
        <f>SUM(Q61:Q64)</f>
        <v>0</v>
      </c>
      <c r="R65" s="16">
        <f>SUM(R61:R64)</f>
        <v>0</v>
      </c>
      <c r="T65" s="16">
        <f>SUM(T61:T64)</f>
        <v>0</v>
      </c>
      <c r="U65" s="16">
        <f>SUM(U61:U64)</f>
        <v>0</v>
      </c>
      <c r="V65" s="16">
        <f>SUM(V61:V64)</f>
        <v>0</v>
      </c>
      <c r="W65" s="69"/>
      <c r="X65" s="16">
        <f>SUM(X61:X64)</f>
        <v>0</v>
      </c>
      <c r="Y65" s="16">
        <f>SUM(Y61:Y64)</f>
        <v>0</v>
      </c>
      <c r="Z65" s="16">
        <f>SUM(Z61:Z64)</f>
        <v>0</v>
      </c>
      <c r="AA65" s="69"/>
      <c r="AB65" s="16">
        <f>SUM(AB61:AB64)</f>
        <v>0</v>
      </c>
      <c r="AC65" s="16">
        <f>SUM(AC61:AC64)</f>
        <v>0</v>
      </c>
      <c r="AD65" s="16">
        <f>SUM(AD61:AD64)</f>
        <v>0</v>
      </c>
      <c r="AE65" s="69"/>
      <c r="AF65" s="16">
        <f>SUM(AF61:AF64)</f>
        <v>0</v>
      </c>
      <c r="AG65" s="16">
        <f>SUM(AG61:AG64)</f>
        <v>0</v>
      </c>
      <c r="AH65" s="16">
        <f>SUM(AH61:AH64)</f>
        <v>0</v>
      </c>
    </row>
    <row r="66" spans="1:34" s="4" customFormat="1" x14ac:dyDescent="0.25">
      <c r="A66" s="29">
        <v>141011</v>
      </c>
      <c r="B66" s="29">
        <v>2100</v>
      </c>
      <c r="C66" s="12">
        <v>1551</v>
      </c>
      <c r="D66" s="12">
        <v>141</v>
      </c>
      <c r="E66" s="12" t="s">
        <v>507</v>
      </c>
      <c r="F66" s="12" t="s">
        <v>506</v>
      </c>
      <c r="G66" s="68" t="s">
        <v>570</v>
      </c>
      <c r="H66" s="13"/>
      <c r="I66" s="13">
        <f>SUMIFS(GD_E_2018!G:G,GD_E_2018!E:E,A66)</f>
        <v>0</v>
      </c>
      <c r="J66" s="13">
        <f>H66+I66</f>
        <v>0</v>
      </c>
      <c r="L66" s="13"/>
      <c r="M66" s="13">
        <f>SUMIFS(GD_E_2018!I:I,GD_E_2018!E:E,A66)</f>
        <v>0</v>
      </c>
      <c r="N66" s="13">
        <f>L66+M66</f>
        <v>0</v>
      </c>
      <c r="P66" s="13">
        <f t="shared" ref="P66:R67" si="114">O66+N66</f>
        <v>0</v>
      </c>
      <c r="Q66" s="13">
        <f>SUMIFS(GD_E_2018!K:K,GD_E_2018!E:E,A66)</f>
        <v>0</v>
      </c>
      <c r="R66" s="13">
        <f t="shared" si="114"/>
        <v>0</v>
      </c>
      <c r="T66" s="13">
        <f t="shared" ref="T66:T67" si="115">R66</f>
        <v>0</v>
      </c>
      <c r="U66" s="13">
        <f>SUMIFS(GD_E_2019!G:G,GD_E_2019!E:E,A66)</f>
        <v>0</v>
      </c>
      <c r="V66" s="13">
        <f t="shared" ref="V66:V67" si="116">U66+T66</f>
        <v>0</v>
      </c>
      <c r="W66" s="68" t="s">
        <v>570</v>
      </c>
      <c r="X66" s="13">
        <f t="shared" ref="X66:X67" si="117">V66</f>
        <v>0</v>
      </c>
      <c r="Y66" s="13">
        <f>SUMIFS(GD_E_2020!G:G,GD_E_2020!E:E,A66)</f>
        <v>0</v>
      </c>
      <c r="Z66" s="13">
        <f t="shared" ref="Z66:Z67" si="118">Y66+X66</f>
        <v>0</v>
      </c>
      <c r="AA66" s="68" t="s">
        <v>570</v>
      </c>
      <c r="AB66" s="13">
        <f t="shared" ref="AB66:AB67" si="119">Z66</f>
        <v>0</v>
      </c>
      <c r="AC66" s="13">
        <f>SUMIFS(GD_E_2020!J:J,GD_E_2020!E:E,A66)</f>
        <v>0</v>
      </c>
      <c r="AD66" s="13">
        <f t="shared" ref="AD66:AD67" si="120">AC66+AB66</f>
        <v>0</v>
      </c>
      <c r="AE66" s="68" t="s">
        <v>570</v>
      </c>
      <c r="AF66" s="13">
        <f t="shared" ref="AF66:AF67" si="121">X66</f>
        <v>0</v>
      </c>
      <c r="AG66" s="13">
        <f t="shared" ref="AG66:AG67" si="122">AC66+Y66</f>
        <v>0</v>
      </c>
      <c r="AH66" s="13">
        <f t="shared" ref="AH66:AH67" si="123">AG66+AF66</f>
        <v>0</v>
      </c>
    </row>
    <row r="67" spans="1:34" s="4" customFormat="1" x14ac:dyDescent="0.25">
      <c r="A67" s="29">
        <v>141012</v>
      </c>
      <c r="B67" s="29">
        <v>2100</v>
      </c>
      <c r="C67" s="12">
        <v>1557</v>
      </c>
      <c r="D67" s="12">
        <v>141</v>
      </c>
      <c r="E67" s="12" t="s">
        <v>505</v>
      </c>
      <c r="F67" s="12" t="s">
        <v>504</v>
      </c>
      <c r="G67" s="68" t="s">
        <v>570</v>
      </c>
      <c r="H67" s="13"/>
      <c r="I67" s="13">
        <f>SUMIFS(GD_E_2018!G:G,GD_E_2018!E:E,A67)</f>
        <v>0</v>
      </c>
      <c r="J67" s="13">
        <f>H67+I67</f>
        <v>0</v>
      </c>
      <c r="L67" s="13"/>
      <c r="M67" s="13">
        <f>SUMIFS(GD_E_2018!I:I,GD_E_2018!E:E,A67)</f>
        <v>0</v>
      </c>
      <c r="N67" s="13">
        <f>L67+M67</f>
        <v>0</v>
      </c>
      <c r="P67" s="13">
        <f t="shared" si="114"/>
        <v>0</v>
      </c>
      <c r="Q67" s="13">
        <f>SUMIFS(GD_E_2018!K:K,GD_E_2018!E:E,A67)</f>
        <v>0</v>
      </c>
      <c r="R67" s="13">
        <f t="shared" si="114"/>
        <v>0</v>
      </c>
      <c r="T67" s="13">
        <f t="shared" si="115"/>
        <v>0</v>
      </c>
      <c r="U67" s="13">
        <f>SUMIFS(GD_E_2019!G:G,GD_E_2019!E:E,A67)</f>
        <v>0</v>
      </c>
      <c r="V67" s="13">
        <f t="shared" si="116"/>
        <v>0</v>
      </c>
      <c r="W67" s="68" t="s">
        <v>570</v>
      </c>
      <c r="X67" s="13">
        <f t="shared" si="117"/>
        <v>0</v>
      </c>
      <c r="Y67" s="13">
        <f>SUMIFS(GD_E_2020!G:G,GD_E_2020!E:E,A67)</f>
        <v>0</v>
      </c>
      <c r="Z67" s="13">
        <f t="shared" si="118"/>
        <v>0</v>
      </c>
      <c r="AA67" s="68" t="s">
        <v>570</v>
      </c>
      <c r="AB67" s="13">
        <f t="shared" si="119"/>
        <v>0</v>
      </c>
      <c r="AC67" s="13">
        <f>SUMIFS(GD_E_2020!J:J,GD_E_2020!E:E,A67)</f>
        <v>0</v>
      </c>
      <c r="AD67" s="13">
        <f t="shared" si="120"/>
        <v>0</v>
      </c>
      <c r="AE67" s="68" t="s">
        <v>570</v>
      </c>
      <c r="AF67" s="13">
        <f t="shared" si="121"/>
        <v>0</v>
      </c>
      <c r="AG67" s="13">
        <f t="shared" si="122"/>
        <v>0</v>
      </c>
      <c r="AH67" s="13">
        <f t="shared" si="123"/>
        <v>0</v>
      </c>
    </row>
    <row r="68" spans="1:34" s="4" customFormat="1" x14ac:dyDescent="0.25">
      <c r="A68" s="14"/>
      <c r="B68" s="14"/>
      <c r="C68" s="15"/>
      <c r="D68" s="15"/>
      <c r="E68" s="15" t="s">
        <v>503</v>
      </c>
      <c r="F68" s="15" t="s">
        <v>502</v>
      </c>
      <c r="G68" s="69"/>
      <c r="H68" s="16">
        <f>SUM(H66:H67)</f>
        <v>0</v>
      </c>
      <c r="I68" s="16">
        <f>SUM(I66:I67)</f>
        <v>0</v>
      </c>
      <c r="J68" s="16">
        <f>SUM(J66:J67)</f>
        <v>0</v>
      </c>
      <c r="L68" s="16">
        <f>SUM(L66:L67)</f>
        <v>0</v>
      </c>
      <c r="M68" s="16">
        <f>SUM(M66:M67)</f>
        <v>0</v>
      </c>
      <c r="N68" s="16">
        <f>SUM(N66:N67)</f>
        <v>0</v>
      </c>
      <c r="P68" s="16">
        <f>SUM(P66:P67)</f>
        <v>0</v>
      </c>
      <c r="Q68" s="16">
        <f>SUM(Q66:Q67)</f>
        <v>0</v>
      </c>
      <c r="R68" s="16">
        <f>SUM(R66:R67)</f>
        <v>0</v>
      </c>
      <c r="T68" s="16">
        <f>SUM(T66:T67)</f>
        <v>0</v>
      </c>
      <c r="U68" s="16">
        <f>SUM(U66:U67)</f>
        <v>0</v>
      </c>
      <c r="V68" s="16">
        <f>SUM(V66:V67)</f>
        <v>0</v>
      </c>
      <c r="W68" s="69"/>
      <c r="X68" s="16">
        <f>SUM(X66:X67)</f>
        <v>0</v>
      </c>
      <c r="Y68" s="16">
        <f>SUM(Y66:Y67)</f>
        <v>0</v>
      </c>
      <c r="Z68" s="16">
        <f>SUM(Z66:Z67)</f>
        <v>0</v>
      </c>
      <c r="AA68" s="69"/>
      <c r="AB68" s="16">
        <f>SUM(AB66:AB67)</f>
        <v>0</v>
      </c>
      <c r="AC68" s="16">
        <f>SUM(AC66:AC67)</f>
        <v>0</v>
      </c>
      <c r="AD68" s="16">
        <f>SUM(AD66:AD67)</f>
        <v>0</v>
      </c>
      <c r="AE68" s="69"/>
      <c r="AF68" s="16">
        <f>SUM(AF66:AF67)</f>
        <v>0</v>
      </c>
      <c r="AG68" s="16">
        <f>SUM(AG66:AG67)</f>
        <v>0</v>
      </c>
      <c r="AH68" s="16">
        <f>SUM(AH66:AH67)</f>
        <v>0</v>
      </c>
    </row>
    <row r="69" spans="1:34" s="4" customFormat="1" x14ac:dyDescent="0.25">
      <c r="A69" s="29">
        <v>141013</v>
      </c>
      <c r="B69" s="29">
        <v>2100</v>
      </c>
      <c r="C69" s="12">
        <v>1561</v>
      </c>
      <c r="D69" s="12">
        <v>141</v>
      </c>
      <c r="E69" s="12" t="s">
        <v>501</v>
      </c>
      <c r="F69" s="12" t="s">
        <v>500</v>
      </c>
      <c r="G69" s="68" t="s">
        <v>570</v>
      </c>
      <c r="H69" s="13"/>
      <c r="I69" s="13">
        <f>SUMIFS(GD_E_2018!G:G,GD_E_2018!E:E,A69)</f>
        <v>2500000000</v>
      </c>
      <c r="J69" s="13">
        <f>H69+I69</f>
        <v>2500000000</v>
      </c>
      <c r="L69" s="13"/>
      <c r="M69" s="13">
        <f>SUMIFS(GD_E_2018!I:I,GD_E_2018!E:E,A69)</f>
        <v>1875000000</v>
      </c>
      <c r="N69" s="13">
        <f>L69+M69</f>
        <v>1875000000</v>
      </c>
      <c r="P69" s="13">
        <f t="shared" ref="P69:R71" si="124">O69+N69</f>
        <v>1875000000</v>
      </c>
      <c r="Q69" s="13">
        <f>SUMIFS(GD_E_2018!K:K,GD_E_2018!E:E,A69)</f>
        <v>625000000</v>
      </c>
      <c r="R69" s="13">
        <f t="shared" si="124"/>
        <v>2500000000</v>
      </c>
      <c r="T69" s="13">
        <f t="shared" ref="T69:T71" si="125">R69</f>
        <v>2500000000</v>
      </c>
      <c r="U69" s="13">
        <f>SUMIFS(GD_E_2019!G:G,GD_E_2019!E:E,A69)</f>
        <v>35000000000</v>
      </c>
      <c r="V69" s="13">
        <f t="shared" ref="V69:V71" si="126">U69+T69</f>
        <v>37500000000</v>
      </c>
      <c r="W69" s="68" t="s">
        <v>570</v>
      </c>
      <c r="X69" s="13">
        <f t="shared" ref="X69:X71" si="127">V69</f>
        <v>37500000000</v>
      </c>
      <c r="Y69" s="13">
        <f>SUMIFS(GD_E_2020!G:G,GD_E_2020!E:E,A69)</f>
        <v>7500000000</v>
      </c>
      <c r="Z69" s="13">
        <f t="shared" ref="Z69:Z71" si="128">Y69+X69</f>
        <v>45000000000</v>
      </c>
      <c r="AA69" s="68" t="s">
        <v>570</v>
      </c>
      <c r="AB69" s="13">
        <f t="shared" ref="AB69:AB71" si="129">Z69</f>
        <v>45000000000</v>
      </c>
      <c r="AC69" s="13">
        <f>SUMIFS(GD_E_2020!J:J,GD_E_2020!E:E,A69)</f>
        <v>9375000000</v>
      </c>
      <c r="AD69" s="13">
        <f t="shared" ref="AD69:AD71" si="130">AC69+AB69</f>
        <v>54375000000</v>
      </c>
      <c r="AE69" s="68" t="s">
        <v>570</v>
      </c>
      <c r="AF69" s="13">
        <f t="shared" ref="AF69:AF71" si="131">X69</f>
        <v>37500000000</v>
      </c>
      <c r="AG69" s="13">
        <f t="shared" ref="AG69:AG71" si="132">AC69+Y69</f>
        <v>16875000000</v>
      </c>
      <c r="AH69" s="13">
        <f t="shared" ref="AH69:AH71" si="133">AG69+AF69</f>
        <v>54375000000</v>
      </c>
    </row>
    <row r="70" spans="1:34" s="4" customFormat="1" x14ac:dyDescent="0.25">
      <c r="A70" s="29">
        <v>141014</v>
      </c>
      <c r="B70" s="29">
        <v>2100</v>
      </c>
      <c r="C70" s="12">
        <v>1562</v>
      </c>
      <c r="D70" s="12">
        <v>141</v>
      </c>
      <c r="E70" s="12" t="s">
        <v>499</v>
      </c>
      <c r="F70" s="12" t="s">
        <v>498</v>
      </c>
      <c r="G70" s="68" t="s">
        <v>570</v>
      </c>
      <c r="H70" s="13"/>
      <c r="I70" s="13">
        <f>SUMIFS(GD_E_2018!G:G,GD_E_2018!E:E,A70)</f>
        <v>0</v>
      </c>
      <c r="J70" s="13">
        <f>H70+I70</f>
        <v>0</v>
      </c>
      <c r="L70" s="13"/>
      <c r="M70" s="13">
        <f>SUMIFS(GD_E_2018!I:I,GD_E_2018!E:E,A70)</f>
        <v>0</v>
      </c>
      <c r="N70" s="13">
        <f>L70+M70</f>
        <v>0</v>
      </c>
      <c r="P70" s="13">
        <f t="shared" si="124"/>
        <v>0</v>
      </c>
      <c r="Q70" s="13">
        <f>SUMIFS(GD_E_2018!K:K,GD_E_2018!E:E,A70)</f>
        <v>0</v>
      </c>
      <c r="R70" s="13">
        <f t="shared" si="124"/>
        <v>0</v>
      </c>
      <c r="T70" s="13">
        <f t="shared" si="125"/>
        <v>0</v>
      </c>
      <c r="U70" s="13">
        <f>SUMIFS(GD_E_2019!G:G,GD_E_2019!E:E,A70)</f>
        <v>0</v>
      </c>
      <c r="V70" s="13">
        <f t="shared" si="126"/>
        <v>0</v>
      </c>
      <c r="W70" s="68" t="s">
        <v>570</v>
      </c>
      <c r="X70" s="13">
        <f t="shared" si="127"/>
        <v>0</v>
      </c>
      <c r="Y70" s="13">
        <f>SUMIFS(GD_E_2020!G:G,GD_E_2020!E:E,A70)</f>
        <v>0</v>
      </c>
      <c r="Z70" s="13">
        <f t="shared" si="128"/>
        <v>0</v>
      </c>
      <c r="AA70" s="68" t="s">
        <v>570</v>
      </c>
      <c r="AB70" s="13">
        <f t="shared" si="129"/>
        <v>0</v>
      </c>
      <c r="AC70" s="13">
        <f>SUMIFS(GD_E_2020!J:J,GD_E_2020!E:E,A70)</f>
        <v>0</v>
      </c>
      <c r="AD70" s="13">
        <f t="shared" si="130"/>
        <v>0</v>
      </c>
      <c r="AE70" s="68" t="s">
        <v>570</v>
      </c>
      <c r="AF70" s="13">
        <f t="shared" si="131"/>
        <v>0</v>
      </c>
      <c r="AG70" s="13">
        <f t="shared" si="132"/>
        <v>0</v>
      </c>
      <c r="AH70" s="13">
        <f t="shared" si="133"/>
        <v>0</v>
      </c>
    </row>
    <row r="71" spans="1:34" s="4" customFormat="1" x14ac:dyDescent="0.25">
      <c r="A71" s="29">
        <v>141015</v>
      </c>
      <c r="B71" s="29">
        <v>2100</v>
      </c>
      <c r="C71" s="12">
        <v>1567</v>
      </c>
      <c r="D71" s="12">
        <v>141</v>
      </c>
      <c r="E71" s="12" t="s">
        <v>497</v>
      </c>
      <c r="F71" s="12" t="s">
        <v>496</v>
      </c>
      <c r="G71" s="68" t="s">
        <v>570</v>
      </c>
      <c r="H71" s="13"/>
      <c r="I71" s="13">
        <f>SUMIFS(GD_E_2018!G:G,GD_E_2018!E:E,A71)</f>
        <v>0</v>
      </c>
      <c r="J71" s="13">
        <f>H71+I71</f>
        <v>0</v>
      </c>
      <c r="L71" s="13"/>
      <c r="M71" s="13">
        <f>SUMIFS(GD_E_2018!I:I,GD_E_2018!E:E,A71)</f>
        <v>0</v>
      </c>
      <c r="N71" s="13">
        <f>L71+M71</f>
        <v>0</v>
      </c>
      <c r="P71" s="13">
        <f t="shared" si="124"/>
        <v>0</v>
      </c>
      <c r="Q71" s="13">
        <f>SUMIFS(GD_E_2018!K:K,GD_E_2018!E:E,A71)</f>
        <v>0</v>
      </c>
      <c r="R71" s="13">
        <f t="shared" si="124"/>
        <v>0</v>
      </c>
      <c r="T71" s="13">
        <f t="shared" si="125"/>
        <v>0</v>
      </c>
      <c r="U71" s="13">
        <f>SUMIFS(GD_E_2019!G:G,GD_E_2019!E:E,A71)</f>
        <v>0</v>
      </c>
      <c r="V71" s="13">
        <f t="shared" si="126"/>
        <v>0</v>
      </c>
      <c r="W71" s="68" t="s">
        <v>570</v>
      </c>
      <c r="X71" s="13">
        <f t="shared" si="127"/>
        <v>0</v>
      </c>
      <c r="Y71" s="13">
        <f>SUMIFS(GD_E_2020!G:G,GD_E_2020!E:E,A71)</f>
        <v>0</v>
      </c>
      <c r="Z71" s="13">
        <f t="shared" si="128"/>
        <v>0</v>
      </c>
      <c r="AA71" s="68" t="s">
        <v>570</v>
      </c>
      <c r="AB71" s="13">
        <f t="shared" si="129"/>
        <v>0</v>
      </c>
      <c r="AC71" s="13">
        <f>SUMIFS(GD_E_2020!J:J,GD_E_2020!E:E,A71)</f>
        <v>0</v>
      </c>
      <c r="AD71" s="13">
        <f t="shared" si="130"/>
        <v>0</v>
      </c>
      <c r="AE71" s="68" t="s">
        <v>570</v>
      </c>
      <c r="AF71" s="13">
        <f t="shared" si="131"/>
        <v>0</v>
      </c>
      <c r="AG71" s="13">
        <f t="shared" si="132"/>
        <v>0</v>
      </c>
      <c r="AH71" s="13">
        <f t="shared" si="133"/>
        <v>0</v>
      </c>
    </row>
    <row r="72" spans="1:34" s="4" customFormat="1" x14ac:dyDescent="0.25">
      <c r="A72" s="14"/>
      <c r="B72" s="14"/>
      <c r="C72" s="15"/>
      <c r="D72" s="15"/>
      <c r="E72" s="15" t="s">
        <v>495</v>
      </c>
      <c r="F72" s="15" t="s">
        <v>494</v>
      </c>
      <c r="G72" s="69"/>
      <c r="H72" s="16">
        <f>SUM(H69:H71)</f>
        <v>0</v>
      </c>
      <c r="I72" s="16">
        <f>SUM(I69:I71)</f>
        <v>2500000000</v>
      </c>
      <c r="J72" s="16">
        <f>SUM(J69:J71)</f>
        <v>2500000000</v>
      </c>
      <c r="L72" s="16">
        <f>SUM(L69:L71)</f>
        <v>0</v>
      </c>
      <c r="M72" s="16">
        <f>SUM(M69:M71)</f>
        <v>1875000000</v>
      </c>
      <c r="N72" s="16">
        <f>SUM(N69:N71)</f>
        <v>1875000000</v>
      </c>
      <c r="P72" s="16">
        <f>SUM(P69:P71)</f>
        <v>1875000000</v>
      </c>
      <c r="Q72" s="16">
        <f>SUM(Q69:Q71)</f>
        <v>625000000</v>
      </c>
      <c r="R72" s="16">
        <f>SUM(R69:R71)</f>
        <v>2500000000</v>
      </c>
      <c r="T72" s="16">
        <f>SUM(T69:T71)</f>
        <v>2500000000</v>
      </c>
      <c r="U72" s="16">
        <f>SUM(U69:U71)</f>
        <v>35000000000</v>
      </c>
      <c r="V72" s="16">
        <f>SUM(V69:V71)</f>
        <v>37500000000</v>
      </c>
      <c r="W72" s="69"/>
      <c r="X72" s="16">
        <f>SUM(X69:X71)</f>
        <v>37500000000</v>
      </c>
      <c r="Y72" s="16">
        <f>SUM(Y69:Y71)</f>
        <v>7500000000</v>
      </c>
      <c r="Z72" s="16">
        <f>SUM(Z69:Z71)</f>
        <v>45000000000</v>
      </c>
      <c r="AA72" s="69"/>
      <c r="AB72" s="16">
        <f>SUM(AB69:AB71)</f>
        <v>45000000000</v>
      </c>
      <c r="AC72" s="16">
        <f>SUM(AC69:AC71)</f>
        <v>9375000000</v>
      </c>
      <c r="AD72" s="16">
        <f>SUM(AD69:AD71)</f>
        <v>54375000000</v>
      </c>
      <c r="AE72" s="69"/>
      <c r="AF72" s="16">
        <f>SUM(AF69:AF71)</f>
        <v>37500000000</v>
      </c>
      <c r="AG72" s="16">
        <f>SUM(AG69:AG71)</f>
        <v>16875000000</v>
      </c>
      <c r="AH72" s="16">
        <f>SUM(AH69:AH71)</f>
        <v>54375000000</v>
      </c>
    </row>
    <row r="73" spans="1:34" s="4" customFormat="1" x14ac:dyDescent="0.25">
      <c r="A73" s="14">
        <v>141016</v>
      </c>
      <c r="B73" s="14">
        <v>2100</v>
      </c>
      <c r="C73" s="15">
        <v>157</v>
      </c>
      <c r="D73" s="15">
        <v>141</v>
      </c>
      <c r="E73" s="15" t="s">
        <v>493</v>
      </c>
      <c r="F73" s="15" t="s">
        <v>492</v>
      </c>
      <c r="G73" s="68" t="s">
        <v>570</v>
      </c>
      <c r="H73" s="16"/>
      <c r="I73" s="13">
        <f>SUMIFS(GD_E_2018!G:G,GD_E_2018!E:E,A73)</f>
        <v>0</v>
      </c>
      <c r="J73" s="16">
        <f>H73+I73</f>
        <v>0</v>
      </c>
      <c r="L73" s="16"/>
      <c r="M73" s="13">
        <f>SUMIFS(GD_E_2018!I:I,GD_E_2018!E:E,A73)</f>
        <v>0</v>
      </c>
      <c r="N73" s="16">
        <f>L73+M73</f>
        <v>0</v>
      </c>
      <c r="P73" s="13">
        <f t="shared" ref="P73:R74" si="134">O73+N73</f>
        <v>0</v>
      </c>
      <c r="Q73" s="13">
        <f>SUMIFS(GD_E_2018!K:K,GD_E_2018!E:E,A73)</f>
        <v>0</v>
      </c>
      <c r="R73" s="13">
        <f t="shared" si="134"/>
        <v>0</v>
      </c>
      <c r="T73" s="13">
        <f t="shared" ref="T73:T74" si="135">R73</f>
        <v>0</v>
      </c>
      <c r="U73" s="13">
        <f>SUMIFS(GD_E_2019!G:G,GD_E_2019!E:E,A73)</f>
        <v>0</v>
      </c>
      <c r="V73" s="13">
        <f t="shared" ref="V73:V74" si="136">U73+T73</f>
        <v>0</v>
      </c>
      <c r="W73" s="68" t="s">
        <v>570</v>
      </c>
      <c r="X73" s="13">
        <f t="shared" ref="X73:X74" si="137">V73</f>
        <v>0</v>
      </c>
      <c r="Y73" s="13">
        <f>SUMIFS(GD_E_2020!G:G,GD_E_2020!E:E,A73)</f>
        <v>0</v>
      </c>
      <c r="Z73" s="13">
        <f t="shared" ref="Z73:Z74" si="138">Y73+X73</f>
        <v>0</v>
      </c>
      <c r="AA73" s="68" t="s">
        <v>570</v>
      </c>
      <c r="AB73" s="13">
        <f t="shared" ref="AB73:AB74" si="139">Z73</f>
        <v>0</v>
      </c>
      <c r="AC73" s="13">
        <f>SUMIFS(GD_E_2020!J:J,GD_E_2020!E:E,A73)</f>
        <v>0</v>
      </c>
      <c r="AD73" s="13">
        <f t="shared" ref="AD73:AD74" si="140">AC73+AB73</f>
        <v>0</v>
      </c>
      <c r="AE73" s="68" t="s">
        <v>570</v>
      </c>
      <c r="AF73" s="13">
        <f t="shared" ref="AF73:AF74" si="141">X73</f>
        <v>0</v>
      </c>
      <c r="AG73" s="13">
        <f t="shared" ref="AG73:AG74" si="142">AC73+Y73</f>
        <v>0</v>
      </c>
      <c r="AH73" s="13">
        <f t="shared" ref="AH73:AH74" si="143">AG73+AF73</f>
        <v>0</v>
      </c>
    </row>
    <row r="74" spans="1:34" s="4" customFormat="1" x14ac:dyDescent="0.25">
      <c r="A74" s="14">
        <v>141017</v>
      </c>
      <c r="B74" s="14">
        <v>2100</v>
      </c>
      <c r="C74" s="15">
        <v>158</v>
      </c>
      <c r="D74" s="15">
        <v>141</v>
      </c>
      <c r="E74" s="15" t="s">
        <v>491</v>
      </c>
      <c r="F74" s="15" t="s">
        <v>490</v>
      </c>
      <c r="G74" s="68" t="s">
        <v>570</v>
      </c>
      <c r="H74" s="16"/>
      <c r="I74" s="13">
        <f>SUMIFS(GD_E_2018!G:G,GD_E_2018!E:E,A74)</f>
        <v>0</v>
      </c>
      <c r="J74" s="16">
        <f>H74+I74</f>
        <v>0</v>
      </c>
      <c r="L74" s="16"/>
      <c r="M74" s="13">
        <f>SUMIFS(GD_E_2018!I:I,GD_E_2018!E:E,A74)</f>
        <v>0</v>
      </c>
      <c r="N74" s="16">
        <f>L74+M74</f>
        <v>0</v>
      </c>
      <c r="P74" s="13">
        <f t="shared" si="134"/>
        <v>0</v>
      </c>
      <c r="Q74" s="13">
        <f>SUMIFS(GD_E_2018!K:K,GD_E_2018!E:E,A74)</f>
        <v>0</v>
      </c>
      <c r="R74" s="13">
        <f t="shared" si="134"/>
        <v>0</v>
      </c>
      <c r="T74" s="13">
        <f t="shared" si="135"/>
        <v>0</v>
      </c>
      <c r="U74" s="13">
        <f>SUMIFS(GD_E_2019!G:G,GD_E_2019!E:E,A74)</f>
        <v>0</v>
      </c>
      <c r="V74" s="13">
        <f t="shared" si="136"/>
        <v>0</v>
      </c>
      <c r="W74" s="68" t="s">
        <v>570</v>
      </c>
      <c r="X74" s="13">
        <f t="shared" si="137"/>
        <v>0</v>
      </c>
      <c r="Y74" s="13">
        <f>SUMIFS(GD_E_2020!G:G,GD_E_2020!E:E,A74)</f>
        <v>0</v>
      </c>
      <c r="Z74" s="13">
        <f t="shared" si="138"/>
        <v>0</v>
      </c>
      <c r="AA74" s="68" t="s">
        <v>570</v>
      </c>
      <c r="AB74" s="13">
        <f t="shared" si="139"/>
        <v>0</v>
      </c>
      <c r="AC74" s="13">
        <f>SUMIFS(GD_E_2020!J:J,GD_E_2020!E:E,A74)</f>
        <v>0</v>
      </c>
      <c r="AD74" s="13">
        <f t="shared" si="140"/>
        <v>0</v>
      </c>
      <c r="AE74" s="68" t="s">
        <v>570</v>
      </c>
      <c r="AF74" s="13">
        <f t="shared" si="141"/>
        <v>0</v>
      </c>
      <c r="AG74" s="13">
        <f t="shared" si="142"/>
        <v>0</v>
      </c>
      <c r="AH74" s="13">
        <f t="shared" si="143"/>
        <v>0</v>
      </c>
    </row>
    <row r="75" spans="1:34" s="4" customFormat="1" x14ac:dyDescent="0.25">
      <c r="A75" s="24"/>
      <c r="B75" s="24"/>
      <c r="C75" s="19"/>
      <c r="D75" s="19"/>
      <c r="E75" s="19" t="s">
        <v>489</v>
      </c>
      <c r="F75" s="19" t="s">
        <v>488</v>
      </c>
      <c r="G75" s="72"/>
      <c r="H75" s="20">
        <f>SUM(H54:H55,H60,H65,H68,H72:H74)</f>
        <v>0</v>
      </c>
      <c r="I75" s="20">
        <f>SUM(I54:I55,I60,I65,I68,I72:I74)</f>
        <v>2500000000</v>
      </c>
      <c r="J75" s="20">
        <f>SUM(J54:J55,J60,J65,J68,J72:J74)</f>
        <v>2500000000</v>
      </c>
      <c r="L75" s="20">
        <f>SUM(L54:L55,L60,L65,L68,L72:L74)</f>
        <v>0</v>
      </c>
      <c r="M75" s="20">
        <f>SUM(M54:M55,M60,M65,M68,M72:M74)</f>
        <v>1875000000</v>
      </c>
      <c r="N75" s="20">
        <f>SUM(N54:N55,N60,N65,N68,N72:N74)</f>
        <v>1875000000</v>
      </c>
      <c r="P75" s="20">
        <f>SUM(P54:P55,P60,P65,P68,P72:P74)</f>
        <v>1875000000</v>
      </c>
      <c r="Q75" s="20">
        <f>SUM(Q54:Q55,Q60,Q65,Q68,Q72:Q74)</f>
        <v>625000000</v>
      </c>
      <c r="R75" s="20">
        <f>SUM(R54:R55,R60,R65,R68,R72:R74)</f>
        <v>2500000000</v>
      </c>
      <c r="T75" s="20">
        <f>SUM(T54:T55,T60,T65,T68,T72:T74)</f>
        <v>2500000000</v>
      </c>
      <c r="U75" s="20">
        <f>SUM(U54:U55,U60,U65,U68,U72:U74)</f>
        <v>35000000000</v>
      </c>
      <c r="V75" s="20">
        <f>SUM(V54:V55,V60,V65,V68,V72:V74)</f>
        <v>37500000000</v>
      </c>
      <c r="W75" s="72"/>
      <c r="X75" s="20">
        <f>SUM(X54:X55,X60,X65,X68,X72:X74)</f>
        <v>37500000000</v>
      </c>
      <c r="Y75" s="20">
        <f>SUM(Y54:Y55,Y60,Y65,Y68,Y72:Y74)</f>
        <v>7500000000</v>
      </c>
      <c r="Z75" s="20">
        <f>SUM(Z54:Z55,Z60,Z65,Z68,Z72:Z74)</f>
        <v>45000000000</v>
      </c>
      <c r="AA75" s="72"/>
      <c r="AB75" s="20">
        <f>SUM(AB54:AB55,AB60,AB65,AB68,AB72:AB74)</f>
        <v>45000000000</v>
      </c>
      <c r="AC75" s="20">
        <f>SUM(AC54:AC55,AC60,AC65,AC68,AC72:AC74)</f>
        <v>9375000000</v>
      </c>
      <c r="AD75" s="20">
        <f>SUM(AD54:AD55,AD60,AD65,AD68,AD72:AD74)</f>
        <v>54375000000</v>
      </c>
      <c r="AE75" s="72"/>
      <c r="AF75" s="20">
        <f>SUM(AF54:AF55,AF60,AF65,AF68,AF72:AF74)</f>
        <v>37500000000</v>
      </c>
      <c r="AG75" s="20">
        <f>SUM(AG54:AG55,AG60,AG65,AG68,AG72:AG74)</f>
        <v>16875000000</v>
      </c>
      <c r="AH75" s="20">
        <f>SUM(AH54:AH55,AH60,AH65,AH68,AH72:AH74)</f>
        <v>54375000000</v>
      </c>
    </row>
    <row r="76" spans="1:34" s="4" customFormat="1" x14ac:dyDescent="0.25">
      <c r="A76" s="14">
        <v>149001</v>
      </c>
      <c r="B76" s="14">
        <v>2100</v>
      </c>
      <c r="C76" s="32">
        <v>2294</v>
      </c>
      <c r="D76" s="15">
        <v>149</v>
      </c>
      <c r="E76" s="15" t="s">
        <v>352</v>
      </c>
      <c r="F76" s="15" t="s">
        <v>351</v>
      </c>
      <c r="G76" s="68" t="s">
        <v>570</v>
      </c>
      <c r="H76" s="16"/>
      <c r="I76" s="13">
        <f>SUMIFS(GD_E_2018!G:G,GD_E_2018!E:E,A76)</f>
        <v>0</v>
      </c>
      <c r="J76" s="16">
        <f>H76+I76</f>
        <v>0</v>
      </c>
      <c r="L76" s="16"/>
      <c r="M76" s="13">
        <f>SUMIFS(GD_E_2018!I:I,GD_E_2018!E:E,A76)</f>
        <v>0</v>
      </c>
      <c r="N76" s="16">
        <f>L76+M76</f>
        <v>0</v>
      </c>
      <c r="P76" s="13">
        <f>O76+N76</f>
        <v>0</v>
      </c>
      <c r="Q76" s="13">
        <f>SUMIFS(GD_E_2018!K:K,GD_E_2018!E:E,A76)</f>
        <v>0</v>
      </c>
      <c r="R76" s="13">
        <f>Q76+P76</f>
        <v>0</v>
      </c>
      <c r="T76" s="13">
        <f>R76</f>
        <v>0</v>
      </c>
      <c r="U76" s="13">
        <f>SUMIFS(GD_E_2019!G:G,GD_E_2019!E:E,A76)</f>
        <v>0</v>
      </c>
      <c r="V76" s="13">
        <f>U76+T76</f>
        <v>0</v>
      </c>
      <c r="W76" s="68" t="s">
        <v>570</v>
      </c>
      <c r="X76" s="13">
        <f>V76</f>
        <v>0</v>
      </c>
      <c r="Y76" s="13">
        <f>SUMIFS(GD_E_2020!G:G,GD_E_2020!E:E,A76)</f>
        <v>0</v>
      </c>
      <c r="Z76" s="13">
        <f>Y76+X76</f>
        <v>0</v>
      </c>
      <c r="AA76" s="68" t="s">
        <v>570</v>
      </c>
      <c r="AB76" s="13">
        <f>Z76</f>
        <v>0</v>
      </c>
      <c r="AC76" s="13">
        <f>SUMIFS(GD_E_2020!J:J,GD_E_2020!E:E,A76)</f>
        <v>0</v>
      </c>
      <c r="AD76" s="13">
        <f>AC76+AB76</f>
        <v>0</v>
      </c>
      <c r="AE76" s="68" t="s">
        <v>570</v>
      </c>
      <c r="AF76" s="13">
        <f>X76</f>
        <v>0</v>
      </c>
      <c r="AG76" s="13">
        <f>AC76+Y76</f>
        <v>0</v>
      </c>
      <c r="AH76" s="13">
        <f>AG76+AF76</f>
        <v>0</v>
      </c>
    </row>
    <row r="77" spans="1:34" s="4" customFormat="1" x14ac:dyDescent="0.25">
      <c r="A77" s="31"/>
      <c r="B77" s="31"/>
      <c r="C77" s="27"/>
      <c r="D77" s="27">
        <v>140</v>
      </c>
      <c r="E77" s="27" t="s">
        <v>489</v>
      </c>
      <c r="F77" s="27" t="s">
        <v>488</v>
      </c>
      <c r="G77" s="72"/>
      <c r="H77" s="28">
        <f>SUM(H75:H76)</f>
        <v>0</v>
      </c>
      <c r="I77" s="28">
        <f>SUM(I75:I76)</f>
        <v>2500000000</v>
      </c>
      <c r="J77" s="28">
        <f>SUM(J75:J76)</f>
        <v>2500000000</v>
      </c>
      <c r="L77" s="28">
        <f>SUM(L75:L76)</f>
        <v>0</v>
      </c>
      <c r="M77" s="28">
        <f>SUM(M75:M76)</f>
        <v>1875000000</v>
      </c>
      <c r="N77" s="28">
        <f>SUM(N75:N76)</f>
        <v>1875000000</v>
      </c>
      <c r="P77" s="28">
        <f>SUM(P75:P76)</f>
        <v>1875000000</v>
      </c>
      <c r="Q77" s="28">
        <f>SUM(Q75:Q76)</f>
        <v>625000000</v>
      </c>
      <c r="R77" s="28">
        <f>SUM(R75:R76)</f>
        <v>2500000000</v>
      </c>
      <c r="T77" s="28">
        <f>SUM(T75:T76)</f>
        <v>2500000000</v>
      </c>
      <c r="U77" s="28">
        <f>SUM(U75:U76)</f>
        <v>35000000000</v>
      </c>
      <c r="V77" s="28">
        <f>SUM(V75:V76)</f>
        <v>37500000000</v>
      </c>
      <c r="W77" s="72"/>
      <c r="X77" s="28">
        <f>SUM(X75:X76)</f>
        <v>37500000000</v>
      </c>
      <c r="Y77" s="28">
        <f>SUM(Y75:Y76)</f>
        <v>7500000000</v>
      </c>
      <c r="Z77" s="28">
        <f>SUM(Z75:Z76)</f>
        <v>45000000000</v>
      </c>
      <c r="AA77" s="72"/>
      <c r="AB77" s="28">
        <f>SUM(AB75:AB76)</f>
        <v>45000000000</v>
      </c>
      <c r="AC77" s="28">
        <f>SUM(AC75:AC76)</f>
        <v>9375000000</v>
      </c>
      <c r="AD77" s="28">
        <f>SUM(AD75:AD76)</f>
        <v>54375000000</v>
      </c>
      <c r="AE77" s="72"/>
      <c r="AF77" s="28">
        <f>SUM(AF75:AF76)</f>
        <v>37500000000</v>
      </c>
      <c r="AG77" s="28">
        <f>SUM(AG75:AG76)</f>
        <v>16875000000</v>
      </c>
      <c r="AH77" s="28">
        <f>SUM(AH75:AH76)</f>
        <v>54375000000</v>
      </c>
    </row>
    <row r="78" spans="1:34" s="4" customFormat="1" x14ac:dyDescent="0.25">
      <c r="A78" s="29"/>
      <c r="B78" s="29"/>
      <c r="C78" s="2"/>
      <c r="D78" s="2"/>
      <c r="E78" s="2"/>
      <c r="F78" s="2"/>
      <c r="G78" s="69"/>
      <c r="H78" s="3"/>
      <c r="I78" s="3"/>
      <c r="J78" s="3"/>
      <c r="L78" s="3"/>
      <c r="M78" s="3"/>
      <c r="N78" s="3"/>
      <c r="P78" s="3"/>
      <c r="Q78" s="3"/>
      <c r="R78" s="3"/>
      <c r="T78" s="3"/>
      <c r="U78" s="3"/>
      <c r="V78" s="3"/>
      <c r="W78" s="69"/>
      <c r="X78" s="3"/>
      <c r="Y78" s="3"/>
      <c r="Z78" s="3"/>
      <c r="AA78" s="69"/>
      <c r="AB78" s="3"/>
      <c r="AC78" s="3"/>
      <c r="AD78" s="3"/>
      <c r="AE78" s="69"/>
      <c r="AF78" s="3"/>
      <c r="AG78" s="3"/>
      <c r="AH78" s="3"/>
    </row>
    <row r="79" spans="1:34" s="4" customFormat="1" x14ac:dyDescent="0.25">
      <c r="A79" s="14">
        <v>151001</v>
      </c>
      <c r="B79" s="14">
        <v>2300</v>
      </c>
      <c r="C79" s="32">
        <v>2421</v>
      </c>
      <c r="D79" s="15">
        <v>151</v>
      </c>
      <c r="E79" s="15" t="s">
        <v>487</v>
      </c>
      <c r="F79" s="15" t="s">
        <v>486</v>
      </c>
      <c r="G79" s="68" t="s">
        <v>570</v>
      </c>
      <c r="H79" s="16"/>
      <c r="I79" s="13">
        <f>SUMIFS(GD_E_2018!G:G,GD_E_2018!E:E,A79)</f>
        <v>0</v>
      </c>
      <c r="J79" s="16">
        <f t="shared" ref="J79:J89" si="144">H79+I79</f>
        <v>0</v>
      </c>
      <c r="L79" s="16"/>
      <c r="M79" s="13">
        <f>SUMIFS(GD_E_2018!I:I,GD_E_2018!E:E,A79)</f>
        <v>0</v>
      </c>
      <c r="N79" s="16">
        <f t="shared" ref="N79:N89" si="145">L79+M79</f>
        <v>0</v>
      </c>
      <c r="P79" s="13">
        <f t="shared" ref="P79:R89" si="146">O79+N79</f>
        <v>0</v>
      </c>
      <c r="Q79" s="13">
        <f>SUMIFS(GD_E_2018!K:K,GD_E_2018!E:E,A79)</f>
        <v>0</v>
      </c>
      <c r="R79" s="13">
        <f t="shared" si="146"/>
        <v>0</v>
      </c>
      <c r="T79" s="13">
        <f t="shared" ref="T79:T89" si="147">R79</f>
        <v>0</v>
      </c>
      <c r="U79" s="13">
        <f>SUMIFS(GD_E_2019!G:G,GD_E_2019!E:E,A79)</f>
        <v>0</v>
      </c>
      <c r="V79" s="13">
        <f t="shared" ref="V79:V89" si="148">U79+T79</f>
        <v>0</v>
      </c>
      <c r="W79" s="68" t="s">
        <v>570</v>
      </c>
      <c r="X79" s="13">
        <f t="shared" ref="X79:X89" si="149">V79</f>
        <v>0</v>
      </c>
      <c r="Y79" s="13">
        <f>SUMIFS(GD_E_2020!G:G,GD_E_2020!E:E,A79)</f>
        <v>0</v>
      </c>
      <c r="Z79" s="13">
        <f t="shared" ref="Z79:Z89" si="150">Y79+X79</f>
        <v>0</v>
      </c>
      <c r="AA79" s="68" t="s">
        <v>570</v>
      </c>
      <c r="AB79" s="13">
        <f t="shared" ref="AB79:AB89" si="151">Z79</f>
        <v>0</v>
      </c>
      <c r="AC79" s="13">
        <f>SUMIFS(GD_E_2020!J:J,GD_E_2020!E:E,A79)</f>
        <v>0</v>
      </c>
      <c r="AD79" s="13">
        <f t="shared" ref="AD79:AD89" si="152">AC79+AB79</f>
        <v>0</v>
      </c>
      <c r="AE79" s="68" t="s">
        <v>570</v>
      </c>
      <c r="AF79" s="13">
        <f t="shared" ref="AF79:AF89" si="153">X79</f>
        <v>0</v>
      </c>
      <c r="AG79" s="13">
        <f t="shared" ref="AG79:AG89" si="154">AC79+Y79</f>
        <v>0</v>
      </c>
      <c r="AH79" s="13">
        <f t="shared" ref="AH79:AH89" si="155">AG79+AF79</f>
        <v>0</v>
      </c>
    </row>
    <row r="80" spans="1:34" s="4" customFormat="1" x14ac:dyDescent="0.25">
      <c r="A80" s="14">
        <v>152002</v>
      </c>
      <c r="B80" s="14">
        <v>2300</v>
      </c>
      <c r="C80" s="15">
        <v>133</v>
      </c>
      <c r="D80" s="15">
        <v>152</v>
      </c>
      <c r="E80" s="15" t="s">
        <v>485</v>
      </c>
      <c r="F80" s="15" t="s">
        <v>484</v>
      </c>
      <c r="G80" s="68" t="s">
        <v>570</v>
      </c>
      <c r="H80" s="16"/>
      <c r="I80" s="13">
        <f>SUMIFS(GD_E_2018!G:G,GD_E_2018!E:E,A80)</f>
        <v>0</v>
      </c>
      <c r="J80" s="16">
        <f t="shared" si="144"/>
        <v>0</v>
      </c>
      <c r="L80" s="16"/>
      <c r="M80" s="13">
        <f>SUMIFS(GD_E_2018!I:I,GD_E_2018!E:E,A80)</f>
        <v>0</v>
      </c>
      <c r="N80" s="16">
        <f t="shared" si="145"/>
        <v>0</v>
      </c>
      <c r="P80" s="13">
        <f t="shared" si="146"/>
        <v>0</v>
      </c>
      <c r="Q80" s="13">
        <f>SUMIFS(GD_E_2018!K:K,GD_E_2018!E:E,A80)</f>
        <v>0</v>
      </c>
      <c r="R80" s="13">
        <f t="shared" si="146"/>
        <v>0</v>
      </c>
      <c r="T80" s="13">
        <f t="shared" si="147"/>
        <v>0</v>
      </c>
      <c r="U80" s="13">
        <f>SUMIFS(GD_E_2019!G:G,GD_E_2019!E:E,A80)</f>
        <v>0</v>
      </c>
      <c r="V80" s="13">
        <f t="shared" si="148"/>
        <v>0</v>
      </c>
      <c r="W80" s="68" t="s">
        <v>570</v>
      </c>
      <c r="X80" s="13">
        <f t="shared" si="149"/>
        <v>0</v>
      </c>
      <c r="Y80" s="13">
        <f>SUMIFS(GD_E_2020!G:G,GD_E_2020!E:E,A80)</f>
        <v>0</v>
      </c>
      <c r="Z80" s="13">
        <f t="shared" si="150"/>
        <v>0</v>
      </c>
      <c r="AA80" s="68" t="s">
        <v>570</v>
      </c>
      <c r="AB80" s="13">
        <f t="shared" si="151"/>
        <v>0</v>
      </c>
      <c r="AC80" s="13">
        <f>SUMIFS(GD_E_2020!J:J,GD_E_2020!E:E,A80)</f>
        <v>0</v>
      </c>
      <c r="AD80" s="13">
        <f t="shared" si="152"/>
        <v>0</v>
      </c>
      <c r="AE80" s="68" t="s">
        <v>570</v>
      </c>
      <c r="AF80" s="13">
        <f t="shared" si="153"/>
        <v>0</v>
      </c>
      <c r="AG80" s="13">
        <f t="shared" si="154"/>
        <v>0</v>
      </c>
      <c r="AH80" s="13">
        <f t="shared" si="155"/>
        <v>0</v>
      </c>
    </row>
    <row r="81" spans="1:34" s="4" customFormat="1" x14ac:dyDescent="0.25">
      <c r="A81" s="29">
        <v>153001</v>
      </c>
      <c r="B81" s="29">
        <v>2300</v>
      </c>
      <c r="C81" s="35">
        <v>33311</v>
      </c>
      <c r="D81" s="12">
        <v>153</v>
      </c>
      <c r="E81" s="12" t="s">
        <v>483</v>
      </c>
      <c r="F81" s="12" t="s">
        <v>299</v>
      </c>
      <c r="G81" s="68" t="s">
        <v>570</v>
      </c>
      <c r="H81" s="13"/>
      <c r="I81" s="13">
        <f>SUMIFS(GD_E_2018!G:G,GD_E_2018!E:E,A81)</f>
        <v>0</v>
      </c>
      <c r="J81" s="13">
        <f t="shared" si="144"/>
        <v>0</v>
      </c>
      <c r="L81" s="13"/>
      <c r="M81" s="13">
        <f>SUMIFS(GD_E_2018!I:I,GD_E_2018!E:E,A81)</f>
        <v>0</v>
      </c>
      <c r="N81" s="13">
        <f t="shared" si="145"/>
        <v>0</v>
      </c>
      <c r="P81" s="13">
        <f t="shared" si="146"/>
        <v>0</v>
      </c>
      <c r="Q81" s="13">
        <f>SUMIFS(GD_E_2018!K:K,GD_E_2018!E:E,A81)</f>
        <v>0</v>
      </c>
      <c r="R81" s="13">
        <f t="shared" si="146"/>
        <v>0</v>
      </c>
      <c r="T81" s="13">
        <f t="shared" si="147"/>
        <v>0</v>
      </c>
      <c r="U81" s="13">
        <f>SUMIFS(GD_E_2019!G:G,GD_E_2019!E:E,A81)</f>
        <v>0</v>
      </c>
      <c r="V81" s="13">
        <f t="shared" si="148"/>
        <v>0</v>
      </c>
      <c r="W81" s="68" t="s">
        <v>570</v>
      </c>
      <c r="X81" s="13">
        <f t="shared" si="149"/>
        <v>0</v>
      </c>
      <c r="Y81" s="13">
        <f>SUMIFS(GD_E_2020!G:G,GD_E_2020!E:E,A81)</f>
        <v>0</v>
      </c>
      <c r="Z81" s="13">
        <f t="shared" si="150"/>
        <v>0</v>
      </c>
      <c r="AA81" s="68" t="s">
        <v>570</v>
      </c>
      <c r="AB81" s="13">
        <f t="shared" si="151"/>
        <v>0</v>
      </c>
      <c r="AC81" s="13">
        <f>SUMIFS(GD_E_2020!J:J,GD_E_2020!E:E,A81)</f>
        <v>0</v>
      </c>
      <c r="AD81" s="13">
        <f t="shared" si="152"/>
        <v>0</v>
      </c>
      <c r="AE81" s="68" t="s">
        <v>570</v>
      </c>
      <c r="AF81" s="13">
        <f t="shared" si="153"/>
        <v>0</v>
      </c>
      <c r="AG81" s="13">
        <f t="shared" si="154"/>
        <v>0</v>
      </c>
      <c r="AH81" s="13">
        <f t="shared" si="155"/>
        <v>0</v>
      </c>
    </row>
    <row r="82" spans="1:34" s="4" customFormat="1" x14ac:dyDescent="0.25">
      <c r="A82" s="29">
        <v>153002</v>
      </c>
      <c r="B82" s="29">
        <v>2300</v>
      </c>
      <c r="C82" s="35">
        <v>33312</v>
      </c>
      <c r="D82" s="12">
        <v>153</v>
      </c>
      <c r="E82" s="12" t="s">
        <v>482</v>
      </c>
      <c r="F82" s="12" t="s">
        <v>297</v>
      </c>
      <c r="G82" s="68" t="s">
        <v>570</v>
      </c>
      <c r="H82" s="13"/>
      <c r="I82" s="13">
        <f>SUMIFS(GD_E_2018!G:G,GD_E_2018!E:E,A82)</f>
        <v>0</v>
      </c>
      <c r="J82" s="13">
        <f t="shared" si="144"/>
        <v>0</v>
      </c>
      <c r="L82" s="13"/>
      <c r="M82" s="13">
        <f>SUMIFS(GD_E_2018!I:I,GD_E_2018!E:E,A82)</f>
        <v>0</v>
      </c>
      <c r="N82" s="13">
        <f t="shared" si="145"/>
        <v>0</v>
      </c>
      <c r="P82" s="13">
        <f t="shared" si="146"/>
        <v>0</v>
      </c>
      <c r="Q82" s="13">
        <f>SUMIFS(GD_E_2018!K:K,GD_E_2018!E:E,A82)</f>
        <v>0</v>
      </c>
      <c r="R82" s="13">
        <f t="shared" si="146"/>
        <v>0</v>
      </c>
      <c r="T82" s="13">
        <f t="shared" si="147"/>
        <v>0</v>
      </c>
      <c r="U82" s="13">
        <f>SUMIFS(GD_E_2019!G:G,GD_E_2019!E:E,A82)</f>
        <v>0</v>
      </c>
      <c r="V82" s="13">
        <f t="shared" si="148"/>
        <v>0</v>
      </c>
      <c r="W82" s="68" t="s">
        <v>570</v>
      </c>
      <c r="X82" s="13">
        <f t="shared" si="149"/>
        <v>0</v>
      </c>
      <c r="Y82" s="13">
        <f>SUMIFS(GD_E_2020!G:G,GD_E_2020!E:E,A82)</f>
        <v>0</v>
      </c>
      <c r="Z82" s="13">
        <f t="shared" si="150"/>
        <v>0</v>
      </c>
      <c r="AA82" s="68" t="s">
        <v>570</v>
      </c>
      <c r="AB82" s="13">
        <f t="shared" si="151"/>
        <v>0</v>
      </c>
      <c r="AC82" s="13">
        <f>SUMIFS(GD_E_2020!J:J,GD_E_2020!E:E,A82)</f>
        <v>0</v>
      </c>
      <c r="AD82" s="13">
        <f t="shared" si="152"/>
        <v>0</v>
      </c>
      <c r="AE82" s="68" t="s">
        <v>570</v>
      </c>
      <c r="AF82" s="13">
        <f t="shared" si="153"/>
        <v>0</v>
      </c>
      <c r="AG82" s="13">
        <f t="shared" si="154"/>
        <v>0</v>
      </c>
      <c r="AH82" s="13">
        <f t="shared" si="155"/>
        <v>0</v>
      </c>
    </row>
    <row r="83" spans="1:34" s="4" customFormat="1" x14ac:dyDescent="0.25">
      <c r="A83" s="29">
        <v>153003</v>
      </c>
      <c r="B83" s="29">
        <v>2300</v>
      </c>
      <c r="C83" s="35">
        <v>3332</v>
      </c>
      <c r="D83" s="12">
        <v>153</v>
      </c>
      <c r="E83" s="12" t="s">
        <v>481</v>
      </c>
      <c r="F83" s="12" t="s">
        <v>295</v>
      </c>
      <c r="G83" s="68" t="s">
        <v>570</v>
      </c>
      <c r="H83" s="13"/>
      <c r="I83" s="13">
        <f>SUMIFS(GD_E_2018!G:G,GD_E_2018!E:E,A83)</f>
        <v>0</v>
      </c>
      <c r="J83" s="13">
        <f t="shared" si="144"/>
        <v>0</v>
      </c>
      <c r="L83" s="13"/>
      <c r="M83" s="13">
        <f>SUMIFS(GD_E_2018!I:I,GD_E_2018!E:E,A83)</f>
        <v>0</v>
      </c>
      <c r="N83" s="13">
        <f t="shared" si="145"/>
        <v>0</v>
      </c>
      <c r="P83" s="13">
        <f t="shared" si="146"/>
        <v>0</v>
      </c>
      <c r="Q83" s="13">
        <f>SUMIFS(GD_E_2018!K:K,GD_E_2018!E:E,A83)</f>
        <v>0</v>
      </c>
      <c r="R83" s="13">
        <f t="shared" si="146"/>
        <v>0</v>
      </c>
      <c r="T83" s="13">
        <f t="shared" si="147"/>
        <v>0</v>
      </c>
      <c r="U83" s="13">
        <f>SUMIFS(GD_E_2019!G:G,GD_E_2019!E:E,A83)</f>
        <v>0</v>
      </c>
      <c r="V83" s="13">
        <f t="shared" si="148"/>
        <v>0</v>
      </c>
      <c r="W83" s="68" t="s">
        <v>570</v>
      </c>
      <c r="X83" s="13">
        <f t="shared" si="149"/>
        <v>0</v>
      </c>
      <c r="Y83" s="13">
        <f>SUMIFS(GD_E_2020!G:G,GD_E_2020!E:E,A83)</f>
        <v>0</v>
      </c>
      <c r="Z83" s="13">
        <f t="shared" si="150"/>
        <v>0</v>
      </c>
      <c r="AA83" s="68" t="s">
        <v>570</v>
      </c>
      <c r="AB83" s="13">
        <f t="shared" si="151"/>
        <v>0</v>
      </c>
      <c r="AC83" s="13">
        <f>SUMIFS(GD_E_2020!J:J,GD_E_2020!E:E,A83)</f>
        <v>0</v>
      </c>
      <c r="AD83" s="13">
        <f t="shared" si="152"/>
        <v>0</v>
      </c>
      <c r="AE83" s="68" t="s">
        <v>570</v>
      </c>
      <c r="AF83" s="13">
        <f t="shared" si="153"/>
        <v>0</v>
      </c>
      <c r="AG83" s="13">
        <f t="shared" si="154"/>
        <v>0</v>
      </c>
      <c r="AH83" s="13">
        <f t="shared" si="155"/>
        <v>0</v>
      </c>
    </row>
    <row r="84" spans="1:34" s="4" customFormat="1" x14ac:dyDescent="0.25">
      <c r="A84" s="29">
        <v>153004</v>
      </c>
      <c r="B84" s="29">
        <v>2300</v>
      </c>
      <c r="C84" s="35">
        <v>3333</v>
      </c>
      <c r="D84" s="12">
        <v>153</v>
      </c>
      <c r="E84" s="12" t="s">
        <v>480</v>
      </c>
      <c r="F84" s="12" t="s">
        <v>293</v>
      </c>
      <c r="G84" s="68" t="s">
        <v>570</v>
      </c>
      <c r="H84" s="13"/>
      <c r="I84" s="13">
        <f>SUMIFS(GD_E_2018!G:G,GD_E_2018!E:E,A84)</f>
        <v>0</v>
      </c>
      <c r="J84" s="13">
        <f t="shared" si="144"/>
        <v>0</v>
      </c>
      <c r="L84" s="13"/>
      <c r="M84" s="13">
        <f>SUMIFS(GD_E_2018!I:I,GD_E_2018!E:E,A84)</f>
        <v>0</v>
      </c>
      <c r="N84" s="13">
        <f t="shared" si="145"/>
        <v>0</v>
      </c>
      <c r="P84" s="13">
        <f t="shared" si="146"/>
        <v>0</v>
      </c>
      <c r="Q84" s="13">
        <f>SUMIFS(GD_E_2018!K:K,GD_E_2018!E:E,A84)</f>
        <v>0</v>
      </c>
      <c r="R84" s="13">
        <f t="shared" si="146"/>
        <v>0</v>
      </c>
      <c r="T84" s="13">
        <f t="shared" si="147"/>
        <v>0</v>
      </c>
      <c r="U84" s="13">
        <f>SUMIFS(GD_E_2019!G:G,GD_E_2019!E:E,A84)</f>
        <v>0</v>
      </c>
      <c r="V84" s="13">
        <f t="shared" si="148"/>
        <v>0</v>
      </c>
      <c r="W84" s="68" t="s">
        <v>570</v>
      </c>
      <c r="X84" s="13">
        <f t="shared" si="149"/>
        <v>0</v>
      </c>
      <c r="Y84" s="13">
        <f>SUMIFS(GD_E_2020!G:G,GD_E_2020!E:E,A84)</f>
        <v>0</v>
      </c>
      <c r="Z84" s="13">
        <f t="shared" si="150"/>
        <v>0</v>
      </c>
      <c r="AA84" s="68" t="s">
        <v>570</v>
      </c>
      <c r="AB84" s="13">
        <f t="shared" si="151"/>
        <v>0</v>
      </c>
      <c r="AC84" s="13">
        <f>SUMIFS(GD_E_2020!J:J,GD_E_2020!E:E,A84)</f>
        <v>0</v>
      </c>
      <c r="AD84" s="13">
        <f t="shared" si="152"/>
        <v>0</v>
      </c>
      <c r="AE84" s="68" t="s">
        <v>570</v>
      </c>
      <c r="AF84" s="13">
        <f t="shared" si="153"/>
        <v>0</v>
      </c>
      <c r="AG84" s="13">
        <f t="shared" si="154"/>
        <v>0</v>
      </c>
      <c r="AH84" s="13">
        <f t="shared" si="155"/>
        <v>0</v>
      </c>
    </row>
    <row r="85" spans="1:34" s="4" customFormat="1" x14ac:dyDescent="0.25">
      <c r="A85" s="29">
        <v>153005</v>
      </c>
      <c r="B85" s="29">
        <v>2300</v>
      </c>
      <c r="C85" s="35">
        <v>3334</v>
      </c>
      <c r="D85" s="12">
        <v>153</v>
      </c>
      <c r="E85" s="12" t="s">
        <v>479</v>
      </c>
      <c r="F85" s="12" t="s">
        <v>291</v>
      </c>
      <c r="G85" s="68" t="s">
        <v>570</v>
      </c>
      <c r="H85" s="13"/>
      <c r="I85" s="13">
        <f>SUMIFS(GD_E_2018!G:G,GD_E_2018!E:E,A85)</f>
        <v>0</v>
      </c>
      <c r="J85" s="13">
        <f t="shared" si="144"/>
        <v>0</v>
      </c>
      <c r="L85" s="13"/>
      <c r="M85" s="13">
        <f>SUMIFS(GD_E_2018!I:I,GD_E_2018!E:E,A85)</f>
        <v>0</v>
      </c>
      <c r="N85" s="13">
        <f t="shared" si="145"/>
        <v>0</v>
      </c>
      <c r="P85" s="13">
        <f t="shared" si="146"/>
        <v>0</v>
      </c>
      <c r="Q85" s="13">
        <f>SUMIFS(GD_E_2018!K:K,GD_E_2018!E:E,A85)</f>
        <v>0</v>
      </c>
      <c r="R85" s="13">
        <f t="shared" si="146"/>
        <v>0</v>
      </c>
      <c r="T85" s="13">
        <f t="shared" si="147"/>
        <v>0</v>
      </c>
      <c r="U85" s="13">
        <f>SUMIFS(GD_E_2019!G:G,GD_E_2019!E:E,A85)</f>
        <v>0</v>
      </c>
      <c r="V85" s="13">
        <f t="shared" si="148"/>
        <v>0</v>
      </c>
      <c r="W85" s="68" t="s">
        <v>570</v>
      </c>
      <c r="X85" s="13">
        <f t="shared" si="149"/>
        <v>0</v>
      </c>
      <c r="Y85" s="13">
        <f>SUMIFS(GD_E_2020!G:G,GD_E_2020!E:E,A85)</f>
        <v>0</v>
      </c>
      <c r="Z85" s="13">
        <f t="shared" si="150"/>
        <v>0</v>
      </c>
      <c r="AA85" s="68" t="s">
        <v>570</v>
      </c>
      <c r="AB85" s="13">
        <f t="shared" si="151"/>
        <v>0</v>
      </c>
      <c r="AC85" s="13">
        <f>SUMIFS(GD_E_2020!J:J,GD_E_2020!E:E,A85)</f>
        <v>0</v>
      </c>
      <c r="AD85" s="13">
        <f t="shared" si="152"/>
        <v>0</v>
      </c>
      <c r="AE85" s="68" t="s">
        <v>570</v>
      </c>
      <c r="AF85" s="13">
        <f t="shared" si="153"/>
        <v>0</v>
      </c>
      <c r="AG85" s="13">
        <f t="shared" si="154"/>
        <v>0</v>
      </c>
      <c r="AH85" s="13">
        <f t="shared" si="155"/>
        <v>0</v>
      </c>
    </row>
    <row r="86" spans="1:34" s="4" customFormat="1" x14ac:dyDescent="0.25">
      <c r="A86" s="29">
        <v>153006</v>
      </c>
      <c r="B86" s="29">
        <v>2300</v>
      </c>
      <c r="C86" s="35">
        <v>3335</v>
      </c>
      <c r="D86" s="12">
        <v>153</v>
      </c>
      <c r="E86" s="12" t="s">
        <v>478</v>
      </c>
      <c r="F86" s="12" t="s">
        <v>289</v>
      </c>
      <c r="G86" s="68" t="s">
        <v>570</v>
      </c>
      <c r="H86" s="13"/>
      <c r="I86" s="13">
        <f>SUMIFS(GD_E_2018!G:G,GD_E_2018!E:E,A86)</f>
        <v>0</v>
      </c>
      <c r="J86" s="13">
        <f t="shared" si="144"/>
        <v>0</v>
      </c>
      <c r="L86" s="13"/>
      <c r="M86" s="13">
        <f>SUMIFS(GD_E_2018!I:I,GD_E_2018!E:E,A86)</f>
        <v>0</v>
      </c>
      <c r="N86" s="13">
        <f t="shared" si="145"/>
        <v>0</v>
      </c>
      <c r="P86" s="13">
        <f t="shared" si="146"/>
        <v>0</v>
      </c>
      <c r="Q86" s="13">
        <f>SUMIFS(GD_E_2018!K:K,GD_E_2018!E:E,A86)</f>
        <v>0</v>
      </c>
      <c r="R86" s="13">
        <f t="shared" si="146"/>
        <v>0</v>
      </c>
      <c r="T86" s="13">
        <f t="shared" si="147"/>
        <v>0</v>
      </c>
      <c r="U86" s="13">
        <f>SUMIFS(GD_E_2019!G:G,GD_E_2019!E:E,A86)</f>
        <v>0</v>
      </c>
      <c r="V86" s="13">
        <f t="shared" si="148"/>
        <v>0</v>
      </c>
      <c r="W86" s="68" t="s">
        <v>570</v>
      </c>
      <c r="X86" s="13">
        <f t="shared" si="149"/>
        <v>0</v>
      </c>
      <c r="Y86" s="13">
        <f>SUMIFS(GD_E_2020!G:G,GD_E_2020!E:E,A86)</f>
        <v>0</v>
      </c>
      <c r="Z86" s="13">
        <f t="shared" si="150"/>
        <v>0</v>
      </c>
      <c r="AA86" s="68" t="s">
        <v>570</v>
      </c>
      <c r="AB86" s="13">
        <f t="shared" si="151"/>
        <v>0</v>
      </c>
      <c r="AC86" s="13">
        <f>SUMIFS(GD_E_2020!J:J,GD_E_2020!E:E,A86)</f>
        <v>0</v>
      </c>
      <c r="AD86" s="13">
        <f t="shared" si="152"/>
        <v>0</v>
      </c>
      <c r="AE86" s="68" t="s">
        <v>570</v>
      </c>
      <c r="AF86" s="13">
        <f t="shared" si="153"/>
        <v>0</v>
      </c>
      <c r="AG86" s="13">
        <f t="shared" si="154"/>
        <v>0</v>
      </c>
      <c r="AH86" s="13">
        <f t="shared" si="155"/>
        <v>0</v>
      </c>
    </row>
    <row r="87" spans="1:34" s="4" customFormat="1" x14ac:dyDescent="0.25">
      <c r="A87" s="29">
        <v>153007</v>
      </c>
      <c r="B87" s="29">
        <v>2300</v>
      </c>
      <c r="C87" s="35">
        <v>3336</v>
      </c>
      <c r="D87" s="12">
        <v>153</v>
      </c>
      <c r="E87" s="12" t="s">
        <v>477</v>
      </c>
      <c r="F87" s="12" t="s">
        <v>287</v>
      </c>
      <c r="G87" s="68" t="s">
        <v>570</v>
      </c>
      <c r="H87" s="13"/>
      <c r="I87" s="13">
        <f>SUMIFS(GD_E_2018!G:G,GD_E_2018!E:E,A87)</f>
        <v>0</v>
      </c>
      <c r="J87" s="13">
        <f t="shared" si="144"/>
        <v>0</v>
      </c>
      <c r="L87" s="13"/>
      <c r="M87" s="13">
        <f>SUMIFS(GD_E_2018!I:I,GD_E_2018!E:E,A87)</f>
        <v>0</v>
      </c>
      <c r="N87" s="13">
        <f t="shared" si="145"/>
        <v>0</v>
      </c>
      <c r="P87" s="13">
        <f t="shared" si="146"/>
        <v>0</v>
      </c>
      <c r="Q87" s="13">
        <f>SUMIFS(GD_E_2018!K:K,GD_E_2018!E:E,A87)</f>
        <v>0</v>
      </c>
      <c r="R87" s="13">
        <f t="shared" si="146"/>
        <v>0</v>
      </c>
      <c r="T87" s="13">
        <f t="shared" si="147"/>
        <v>0</v>
      </c>
      <c r="U87" s="13">
        <f>SUMIFS(GD_E_2019!G:G,GD_E_2019!E:E,A87)</f>
        <v>0</v>
      </c>
      <c r="V87" s="13">
        <f t="shared" si="148"/>
        <v>0</v>
      </c>
      <c r="W87" s="68" t="s">
        <v>570</v>
      </c>
      <c r="X87" s="13">
        <f t="shared" si="149"/>
        <v>0</v>
      </c>
      <c r="Y87" s="13">
        <f>SUMIFS(GD_E_2020!G:G,GD_E_2020!E:E,A87)</f>
        <v>0</v>
      </c>
      <c r="Z87" s="13">
        <f t="shared" si="150"/>
        <v>0</v>
      </c>
      <c r="AA87" s="68" t="s">
        <v>570</v>
      </c>
      <c r="AB87" s="13">
        <f t="shared" si="151"/>
        <v>0</v>
      </c>
      <c r="AC87" s="13">
        <f>SUMIFS(GD_E_2020!J:J,GD_E_2020!E:E,A87)</f>
        <v>0</v>
      </c>
      <c r="AD87" s="13">
        <f t="shared" si="152"/>
        <v>0</v>
      </c>
      <c r="AE87" s="68" t="s">
        <v>570</v>
      </c>
      <c r="AF87" s="13">
        <f t="shared" si="153"/>
        <v>0</v>
      </c>
      <c r="AG87" s="13">
        <f t="shared" si="154"/>
        <v>0</v>
      </c>
      <c r="AH87" s="13">
        <f t="shared" si="155"/>
        <v>0</v>
      </c>
    </row>
    <row r="88" spans="1:34" s="4" customFormat="1" x14ac:dyDescent="0.25">
      <c r="A88" s="29">
        <v>153008</v>
      </c>
      <c r="B88" s="29">
        <v>2300</v>
      </c>
      <c r="C88" s="35">
        <v>3337</v>
      </c>
      <c r="D88" s="12">
        <v>153</v>
      </c>
      <c r="E88" s="12" t="s">
        <v>476</v>
      </c>
      <c r="F88" s="12" t="s">
        <v>285</v>
      </c>
      <c r="G88" s="68" t="s">
        <v>570</v>
      </c>
      <c r="H88" s="13"/>
      <c r="I88" s="13">
        <f>SUMIFS(GD_E_2018!G:G,GD_E_2018!E:E,A88)</f>
        <v>0</v>
      </c>
      <c r="J88" s="13">
        <f t="shared" si="144"/>
        <v>0</v>
      </c>
      <c r="L88" s="13"/>
      <c r="M88" s="13">
        <f>SUMIFS(GD_E_2018!I:I,GD_E_2018!E:E,A88)</f>
        <v>0</v>
      </c>
      <c r="N88" s="13">
        <f t="shared" si="145"/>
        <v>0</v>
      </c>
      <c r="P88" s="13">
        <f t="shared" si="146"/>
        <v>0</v>
      </c>
      <c r="Q88" s="13">
        <f>SUMIFS(GD_E_2018!K:K,GD_E_2018!E:E,A88)</f>
        <v>0</v>
      </c>
      <c r="R88" s="13">
        <f t="shared" si="146"/>
        <v>0</v>
      </c>
      <c r="T88" s="13">
        <f t="shared" si="147"/>
        <v>0</v>
      </c>
      <c r="U88" s="13">
        <f>SUMIFS(GD_E_2019!G:G,GD_E_2019!E:E,A88)</f>
        <v>0</v>
      </c>
      <c r="V88" s="13">
        <f t="shared" si="148"/>
        <v>0</v>
      </c>
      <c r="W88" s="68" t="s">
        <v>570</v>
      </c>
      <c r="X88" s="13">
        <f t="shared" si="149"/>
        <v>0</v>
      </c>
      <c r="Y88" s="13">
        <f>SUMIFS(GD_E_2020!G:G,GD_E_2020!E:E,A88)</f>
        <v>0</v>
      </c>
      <c r="Z88" s="13">
        <f t="shared" si="150"/>
        <v>0</v>
      </c>
      <c r="AA88" s="68" t="s">
        <v>570</v>
      </c>
      <c r="AB88" s="13">
        <f t="shared" si="151"/>
        <v>0</v>
      </c>
      <c r="AC88" s="13">
        <f>SUMIFS(GD_E_2020!J:J,GD_E_2020!E:E,A88)</f>
        <v>0</v>
      </c>
      <c r="AD88" s="13">
        <f t="shared" si="152"/>
        <v>0</v>
      </c>
      <c r="AE88" s="68" t="s">
        <v>570</v>
      </c>
      <c r="AF88" s="13">
        <f t="shared" si="153"/>
        <v>0</v>
      </c>
      <c r="AG88" s="13">
        <f t="shared" si="154"/>
        <v>0</v>
      </c>
      <c r="AH88" s="13">
        <f t="shared" si="155"/>
        <v>0</v>
      </c>
    </row>
    <row r="89" spans="1:34" s="4" customFormat="1" x14ac:dyDescent="0.25">
      <c r="A89" s="29">
        <v>153009</v>
      </c>
      <c r="B89" s="29">
        <v>2300</v>
      </c>
      <c r="C89" s="35">
        <v>3338</v>
      </c>
      <c r="D89" s="12">
        <v>153</v>
      </c>
      <c r="E89" s="12" t="s">
        <v>475</v>
      </c>
      <c r="F89" s="12" t="s">
        <v>474</v>
      </c>
      <c r="G89" s="68" t="s">
        <v>570</v>
      </c>
      <c r="H89" s="13"/>
      <c r="I89" s="13">
        <f>SUMIFS(GD_E_2018!G:G,GD_E_2018!E:E,A89)</f>
        <v>0</v>
      </c>
      <c r="J89" s="13">
        <f t="shared" si="144"/>
        <v>0</v>
      </c>
      <c r="L89" s="13"/>
      <c r="M89" s="13">
        <f>SUMIFS(GD_E_2018!I:I,GD_E_2018!E:E,A89)</f>
        <v>0</v>
      </c>
      <c r="N89" s="13">
        <f t="shared" si="145"/>
        <v>0</v>
      </c>
      <c r="P89" s="13">
        <f t="shared" si="146"/>
        <v>0</v>
      </c>
      <c r="Q89" s="13">
        <f>SUMIFS(GD_E_2018!K:K,GD_E_2018!E:E,A89)</f>
        <v>0</v>
      </c>
      <c r="R89" s="13">
        <f t="shared" si="146"/>
        <v>0</v>
      </c>
      <c r="T89" s="13">
        <f t="shared" si="147"/>
        <v>0</v>
      </c>
      <c r="U89" s="13">
        <f>SUMIFS(GD_E_2019!G:G,GD_E_2019!E:E,A89)</f>
        <v>0</v>
      </c>
      <c r="V89" s="13">
        <f t="shared" si="148"/>
        <v>0</v>
      </c>
      <c r="W89" s="68" t="s">
        <v>570</v>
      </c>
      <c r="X89" s="13">
        <f t="shared" si="149"/>
        <v>0</v>
      </c>
      <c r="Y89" s="13">
        <f>SUMIFS(GD_E_2020!G:G,GD_E_2020!E:E,A89)</f>
        <v>0</v>
      </c>
      <c r="Z89" s="13">
        <f t="shared" si="150"/>
        <v>0</v>
      </c>
      <c r="AA89" s="68" t="s">
        <v>570</v>
      </c>
      <c r="AB89" s="13">
        <f t="shared" si="151"/>
        <v>0</v>
      </c>
      <c r="AC89" s="13">
        <f>SUMIFS(GD_E_2020!J:J,GD_E_2020!E:E,A89)</f>
        <v>0</v>
      </c>
      <c r="AD89" s="13">
        <f t="shared" si="152"/>
        <v>0</v>
      </c>
      <c r="AE89" s="68" t="s">
        <v>570</v>
      </c>
      <c r="AF89" s="13">
        <f t="shared" si="153"/>
        <v>0</v>
      </c>
      <c r="AG89" s="13">
        <f t="shared" si="154"/>
        <v>0</v>
      </c>
      <c r="AH89" s="13">
        <f t="shared" si="155"/>
        <v>0</v>
      </c>
    </row>
    <row r="90" spans="1:34" s="4" customFormat="1" x14ac:dyDescent="0.25">
      <c r="A90" s="14"/>
      <c r="B90" s="14"/>
      <c r="C90" s="15"/>
      <c r="D90" s="15"/>
      <c r="E90" s="15" t="s">
        <v>473</v>
      </c>
      <c r="F90" s="15" t="s">
        <v>472</v>
      </c>
      <c r="G90" s="69"/>
      <c r="H90" s="16">
        <f>SUM(H81:H89)</f>
        <v>0</v>
      </c>
      <c r="I90" s="16">
        <f>SUM(I81:I89)</f>
        <v>0</v>
      </c>
      <c r="J90" s="16">
        <f>SUM(J81:J89)</f>
        <v>0</v>
      </c>
      <c r="L90" s="16">
        <f>SUM(L81:L89)</f>
        <v>0</v>
      </c>
      <c r="M90" s="16">
        <f>SUM(M81:M89)</f>
        <v>0</v>
      </c>
      <c r="N90" s="16">
        <f>SUM(N81:N89)</f>
        <v>0</v>
      </c>
      <c r="P90" s="16">
        <f>SUM(P81:P89)</f>
        <v>0</v>
      </c>
      <c r="Q90" s="16">
        <f>SUM(Q81:Q89)</f>
        <v>0</v>
      </c>
      <c r="R90" s="16">
        <f>SUM(R81:R89)</f>
        <v>0</v>
      </c>
      <c r="T90" s="16">
        <f>SUM(T81:T89)</f>
        <v>0</v>
      </c>
      <c r="U90" s="16">
        <f>SUM(U81:U89)</f>
        <v>0</v>
      </c>
      <c r="V90" s="16">
        <f>SUM(V81:V89)</f>
        <v>0</v>
      </c>
      <c r="W90" s="69"/>
      <c r="X90" s="16">
        <f>SUM(X81:X89)</f>
        <v>0</v>
      </c>
      <c r="Y90" s="16">
        <f>SUM(Y81:Y89)</f>
        <v>0</v>
      </c>
      <c r="Z90" s="16">
        <f>SUM(Z81:Z89)</f>
        <v>0</v>
      </c>
      <c r="AA90" s="69"/>
      <c r="AB90" s="16">
        <f>SUM(AB81:AB89)</f>
        <v>0</v>
      </c>
      <c r="AC90" s="16">
        <f>SUM(AC81:AC89)</f>
        <v>0</v>
      </c>
      <c r="AD90" s="16">
        <f>SUM(AD81:AD89)</f>
        <v>0</v>
      </c>
      <c r="AE90" s="69"/>
      <c r="AF90" s="16">
        <f>SUM(AF81:AF89)</f>
        <v>0</v>
      </c>
      <c r="AG90" s="16">
        <f>SUM(AG81:AG89)</f>
        <v>0</v>
      </c>
      <c r="AH90" s="16">
        <f>SUM(AH81:AH89)</f>
        <v>0</v>
      </c>
    </row>
    <row r="91" spans="1:34" s="4" customFormat="1" x14ac:dyDescent="0.25">
      <c r="A91" s="14">
        <v>154001</v>
      </c>
      <c r="B91" s="14">
        <v>2300</v>
      </c>
      <c r="C91" s="15">
        <v>171</v>
      </c>
      <c r="D91" s="15">
        <v>154</v>
      </c>
      <c r="E91" s="15" t="s">
        <v>471</v>
      </c>
      <c r="F91" s="15" t="s">
        <v>249</v>
      </c>
      <c r="G91" s="68" t="s">
        <v>570</v>
      </c>
      <c r="H91" s="16"/>
      <c r="I91" s="13">
        <f>SUMIFS(GD_E_2018!G:G,GD_E_2018!E:E,A91)</f>
        <v>0</v>
      </c>
      <c r="J91" s="16">
        <f>H91+I91</f>
        <v>0</v>
      </c>
      <c r="L91" s="16"/>
      <c r="M91" s="13">
        <f>SUMIFS(GD_E_2018!I:I,GD_E_2018!E:E,A91)</f>
        <v>0</v>
      </c>
      <c r="N91" s="16">
        <f>L91+M91</f>
        <v>0</v>
      </c>
      <c r="P91" s="13">
        <f t="shared" ref="P91:R92" si="156">O91+N91</f>
        <v>0</v>
      </c>
      <c r="Q91" s="13">
        <f>SUMIFS(GD_E_2018!K:K,GD_E_2018!E:E,A91)</f>
        <v>0</v>
      </c>
      <c r="R91" s="13">
        <f t="shared" si="156"/>
        <v>0</v>
      </c>
      <c r="T91" s="13">
        <f t="shared" ref="T91:T92" si="157">R91</f>
        <v>0</v>
      </c>
      <c r="U91" s="13">
        <f>SUMIFS(GD_E_2019!G:G,GD_E_2019!E:E,A91)</f>
        <v>0</v>
      </c>
      <c r="V91" s="13">
        <f t="shared" ref="V91:V92" si="158">U91+T91</f>
        <v>0</v>
      </c>
      <c r="W91" s="68" t="s">
        <v>570</v>
      </c>
      <c r="X91" s="13">
        <f t="shared" ref="X91:X92" si="159">V91</f>
        <v>0</v>
      </c>
      <c r="Y91" s="13">
        <f>SUMIFS(GD_E_2020!G:G,GD_E_2020!E:E,A91)</f>
        <v>0</v>
      </c>
      <c r="Z91" s="13">
        <f t="shared" ref="Z91:Z92" si="160">Y91+X91</f>
        <v>0</v>
      </c>
      <c r="AA91" s="68" t="s">
        <v>570</v>
      </c>
      <c r="AB91" s="13">
        <f t="shared" ref="AB91:AB92" si="161">Z91</f>
        <v>0</v>
      </c>
      <c r="AC91" s="13">
        <f>SUMIFS(GD_E_2020!J:J,GD_E_2020!E:E,A91)</f>
        <v>0</v>
      </c>
      <c r="AD91" s="13">
        <f t="shared" ref="AD91:AD92" si="162">AC91+AB91</f>
        <v>0</v>
      </c>
      <c r="AE91" s="68" t="s">
        <v>570</v>
      </c>
      <c r="AF91" s="13">
        <f t="shared" ref="AF91:AF92" si="163">X91</f>
        <v>0</v>
      </c>
      <c r="AG91" s="13">
        <f t="shared" ref="AG91:AG92" si="164">AC91+Y91</f>
        <v>0</v>
      </c>
      <c r="AH91" s="13">
        <f t="shared" ref="AH91:AH92" si="165">AG91+AF91</f>
        <v>0</v>
      </c>
    </row>
    <row r="92" spans="1:34" s="4" customFormat="1" x14ac:dyDescent="0.25">
      <c r="A92" s="14">
        <v>155001</v>
      </c>
      <c r="B92" s="14">
        <v>2300</v>
      </c>
      <c r="C92" s="32">
        <v>2288</v>
      </c>
      <c r="D92" s="15">
        <v>155</v>
      </c>
      <c r="E92" s="15" t="s">
        <v>470</v>
      </c>
      <c r="F92" s="15" t="s">
        <v>469</v>
      </c>
      <c r="G92" s="68" t="s">
        <v>570</v>
      </c>
      <c r="H92" s="16"/>
      <c r="I92" s="13">
        <f>SUMIFS(GD_E_2018!G:G,GD_E_2018!E:E,A92)</f>
        <v>0</v>
      </c>
      <c r="J92" s="16">
        <f>H92+I92</f>
        <v>0</v>
      </c>
      <c r="L92" s="16"/>
      <c r="M92" s="13">
        <f>SUMIFS(GD_E_2018!I:I,GD_E_2018!E:E,A92)</f>
        <v>0</v>
      </c>
      <c r="N92" s="16">
        <f>L92+M92</f>
        <v>0</v>
      </c>
      <c r="P92" s="13">
        <f t="shared" si="156"/>
        <v>0</v>
      </c>
      <c r="Q92" s="13">
        <f>SUMIFS(GD_E_2018!K:K,GD_E_2018!E:E,A92)</f>
        <v>0</v>
      </c>
      <c r="R92" s="13">
        <f t="shared" si="156"/>
        <v>0</v>
      </c>
      <c r="T92" s="13">
        <f t="shared" si="157"/>
        <v>0</v>
      </c>
      <c r="U92" s="13">
        <f>SUMIFS(GD_E_2019!G:G,GD_E_2019!E:E,A92)</f>
        <v>0</v>
      </c>
      <c r="V92" s="13">
        <f t="shared" si="158"/>
        <v>0</v>
      </c>
      <c r="W92" s="68" t="s">
        <v>570</v>
      </c>
      <c r="X92" s="13">
        <f t="shared" si="159"/>
        <v>0</v>
      </c>
      <c r="Y92" s="13">
        <f>SUMIFS(GD_E_2020!G:G,GD_E_2020!E:E,A92)</f>
        <v>0</v>
      </c>
      <c r="Z92" s="13">
        <f t="shared" si="160"/>
        <v>0</v>
      </c>
      <c r="AA92" s="68" t="s">
        <v>570</v>
      </c>
      <c r="AB92" s="13">
        <f t="shared" si="161"/>
        <v>0</v>
      </c>
      <c r="AC92" s="13">
        <f>SUMIFS(GD_E_2020!J:J,GD_E_2020!E:E,A92)</f>
        <v>0</v>
      </c>
      <c r="AD92" s="13">
        <f t="shared" si="162"/>
        <v>0</v>
      </c>
      <c r="AE92" s="68" t="s">
        <v>570</v>
      </c>
      <c r="AF92" s="13">
        <f t="shared" si="163"/>
        <v>0</v>
      </c>
      <c r="AG92" s="13">
        <f t="shared" si="164"/>
        <v>0</v>
      </c>
      <c r="AH92" s="13">
        <f t="shared" si="165"/>
        <v>0</v>
      </c>
    </row>
    <row r="93" spans="1:34" s="4" customFormat="1" x14ac:dyDescent="0.25">
      <c r="A93" s="31"/>
      <c r="B93" s="31"/>
      <c r="C93" s="27"/>
      <c r="D93" s="27">
        <v>150</v>
      </c>
      <c r="E93" s="27" t="s">
        <v>470</v>
      </c>
      <c r="F93" s="27" t="s">
        <v>469</v>
      </c>
      <c r="G93" s="72"/>
      <c r="H93" s="28">
        <f>SUM(H79:H80,H90:H92)</f>
        <v>0</v>
      </c>
      <c r="I93" s="28">
        <f>SUM(I79:I80,I90:I92)</f>
        <v>0</v>
      </c>
      <c r="J93" s="28">
        <f>SUM(J79:J80,J90:J92)</f>
        <v>0</v>
      </c>
      <c r="L93" s="28">
        <f>SUM(L79:L80,L90:L92)</f>
        <v>0</v>
      </c>
      <c r="M93" s="28">
        <f>SUM(M79:M80,M90:M92)</f>
        <v>0</v>
      </c>
      <c r="N93" s="28">
        <f>SUM(N79:N80,N90:N92)</f>
        <v>0</v>
      </c>
      <c r="P93" s="28">
        <f>SUM(P79:P80,P90:P92)</f>
        <v>0</v>
      </c>
      <c r="Q93" s="28">
        <f>SUM(Q79:Q80,Q90:Q92)</f>
        <v>0</v>
      </c>
      <c r="R93" s="28">
        <f>SUM(R79:R80,R90:R92)</f>
        <v>0</v>
      </c>
      <c r="T93" s="28">
        <f>SUM(T79:T80,T90:T92)</f>
        <v>0</v>
      </c>
      <c r="U93" s="28">
        <f>SUM(U79:U80,U90:U92)</f>
        <v>0</v>
      </c>
      <c r="V93" s="28">
        <f>SUM(V79:V80,V90:V92)</f>
        <v>0</v>
      </c>
      <c r="W93" s="72"/>
      <c r="X93" s="28">
        <f>SUM(X79:X80,X90:X92)</f>
        <v>0</v>
      </c>
      <c r="Y93" s="28">
        <f>SUM(Y79:Y80,Y90:Y92)</f>
        <v>0</v>
      </c>
      <c r="Z93" s="28">
        <f>SUM(Z79:Z80,Z90:Z92)</f>
        <v>0</v>
      </c>
      <c r="AA93" s="72"/>
      <c r="AB93" s="28">
        <f>SUM(AB79:AB80,AB90:AB92)</f>
        <v>0</v>
      </c>
      <c r="AC93" s="28">
        <f>SUM(AC79:AC80,AC90:AC92)</f>
        <v>0</v>
      </c>
      <c r="AD93" s="28">
        <f>SUM(AD79:AD80,AD90:AD92)</f>
        <v>0</v>
      </c>
      <c r="AE93" s="72"/>
      <c r="AF93" s="28">
        <f>SUM(AF79:AF80,AF90:AF92)</f>
        <v>0</v>
      </c>
      <c r="AG93" s="28">
        <f>SUM(AG79:AG80,AG90:AG92)</f>
        <v>0</v>
      </c>
      <c r="AH93" s="28">
        <f>SUM(AH79:AH80,AH90:AH92)</f>
        <v>0</v>
      </c>
    </row>
    <row r="94" spans="1:34" s="4" customFormat="1" x14ac:dyDescent="0.25">
      <c r="A94" s="36"/>
      <c r="B94" s="36"/>
      <c r="C94" s="37"/>
      <c r="D94" s="37">
        <v>100</v>
      </c>
      <c r="E94" s="37" t="s">
        <v>468</v>
      </c>
      <c r="F94" s="37" t="s">
        <v>467</v>
      </c>
      <c r="G94" s="72"/>
      <c r="H94" s="38">
        <f>SUM(H24,H34,H52,H77,H93)</f>
        <v>0</v>
      </c>
      <c r="I94" s="38">
        <f>SUM(I24,I34,I52,I77,I93)</f>
        <v>59625000000</v>
      </c>
      <c r="J94" s="38">
        <f>SUM(J24,J34,J52,J77,J93)</f>
        <v>59625000000</v>
      </c>
      <c r="L94" s="38">
        <f>SUM(L24,L34,L52,L77,L93)</f>
        <v>0</v>
      </c>
      <c r="M94" s="38">
        <f>SUM(M24,M34,M52,M77,M93)</f>
        <v>25875000000</v>
      </c>
      <c r="N94" s="38">
        <f>SUM(N24,N34,N52,N77,N93)</f>
        <v>25875000000</v>
      </c>
      <c r="P94" s="38">
        <f>SUM(P24,P34,P52,P77,P93)</f>
        <v>25875000000</v>
      </c>
      <c r="Q94" s="38">
        <f>SUM(Q24,Q34,Q52,Q77,Q93)</f>
        <v>-6250000000</v>
      </c>
      <c r="R94" s="38">
        <f>SUM(R24,R34,R52,R77,R93)</f>
        <v>19625000000</v>
      </c>
      <c r="T94" s="38">
        <f>SUM(T24,T34,T52,T77,T93)</f>
        <v>19625000000</v>
      </c>
      <c r="U94" s="38">
        <f>SUM(U24,U34,U52,U77,U93)</f>
        <v>26000000000</v>
      </c>
      <c r="V94" s="38">
        <f>SUM(V24,V34,V52,V77,V93)</f>
        <v>45625000000</v>
      </c>
      <c r="W94" s="72"/>
      <c r="X94" s="38">
        <f>SUM(X24,X34,X52,X77,X93)</f>
        <v>45625000000</v>
      </c>
      <c r="Y94" s="38">
        <f>SUM(Y24,Y34,Y52,Y77,Y93)</f>
        <v>4500000000</v>
      </c>
      <c r="Z94" s="38">
        <f>SUM(Z24,Z34,Z52,Z77,Z93)</f>
        <v>50125000000</v>
      </c>
      <c r="AA94" s="72"/>
      <c r="AB94" s="38">
        <f>SUM(AB24,AB34,AB52,AB77,AB93)</f>
        <v>50125000000</v>
      </c>
      <c r="AC94" s="38">
        <f>SUM(AC24,AC34,AC52,AC77,AC93)</f>
        <v>11875000000</v>
      </c>
      <c r="AD94" s="38">
        <f>SUM(AD24,AD34,AD52,AD77,AD93)</f>
        <v>62000000000</v>
      </c>
      <c r="AE94" s="72"/>
      <c r="AF94" s="38">
        <f>SUM(AF24,AF34,AF52,AF77,AF93)</f>
        <v>45625000000</v>
      </c>
      <c r="AG94" s="38">
        <f>SUM(AG24,AG34,AG52,AG77,AG93)</f>
        <v>16375000000</v>
      </c>
      <c r="AH94" s="38">
        <f>SUM(AH24,AH34,AH52,AH77,AH93)</f>
        <v>62000000000</v>
      </c>
    </row>
    <row r="95" spans="1:34" s="4" customFormat="1" x14ac:dyDescent="0.25">
      <c r="A95" s="29"/>
      <c r="B95" s="29"/>
      <c r="C95" s="2"/>
      <c r="D95" s="2"/>
      <c r="E95" s="2"/>
      <c r="F95" s="2"/>
      <c r="G95" s="69"/>
      <c r="H95" s="3"/>
      <c r="I95" s="3"/>
      <c r="J95" s="3"/>
      <c r="L95" s="3"/>
      <c r="M95" s="3"/>
      <c r="N95" s="3"/>
      <c r="P95" s="3"/>
      <c r="Q95" s="3"/>
      <c r="R95" s="3"/>
      <c r="T95" s="3"/>
      <c r="U95" s="3"/>
      <c r="V95" s="3"/>
      <c r="W95" s="69"/>
      <c r="X95" s="3"/>
      <c r="Y95" s="3"/>
      <c r="Z95" s="3"/>
      <c r="AA95" s="69"/>
      <c r="AB95" s="3"/>
      <c r="AC95" s="3"/>
      <c r="AD95" s="3"/>
      <c r="AE95" s="69"/>
      <c r="AF95" s="3"/>
      <c r="AG95" s="3"/>
      <c r="AH95" s="3"/>
    </row>
    <row r="96" spans="1:34" s="4" customFormat="1" x14ac:dyDescent="0.25">
      <c r="A96" s="29"/>
      <c r="B96" s="29"/>
      <c r="C96" s="2"/>
      <c r="D96" s="2"/>
      <c r="E96" s="1" t="s">
        <v>310</v>
      </c>
      <c r="F96" s="1" t="s">
        <v>309</v>
      </c>
      <c r="G96" s="72"/>
      <c r="H96" s="3"/>
      <c r="I96" s="3"/>
      <c r="J96" s="3"/>
      <c r="L96" s="3"/>
      <c r="M96" s="3"/>
      <c r="N96" s="3"/>
      <c r="P96" s="3"/>
      <c r="Q96" s="3"/>
      <c r="R96" s="3"/>
      <c r="T96" s="3"/>
      <c r="U96" s="3"/>
      <c r="V96" s="3"/>
      <c r="W96" s="72"/>
      <c r="X96" s="3"/>
      <c r="Y96" s="3"/>
      <c r="Z96" s="3"/>
      <c r="AA96" s="72"/>
      <c r="AB96" s="3"/>
      <c r="AC96" s="3"/>
      <c r="AD96" s="3"/>
      <c r="AE96" s="72"/>
      <c r="AF96" s="3"/>
      <c r="AG96" s="3"/>
      <c r="AH96" s="3"/>
    </row>
    <row r="97" spans="1:34" s="4" customFormat="1" x14ac:dyDescent="0.25">
      <c r="A97" s="14">
        <v>211001</v>
      </c>
      <c r="B97" s="14">
        <v>1400</v>
      </c>
      <c r="C97" s="32">
        <v>1312</v>
      </c>
      <c r="D97" s="15">
        <v>211</v>
      </c>
      <c r="E97" s="15" t="s">
        <v>466</v>
      </c>
      <c r="F97" s="15" t="s">
        <v>465</v>
      </c>
      <c r="G97" s="68" t="s">
        <v>570</v>
      </c>
      <c r="H97" s="16"/>
      <c r="I97" s="13">
        <f>SUMIFS(GD_E_2018!G:G,GD_E_2018!E:E,A97)</f>
        <v>0</v>
      </c>
      <c r="J97" s="16">
        <f t="shared" ref="J97:J102" si="166">H97+I97</f>
        <v>0</v>
      </c>
      <c r="L97" s="16"/>
      <c r="M97" s="13">
        <f>SUMIFS(GD_E_2018!I:I,GD_E_2018!E:E,A97)</f>
        <v>0</v>
      </c>
      <c r="N97" s="16">
        <f t="shared" ref="N97:N102" si="167">L97+M97</f>
        <v>0</v>
      </c>
      <c r="P97" s="13">
        <f t="shared" ref="P97:R102" si="168">O97+N97</f>
        <v>0</v>
      </c>
      <c r="Q97" s="13">
        <f>SUMIFS(GD_E_2018!K:K,GD_E_2018!E:E,A97)</f>
        <v>0</v>
      </c>
      <c r="R97" s="13">
        <f t="shared" si="168"/>
        <v>0</v>
      </c>
      <c r="T97" s="13">
        <f t="shared" ref="T97:T102" si="169">R97</f>
        <v>0</v>
      </c>
      <c r="U97" s="13">
        <f>SUMIFS(GD_E_2019!G:G,GD_E_2019!E:E,A97)</f>
        <v>0</v>
      </c>
      <c r="V97" s="13">
        <f t="shared" ref="V97:V102" si="170">U97+T97</f>
        <v>0</v>
      </c>
      <c r="W97" s="68" t="s">
        <v>570</v>
      </c>
      <c r="X97" s="13">
        <f t="shared" ref="X97:X102" si="171">V97</f>
        <v>0</v>
      </c>
      <c r="Y97" s="13">
        <f>SUMIFS(GD_E_2020!G:G,GD_E_2020!E:E,A97)</f>
        <v>0</v>
      </c>
      <c r="Z97" s="13">
        <f t="shared" ref="Z97:Z102" si="172">Y97+X97</f>
        <v>0</v>
      </c>
      <c r="AA97" s="68" t="s">
        <v>570</v>
      </c>
      <c r="AB97" s="13">
        <f t="shared" ref="AB97:AB102" si="173">Z97</f>
        <v>0</v>
      </c>
      <c r="AC97" s="13">
        <f>SUMIFS(GD_E_2020!J:J,GD_E_2020!E:E,A97)</f>
        <v>0</v>
      </c>
      <c r="AD97" s="13">
        <f t="shared" ref="AD97:AD102" si="174">AC97+AB97</f>
        <v>0</v>
      </c>
      <c r="AE97" s="68" t="s">
        <v>570</v>
      </c>
      <c r="AF97" s="13">
        <f t="shared" ref="AF97:AF102" si="175">X97</f>
        <v>0</v>
      </c>
      <c r="AG97" s="13">
        <f t="shared" ref="AG97:AG102" si="176">AC97+Y97</f>
        <v>0</v>
      </c>
      <c r="AH97" s="13">
        <f t="shared" ref="AH97:AH102" si="177">AG97+AF97</f>
        <v>0</v>
      </c>
    </row>
    <row r="98" spans="1:34" s="4" customFormat="1" x14ac:dyDescent="0.25">
      <c r="A98" s="14">
        <v>212001</v>
      </c>
      <c r="B98" s="14">
        <v>1410</v>
      </c>
      <c r="C98" s="32">
        <v>3312</v>
      </c>
      <c r="D98" s="15">
        <v>212</v>
      </c>
      <c r="E98" s="15" t="s">
        <v>464</v>
      </c>
      <c r="F98" s="15" t="s">
        <v>463</v>
      </c>
      <c r="G98" s="68" t="s">
        <v>570</v>
      </c>
      <c r="H98" s="16"/>
      <c r="I98" s="13">
        <f>SUMIFS(GD_E_2018!G:G,GD_E_2018!E:E,A98)</f>
        <v>0</v>
      </c>
      <c r="J98" s="16">
        <f t="shared" si="166"/>
        <v>0</v>
      </c>
      <c r="L98" s="16"/>
      <c r="M98" s="13">
        <f>SUMIFS(GD_E_2018!I:I,GD_E_2018!E:E,A98)</f>
        <v>0</v>
      </c>
      <c r="N98" s="16">
        <f t="shared" si="167"/>
        <v>0</v>
      </c>
      <c r="P98" s="13">
        <f t="shared" si="168"/>
        <v>0</v>
      </c>
      <c r="Q98" s="13">
        <f>SUMIFS(GD_E_2018!K:K,GD_E_2018!E:E,A98)</f>
        <v>0</v>
      </c>
      <c r="R98" s="13">
        <f t="shared" si="168"/>
        <v>0</v>
      </c>
      <c r="T98" s="13">
        <f t="shared" si="169"/>
        <v>0</v>
      </c>
      <c r="U98" s="13">
        <f>SUMIFS(GD_E_2019!G:G,GD_E_2019!E:E,A98)</f>
        <v>0</v>
      </c>
      <c r="V98" s="13">
        <f t="shared" si="170"/>
        <v>0</v>
      </c>
      <c r="W98" s="68" t="s">
        <v>570</v>
      </c>
      <c r="X98" s="13">
        <f t="shared" si="171"/>
        <v>0</v>
      </c>
      <c r="Y98" s="13">
        <f>SUMIFS(GD_E_2020!G:G,GD_E_2020!E:E,A98)</f>
        <v>0</v>
      </c>
      <c r="Z98" s="13">
        <f t="shared" si="172"/>
        <v>0</v>
      </c>
      <c r="AA98" s="68" t="s">
        <v>570</v>
      </c>
      <c r="AB98" s="13">
        <f t="shared" si="173"/>
        <v>0</v>
      </c>
      <c r="AC98" s="13">
        <f>SUMIFS(GD_E_2020!J:J,GD_E_2020!E:E,A98)</f>
        <v>0</v>
      </c>
      <c r="AD98" s="13">
        <f t="shared" si="174"/>
        <v>0</v>
      </c>
      <c r="AE98" s="68" t="s">
        <v>570</v>
      </c>
      <c r="AF98" s="13">
        <f t="shared" si="175"/>
        <v>0</v>
      </c>
      <c r="AG98" s="13">
        <f t="shared" si="176"/>
        <v>0</v>
      </c>
      <c r="AH98" s="13">
        <f t="shared" si="177"/>
        <v>0</v>
      </c>
    </row>
    <row r="99" spans="1:34" s="4" customFormat="1" x14ac:dyDescent="0.25">
      <c r="A99" s="14">
        <v>213001</v>
      </c>
      <c r="B99" s="14">
        <v>1420</v>
      </c>
      <c r="C99" s="15">
        <v>1361</v>
      </c>
      <c r="D99" s="15">
        <v>213</v>
      </c>
      <c r="E99" s="15" t="s">
        <v>462</v>
      </c>
      <c r="F99" s="15" t="s">
        <v>461</v>
      </c>
      <c r="G99" s="68" t="s">
        <v>570</v>
      </c>
      <c r="H99" s="16"/>
      <c r="I99" s="13">
        <f>SUMIFS(GD_E_2018!G:G,GD_E_2018!E:E,A99)</f>
        <v>0</v>
      </c>
      <c r="J99" s="16">
        <f t="shared" si="166"/>
        <v>0</v>
      </c>
      <c r="L99" s="16"/>
      <c r="M99" s="13">
        <f>SUMIFS(GD_E_2018!I:I,GD_E_2018!E:E,A99)</f>
        <v>0</v>
      </c>
      <c r="N99" s="16">
        <f t="shared" si="167"/>
        <v>0</v>
      </c>
      <c r="P99" s="13">
        <f t="shared" si="168"/>
        <v>0</v>
      </c>
      <c r="Q99" s="13">
        <f>SUMIFS(GD_E_2018!K:K,GD_E_2018!E:E,A99)</f>
        <v>0</v>
      </c>
      <c r="R99" s="13">
        <f t="shared" si="168"/>
        <v>0</v>
      </c>
      <c r="T99" s="13">
        <f t="shared" si="169"/>
        <v>0</v>
      </c>
      <c r="U99" s="13">
        <f>SUMIFS(GD_E_2019!G:G,GD_E_2019!E:E,A99)</f>
        <v>0</v>
      </c>
      <c r="V99" s="13">
        <f t="shared" si="170"/>
        <v>0</v>
      </c>
      <c r="W99" s="68" t="s">
        <v>570</v>
      </c>
      <c r="X99" s="13">
        <f t="shared" si="171"/>
        <v>0</v>
      </c>
      <c r="Y99" s="13">
        <f>SUMIFS(GD_E_2020!G:G,GD_E_2020!E:E,A99)</f>
        <v>0</v>
      </c>
      <c r="Z99" s="13">
        <f t="shared" si="172"/>
        <v>0</v>
      </c>
      <c r="AA99" s="68" t="s">
        <v>570</v>
      </c>
      <c r="AB99" s="13">
        <f t="shared" si="173"/>
        <v>0</v>
      </c>
      <c r="AC99" s="13">
        <f>SUMIFS(GD_E_2020!J:J,GD_E_2020!E:E,A99)</f>
        <v>0</v>
      </c>
      <c r="AD99" s="13">
        <f t="shared" si="174"/>
        <v>0</v>
      </c>
      <c r="AE99" s="68" t="s">
        <v>570</v>
      </c>
      <c r="AF99" s="13">
        <f t="shared" si="175"/>
        <v>0</v>
      </c>
      <c r="AG99" s="13">
        <f t="shared" si="176"/>
        <v>0</v>
      </c>
      <c r="AH99" s="13">
        <f t="shared" si="177"/>
        <v>0</v>
      </c>
    </row>
    <row r="100" spans="1:34" s="4" customFormat="1" x14ac:dyDescent="0.25">
      <c r="A100" s="29">
        <v>214001</v>
      </c>
      <c r="B100" s="29">
        <v>1420</v>
      </c>
      <c r="C100" s="39">
        <v>13622</v>
      </c>
      <c r="D100" s="2">
        <v>214</v>
      </c>
      <c r="E100" s="12" t="s">
        <v>460</v>
      </c>
      <c r="F100" s="12" t="s">
        <v>459</v>
      </c>
      <c r="G100" s="68" t="s">
        <v>570</v>
      </c>
      <c r="H100" s="13"/>
      <c r="I100" s="13">
        <f>SUMIFS(GD_E_2018!G:G,GD_E_2018!E:E,A100)</f>
        <v>0</v>
      </c>
      <c r="J100" s="13">
        <f t="shared" si="166"/>
        <v>0</v>
      </c>
      <c r="L100" s="13"/>
      <c r="M100" s="13">
        <f>SUMIFS(GD_E_2018!I:I,GD_E_2018!E:E,A100)</f>
        <v>0</v>
      </c>
      <c r="N100" s="13">
        <f t="shared" si="167"/>
        <v>0</v>
      </c>
      <c r="P100" s="13">
        <f t="shared" si="168"/>
        <v>0</v>
      </c>
      <c r="Q100" s="13">
        <f>SUMIFS(GD_E_2018!K:K,GD_E_2018!E:E,A100)</f>
        <v>0</v>
      </c>
      <c r="R100" s="13">
        <f t="shared" si="168"/>
        <v>0</v>
      </c>
      <c r="T100" s="13">
        <f t="shared" si="169"/>
        <v>0</v>
      </c>
      <c r="U100" s="13">
        <f>SUMIFS(GD_E_2019!G:G,GD_E_2019!E:E,A100)</f>
        <v>0</v>
      </c>
      <c r="V100" s="13">
        <f t="shared" si="170"/>
        <v>0</v>
      </c>
      <c r="W100" s="68" t="s">
        <v>570</v>
      </c>
      <c r="X100" s="13">
        <f t="shared" si="171"/>
        <v>0</v>
      </c>
      <c r="Y100" s="13">
        <f>SUMIFS(GD_E_2020!G:G,GD_E_2020!E:E,A100)</f>
        <v>0</v>
      </c>
      <c r="Z100" s="13">
        <f t="shared" si="172"/>
        <v>0</v>
      </c>
      <c r="AA100" s="68" t="s">
        <v>570</v>
      </c>
      <c r="AB100" s="13">
        <f t="shared" si="173"/>
        <v>0</v>
      </c>
      <c r="AC100" s="13">
        <f>SUMIFS(GD_E_2020!J:J,GD_E_2020!E:E,A100)</f>
        <v>0</v>
      </c>
      <c r="AD100" s="13">
        <f t="shared" si="174"/>
        <v>0</v>
      </c>
      <c r="AE100" s="68" t="s">
        <v>570</v>
      </c>
      <c r="AF100" s="13">
        <f t="shared" si="175"/>
        <v>0</v>
      </c>
      <c r="AG100" s="13">
        <f t="shared" si="176"/>
        <v>0</v>
      </c>
      <c r="AH100" s="13">
        <f t="shared" si="177"/>
        <v>0</v>
      </c>
    </row>
    <row r="101" spans="1:34" s="4" customFormat="1" x14ac:dyDescent="0.25">
      <c r="A101" s="29">
        <v>214002</v>
      </c>
      <c r="B101" s="29">
        <v>1420</v>
      </c>
      <c r="C101" s="39">
        <v>13632</v>
      </c>
      <c r="D101" s="2">
        <v>214</v>
      </c>
      <c r="E101" s="12" t="s">
        <v>458</v>
      </c>
      <c r="F101" s="12" t="s">
        <v>457</v>
      </c>
      <c r="G101" s="68" t="s">
        <v>570</v>
      </c>
      <c r="H101" s="13"/>
      <c r="I101" s="13">
        <f>SUMIFS(GD_E_2018!G:G,GD_E_2018!E:E,A101)</f>
        <v>0</v>
      </c>
      <c r="J101" s="13">
        <f t="shared" si="166"/>
        <v>0</v>
      </c>
      <c r="L101" s="13"/>
      <c r="M101" s="13">
        <f>SUMIFS(GD_E_2018!I:I,GD_E_2018!E:E,A101)</f>
        <v>0</v>
      </c>
      <c r="N101" s="13">
        <f t="shared" si="167"/>
        <v>0</v>
      </c>
      <c r="P101" s="13">
        <f t="shared" si="168"/>
        <v>0</v>
      </c>
      <c r="Q101" s="13">
        <f>SUMIFS(GD_E_2018!K:K,GD_E_2018!E:E,A101)</f>
        <v>0</v>
      </c>
      <c r="R101" s="13">
        <f t="shared" si="168"/>
        <v>0</v>
      </c>
      <c r="T101" s="13">
        <f t="shared" si="169"/>
        <v>0</v>
      </c>
      <c r="U101" s="13">
        <f>SUMIFS(GD_E_2019!G:G,GD_E_2019!E:E,A101)</f>
        <v>0</v>
      </c>
      <c r="V101" s="13">
        <f t="shared" si="170"/>
        <v>0</v>
      </c>
      <c r="W101" s="68" t="s">
        <v>570</v>
      </c>
      <c r="X101" s="13">
        <f t="shared" si="171"/>
        <v>0</v>
      </c>
      <c r="Y101" s="13">
        <f>SUMIFS(GD_E_2020!G:G,GD_E_2020!E:E,A101)</f>
        <v>0</v>
      </c>
      <c r="Z101" s="13">
        <f t="shared" si="172"/>
        <v>0</v>
      </c>
      <c r="AA101" s="68" t="s">
        <v>570</v>
      </c>
      <c r="AB101" s="13">
        <f t="shared" si="173"/>
        <v>0</v>
      </c>
      <c r="AC101" s="13">
        <f>SUMIFS(GD_E_2020!J:J,GD_E_2020!E:E,A101)</f>
        <v>0</v>
      </c>
      <c r="AD101" s="13">
        <f t="shared" si="174"/>
        <v>0</v>
      </c>
      <c r="AE101" s="68" t="s">
        <v>570</v>
      </c>
      <c r="AF101" s="13">
        <f t="shared" si="175"/>
        <v>0</v>
      </c>
      <c r="AG101" s="13">
        <f t="shared" si="176"/>
        <v>0</v>
      </c>
      <c r="AH101" s="13">
        <f t="shared" si="177"/>
        <v>0</v>
      </c>
    </row>
    <row r="102" spans="1:34" s="4" customFormat="1" x14ac:dyDescent="0.25">
      <c r="A102" s="29">
        <v>214003</v>
      </c>
      <c r="B102" s="29">
        <v>1420</v>
      </c>
      <c r="C102" s="39">
        <v>13682</v>
      </c>
      <c r="D102" s="2">
        <v>214</v>
      </c>
      <c r="E102" s="12" t="s">
        <v>456</v>
      </c>
      <c r="F102" s="12" t="s">
        <v>455</v>
      </c>
      <c r="G102" s="68" t="s">
        <v>570</v>
      </c>
      <c r="H102" s="13"/>
      <c r="I102" s="13">
        <f>SUMIFS(GD_E_2018!G:G,GD_E_2018!E:E,A102)</f>
        <v>0</v>
      </c>
      <c r="J102" s="13">
        <f t="shared" si="166"/>
        <v>0</v>
      </c>
      <c r="L102" s="13"/>
      <c r="M102" s="13">
        <f>SUMIFS(GD_E_2018!I:I,GD_E_2018!E:E,A102)</f>
        <v>0</v>
      </c>
      <c r="N102" s="13">
        <f t="shared" si="167"/>
        <v>0</v>
      </c>
      <c r="P102" s="13">
        <f t="shared" si="168"/>
        <v>0</v>
      </c>
      <c r="Q102" s="13">
        <f>SUMIFS(GD_E_2018!K:K,GD_E_2018!E:E,A102)</f>
        <v>0</v>
      </c>
      <c r="R102" s="13">
        <f t="shared" si="168"/>
        <v>0</v>
      </c>
      <c r="T102" s="13">
        <f t="shared" si="169"/>
        <v>0</v>
      </c>
      <c r="U102" s="13">
        <f>SUMIFS(GD_E_2019!G:G,GD_E_2019!E:E,A102)</f>
        <v>0</v>
      </c>
      <c r="V102" s="13">
        <f t="shared" si="170"/>
        <v>0</v>
      </c>
      <c r="W102" s="68" t="s">
        <v>570</v>
      </c>
      <c r="X102" s="13">
        <f t="shared" si="171"/>
        <v>0</v>
      </c>
      <c r="Y102" s="13">
        <f>SUMIFS(GD_E_2020!G:G,GD_E_2020!E:E,A102)</f>
        <v>0</v>
      </c>
      <c r="Z102" s="13">
        <f t="shared" si="172"/>
        <v>0</v>
      </c>
      <c r="AA102" s="68" t="s">
        <v>570</v>
      </c>
      <c r="AB102" s="13">
        <f t="shared" si="173"/>
        <v>0</v>
      </c>
      <c r="AC102" s="13">
        <f>SUMIFS(GD_E_2020!J:J,GD_E_2020!E:E,A102)</f>
        <v>0</v>
      </c>
      <c r="AD102" s="13">
        <f t="shared" si="174"/>
        <v>0</v>
      </c>
      <c r="AE102" s="68" t="s">
        <v>570</v>
      </c>
      <c r="AF102" s="13">
        <f t="shared" si="175"/>
        <v>0</v>
      </c>
      <c r="AG102" s="13">
        <f t="shared" si="176"/>
        <v>0</v>
      </c>
      <c r="AH102" s="13">
        <f t="shared" si="177"/>
        <v>0</v>
      </c>
    </row>
    <row r="103" spans="1:34" s="4" customFormat="1" x14ac:dyDescent="0.25">
      <c r="A103" s="14"/>
      <c r="B103" s="14"/>
      <c r="C103" s="15"/>
      <c r="D103" s="15"/>
      <c r="E103" s="15" t="s">
        <v>454</v>
      </c>
      <c r="F103" s="15" t="s">
        <v>453</v>
      </c>
      <c r="G103" s="69"/>
      <c r="H103" s="16">
        <f>SUM(H100:H102)</f>
        <v>0</v>
      </c>
      <c r="I103" s="16">
        <f>SUM(I100:I102)</f>
        <v>0</v>
      </c>
      <c r="J103" s="16">
        <f>SUM(J100:J102)</f>
        <v>0</v>
      </c>
      <c r="L103" s="16">
        <f>SUM(L100:L102)</f>
        <v>0</v>
      </c>
      <c r="M103" s="16">
        <f>SUM(M100:M102)</f>
        <v>0</v>
      </c>
      <c r="N103" s="16">
        <f>SUM(N100:N102)</f>
        <v>0</v>
      </c>
      <c r="P103" s="16">
        <f>SUM(P100:P102)</f>
        <v>0</v>
      </c>
      <c r="Q103" s="16">
        <f>SUM(Q100:Q102)</f>
        <v>0</v>
      </c>
      <c r="R103" s="16">
        <f>SUM(R100:R102)</f>
        <v>0</v>
      </c>
      <c r="T103" s="16">
        <f>SUM(T100:T102)</f>
        <v>0</v>
      </c>
      <c r="U103" s="16">
        <f>SUM(U100:U102)</f>
        <v>0</v>
      </c>
      <c r="V103" s="16">
        <f>SUM(V100:V102)</f>
        <v>0</v>
      </c>
      <c r="W103" s="69"/>
      <c r="X103" s="16">
        <f>SUM(X100:X102)</f>
        <v>0</v>
      </c>
      <c r="Y103" s="16">
        <f>SUM(Y100:Y102)</f>
        <v>0</v>
      </c>
      <c r="Z103" s="16">
        <f>SUM(Z100:Z102)</f>
        <v>0</v>
      </c>
      <c r="AA103" s="69"/>
      <c r="AB103" s="16">
        <f>SUM(AB100:AB102)</f>
        <v>0</v>
      </c>
      <c r="AC103" s="16">
        <f>SUM(AC100:AC102)</f>
        <v>0</v>
      </c>
      <c r="AD103" s="16">
        <f>SUM(AD100:AD102)</f>
        <v>0</v>
      </c>
      <c r="AE103" s="69"/>
      <c r="AF103" s="16">
        <f>SUM(AF100:AF102)</f>
        <v>0</v>
      </c>
      <c r="AG103" s="16">
        <f>SUM(AG100:AG102)</f>
        <v>0</v>
      </c>
      <c r="AH103" s="16">
        <f>SUM(AH100:AH102)</f>
        <v>0</v>
      </c>
    </row>
    <row r="104" spans="1:34" s="4" customFormat="1" x14ac:dyDescent="0.25">
      <c r="A104" s="14">
        <v>215001</v>
      </c>
      <c r="B104" s="14">
        <v>1900</v>
      </c>
      <c r="C104" s="32">
        <v>12832</v>
      </c>
      <c r="D104" s="15">
        <v>215</v>
      </c>
      <c r="E104" s="15" t="s">
        <v>452</v>
      </c>
      <c r="F104" s="15" t="s">
        <v>451</v>
      </c>
      <c r="G104" s="68" t="s">
        <v>570</v>
      </c>
      <c r="H104" s="16"/>
      <c r="I104" s="13">
        <f>SUMIFS(GD_E_2018!G:G,GD_E_2018!E:E,A104)</f>
        <v>0</v>
      </c>
      <c r="J104" s="16">
        <f t="shared" ref="J104:J110" si="178">H104+I104</f>
        <v>0</v>
      </c>
      <c r="L104" s="16"/>
      <c r="M104" s="13">
        <f>SUMIFS(GD_E_2018!I:I,GD_E_2018!E:E,A104)</f>
        <v>0</v>
      </c>
      <c r="N104" s="16">
        <f t="shared" ref="N104:N110" si="179">L104+M104</f>
        <v>0</v>
      </c>
      <c r="P104" s="13">
        <f t="shared" ref="P104:R110" si="180">O104+N104</f>
        <v>0</v>
      </c>
      <c r="Q104" s="13">
        <f>SUMIFS(GD_E_2018!K:K,GD_E_2018!E:E,A104)</f>
        <v>0</v>
      </c>
      <c r="R104" s="13">
        <f t="shared" si="180"/>
        <v>0</v>
      </c>
      <c r="T104" s="13">
        <f t="shared" ref="T104:T110" si="181">R104</f>
        <v>0</v>
      </c>
      <c r="U104" s="13">
        <f>SUMIFS(GD_E_2019!G:G,GD_E_2019!E:E,A104)</f>
        <v>0</v>
      </c>
      <c r="V104" s="13">
        <f t="shared" ref="V104:V110" si="182">U104+T104</f>
        <v>0</v>
      </c>
      <c r="W104" s="68" t="s">
        <v>570</v>
      </c>
      <c r="X104" s="13">
        <f t="shared" ref="X104:X110" si="183">V104</f>
        <v>0</v>
      </c>
      <c r="Y104" s="13">
        <f>SUMIFS(GD_E_2020!G:G,GD_E_2020!E:E,A104)</f>
        <v>0</v>
      </c>
      <c r="Z104" s="13">
        <f t="shared" ref="Z104:Z110" si="184">Y104+X104</f>
        <v>0</v>
      </c>
      <c r="AA104" s="68" t="s">
        <v>570</v>
      </c>
      <c r="AB104" s="13">
        <f t="shared" ref="AB104:AB110" si="185">Z104</f>
        <v>0</v>
      </c>
      <c r="AC104" s="13">
        <f>SUMIFS(GD_E_2020!J:J,GD_E_2020!E:E,A104)</f>
        <v>0</v>
      </c>
      <c r="AD104" s="13">
        <f t="shared" ref="AD104:AD110" si="186">AC104+AB104</f>
        <v>0</v>
      </c>
      <c r="AE104" s="68" t="s">
        <v>570</v>
      </c>
      <c r="AF104" s="13">
        <f t="shared" ref="AF104:AF110" si="187">X104</f>
        <v>0</v>
      </c>
      <c r="AG104" s="13">
        <f t="shared" ref="AG104:AG110" si="188">AC104+Y104</f>
        <v>0</v>
      </c>
      <c r="AH104" s="13">
        <f t="shared" ref="AH104:AH110" si="189">AG104+AF104</f>
        <v>0</v>
      </c>
    </row>
    <row r="105" spans="1:34" s="4" customFormat="1" x14ac:dyDescent="0.25">
      <c r="A105" s="29">
        <v>216001</v>
      </c>
      <c r="B105" s="29">
        <v>1900</v>
      </c>
      <c r="C105" s="30">
        <v>13852</v>
      </c>
      <c r="D105" s="12">
        <v>216</v>
      </c>
      <c r="E105" s="12" t="s">
        <v>228</v>
      </c>
      <c r="F105" s="12" t="s">
        <v>227</v>
      </c>
      <c r="G105" s="68" t="s">
        <v>570</v>
      </c>
      <c r="H105" s="13"/>
      <c r="I105" s="13">
        <f>SUMIFS(GD_E_2018!G:G,GD_E_2018!E:E,A105)</f>
        <v>0</v>
      </c>
      <c r="J105" s="13">
        <f t="shared" si="178"/>
        <v>0</v>
      </c>
      <c r="L105" s="13"/>
      <c r="M105" s="13">
        <f>SUMIFS(GD_E_2018!I:I,GD_E_2018!E:E,A105)</f>
        <v>0</v>
      </c>
      <c r="N105" s="13">
        <f t="shared" si="179"/>
        <v>0</v>
      </c>
      <c r="P105" s="13">
        <f t="shared" si="180"/>
        <v>0</v>
      </c>
      <c r="Q105" s="13">
        <f>SUMIFS(GD_E_2018!K:K,GD_E_2018!E:E,A105)</f>
        <v>0</v>
      </c>
      <c r="R105" s="13">
        <f t="shared" si="180"/>
        <v>0</v>
      </c>
      <c r="T105" s="13">
        <f t="shared" si="181"/>
        <v>0</v>
      </c>
      <c r="U105" s="13">
        <f>SUMIFS(GD_E_2019!G:G,GD_E_2019!E:E,A105)</f>
        <v>0</v>
      </c>
      <c r="V105" s="13">
        <f t="shared" si="182"/>
        <v>0</v>
      </c>
      <c r="W105" s="68" t="s">
        <v>570</v>
      </c>
      <c r="X105" s="13">
        <f t="shared" si="183"/>
        <v>0</v>
      </c>
      <c r="Y105" s="13">
        <f>SUMIFS(GD_E_2020!G:G,GD_E_2020!E:E,A105)</f>
        <v>0</v>
      </c>
      <c r="Z105" s="13">
        <f t="shared" si="184"/>
        <v>0</v>
      </c>
      <c r="AA105" s="68" t="s">
        <v>570</v>
      </c>
      <c r="AB105" s="13">
        <f t="shared" si="185"/>
        <v>0</v>
      </c>
      <c r="AC105" s="13">
        <f>SUMIFS(GD_E_2020!J:J,GD_E_2020!E:E,A105)</f>
        <v>0</v>
      </c>
      <c r="AD105" s="13">
        <f t="shared" si="186"/>
        <v>0</v>
      </c>
      <c r="AE105" s="68" t="s">
        <v>570</v>
      </c>
      <c r="AF105" s="13">
        <f t="shared" si="187"/>
        <v>0</v>
      </c>
      <c r="AG105" s="13">
        <f t="shared" si="188"/>
        <v>0</v>
      </c>
      <c r="AH105" s="13">
        <f t="shared" si="189"/>
        <v>0</v>
      </c>
    </row>
    <row r="106" spans="1:34" s="4" customFormat="1" x14ac:dyDescent="0.25">
      <c r="A106" s="29">
        <v>216002</v>
      </c>
      <c r="B106" s="29">
        <v>1900</v>
      </c>
      <c r="C106" s="30">
        <v>13882</v>
      </c>
      <c r="D106" s="12">
        <v>216</v>
      </c>
      <c r="E106" s="12" t="s">
        <v>445</v>
      </c>
      <c r="F106" s="12" t="s">
        <v>225</v>
      </c>
      <c r="G106" s="68" t="s">
        <v>570</v>
      </c>
      <c r="H106" s="13"/>
      <c r="I106" s="13">
        <f>SUMIFS(GD_E_2018!G:G,GD_E_2018!E:E,A106)</f>
        <v>0</v>
      </c>
      <c r="J106" s="13">
        <f t="shared" si="178"/>
        <v>0</v>
      </c>
      <c r="L106" s="13"/>
      <c r="M106" s="13">
        <f>SUMIFS(GD_E_2018!I:I,GD_E_2018!E:E,A106)</f>
        <v>0</v>
      </c>
      <c r="N106" s="13">
        <f t="shared" si="179"/>
        <v>0</v>
      </c>
      <c r="P106" s="13">
        <f t="shared" si="180"/>
        <v>0</v>
      </c>
      <c r="Q106" s="13">
        <f>SUMIFS(GD_E_2018!K:K,GD_E_2018!E:E,A106)</f>
        <v>0</v>
      </c>
      <c r="R106" s="13">
        <f t="shared" si="180"/>
        <v>0</v>
      </c>
      <c r="T106" s="13">
        <f t="shared" si="181"/>
        <v>0</v>
      </c>
      <c r="U106" s="13">
        <f>SUMIFS(GD_E_2019!G:G,GD_E_2019!E:E,A106)</f>
        <v>0</v>
      </c>
      <c r="V106" s="13">
        <f t="shared" si="182"/>
        <v>0</v>
      </c>
      <c r="W106" s="68" t="s">
        <v>570</v>
      </c>
      <c r="X106" s="13">
        <f t="shared" si="183"/>
        <v>0</v>
      </c>
      <c r="Y106" s="13">
        <f>SUMIFS(GD_E_2020!G:G,GD_E_2020!E:E,A106)</f>
        <v>0</v>
      </c>
      <c r="Z106" s="13">
        <f t="shared" si="184"/>
        <v>0</v>
      </c>
      <c r="AA106" s="68" t="s">
        <v>570</v>
      </c>
      <c r="AB106" s="13">
        <f t="shared" si="185"/>
        <v>0</v>
      </c>
      <c r="AC106" s="13">
        <f>SUMIFS(GD_E_2020!J:J,GD_E_2020!E:E,A106)</f>
        <v>0</v>
      </c>
      <c r="AD106" s="13">
        <f t="shared" si="186"/>
        <v>0</v>
      </c>
      <c r="AE106" s="68" t="s">
        <v>570</v>
      </c>
      <c r="AF106" s="13">
        <f t="shared" si="187"/>
        <v>0</v>
      </c>
      <c r="AG106" s="13">
        <f t="shared" si="188"/>
        <v>0</v>
      </c>
      <c r="AH106" s="13">
        <f t="shared" si="189"/>
        <v>0</v>
      </c>
    </row>
    <row r="107" spans="1:34" s="4" customFormat="1" x14ac:dyDescent="0.25">
      <c r="A107" s="29">
        <v>216003</v>
      </c>
      <c r="B107" s="29">
        <v>1900</v>
      </c>
      <c r="C107" s="30">
        <v>3342</v>
      </c>
      <c r="D107" s="12">
        <v>216</v>
      </c>
      <c r="E107" s="12" t="s">
        <v>280</v>
      </c>
      <c r="F107" s="12" t="s">
        <v>279</v>
      </c>
      <c r="G107" s="68" t="s">
        <v>570</v>
      </c>
      <c r="H107" s="13"/>
      <c r="I107" s="13">
        <f>SUMIFS(GD_E_2018!G:G,GD_E_2018!E:E,A107)</f>
        <v>0</v>
      </c>
      <c r="J107" s="13">
        <f t="shared" si="178"/>
        <v>0</v>
      </c>
      <c r="L107" s="13"/>
      <c r="M107" s="13">
        <f>SUMIFS(GD_E_2018!I:I,GD_E_2018!E:E,A107)</f>
        <v>0</v>
      </c>
      <c r="N107" s="13">
        <f t="shared" si="179"/>
        <v>0</v>
      </c>
      <c r="P107" s="13">
        <f t="shared" si="180"/>
        <v>0</v>
      </c>
      <c r="Q107" s="13">
        <f>SUMIFS(GD_E_2018!K:K,GD_E_2018!E:E,A107)</f>
        <v>0</v>
      </c>
      <c r="R107" s="13">
        <f t="shared" si="180"/>
        <v>0</v>
      </c>
      <c r="T107" s="13">
        <f t="shared" si="181"/>
        <v>0</v>
      </c>
      <c r="U107" s="13">
        <f>SUMIFS(GD_E_2019!G:G,GD_E_2019!E:E,A107)</f>
        <v>0</v>
      </c>
      <c r="V107" s="13">
        <f t="shared" si="182"/>
        <v>0</v>
      </c>
      <c r="W107" s="68" t="s">
        <v>570</v>
      </c>
      <c r="X107" s="13">
        <f t="shared" si="183"/>
        <v>0</v>
      </c>
      <c r="Y107" s="13">
        <f>SUMIFS(GD_E_2020!G:G,GD_E_2020!E:E,A107)</f>
        <v>0</v>
      </c>
      <c r="Z107" s="13">
        <f t="shared" si="184"/>
        <v>0</v>
      </c>
      <c r="AA107" s="68" t="s">
        <v>570</v>
      </c>
      <c r="AB107" s="13">
        <f t="shared" si="185"/>
        <v>0</v>
      </c>
      <c r="AC107" s="13">
        <f>SUMIFS(GD_E_2020!J:J,GD_E_2020!E:E,A107)</f>
        <v>0</v>
      </c>
      <c r="AD107" s="13">
        <f t="shared" si="186"/>
        <v>0</v>
      </c>
      <c r="AE107" s="68" t="s">
        <v>570</v>
      </c>
      <c r="AF107" s="13">
        <f t="shared" si="187"/>
        <v>0</v>
      </c>
      <c r="AG107" s="13">
        <f t="shared" si="188"/>
        <v>0</v>
      </c>
      <c r="AH107" s="13">
        <f t="shared" si="189"/>
        <v>0</v>
      </c>
    </row>
    <row r="108" spans="1:34" s="4" customFormat="1" x14ac:dyDescent="0.25">
      <c r="A108" s="29">
        <v>216004</v>
      </c>
      <c r="B108" s="29">
        <v>1900</v>
      </c>
      <c r="C108" s="30">
        <v>3382</v>
      </c>
      <c r="D108" s="12">
        <v>216</v>
      </c>
      <c r="E108" s="12" t="s">
        <v>450</v>
      </c>
      <c r="F108" s="12" t="s">
        <v>223</v>
      </c>
      <c r="G108" s="68" t="s">
        <v>570</v>
      </c>
      <c r="H108" s="13"/>
      <c r="I108" s="13">
        <f>SUMIFS(GD_E_2018!G:G,GD_E_2018!E:E,A108)</f>
        <v>0</v>
      </c>
      <c r="J108" s="13">
        <f t="shared" si="178"/>
        <v>0</v>
      </c>
      <c r="L108" s="13"/>
      <c r="M108" s="13">
        <f>SUMIFS(GD_E_2018!I:I,GD_E_2018!E:E,A108)</f>
        <v>0</v>
      </c>
      <c r="N108" s="13">
        <f t="shared" si="179"/>
        <v>0</v>
      </c>
      <c r="P108" s="13">
        <f t="shared" si="180"/>
        <v>0</v>
      </c>
      <c r="Q108" s="13">
        <f>SUMIFS(GD_E_2018!K:K,GD_E_2018!E:E,A108)</f>
        <v>0</v>
      </c>
      <c r="R108" s="13">
        <f t="shared" si="180"/>
        <v>0</v>
      </c>
      <c r="T108" s="13">
        <f t="shared" si="181"/>
        <v>0</v>
      </c>
      <c r="U108" s="13">
        <f>SUMIFS(GD_E_2019!G:G,GD_E_2019!E:E,A108)</f>
        <v>0</v>
      </c>
      <c r="V108" s="13">
        <f t="shared" si="182"/>
        <v>0</v>
      </c>
      <c r="W108" s="68" t="s">
        <v>570</v>
      </c>
      <c r="X108" s="13">
        <f t="shared" si="183"/>
        <v>0</v>
      </c>
      <c r="Y108" s="13">
        <f>SUMIFS(GD_E_2020!G:G,GD_E_2020!E:E,A108)</f>
        <v>0</v>
      </c>
      <c r="Z108" s="13">
        <f t="shared" si="184"/>
        <v>0</v>
      </c>
      <c r="AA108" s="68" t="s">
        <v>570</v>
      </c>
      <c r="AB108" s="13">
        <f t="shared" si="185"/>
        <v>0</v>
      </c>
      <c r="AC108" s="13">
        <f>SUMIFS(GD_E_2020!J:J,GD_E_2020!E:E,A108)</f>
        <v>0</v>
      </c>
      <c r="AD108" s="13">
        <f t="shared" si="186"/>
        <v>0</v>
      </c>
      <c r="AE108" s="68" t="s">
        <v>570</v>
      </c>
      <c r="AF108" s="13">
        <f t="shared" si="187"/>
        <v>0</v>
      </c>
      <c r="AG108" s="13">
        <f t="shared" si="188"/>
        <v>0</v>
      </c>
      <c r="AH108" s="13">
        <f t="shared" si="189"/>
        <v>0</v>
      </c>
    </row>
    <row r="109" spans="1:34" s="4" customFormat="1" x14ac:dyDescent="0.25">
      <c r="A109" s="29">
        <v>216005</v>
      </c>
      <c r="B109" s="29">
        <v>1900</v>
      </c>
      <c r="C109" s="30">
        <v>1412</v>
      </c>
      <c r="D109" s="12">
        <v>216</v>
      </c>
      <c r="E109" s="12" t="s">
        <v>449</v>
      </c>
      <c r="F109" s="12" t="s">
        <v>448</v>
      </c>
      <c r="G109" s="68" t="s">
        <v>570</v>
      </c>
      <c r="H109" s="13"/>
      <c r="I109" s="13">
        <f>SUMIFS(GD_E_2018!G:G,GD_E_2018!E:E,A109)</f>
        <v>0</v>
      </c>
      <c r="J109" s="13">
        <f t="shared" si="178"/>
        <v>0</v>
      </c>
      <c r="L109" s="13"/>
      <c r="M109" s="13">
        <f>SUMIFS(GD_E_2018!I:I,GD_E_2018!E:E,A109)</f>
        <v>0</v>
      </c>
      <c r="N109" s="13">
        <f t="shared" si="179"/>
        <v>0</v>
      </c>
      <c r="P109" s="13">
        <f t="shared" si="180"/>
        <v>0</v>
      </c>
      <c r="Q109" s="13">
        <f>SUMIFS(GD_E_2018!K:K,GD_E_2018!E:E,A109)</f>
        <v>0</v>
      </c>
      <c r="R109" s="13">
        <f t="shared" si="180"/>
        <v>0</v>
      </c>
      <c r="T109" s="13">
        <f t="shared" si="181"/>
        <v>0</v>
      </c>
      <c r="U109" s="13">
        <f>SUMIFS(GD_E_2019!G:G,GD_E_2019!E:E,A109)</f>
        <v>0</v>
      </c>
      <c r="V109" s="13">
        <f t="shared" si="182"/>
        <v>0</v>
      </c>
      <c r="W109" s="68" t="s">
        <v>570</v>
      </c>
      <c r="X109" s="13">
        <f t="shared" si="183"/>
        <v>0</v>
      </c>
      <c r="Y109" s="13">
        <f>SUMIFS(GD_E_2020!G:G,GD_E_2020!E:E,A109)</f>
        <v>0</v>
      </c>
      <c r="Z109" s="13">
        <f t="shared" si="184"/>
        <v>0</v>
      </c>
      <c r="AA109" s="68" t="s">
        <v>570</v>
      </c>
      <c r="AB109" s="13">
        <f t="shared" si="185"/>
        <v>0</v>
      </c>
      <c r="AC109" s="13">
        <f>SUMIFS(GD_E_2020!J:J,GD_E_2020!E:E,A109)</f>
        <v>0</v>
      </c>
      <c r="AD109" s="13">
        <f t="shared" si="186"/>
        <v>0</v>
      </c>
      <c r="AE109" s="68" t="s">
        <v>570</v>
      </c>
      <c r="AF109" s="13">
        <f t="shared" si="187"/>
        <v>0</v>
      </c>
      <c r="AG109" s="13">
        <f t="shared" si="188"/>
        <v>0</v>
      </c>
      <c r="AH109" s="13">
        <f t="shared" si="189"/>
        <v>0</v>
      </c>
    </row>
    <row r="110" spans="1:34" s="4" customFormat="1" x14ac:dyDescent="0.25">
      <c r="A110" s="29">
        <v>216006</v>
      </c>
      <c r="B110" s="29">
        <v>1900</v>
      </c>
      <c r="C110" s="30">
        <v>2442</v>
      </c>
      <c r="D110" s="12">
        <v>216</v>
      </c>
      <c r="E110" s="12" t="s">
        <v>447</v>
      </c>
      <c r="F110" s="12" t="s">
        <v>446</v>
      </c>
      <c r="G110" s="68" t="s">
        <v>570</v>
      </c>
      <c r="H110" s="13"/>
      <c r="I110" s="13">
        <f>SUMIFS(GD_E_2018!G:G,GD_E_2018!E:E,A110)</f>
        <v>0</v>
      </c>
      <c r="J110" s="13">
        <f t="shared" si="178"/>
        <v>0</v>
      </c>
      <c r="L110" s="13"/>
      <c r="M110" s="13">
        <f>SUMIFS(GD_E_2018!I:I,GD_E_2018!E:E,A110)</f>
        <v>0</v>
      </c>
      <c r="N110" s="13">
        <f t="shared" si="179"/>
        <v>0</v>
      </c>
      <c r="P110" s="13">
        <f t="shared" si="180"/>
        <v>0</v>
      </c>
      <c r="Q110" s="13">
        <f>SUMIFS(GD_E_2018!K:K,GD_E_2018!E:E,A110)</f>
        <v>0</v>
      </c>
      <c r="R110" s="13">
        <f t="shared" si="180"/>
        <v>0</v>
      </c>
      <c r="T110" s="13">
        <f t="shared" si="181"/>
        <v>0</v>
      </c>
      <c r="U110" s="13">
        <f>SUMIFS(GD_E_2019!G:G,GD_E_2019!E:E,A110)</f>
        <v>0</v>
      </c>
      <c r="V110" s="13">
        <f t="shared" si="182"/>
        <v>0</v>
      </c>
      <c r="W110" s="68" t="s">
        <v>570</v>
      </c>
      <c r="X110" s="13">
        <f t="shared" si="183"/>
        <v>0</v>
      </c>
      <c r="Y110" s="13">
        <f>SUMIFS(GD_E_2020!G:G,GD_E_2020!E:E,A110)</f>
        <v>0</v>
      </c>
      <c r="Z110" s="13">
        <f t="shared" si="184"/>
        <v>0</v>
      </c>
      <c r="AA110" s="68" t="s">
        <v>570</v>
      </c>
      <c r="AB110" s="13">
        <f t="shared" si="185"/>
        <v>0</v>
      </c>
      <c r="AC110" s="13">
        <f>SUMIFS(GD_E_2020!J:J,GD_E_2020!E:E,A110)</f>
        <v>0</v>
      </c>
      <c r="AD110" s="13">
        <f t="shared" si="186"/>
        <v>0</v>
      </c>
      <c r="AE110" s="68" t="s">
        <v>570</v>
      </c>
      <c r="AF110" s="13">
        <f t="shared" si="187"/>
        <v>0</v>
      </c>
      <c r="AG110" s="13">
        <f t="shared" si="188"/>
        <v>0</v>
      </c>
      <c r="AH110" s="13">
        <f t="shared" si="189"/>
        <v>0</v>
      </c>
    </row>
    <row r="111" spans="1:34" s="4" customFormat="1" x14ac:dyDescent="0.25">
      <c r="A111" s="14"/>
      <c r="B111" s="14"/>
      <c r="C111" s="15"/>
      <c r="D111" s="15"/>
      <c r="E111" s="15" t="s">
        <v>445</v>
      </c>
      <c r="F111" s="15" t="s">
        <v>444</v>
      </c>
      <c r="G111" s="69"/>
      <c r="H111" s="16">
        <f>SUM(H105:H110)</f>
        <v>0</v>
      </c>
      <c r="I111" s="16">
        <f>SUM(I105:I110)</f>
        <v>0</v>
      </c>
      <c r="J111" s="16">
        <f>SUM(J105:J110)</f>
        <v>0</v>
      </c>
      <c r="L111" s="16">
        <f>SUM(L105:L110)</f>
        <v>0</v>
      </c>
      <c r="M111" s="16">
        <f>SUM(M105:M110)</f>
        <v>0</v>
      </c>
      <c r="N111" s="16">
        <f>SUM(N105:N110)</f>
        <v>0</v>
      </c>
      <c r="P111" s="16">
        <f>SUM(P105:P110)</f>
        <v>0</v>
      </c>
      <c r="Q111" s="16">
        <f>SUM(Q105:Q110)</f>
        <v>0</v>
      </c>
      <c r="R111" s="16">
        <f>SUM(R105:R110)</f>
        <v>0</v>
      </c>
      <c r="T111" s="16">
        <f>SUM(T105:T110)</f>
        <v>0</v>
      </c>
      <c r="U111" s="16">
        <f>SUM(U105:U110)</f>
        <v>0</v>
      </c>
      <c r="V111" s="16">
        <f>SUM(V105:V110)</f>
        <v>0</v>
      </c>
      <c r="W111" s="69"/>
      <c r="X111" s="16">
        <f>SUM(X105:X110)</f>
        <v>0</v>
      </c>
      <c r="Y111" s="16">
        <f>SUM(Y105:Y110)</f>
        <v>0</v>
      </c>
      <c r="Z111" s="16">
        <f>SUM(Z105:Z110)</f>
        <v>0</v>
      </c>
      <c r="AA111" s="69"/>
      <c r="AB111" s="16">
        <f>SUM(AB105:AB110)</f>
        <v>0</v>
      </c>
      <c r="AC111" s="16">
        <f>SUM(AC105:AC110)</f>
        <v>0</v>
      </c>
      <c r="AD111" s="16">
        <f>SUM(AD105:AD110)</f>
        <v>0</v>
      </c>
      <c r="AE111" s="69"/>
      <c r="AF111" s="16">
        <f>SUM(AF105:AF110)</f>
        <v>0</v>
      </c>
      <c r="AG111" s="16">
        <f>SUM(AG105:AG110)</f>
        <v>0</v>
      </c>
      <c r="AH111" s="16">
        <f>SUM(AH105:AH110)</f>
        <v>0</v>
      </c>
    </row>
    <row r="112" spans="1:34" s="4" customFormat="1" x14ac:dyDescent="0.25">
      <c r="A112" s="14">
        <v>219001</v>
      </c>
      <c r="B112" s="14">
        <v>1400</v>
      </c>
      <c r="C112" s="15">
        <v>22932</v>
      </c>
      <c r="D112" s="15">
        <v>219</v>
      </c>
      <c r="E112" s="15" t="s">
        <v>443</v>
      </c>
      <c r="F112" s="15" t="s">
        <v>442</v>
      </c>
      <c r="G112" s="68" t="s">
        <v>570</v>
      </c>
      <c r="H112" s="16"/>
      <c r="I112" s="13">
        <f>SUMIFS(GD_E_2018!G:G,GD_E_2018!E:E,A112)</f>
        <v>0</v>
      </c>
      <c r="J112" s="16">
        <f>H112+I112</f>
        <v>0</v>
      </c>
      <c r="L112" s="16"/>
      <c r="M112" s="13">
        <f>SUMIFS(GD_E_2018!I:I,GD_E_2018!E:E,A112)</f>
        <v>0</v>
      </c>
      <c r="N112" s="16">
        <f>L112+M112</f>
        <v>0</v>
      </c>
      <c r="P112" s="13">
        <f>O112+N112</f>
        <v>0</v>
      </c>
      <c r="Q112" s="13">
        <f>SUMIFS(GD_E_2018!K:K,GD_E_2018!E:E,A112)</f>
        <v>0</v>
      </c>
      <c r="R112" s="13">
        <f>Q112+P112</f>
        <v>0</v>
      </c>
      <c r="T112" s="13">
        <f>R112</f>
        <v>0</v>
      </c>
      <c r="U112" s="13">
        <f>SUMIFS(GD_E_2019!G:G,GD_E_2019!E:E,A112)</f>
        <v>0</v>
      </c>
      <c r="V112" s="13">
        <f>U112+T112</f>
        <v>0</v>
      </c>
      <c r="W112" s="68" t="s">
        <v>570</v>
      </c>
      <c r="X112" s="13">
        <f>V112</f>
        <v>0</v>
      </c>
      <c r="Y112" s="13">
        <f>SUMIFS(GD_E_2020!G:G,GD_E_2020!E:E,A112)</f>
        <v>0</v>
      </c>
      <c r="Z112" s="13">
        <f>Y112+X112</f>
        <v>0</v>
      </c>
      <c r="AA112" s="68" t="s">
        <v>570</v>
      </c>
      <c r="AB112" s="13">
        <f>Z112</f>
        <v>0</v>
      </c>
      <c r="AC112" s="13">
        <f>SUMIFS(GD_E_2020!J:J,GD_E_2020!E:E,A112)</f>
        <v>0</v>
      </c>
      <c r="AD112" s="13">
        <f>AC112+AB112</f>
        <v>0</v>
      </c>
      <c r="AE112" s="68" t="s">
        <v>570</v>
      </c>
      <c r="AF112" s="13">
        <f>X112</f>
        <v>0</v>
      </c>
      <c r="AG112" s="13">
        <f>AC112+Y112</f>
        <v>0</v>
      </c>
      <c r="AH112" s="13">
        <f>AG112+AF112</f>
        <v>0</v>
      </c>
    </row>
    <row r="113" spans="1:34"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L113" s="28">
        <f>SUM(L97:L99,L103:L104,L111:L112)</f>
        <v>0</v>
      </c>
      <c r="M113" s="28">
        <f>SUM(M97:M99,M103:M104,M111:M112)</f>
        <v>0</v>
      </c>
      <c r="N113" s="28">
        <f>SUM(N97:N99,N103:N104,N111:N112)</f>
        <v>0</v>
      </c>
      <c r="P113" s="28">
        <f>SUM(P97:P99,P103:P104,P111:P112)</f>
        <v>0</v>
      </c>
      <c r="Q113" s="28">
        <f>SUM(Q97:Q99,Q103:Q104,Q111:Q112)</f>
        <v>0</v>
      </c>
      <c r="R113" s="28">
        <f>SUM(R97:R99,R103:R104,R111:R112)</f>
        <v>0</v>
      </c>
      <c r="T113" s="28">
        <f>SUM(T97:T99,T103:T104,T111:T112)</f>
        <v>0</v>
      </c>
      <c r="U113" s="28">
        <f>SUM(U97:U99,U103:U104,U111:U112)</f>
        <v>0</v>
      </c>
      <c r="V113" s="28">
        <f>SUM(V97:V99,V103:V104,V111:V112)</f>
        <v>0</v>
      </c>
      <c r="W113" s="72"/>
      <c r="X113" s="28">
        <f>SUM(X97:X99,X103:X104,X111:X112)</f>
        <v>0</v>
      </c>
      <c r="Y113" s="28">
        <f>SUM(Y97:Y99,Y103:Y104,Y111:Y112)</f>
        <v>0</v>
      </c>
      <c r="Z113" s="28">
        <f>SUM(Z97:Z99,Z103:Z104,Z111:Z112)</f>
        <v>0</v>
      </c>
      <c r="AA113" s="72"/>
      <c r="AB113" s="28">
        <f>SUM(AB97:AB99,AB103:AB104,AB111:AB112)</f>
        <v>0</v>
      </c>
      <c r="AC113" s="28">
        <f>SUM(AC97:AC99,AC103:AC104,AC111:AC112)</f>
        <v>0</v>
      </c>
      <c r="AD113" s="28">
        <f>SUM(AD97:AD99,AD103:AD104,AD111:AD112)</f>
        <v>0</v>
      </c>
      <c r="AE113" s="72"/>
      <c r="AF113" s="28">
        <f>SUM(AF97:AF99,AF103:AF104,AF111:AF112)</f>
        <v>0</v>
      </c>
      <c r="AG113" s="28">
        <f>SUM(AG97:AG99,AG103:AG104,AG111:AG112)</f>
        <v>0</v>
      </c>
      <c r="AH113" s="28">
        <f>SUM(AH97:AH99,AH103:AH104,AH111:AH112)</f>
        <v>0</v>
      </c>
    </row>
    <row r="114" spans="1:34" s="4" customFormat="1" x14ac:dyDescent="0.25">
      <c r="A114" s="29">
        <v>222001</v>
      </c>
      <c r="B114" s="29">
        <v>1100</v>
      </c>
      <c r="C114" s="12">
        <v>2111</v>
      </c>
      <c r="D114" s="12">
        <v>222</v>
      </c>
      <c r="E114" s="12" t="s">
        <v>433</v>
      </c>
      <c r="F114" s="12" t="s">
        <v>432</v>
      </c>
      <c r="G114" s="68" t="s">
        <v>570</v>
      </c>
      <c r="H114" s="13"/>
      <c r="I114" s="13">
        <f>SUMIFS(GD_E_2018!G:G,GD_E_2018!E:E,A114)</f>
        <v>0</v>
      </c>
      <c r="J114" s="13">
        <f t="shared" ref="J114:J119" si="190">H114+I114</f>
        <v>0</v>
      </c>
      <c r="L114" s="13"/>
      <c r="M114" s="13">
        <f>SUMIFS(GD_E_2018!I:I,GD_E_2018!E:E,A114)</f>
        <v>0</v>
      </c>
      <c r="N114" s="13">
        <f t="shared" ref="N114:N119" si="191">L114+M114</f>
        <v>0</v>
      </c>
      <c r="P114" s="13">
        <f t="shared" ref="P114:R119" si="192">O114+N114</f>
        <v>0</v>
      </c>
      <c r="Q114" s="13">
        <f>SUMIFS(GD_E_2018!K:K,GD_E_2018!E:E,A114)</f>
        <v>0</v>
      </c>
      <c r="R114" s="13">
        <f t="shared" si="192"/>
        <v>0</v>
      </c>
      <c r="T114" s="13">
        <f t="shared" ref="T114:T119" si="193">R114</f>
        <v>0</v>
      </c>
      <c r="U114" s="13">
        <f>SUMIFS(GD_E_2019!G:G,GD_E_2019!E:E,A114)</f>
        <v>0</v>
      </c>
      <c r="V114" s="13">
        <f t="shared" ref="V114:V119" si="194">U114+T114</f>
        <v>0</v>
      </c>
      <c r="W114" s="68" t="s">
        <v>570</v>
      </c>
      <c r="X114" s="13">
        <f t="shared" ref="X114:X119" si="195">V114</f>
        <v>0</v>
      </c>
      <c r="Y114" s="13">
        <f>SUMIFS(GD_E_2020!G:G,GD_E_2020!E:E,A114)</f>
        <v>0</v>
      </c>
      <c r="Z114" s="13">
        <f t="shared" ref="Z114:Z119" si="196">Y114+X114</f>
        <v>0</v>
      </c>
      <c r="AA114" s="68" t="s">
        <v>570</v>
      </c>
      <c r="AB114" s="13">
        <f t="shared" ref="AB114:AB119" si="197">Z114</f>
        <v>0</v>
      </c>
      <c r="AC114" s="13">
        <f>SUMIFS(GD_E_2020!J:J,GD_E_2020!E:E,A114)</f>
        <v>0</v>
      </c>
      <c r="AD114" s="13">
        <f t="shared" ref="AD114:AD119" si="198">AC114+AB114</f>
        <v>0</v>
      </c>
      <c r="AE114" s="68" t="s">
        <v>570</v>
      </c>
      <c r="AF114" s="13">
        <f t="shared" ref="AF114:AF119" si="199">X114</f>
        <v>0</v>
      </c>
      <c r="AG114" s="13">
        <f t="shared" ref="AG114:AG119" si="200">AC114+Y114</f>
        <v>0</v>
      </c>
      <c r="AH114" s="13">
        <f t="shared" ref="AH114:AH119" si="201">AG114+AF114</f>
        <v>0</v>
      </c>
    </row>
    <row r="115" spans="1:34" s="4" customFormat="1" x14ac:dyDescent="0.25">
      <c r="A115" s="29">
        <v>222002</v>
      </c>
      <c r="B115" s="29">
        <v>1100</v>
      </c>
      <c r="C115" s="12">
        <v>2112</v>
      </c>
      <c r="D115" s="12">
        <v>222</v>
      </c>
      <c r="E115" s="12" t="s">
        <v>431</v>
      </c>
      <c r="F115" s="12" t="s">
        <v>430</v>
      </c>
      <c r="G115" s="68" t="s">
        <v>570</v>
      </c>
      <c r="H115" s="13"/>
      <c r="I115" s="13">
        <f>SUMIFS(GD_E_2018!G:G,GD_E_2018!E:E,A115)</f>
        <v>1000000000</v>
      </c>
      <c r="J115" s="13">
        <f t="shared" si="190"/>
        <v>1000000000</v>
      </c>
      <c r="L115" s="13"/>
      <c r="M115" s="13">
        <f>SUMIFS(GD_E_2018!I:I,GD_E_2018!E:E,A115)</f>
        <v>1000000000</v>
      </c>
      <c r="N115" s="13">
        <f t="shared" si="191"/>
        <v>1000000000</v>
      </c>
      <c r="P115" s="13">
        <f t="shared" si="192"/>
        <v>1000000000</v>
      </c>
      <c r="Q115" s="13">
        <f>SUMIFS(GD_E_2018!K:K,GD_E_2018!E:E,A115)</f>
        <v>0</v>
      </c>
      <c r="R115" s="13">
        <f t="shared" si="192"/>
        <v>1000000000</v>
      </c>
      <c r="T115" s="13">
        <f t="shared" si="193"/>
        <v>1000000000</v>
      </c>
      <c r="U115" s="13">
        <f>SUMIFS(GD_E_2019!G:G,GD_E_2019!E:E,A115)</f>
        <v>0</v>
      </c>
      <c r="V115" s="13">
        <f t="shared" si="194"/>
        <v>1000000000</v>
      </c>
      <c r="W115" s="68" t="s">
        <v>570</v>
      </c>
      <c r="X115" s="13">
        <f t="shared" si="195"/>
        <v>1000000000</v>
      </c>
      <c r="Y115" s="13">
        <f>SUMIFS(GD_E_2020!G:G,GD_E_2020!E:E,A115)</f>
        <v>0</v>
      </c>
      <c r="Z115" s="13">
        <f t="shared" si="196"/>
        <v>1000000000</v>
      </c>
      <c r="AA115" s="68" t="s">
        <v>570</v>
      </c>
      <c r="AB115" s="13">
        <f t="shared" si="197"/>
        <v>1000000000</v>
      </c>
      <c r="AC115" s="13">
        <f>SUMIFS(GD_E_2020!J:J,GD_E_2020!E:E,A115)</f>
        <v>0</v>
      </c>
      <c r="AD115" s="13">
        <f t="shared" si="198"/>
        <v>1000000000</v>
      </c>
      <c r="AE115" s="68" t="s">
        <v>570</v>
      </c>
      <c r="AF115" s="13">
        <f t="shared" si="199"/>
        <v>1000000000</v>
      </c>
      <c r="AG115" s="13">
        <f t="shared" si="200"/>
        <v>0</v>
      </c>
      <c r="AH115" s="13">
        <f t="shared" si="201"/>
        <v>1000000000</v>
      </c>
    </row>
    <row r="116" spans="1:34" s="4" customFormat="1" x14ac:dyDescent="0.25">
      <c r="A116" s="29">
        <v>222003</v>
      </c>
      <c r="B116" s="29">
        <v>1100</v>
      </c>
      <c r="C116" s="12">
        <v>2113</v>
      </c>
      <c r="D116" s="12">
        <v>222</v>
      </c>
      <c r="E116" s="12" t="s">
        <v>429</v>
      </c>
      <c r="F116" s="12" t="s">
        <v>428</v>
      </c>
      <c r="G116" s="68" t="s">
        <v>570</v>
      </c>
      <c r="H116" s="13"/>
      <c r="I116" s="13">
        <f>SUMIFS(GD_E_2018!G:G,GD_E_2018!E:E,A116)</f>
        <v>0</v>
      </c>
      <c r="J116" s="13">
        <f t="shared" si="190"/>
        <v>0</v>
      </c>
      <c r="L116" s="13"/>
      <c r="M116" s="13">
        <f>SUMIFS(GD_E_2018!I:I,GD_E_2018!E:E,A116)</f>
        <v>0</v>
      </c>
      <c r="N116" s="13">
        <f t="shared" si="191"/>
        <v>0</v>
      </c>
      <c r="P116" s="13">
        <f t="shared" si="192"/>
        <v>0</v>
      </c>
      <c r="Q116" s="13">
        <f>SUMIFS(GD_E_2018!K:K,GD_E_2018!E:E,A116)</f>
        <v>0</v>
      </c>
      <c r="R116" s="13">
        <f t="shared" si="192"/>
        <v>0</v>
      </c>
      <c r="T116" s="13">
        <f t="shared" si="193"/>
        <v>0</v>
      </c>
      <c r="U116" s="13">
        <f>SUMIFS(GD_E_2019!G:G,GD_E_2019!E:E,A116)</f>
        <v>0</v>
      </c>
      <c r="V116" s="13">
        <f t="shared" si="194"/>
        <v>0</v>
      </c>
      <c r="W116" s="68" t="s">
        <v>570</v>
      </c>
      <c r="X116" s="13">
        <f t="shared" si="195"/>
        <v>0</v>
      </c>
      <c r="Y116" s="13">
        <f>SUMIFS(GD_E_2020!G:G,GD_E_2020!E:E,A116)</f>
        <v>0</v>
      </c>
      <c r="Z116" s="13">
        <f t="shared" si="196"/>
        <v>0</v>
      </c>
      <c r="AA116" s="68" t="s">
        <v>570</v>
      </c>
      <c r="AB116" s="13">
        <f t="shared" si="197"/>
        <v>0</v>
      </c>
      <c r="AC116" s="13">
        <f>SUMIFS(GD_E_2020!J:J,GD_E_2020!E:E,A116)</f>
        <v>0</v>
      </c>
      <c r="AD116" s="13">
        <f t="shared" si="198"/>
        <v>0</v>
      </c>
      <c r="AE116" s="68" t="s">
        <v>570</v>
      </c>
      <c r="AF116" s="13">
        <f t="shared" si="199"/>
        <v>0</v>
      </c>
      <c r="AG116" s="13">
        <f t="shared" si="200"/>
        <v>0</v>
      </c>
      <c r="AH116" s="13">
        <f t="shared" si="201"/>
        <v>0</v>
      </c>
    </row>
    <row r="117" spans="1:34" s="4" customFormat="1" x14ac:dyDescent="0.25">
      <c r="A117" s="29">
        <v>222004</v>
      </c>
      <c r="B117" s="29">
        <v>1100</v>
      </c>
      <c r="C117" s="12">
        <v>2114</v>
      </c>
      <c r="D117" s="12">
        <v>222</v>
      </c>
      <c r="E117" s="12" t="s">
        <v>427</v>
      </c>
      <c r="F117" s="12" t="s">
        <v>426</v>
      </c>
      <c r="G117" s="68" t="s">
        <v>570</v>
      </c>
      <c r="H117" s="13"/>
      <c r="I117" s="13">
        <f>SUMIFS(GD_E_2018!G:G,GD_E_2018!E:E,A117)</f>
        <v>0</v>
      </c>
      <c r="J117" s="13">
        <f t="shared" si="190"/>
        <v>0</v>
      </c>
      <c r="L117" s="13"/>
      <c r="M117" s="13">
        <f>SUMIFS(GD_E_2018!I:I,GD_E_2018!E:E,A117)</f>
        <v>0</v>
      </c>
      <c r="N117" s="13">
        <f t="shared" si="191"/>
        <v>0</v>
      </c>
      <c r="P117" s="13">
        <f t="shared" si="192"/>
        <v>0</v>
      </c>
      <c r="Q117" s="13">
        <f>SUMIFS(GD_E_2018!K:K,GD_E_2018!E:E,A117)</f>
        <v>0</v>
      </c>
      <c r="R117" s="13">
        <f t="shared" si="192"/>
        <v>0</v>
      </c>
      <c r="T117" s="13">
        <f t="shared" si="193"/>
        <v>0</v>
      </c>
      <c r="U117" s="13">
        <f>SUMIFS(GD_E_2019!G:G,GD_E_2019!E:E,A117)</f>
        <v>0</v>
      </c>
      <c r="V117" s="13">
        <f t="shared" si="194"/>
        <v>0</v>
      </c>
      <c r="W117" s="68" t="s">
        <v>570</v>
      </c>
      <c r="X117" s="13">
        <f t="shared" si="195"/>
        <v>0</v>
      </c>
      <c r="Y117" s="13">
        <f>SUMIFS(GD_E_2020!G:G,GD_E_2020!E:E,A117)</f>
        <v>0</v>
      </c>
      <c r="Z117" s="13">
        <f t="shared" si="196"/>
        <v>0</v>
      </c>
      <c r="AA117" s="68" t="s">
        <v>570</v>
      </c>
      <c r="AB117" s="13">
        <f t="shared" si="197"/>
        <v>0</v>
      </c>
      <c r="AC117" s="13">
        <f>SUMIFS(GD_E_2020!J:J,GD_E_2020!E:E,A117)</f>
        <v>0</v>
      </c>
      <c r="AD117" s="13">
        <f t="shared" si="198"/>
        <v>0</v>
      </c>
      <c r="AE117" s="68" t="s">
        <v>570</v>
      </c>
      <c r="AF117" s="13">
        <f t="shared" si="199"/>
        <v>0</v>
      </c>
      <c r="AG117" s="13">
        <f t="shared" si="200"/>
        <v>0</v>
      </c>
      <c r="AH117" s="13">
        <f t="shared" si="201"/>
        <v>0</v>
      </c>
    </row>
    <row r="118" spans="1:34" s="4" customFormat="1" x14ac:dyDescent="0.25">
      <c r="A118" s="29">
        <v>222005</v>
      </c>
      <c r="B118" s="29">
        <v>1100</v>
      </c>
      <c r="C118" s="12">
        <v>2115</v>
      </c>
      <c r="D118" s="12">
        <v>222</v>
      </c>
      <c r="E118" s="12" t="s">
        <v>439</v>
      </c>
      <c r="F118" s="12" t="s">
        <v>438</v>
      </c>
      <c r="G118" s="68" t="s">
        <v>570</v>
      </c>
      <c r="H118" s="13"/>
      <c r="I118" s="13">
        <f>SUMIFS(GD_E_2018!G:G,GD_E_2018!E:E,A118)</f>
        <v>0</v>
      </c>
      <c r="J118" s="13">
        <f t="shared" si="190"/>
        <v>0</v>
      </c>
      <c r="L118" s="13"/>
      <c r="M118" s="13">
        <f>SUMIFS(GD_E_2018!I:I,GD_E_2018!E:E,A118)</f>
        <v>0</v>
      </c>
      <c r="N118" s="13">
        <f t="shared" si="191"/>
        <v>0</v>
      </c>
      <c r="P118" s="13">
        <f t="shared" si="192"/>
        <v>0</v>
      </c>
      <c r="Q118" s="13">
        <f>SUMIFS(GD_E_2018!K:K,GD_E_2018!E:E,A118)</f>
        <v>0</v>
      </c>
      <c r="R118" s="13">
        <f t="shared" si="192"/>
        <v>0</v>
      </c>
      <c r="T118" s="13">
        <f t="shared" si="193"/>
        <v>0</v>
      </c>
      <c r="U118" s="13">
        <f>SUMIFS(GD_E_2019!G:G,GD_E_2019!E:E,A118)</f>
        <v>0</v>
      </c>
      <c r="V118" s="13">
        <f t="shared" si="194"/>
        <v>0</v>
      </c>
      <c r="W118" s="68" t="s">
        <v>570</v>
      </c>
      <c r="X118" s="13">
        <f t="shared" si="195"/>
        <v>0</v>
      </c>
      <c r="Y118" s="13">
        <f>SUMIFS(GD_E_2020!G:G,GD_E_2020!E:E,A118)</f>
        <v>0</v>
      </c>
      <c r="Z118" s="13">
        <f t="shared" si="196"/>
        <v>0</v>
      </c>
      <c r="AA118" s="68" t="s">
        <v>570</v>
      </c>
      <c r="AB118" s="13">
        <f t="shared" si="197"/>
        <v>0</v>
      </c>
      <c r="AC118" s="13">
        <f>SUMIFS(GD_E_2020!J:J,GD_E_2020!E:E,A118)</f>
        <v>0</v>
      </c>
      <c r="AD118" s="13">
        <f t="shared" si="198"/>
        <v>0</v>
      </c>
      <c r="AE118" s="68" t="s">
        <v>570</v>
      </c>
      <c r="AF118" s="13">
        <f t="shared" si="199"/>
        <v>0</v>
      </c>
      <c r="AG118" s="13">
        <f t="shared" si="200"/>
        <v>0</v>
      </c>
      <c r="AH118" s="13">
        <f t="shared" si="201"/>
        <v>0</v>
      </c>
    </row>
    <row r="119" spans="1:34" s="4" customFormat="1" x14ac:dyDescent="0.25">
      <c r="A119" s="29">
        <v>222006</v>
      </c>
      <c r="B119" s="29">
        <v>1100</v>
      </c>
      <c r="C119" s="12">
        <v>2118</v>
      </c>
      <c r="D119" s="12">
        <v>222</v>
      </c>
      <c r="E119" s="12" t="s">
        <v>425</v>
      </c>
      <c r="F119" s="12" t="s">
        <v>424</v>
      </c>
      <c r="G119" s="68" t="s">
        <v>570</v>
      </c>
      <c r="H119" s="13"/>
      <c r="I119" s="13">
        <f>SUMIFS(GD_E_2018!G:G,GD_E_2018!E:E,A119)</f>
        <v>0</v>
      </c>
      <c r="J119" s="13">
        <f t="shared" si="190"/>
        <v>0</v>
      </c>
      <c r="L119" s="13"/>
      <c r="M119" s="13">
        <f>SUMIFS(GD_E_2018!I:I,GD_E_2018!E:E,A119)</f>
        <v>0</v>
      </c>
      <c r="N119" s="13">
        <f t="shared" si="191"/>
        <v>0</v>
      </c>
      <c r="P119" s="13">
        <f t="shared" si="192"/>
        <v>0</v>
      </c>
      <c r="Q119" s="13">
        <f>SUMIFS(GD_E_2018!K:K,GD_E_2018!E:E,A119)</f>
        <v>0</v>
      </c>
      <c r="R119" s="13">
        <f t="shared" si="192"/>
        <v>0</v>
      </c>
      <c r="T119" s="13">
        <f t="shared" si="193"/>
        <v>0</v>
      </c>
      <c r="U119" s="13">
        <f>SUMIFS(GD_E_2019!G:G,GD_E_2019!E:E,A119)</f>
        <v>0</v>
      </c>
      <c r="V119" s="13">
        <f t="shared" si="194"/>
        <v>0</v>
      </c>
      <c r="W119" s="68" t="s">
        <v>570</v>
      </c>
      <c r="X119" s="13">
        <f t="shared" si="195"/>
        <v>0</v>
      </c>
      <c r="Y119" s="13">
        <f>SUMIFS(GD_E_2020!G:G,GD_E_2020!E:E,A119)</f>
        <v>0</v>
      </c>
      <c r="Z119" s="13">
        <f t="shared" si="196"/>
        <v>0</v>
      </c>
      <c r="AA119" s="68" t="s">
        <v>570</v>
      </c>
      <c r="AB119" s="13">
        <f t="shared" si="197"/>
        <v>0</v>
      </c>
      <c r="AC119" s="13">
        <f>SUMIFS(GD_E_2020!J:J,GD_E_2020!E:E,A119)</f>
        <v>0</v>
      </c>
      <c r="AD119" s="13">
        <f t="shared" si="198"/>
        <v>0</v>
      </c>
      <c r="AE119" s="68" t="s">
        <v>570</v>
      </c>
      <c r="AF119" s="13">
        <f t="shared" si="199"/>
        <v>0</v>
      </c>
      <c r="AG119" s="13">
        <f t="shared" si="200"/>
        <v>0</v>
      </c>
      <c r="AH119" s="13">
        <f t="shared" si="201"/>
        <v>0</v>
      </c>
    </row>
    <row r="120" spans="1:34" s="4" customFormat="1" x14ac:dyDescent="0.25">
      <c r="A120" s="14"/>
      <c r="B120" s="14"/>
      <c r="C120" s="15"/>
      <c r="D120" s="15"/>
      <c r="E120" s="15" t="s">
        <v>364</v>
      </c>
      <c r="F120" s="15" t="s">
        <v>363</v>
      </c>
      <c r="G120" s="69"/>
      <c r="H120" s="16">
        <f>SUM(H114:H119)</f>
        <v>0</v>
      </c>
      <c r="I120" s="16">
        <f>SUM(I114:I119)</f>
        <v>1000000000</v>
      </c>
      <c r="J120" s="16">
        <f>SUM(J114:J119)</f>
        <v>1000000000</v>
      </c>
      <c r="L120" s="16">
        <f>SUM(L114:L119)</f>
        <v>0</v>
      </c>
      <c r="M120" s="16">
        <f>SUM(M114:M119)</f>
        <v>1000000000</v>
      </c>
      <c r="N120" s="16">
        <f>SUM(N114:N119)</f>
        <v>1000000000</v>
      </c>
      <c r="P120" s="16">
        <f>SUM(P114:P119)</f>
        <v>1000000000</v>
      </c>
      <c r="Q120" s="16">
        <f>SUM(Q114:Q119)</f>
        <v>0</v>
      </c>
      <c r="R120" s="16">
        <f>SUM(R114:R119)</f>
        <v>1000000000</v>
      </c>
      <c r="T120" s="16">
        <f>SUM(T114:T119)</f>
        <v>1000000000</v>
      </c>
      <c r="U120" s="16">
        <f>SUM(U114:U119)</f>
        <v>0</v>
      </c>
      <c r="V120" s="16">
        <f>SUM(V114:V119)</f>
        <v>1000000000</v>
      </c>
      <c r="W120" s="69"/>
      <c r="X120" s="16">
        <f>SUM(X114:X119)</f>
        <v>1000000000</v>
      </c>
      <c r="Y120" s="16">
        <f>SUM(Y114:Y119)</f>
        <v>0</v>
      </c>
      <c r="Z120" s="16">
        <f>SUM(Z114:Z119)</f>
        <v>1000000000</v>
      </c>
      <c r="AA120" s="69"/>
      <c r="AB120" s="16">
        <f>SUM(AB114:AB119)</f>
        <v>1000000000</v>
      </c>
      <c r="AC120" s="16">
        <f>SUM(AC114:AC119)</f>
        <v>0</v>
      </c>
      <c r="AD120" s="16">
        <f>SUM(AD114:AD119)</f>
        <v>1000000000</v>
      </c>
      <c r="AE120" s="69"/>
      <c r="AF120" s="16">
        <f>SUM(AF114:AF119)</f>
        <v>1000000000</v>
      </c>
      <c r="AG120" s="16">
        <f>SUM(AG114:AG119)</f>
        <v>0</v>
      </c>
      <c r="AH120" s="16">
        <f>SUM(AH114:AH119)</f>
        <v>1000000000</v>
      </c>
    </row>
    <row r="121" spans="1:34" s="4" customFormat="1" x14ac:dyDescent="0.25">
      <c r="A121" s="29">
        <v>223001</v>
      </c>
      <c r="B121" s="29">
        <v>1100</v>
      </c>
      <c r="C121" s="12">
        <v>21411</v>
      </c>
      <c r="D121" s="12">
        <v>223</v>
      </c>
      <c r="E121" s="12" t="s">
        <v>423</v>
      </c>
      <c r="F121" s="12" t="s">
        <v>422</v>
      </c>
      <c r="G121" s="68" t="s">
        <v>570</v>
      </c>
      <c r="H121" s="13"/>
      <c r="I121" s="13">
        <f>SUMIFS(GD_E_2018!G:G,GD_E_2018!E:E,A121)</f>
        <v>0</v>
      </c>
      <c r="J121" s="13">
        <f t="shared" ref="J121:J126" si="202">H121+I121</f>
        <v>0</v>
      </c>
      <c r="L121" s="13"/>
      <c r="M121" s="13">
        <f>SUMIFS(GD_E_2018!I:I,GD_E_2018!E:E,A121)</f>
        <v>0</v>
      </c>
      <c r="N121" s="13">
        <f t="shared" ref="N121:N126" si="203">L121+M121</f>
        <v>0</v>
      </c>
      <c r="P121" s="13">
        <f t="shared" ref="P121:R126" si="204">O121+N121</f>
        <v>0</v>
      </c>
      <c r="Q121" s="13">
        <f>SUMIFS(GD_E_2018!K:K,GD_E_2018!E:E,A121)</f>
        <v>0</v>
      </c>
      <c r="R121" s="13">
        <f t="shared" si="204"/>
        <v>0</v>
      </c>
      <c r="T121" s="13">
        <f t="shared" ref="T121:T126" si="205">R121</f>
        <v>0</v>
      </c>
      <c r="U121" s="13">
        <f>SUMIFS(GD_E_2019!G:G,GD_E_2019!E:E,A121)</f>
        <v>0</v>
      </c>
      <c r="V121" s="13">
        <f t="shared" ref="V121:V126" si="206">U121+T121</f>
        <v>0</v>
      </c>
      <c r="W121" s="68" t="s">
        <v>570</v>
      </c>
      <c r="X121" s="13">
        <f t="shared" ref="X121:X126" si="207">V121</f>
        <v>0</v>
      </c>
      <c r="Y121" s="13">
        <f>SUMIFS(GD_E_2020!G:G,GD_E_2020!E:E,A121)</f>
        <v>0</v>
      </c>
      <c r="Z121" s="13">
        <f t="shared" ref="Z121:Z126" si="208">Y121+X121</f>
        <v>0</v>
      </c>
      <c r="AA121" s="68" t="s">
        <v>570</v>
      </c>
      <c r="AB121" s="13">
        <f t="shared" ref="AB121:AB126" si="209">Z121</f>
        <v>0</v>
      </c>
      <c r="AC121" s="13">
        <f>SUMIFS(GD_E_2020!J:J,GD_E_2020!E:E,A121)</f>
        <v>0</v>
      </c>
      <c r="AD121" s="13">
        <f t="shared" ref="AD121:AD126" si="210">AC121+AB121</f>
        <v>0</v>
      </c>
      <c r="AE121" s="68" t="s">
        <v>570</v>
      </c>
      <c r="AF121" s="13">
        <f t="shared" ref="AF121:AF126" si="211">X121</f>
        <v>0</v>
      </c>
      <c r="AG121" s="13">
        <f t="shared" ref="AG121:AG126" si="212">AC121+Y121</f>
        <v>0</v>
      </c>
      <c r="AH121" s="13">
        <f t="shared" ref="AH121:AH126" si="213">AG121+AF121</f>
        <v>0</v>
      </c>
    </row>
    <row r="122" spans="1:34" s="4" customFormat="1" x14ac:dyDescent="0.25">
      <c r="A122" s="29">
        <v>223002</v>
      </c>
      <c r="B122" s="29">
        <v>1100</v>
      </c>
      <c r="C122" s="12">
        <v>21412</v>
      </c>
      <c r="D122" s="12">
        <v>223</v>
      </c>
      <c r="E122" s="12" t="s">
        <v>421</v>
      </c>
      <c r="F122" s="12" t="s">
        <v>420</v>
      </c>
      <c r="G122" s="68" t="s">
        <v>570</v>
      </c>
      <c r="H122" s="13"/>
      <c r="I122" s="13">
        <f>SUMIFS(GD_E_2018!G:G,GD_E_2018!E:E,A122)</f>
        <v>-100000000</v>
      </c>
      <c r="J122" s="13">
        <f t="shared" si="202"/>
        <v>-100000000</v>
      </c>
      <c r="L122" s="13"/>
      <c r="M122" s="13">
        <f>SUMIFS(GD_E_2018!I:I,GD_E_2018!E:E,A122)</f>
        <v>-75000000</v>
      </c>
      <c r="N122" s="13">
        <f t="shared" si="203"/>
        <v>-75000000</v>
      </c>
      <c r="P122" s="13">
        <f t="shared" si="204"/>
        <v>-75000000</v>
      </c>
      <c r="Q122" s="13">
        <f>SUMIFS(GD_E_2018!K:K,GD_E_2018!E:E,A122)</f>
        <v>-25000000</v>
      </c>
      <c r="R122" s="13">
        <f t="shared" si="204"/>
        <v>-100000000</v>
      </c>
      <c r="T122" s="13">
        <f t="shared" si="205"/>
        <v>-100000000</v>
      </c>
      <c r="U122" s="13">
        <f>SUMIFS(GD_E_2019!G:G,GD_E_2019!E:E,A122)</f>
        <v>-100000000</v>
      </c>
      <c r="V122" s="13">
        <f t="shared" si="206"/>
        <v>-200000000</v>
      </c>
      <c r="W122" s="68" t="s">
        <v>570</v>
      </c>
      <c r="X122" s="13">
        <f t="shared" si="207"/>
        <v>-200000000</v>
      </c>
      <c r="Y122" s="13">
        <f>SUMIFS(GD_E_2020!G:G,GD_E_2020!E:E,A122)</f>
        <v>-50000000</v>
      </c>
      <c r="Z122" s="13">
        <f t="shared" si="208"/>
        <v>-250000000</v>
      </c>
      <c r="AA122" s="68" t="s">
        <v>570</v>
      </c>
      <c r="AB122" s="13">
        <f t="shared" si="209"/>
        <v>-250000000</v>
      </c>
      <c r="AC122" s="13">
        <f>SUMIFS(GD_E_2020!J:J,GD_E_2020!E:E,A122)</f>
        <v>-50000000</v>
      </c>
      <c r="AD122" s="13">
        <f t="shared" si="210"/>
        <v>-300000000</v>
      </c>
      <c r="AE122" s="68" t="s">
        <v>570</v>
      </c>
      <c r="AF122" s="13">
        <f t="shared" si="211"/>
        <v>-200000000</v>
      </c>
      <c r="AG122" s="13">
        <f t="shared" si="212"/>
        <v>-100000000</v>
      </c>
      <c r="AH122" s="13">
        <f t="shared" si="213"/>
        <v>-300000000</v>
      </c>
    </row>
    <row r="123" spans="1:34" s="4" customFormat="1" x14ac:dyDescent="0.25">
      <c r="A123" s="29">
        <v>223003</v>
      </c>
      <c r="B123" s="29">
        <v>1100</v>
      </c>
      <c r="C123" s="12">
        <v>21413</v>
      </c>
      <c r="D123" s="12">
        <v>223</v>
      </c>
      <c r="E123" s="12" t="s">
        <v>419</v>
      </c>
      <c r="F123" s="12" t="s">
        <v>418</v>
      </c>
      <c r="G123" s="68" t="s">
        <v>570</v>
      </c>
      <c r="H123" s="13"/>
      <c r="I123" s="13">
        <f>SUMIFS(GD_E_2018!G:G,GD_E_2018!E:E,A123)</f>
        <v>0</v>
      </c>
      <c r="J123" s="13">
        <f t="shared" si="202"/>
        <v>0</v>
      </c>
      <c r="L123" s="13"/>
      <c r="M123" s="13">
        <f>SUMIFS(GD_E_2018!I:I,GD_E_2018!E:E,A123)</f>
        <v>0</v>
      </c>
      <c r="N123" s="13">
        <f t="shared" si="203"/>
        <v>0</v>
      </c>
      <c r="P123" s="13">
        <f t="shared" si="204"/>
        <v>0</v>
      </c>
      <c r="Q123" s="13">
        <f>SUMIFS(GD_E_2018!K:K,GD_E_2018!E:E,A123)</f>
        <v>0</v>
      </c>
      <c r="R123" s="13">
        <f t="shared" si="204"/>
        <v>0</v>
      </c>
      <c r="T123" s="13">
        <f t="shared" si="205"/>
        <v>0</v>
      </c>
      <c r="U123" s="13">
        <f>SUMIFS(GD_E_2019!G:G,GD_E_2019!E:E,A123)</f>
        <v>0</v>
      </c>
      <c r="V123" s="13">
        <f t="shared" si="206"/>
        <v>0</v>
      </c>
      <c r="W123" s="68" t="s">
        <v>570</v>
      </c>
      <c r="X123" s="13">
        <f t="shared" si="207"/>
        <v>0</v>
      </c>
      <c r="Y123" s="13">
        <f>SUMIFS(GD_E_2020!G:G,GD_E_2020!E:E,A123)</f>
        <v>0</v>
      </c>
      <c r="Z123" s="13">
        <f t="shared" si="208"/>
        <v>0</v>
      </c>
      <c r="AA123" s="68" t="s">
        <v>570</v>
      </c>
      <c r="AB123" s="13">
        <f t="shared" si="209"/>
        <v>0</v>
      </c>
      <c r="AC123" s="13">
        <f>SUMIFS(GD_E_2020!J:J,GD_E_2020!E:E,A123)</f>
        <v>0</v>
      </c>
      <c r="AD123" s="13">
        <f t="shared" si="210"/>
        <v>0</v>
      </c>
      <c r="AE123" s="68" t="s">
        <v>570</v>
      </c>
      <c r="AF123" s="13">
        <f t="shared" si="211"/>
        <v>0</v>
      </c>
      <c r="AG123" s="13">
        <f t="shared" si="212"/>
        <v>0</v>
      </c>
      <c r="AH123" s="13">
        <f t="shared" si="213"/>
        <v>0</v>
      </c>
    </row>
    <row r="124" spans="1:34" s="4" customFormat="1" x14ac:dyDescent="0.25">
      <c r="A124" s="29">
        <v>223004</v>
      </c>
      <c r="B124" s="29">
        <v>1100</v>
      </c>
      <c r="C124" s="12">
        <v>21414</v>
      </c>
      <c r="D124" s="12">
        <v>223</v>
      </c>
      <c r="E124" s="12" t="s">
        <v>417</v>
      </c>
      <c r="F124" s="12" t="s">
        <v>416</v>
      </c>
      <c r="G124" s="68" t="s">
        <v>570</v>
      </c>
      <c r="H124" s="13"/>
      <c r="I124" s="13">
        <f>SUMIFS(GD_E_2018!G:G,GD_E_2018!E:E,A124)</f>
        <v>0</v>
      </c>
      <c r="J124" s="13">
        <f t="shared" si="202"/>
        <v>0</v>
      </c>
      <c r="L124" s="13"/>
      <c r="M124" s="13">
        <f>SUMIFS(GD_E_2018!I:I,GD_E_2018!E:E,A124)</f>
        <v>0</v>
      </c>
      <c r="N124" s="13">
        <f t="shared" si="203"/>
        <v>0</v>
      </c>
      <c r="P124" s="13">
        <f t="shared" si="204"/>
        <v>0</v>
      </c>
      <c r="Q124" s="13">
        <f>SUMIFS(GD_E_2018!K:K,GD_E_2018!E:E,A124)</f>
        <v>0</v>
      </c>
      <c r="R124" s="13">
        <f t="shared" si="204"/>
        <v>0</v>
      </c>
      <c r="T124" s="13">
        <f t="shared" si="205"/>
        <v>0</v>
      </c>
      <c r="U124" s="13">
        <f>SUMIFS(GD_E_2019!G:G,GD_E_2019!E:E,A124)</f>
        <v>0</v>
      </c>
      <c r="V124" s="13">
        <f t="shared" si="206"/>
        <v>0</v>
      </c>
      <c r="W124" s="68" t="s">
        <v>570</v>
      </c>
      <c r="X124" s="13">
        <f t="shared" si="207"/>
        <v>0</v>
      </c>
      <c r="Y124" s="13">
        <f>SUMIFS(GD_E_2020!G:G,GD_E_2020!E:E,A124)</f>
        <v>0</v>
      </c>
      <c r="Z124" s="13">
        <f t="shared" si="208"/>
        <v>0</v>
      </c>
      <c r="AA124" s="68" t="s">
        <v>570</v>
      </c>
      <c r="AB124" s="13">
        <f t="shared" si="209"/>
        <v>0</v>
      </c>
      <c r="AC124" s="13">
        <f>SUMIFS(GD_E_2020!J:J,GD_E_2020!E:E,A124)</f>
        <v>0</v>
      </c>
      <c r="AD124" s="13">
        <f t="shared" si="210"/>
        <v>0</v>
      </c>
      <c r="AE124" s="68" t="s">
        <v>570</v>
      </c>
      <c r="AF124" s="13">
        <f t="shared" si="211"/>
        <v>0</v>
      </c>
      <c r="AG124" s="13">
        <f t="shared" si="212"/>
        <v>0</v>
      </c>
      <c r="AH124" s="13">
        <f t="shared" si="213"/>
        <v>0</v>
      </c>
    </row>
    <row r="125" spans="1:34" s="4" customFormat="1" x14ac:dyDescent="0.25">
      <c r="A125" s="29">
        <v>223005</v>
      </c>
      <c r="B125" s="29">
        <v>1100</v>
      </c>
      <c r="C125" s="12">
        <v>21415</v>
      </c>
      <c r="D125" s="12">
        <v>223</v>
      </c>
      <c r="E125" s="12" t="s">
        <v>437</v>
      </c>
      <c r="F125" s="12" t="s">
        <v>436</v>
      </c>
      <c r="G125" s="68" t="s">
        <v>570</v>
      </c>
      <c r="H125" s="13"/>
      <c r="I125" s="13">
        <f>SUMIFS(GD_E_2018!G:G,GD_E_2018!E:E,A125)</f>
        <v>0</v>
      </c>
      <c r="J125" s="13">
        <f t="shared" si="202"/>
        <v>0</v>
      </c>
      <c r="L125" s="13"/>
      <c r="M125" s="13">
        <f>SUMIFS(GD_E_2018!I:I,GD_E_2018!E:E,A125)</f>
        <v>0</v>
      </c>
      <c r="N125" s="13">
        <f t="shared" si="203"/>
        <v>0</v>
      </c>
      <c r="P125" s="13">
        <f t="shared" si="204"/>
        <v>0</v>
      </c>
      <c r="Q125" s="13">
        <f>SUMIFS(GD_E_2018!K:K,GD_E_2018!E:E,A125)</f>
        <v>0</v>
      </c>
      <c r="R125" s="13">
        <f t="shared" si="204"/>
        <v>0</v>
      </c>
      <c r="T125" s="13">
        <f t="shared" si="205"/>
        <v>0</v>
      </c>
      <c r="U125" s="13">
        <f>SUMIFS(GD_E_2019!G:G,GD_E_2019!E:E,A125)</f>
        <v>0</v>
      </c>
      <c r="V125" s="13">
        <f t="shared" si="206"/>
        <v>0</v>
      </c>
      <c r="W125" s="68" t="s">
        <v>570</v>
      </c>
      <c r="X125" s="13">
        <f t="shared" si="207"/>
        <v>0</v>
      </c>
      <c r="Y125" s="13">
        <f>SUMIFS(GD_E_2020!G:G,GD_E_2020!E:E,A125)</f>
        <v>0</v>
      </c>
      <c r="Z125" s="13">
        <f t="shared" si="208"/>
        <v>0</v>
      </c>
      <c r="AA125" s="68" t="s">
        <v>570</v>
      </c>
      <c r="AB125" s="13">
        <f t="shared" si="209"/>
        <v>0</v>
      </c>
      <c r="AC125" s="13">
        <f>SUMIFS(GD_E_2020!J:J,GD_E_2020!E:E,A125)</f>
        <v>0</v>
      </c>
      <c r="AD125" s="13">
        <f t="shared" si="210"/>
        <v>0</v>
      </c>
      <c r="AE125" s="68" t="s">
        <v>570</v>
      </c>
      <c r="AF125" s="13">
        <f t="shared" si="211"/>
        <v>0</v>
      </c>
      <c r="AG125" s="13">
        <f t="shared" si="212"/>
        <v>0</v>
      </c>
      <c r="AH125" s="13">
        <f t="shared" si="213"/>
        <v>0</v>
      </c>
    </row>
    <row r="126" spans="1:34" s="4" customFormat="1" x14ac:dyDescent="0.25">
      <c r="A126" s="29">
        <v>223006</v>
      </c>
      <c r="B126" s="29">
        <v>1100</v>
      </c>
      <c r="C126" s="12">
        <v>21418</v>
      </c>
      <c r="D126" s="12">
        <v>223</v>
      </c>
      <c r="E126" s="12" t="s">
        <v>415</v>
      </c>
      <c r="F126" s="12" t="s">
        <v>414</v>
      </c>
      <c r="G126" s="68" t="s">
        <v>570</v>
      </c>
      <c r="H126" s="13"/>
      <c r="I126" s="13">
        <f>SUMIFS(GD_E_2018!G:G,GD_E_2018!E:E,A126)</f>
        <v>0</v>
      </c>
      <c r="J126" s="13">
        <f t="shared" si="202"/>
        <v>0</v>
      </c>
      <c r="L126" s="13"/>
      <c r="M126" s="13">
        <f>SUMIFS(GD_E_2018!I:I,GD_E_2018!E:E,A126)</f>
        <v>0</v>
      </c>
      <c r="N126" s="13">
        <f t="shared" si="203"/>
        <v>0</v>
      </c>
      <c r="P126" s="13">
        <f t="shared" si="204"/>
        <v>0</v>
      </c>
      <c r="Q126" s="13">
        <f>SUMIFS(GD_E_2018!K:K,GD_E_2018!E:E,A126)</f>
        <v>0</v>
      </c>
      <c r="R126" s="13">
        <f t="shared" si="204"/>
        <v>0</v>
      </c>
      <c r="T126" s="13">
        <f t="shared" si="205"/>
        <v>0</v>
      </c>
      <c r="U126" s="13">
        <f>SUMIFS(GD_E_2019!G:G,GD_E_2019!E:E,A126)</f>
        <v>0</v>
      </c>
      <c r="V126" s="13">
        <f t="shared" si="206"/>
        <v>0</v>
      </c>
      <c r="W126" s="68" t="s">
        <v>570</v>
      </c>
      <c r="X126" s="13">
        <f t="shared" si="207"/>
        <v>0</v>
      </c>
      <c r="Y126" s="13">
        <f>SUMIFS(GD_E_2020!G:G,GD_E_2020!E:E,A126)</f>
        <v>0</v>
      </c>
      <c r="Z126" s="13">
        <f t="shared" si="208"/>
        <v>0</v>
      </c>
      <c r="AA126" s="68" t="s">
        <v>570</v>
      </c>
      <c r="AB126" s="13">
        <f t="shared" si="209"/>
        <v>0</v>
      </c>
      <c r="AC126" s="13">
        <f>SUMIFS(GD_E_2020!J:J,GD_E_2020!E:E,A126)</f>
        <v>0</v>
      </c>
      <c r="AD126" s="13">
        <f t="shared" si="210"/>
        <v>0</v>
      </c>
      <c r="AE126" s="68" t="s">
        <v>570</v>
      </c>
      <c r="AF126" s="13">
        <f t="shared" si="211"/>
        <v>0</v>
      </c>
      <c r="AG126" s="13">
        <f t="shared" si="212"/>
        <v>0</v>
      </c>
      <c r="AH126" s="13">
        <f t="shared" si="213"/>
        <v>0</v>
      </c>
    </row>
    <row r="127" spans="1:34" s="4" customFormat="1" x14ac:dyDescent="0.25">
      <c r="A127" s="14"/>
      <c r="B127" s="14"/>
      <c r="C127" s="15"/>
      <c r="D127" s="15"/>
      <c r="E127" s="15" t="s">
        <v>376</v>
      </c>
      <c r="F127" s="15" t="s">
        <v>375</v>
      </c>
      <c r="G127" s="69"/>
      <c r="H127" s="16">
        <f>SUM(H121:H126)</f>
        <v>0</v>
      </c>
      <c r="I127" s="16">
        <f>SUM(I121:I126)</f>
        <v>-100000000</v>
      </c>
      <c r="J127" s="16">
        <f>SUM(J121:J126)</f>
        <v>-100000000</v>
      </c>
      <c r="L127" s="16">
        <f>SUM(L121:L126)</f>
        <v>0</v>
      </c>
      <c r="M127" s="16">
        <f>SUM(M121:M126)</f>
        <v>-75000000</v>
      </c>
      <c r="N127" s="16">
        <f>SUM(N121:N126)</f>
        <v>-75000000</v>
      </c>
      <c r="P127" s="16">
        <f>SUM(P121:P126)</f>
        <v>-75000000</v>
      </c>
      <c r="Q127" s="16">
        <f>SUM(Q121:Q126)</f>
        <v>-25000000</v>
      </c>
      <c r="R127" s="16">
        <f>SUM(R121:R126)</f>
        <v>-100000000</v>
      </c>
      <c r="T127" s="16">
        <f>SUM(T121:T126)</f>
        <v>-100000000</v>
      </c>
      <c r="U127" s="16">
        <f>SUM(U121:U126)</f>
        <v>-100000000</v>
      </c>
      <c r="V127" s="16">
        <f>SUM(V121:V126)</f>
        <v>-200000000</v>
      </c>
      <c r="W127" s="69"/>
      <c r="X127" s="16">
        <f>SUM(X121:X126)</f>
        <v>-200000000</v>
      </c>
      <c r="Y127" s="16">
        <f>SUM(Y121:Y126)</f>
        <v>-50000000</v>
      </c>
      <c r="Z127" s="16">
        <f>SUM(Z121:Z126)</f>
        <v>-250000000</v>
      </c>
      <c r="AA127" s="69"/>
      <c r="AB127" s="16">
        <f>SUM(AB121:AB126)</f>
        <v>-250000000</v>
      </c>
      <c r="AC127" s="16">
        <f>SUM(AC121:AC126)</f>
        <v>-50000000</v>
      </c>
      <c r="AD127" s="16">
        <f>SUM(AD121:AD126)</f>
        <v>-300000000</v>
      </c>
      <c r="AE127" s="69"/>
      <c r="AF127" s="16">
        <f>SUM(AF121:AF126)</f>
        <v>-200000000</v>
      </c>
      <c r="AG127" s="16">
        <f>SUM(AG121:AG126)</f>
        <v>-100000000</v>
      </c>
      <c r="AH127" s="16">
        <f>SUM(AH121:AH126)</f>
        <v>-300000000</v>
      </c>
    </row>
    <row r="128" spans="1:34" s="4" customFormat="1" x14ac:dyDescent="0.25">
      <c r="A128" s="31"/>
      <c r="B128" s="31"/>
      <c r="C128" s="27"/>
      <c r="D128" s="27">
        <v>221</v>
      </c>
      <c r="E128" s="27" t="s">
        <v>435</v>
      </c>
      <c r="F128" s="27" t="s">
        <v>434</v>
      </c>
      <c r="G128" s="72"/>
      <c r="H128" s="28">
        <f>SUM(H120,H127)</f>
        <v>0</v>
      </c>
      <c r="I128" s="28">
        <f>SUM(I120,I127)</f>
        <v>900000000</v>
      </c>
      <c r="J128" s="28">
        <f>SUM(J120,J127)</f>
        <v>900000000</v>
      </c>
      <c r="L128" s="28">
        <f>SUM(L120,L127)</f>
        <v>0</v>
      </c>
      <c r="M128" s="28">
        <f>SUM(M120,M127)</f>
        <v>925000000</v>
      </c>
      <c r="N128" s="28">
        <f>SUM(N120,N127)</f>
        <v>925000000</v>
      </c>
      <c r="P128" s="28">
        <f>SUM(P120,P127)</f>
        <v>925000000</v>
      </c>
      <c r="Q128" s="28">
        <f>SUM(Q120,Q127)</f>
        <v>-25000000</v>
      </c>
      <c r="R128" s="28">
        <f>SUM(R120,R127)</f>
        <v>900000000</v>
      </c>
      <c r="T128" s="28">
        <f>SUM(T120,T127)</f>
        <v>900000000</v>
      </c>
      <c r="U128" s="28">
        <f>SUM(U120,U127)</f>
        <v>-100000000</v>
      </c>
      <c r="V128" s="28">
        <f>SUM(V120,V127)</f>
        <v>800000000</v>
      </c>
      <c r="W128" s="72"/>
      <c r="X128" s="28">
        <f>SUM(X120,X127)</f>
        <v>800000000</v>
      </c>
      <c r="Y128" s="28">
        <f>SUM(Y120,Y127)</f>
        <v>-50000000</v>
      </c>
      <c r="Z128" s="28">
        <f>SUM(Z120,Z127)</f>
        <v>750000000</v>
      </c>
      <c r="AA128" s="72"/>
      <c r="AB128" s="28">
        <f>SUM(AB120,AB127)</f>
        <v>750000000</v>
      </c>
      <c r="AC128" s="28">
        <f>SUM(AC120,AC127)</f>
        <v>-50000000</v>
      </c>
      <c r="AD128" s="28">
        <f>SUM(AD120,AD127)</f>
        <v>700000000</v>
      </c>
      <c r="AE128" s="72"/>
      <c r="AF128" s="28">
        <f>SUM(AF120,AF127)</f>
        <v>800000000</v>
      </c>
      <c r="AG128" s="28">
        <f>SUM(AG120,AG127)</f>
        <v>-100000000</v>
      </c>
      <c r="AH128" s="28">
        <f>SUM(AH120,AH127)</f>
        <v>700000000</v>
      </c>
    </row>
    <row r="129" spans="1:34" s="4" customFormat="1" x14ac:dyDescent="0.25">
      <c r="A129" s="21">
        <v>225001</v>
      </c>
      <c r="B129" s="21">
        <v>1100</v>
      </c>
      <c r="C129" s="22">
        <v>2121</v>
      </c>
      <c r="D129" s="12">
        <v>225</v>
      </c>
      <c r="E129" s="22" t="s">
        <v>433</v>
      </c>
      <c r="F129" s="22" t="s">
        <v>432</v>
      </c>
      <c r="G129" s="68" t="s">
        <v>570</v>
      </c>
      <c r="H129" s="13"/>
      <c r="I129" s="13">
        <f>SUMIFS(GD_E_2018!G:G,GD_E_2018!E:E,A129)</f>
        <v>0</v>
      </c>
      <c r="J129" s="13">
        <f>H129+I129</f>
        <v>0</v>
      </c>
      <c r="L129" s="13"/>
      <c r="M129" s="13">
        <f>SUMIFS(GD_E_2018!I:I,GD_E_2018!E:E,A129)</f>
        <v>0</v>
      </c>
      <c r="N129" s="13">
        <f>L129+M129</f>
        <v>0</v>
      </c>
      <c r="P129" s="13">
        <f t="shared" ref="P129:R133" si="214">O129+N129</f>
        <v>0</v>
      </c>
      <c r="Q129" s="13">
        <f>SUMIFS(GD_E_2018!K:K,GD_E_2018!E:E,A129)</f>
        <v>0</v>
      </c>
      <c r="R129" s="13">
        <f t="shared" si="214"/>
        <v>0</v>
      </c>
      <c r="T129" s="13">
        <f t="shared" ref="T129:T133" si="215">R129</f>
        <v>0</v>
      </c>
      <c r="U129" s="13">
        <f>SUMIFS(GD_E_2019!G:G,GD_E_2019!E:E,A129)</f>
        <v>0</v>
      </c>
      <c r="V129" s="13">
        <f t="shared" ref="V129:V133" si="216">U129+T129</f>
        <v>0</v>
      </c>
      <c r="W129" s="68" t="s">
        <v>570</v>
      </c>
      <c r="X129" s="13">
        <f t="shared" ref="X129:X133" si="217">V129</f>
        <v>0</v>
      </c>
      <c r="Y129" s="13">
        <f>SUMIFS(GD_E_2020!G:G,GD_E_2020!E:E,A129)</f>
        <v>0</v>
      </c>
      <c r="Z129" s="13">
        <f t="shared" ref="Z129:Z133" si="218">Y129+X129</f>
        <v>0</v>
      </c>
      <c r="AA129" s="68" t="s">
        <v>570</v>
      </c>
      <c r="AB129" s="13">
        <f t="shared" ref="AB129:AB133" si="219">Z129</f>
        <v>0</v>
      </c>
      <c r="AC129" s="13">
        <f>SUMIFS(GD_E_2020!J:J,GD_E_2020!E:E,A129)</f>
        <v>0</v>
      </c>
      <c r="AD129" s="13">
        <f t="shared" ref="AD129:AD133" si="220">AC129+AB129</f>
        <v>0</v>
      </c>
      <c r="AE129" s="68" t="s">
        <v>570</v>
      </c>
      <c r="AF129" s="13">
        <f t="shared" ref="AF129:AF133" si="221">X129</f>
        <v>0</v>
      </c>
      <c r="AG129" s="13">
        <f t="shared" ref="AG129:AG133" si="222">AC129+Y129</f>
        <v>0</v>
      </c>
      <c r="AH129" s="13">
        <f t="shared" ref="AH129:AH133" si="223">AG129+AF129</f>
        <v>0</v>
      </c>
    </row>
    <row r="130" spans="1:34" s="4" customFormat="1" x14ac:dyDescent="0.25">
      <c r="A130" s="21">
        <v>225002</v>
      </c>
      <c r="B130" s="21">
        <v>1100</v>
      </c>
      <c r="C130" s="22">
        <v>2122</v>
      </c>
      <c r="D130" s="12">
        <v>225</v>
      </c>
      <c r="E130" s="22" t="s">
        <v>431</v>
      </c>
      <c r="F130" s="22" t="s">
        <v>430</v>
      </c>
      <c r="G130" s="68" t="s">
        <v>570</v>
      </c>
      <c r="H130" s="13"/>
      <c r="I130" s="13">
        <f>SUMIFS(GD_E_2018!G:G,GD_E_2018!E:E,A130)</f>
        <v>0</v>
      </c>
      <c r="J130" s="13">
        <f>H130+I130</f>
        <v>0</v>
      </c>
      <c r="L130" s="13"/>
      <c r="M130" s="13">
        <f>SUMIFS(GD_E_2018!I:I,GD_E_2018!E:E,A130)</f>
        <v>0</v>
      </c>
      <c r="N130" s="13">
        <f>L130+M130</f>
        <v>0</v>
      </c>
      <c r="P130" s="13">
        <f t="shared" si="214"/>
        <v>0</v>
      </c>
      <c r="Q130" s="13">
        <f>SUMIFS(GD_E_2018!K:K,GD_E_2018!E:E,A130)</f>
        <v>0</v>
      </c>
      <c r="R130" s="13">
        <f t="shared" si="214"/>
        <v>0</v>
      </c>
      <c r="T130" s="13">
        <f t="shared" si="215"/>
        <v>0</v>
      </c>
      <c r="U130" s="13">
        <f>SUMIFS(GD_E_2019!G:G,GD_E_2019!E:E,A130)</f>
        <v>0</v>
      </c>
      <c r="V130" s="13">
        <f t="shared" si="216"/>
        <v>0</v>
      </c>
      <c r="W130" s="68" t="s">
        <v>570</v>
      </c>
      <c r="X130" s="13">
        <f t="shared" si="217"/>
        <v>0</v>
      </c>
      <c r="Y130" s="13">
        <f>SUMIFS(GD_E_2020!G:G,GD_E_2020!E:E,A130)</f>
        <v>0</v>
      </c>
      <c r="Z130" s="13">
        <f t="shared" si="218"/>
        <v>0</v>
      </c>
      <c r="AA130" s="68" t="s">
        <v>570</v>
      </c>
      <c r="AB130" s="13">
        <f t="shared" si="219"/>
        <v>0</v>
      </c>
      <c r="AC130" s="13">
        <f>SUMIFS(GD_E_2020!J:J,GD_E_2020!E:E,A130)</f>
        <v>0</v>
      </c>
      <c r="AD130" s="13">
        <f t="shared" si="220"/>
        <v>0</v>
      </c>
      <c r="AE130" s="68" t="s">
        <v>570</v>
      </c>
      <c r="AF130" s="13">
        <f t="shared" si="221"/>
        <v>0</v>
      </c>
      <c r="AG130" s="13">
        <f t="shared" si="222"/>
        <v>0</v>
      </c>
      <c r="AH130" s="13">
        <f t="shared" si="223"/>
        <v>0</v>
      </c>
    </row>
    <row r="131" spans="1:34" s="4" customFormat="1" x14ac:dyDescent="0.25">
      <c r="A131" s="21">
        <v>225003</v>
      </c>
      <c r="B131" s="21">
        <v>1100</v>
      </c>
      <c r="C131" s="22">
        <v>2123</v>
      </c>
      <c r="D131" s="12">
        <v>225</v>
      </c>
      <c r="E131" s="22" t="s">
        <v>429</v>
      </c>
      <c r="F131" s="22" t="s">
        <v>428</v>
      </c>
      <c r="G131" s="68" t="s">
        <v>570</v>
      </c>
      <c r="H131" s="13"/>
      <c r="I131" s="13">
        <f>SUMIFS(GD_E_2018!G:G,GD_E_2018!E:E,A131)</f>
        <v>0</v>
      </c>
      <c r="J131" s="13">
        <f>H131+I131</f>
        <v>0</v>
      </c>
      <c r="L131" s="13"/>
      <c r="M131" s="13">
        <f>SUMIFS(GD_E_2018!I:I,GD_E_2018!E:E,A131)</f>
        <v>0</v>
      </c>
      <c r="N131" s="13">
        <f>L131+M131</f>
        <v>0</v>
      </c>
      <c r="P131" s="13">
        <f t="shared" si="214"/>
        <v>0</v>
      </c>
      <c r="Q131" s="13">
        <f>SUMIFS(GD_E_2018!K:K,GD_E_2018!E:E,A131)</f>
        <v>0</v>
      </c>
      <c r="R131" s="13">
        <f t="shared" si="214"/>
        <v>0</v>
      </c>
      <c r="T131" s="13">
        <f t="shared" si="215"/>
        <v>0</v>
      </c>
      <c r="U131" s="13">
        <f>SUMIFS(GD_E_2019!G:G,GD_E_2019!E:E,A131)</f>
        <v>0</v>
      </c>
      <c r="V131" s="13">
        <f t="shared" si="216"/>
        <v>0</v>
      </c>
      <c r="W131" s="68" t="s">
        <v>570</v>
      </c>
      <c r="X131" s="13">
        <f t="shared" si="217"/>
        <v>0</v>
      </c>
      <c r="Y131" s="13">
        <f>SUMIFS(GD_E_2020!G:G,GD_E_2020!E:E,A131)</f>
        <v>0</v>
      </c>
      <c r="Z131" s="13">
        <f t="shared" si="218"/>
        <v>0</v>
      </c>
      <c r="AA131" s="68" t="s">
        <v>570</v>
      </c>
      <c r="AB131" s="13">
        <f t="shared" si="219"/>
        <v>0</v>
      </c>
      <c r="AC131" s="13">
        <f>SUMIFS(GD_E_2020!J:J,GD_E_2020!E:E,A131)</f>
        <v>0</v>
      </c>
      <c r="AD131" s="13">
        <f t="shared" si="220"/>
        <v>0</v>
      </c>
      <c r="AE131" s="68" t="s">
        <v>570</v>
      </c>
      <c r="AF131" s="13">
        <f t="shared" si="221"/>
        <v>0</v>
      </c>
      <c r="AG131" s="13">
        <f t="shared" si="222"/>
        <v>0</v>
      </c>
      <c r="AH131" s="13">
        <f t="shared" si="223"/>
        <v>0</v>
      </c>
    </row>
    <row r="132" spans="1:34" s="4" customFormat="1" x14ac:dyDescent="0.25">
      <c r="A132" s="21">
        <v>225004</v>
      </c>
      <c r="B132" s="21">
        <v>1100</v>
      </c>
      <c r="C132" s="22">
        <v>2124</v>
      </c>
      <c r="D132" s="12">
        <v>225</v>
      </c>
      <c r="E132" s="22" t="s">
        <v>427</v>
      </c>
      <c r="F132" s="22" t="s">
        <v>426</v>
      </c>
      <c r="G132" s="68" t="s">
        <v>570</v>
      </c>
      <c r="H132" s="13"/>
      <c r="I132" s="13">
        <f>SUMIFS(GD_E_2018!G:G,GD_E_2018!E:E,A132)</f>
        <v>0</v>
      </c>
      <c r="J132" s="13">
        <f>H132+I132</f>
        <v>0</v>
      </c>
      <c r="L132" s="13"/>
      <c r="M132" s="13">
        <f>SUMIFS(GD_E_2018!I:I,GD_E_2018!E:E,A132)</f>
        <v>0</v>
      </c>
      <c r="N132" s="13">
        <f>L132+M132</f>
        <v>0</v>
      </c>
      <c r="P132" s="13">
        <f t="shared" si="214"/>
        <v>0</v>
      </c>
      <c r="Q132" s="13">
        <f>SUMIFS(GD_E_2018!K:K,GD_E_2018!E:E,A132)</f>
        <v>0</v>
      </c>
      <c r="R132" s="13">
        <f t="shared" si="214"/>
        <v>0</v>
      </c>
      <c r="T132" s="13">
        <f t="shared" si="215"/>
        <v>0</v>
      </c>
      <c r="U132" s="13">
        <f>SUMIFS(GD_E_2019!G:G,GD_E_2019!E:E,A132)</f>
        <v>0</v>
      </c>
      <c r="V132" s="13">
        <f t="shared" si="216"/>
        <v>0</v>
      </c>
      <c r="W132" s="68" t="s">
        <v>570</v>
      </c>
      <c r="X132" s="13">
        <f t="shared" si="217"/>
        <v>0</v>
      </c>
      <c r="Y132" s="13">
        <f>SUMIFS(GD_E_2020!G:G,GD_E_2020!E:E,A132)</f>
        <v>0</v>
      </c>
      <c r="Z132" s="13">
        <f t="shared" si="218"/>
        <v>0</v>
      </c>
      <c r="AA132" s="68" t="s">
        <v>570</v>
      </c>
      <c r="AB132" s="13">
        <f t="shared" si="219"/>
        <v>0</v>
      </c>
      <c r="AC132" s="13">
        <f>SUMIFS(GD_E_2020!J:J,GD_E_2020!E:E,A132)</f>
        <v>0</v>
      </c>
      <c r="AD132" s="13">
        <f t="shared" si="220"/>
        <v>0</v>
      </c>
      <c r="AE132" s="68" t="s">
        <v>570</v>
      </c>
      <c r="AF132" s="13">
        <f t="shared" si="221"/>
        <v>0</v>
      </c>
      <c r="AG132" s="13">
        <f t="shared" si="222"/>
        <v>0</v>
      </c>
      <c r="AH132" s="13">
        <f t="shared" si="223"/>
        <v>0</v>
      </c>
    </row>
    <row r="133" spans="1:34" s="4" customFormat="1" x14ac:dyDescent="0.25">
      <c r="A133" s="21">
        <v>225005</v>
      </c>
      <c r="B133" s="21">
        <v>2000</v>
      </c>
      <c r="C133" s="22">
        <v>2125</v>
      </c>
      <c r="D133" s="12">
        <v>225</v>
      </c>
      <c r="E133" s="22" t="s">
        <v>425</v>
      </c>
      <c r="F133" s="22" t="s">
        <v>424</v>
      </c>
      <c r="G133" s="68" t="s">
        <v>570</v>
      </c>
      <c r="H133" s="13"/>
      <c r="I133" s="13">
        <f>SUMIFS(GD_E_2018!G:G,GD_E_2018!E:E,A133)</f>
        <v>0</v>
      </c>
      <c r="J133" s="13">
        <f>H133+I133</f>
        <v>0</v>
      </c>
      <c r="L133" s="13"/>
      <c r="M133" s="13">
        <f>SUMIFS(GD_E_2018!I:I,GD_E_2018!E:E,A133)</f>
        <v>0</v>
      </c>
      <c r="N133" s="13">
        <f>L133+M133</f>
        <v>0</v>
      </c>
      <c r="P133" s="13">
        <f t="shared" si="214"/>
        <v>0</v>
      </c>
      <c r="Q133" s="13">
        <f>SUMIFS(GD_E_2018!K:K,GD_E_2018!E:E,A133)</f>
        <v>0</v>
      </c>
      <c r="R133" s="13">
        <f t="shared" si="214"/>
        <v>0</v>
      </c>
      <c r="T133" s="13">
        <f t="shared" si="215"/>
        <v>0</v>
      </c>
      <c r="U133" s="13">
        <f>SUMIFS(GD_E_2019!G:G,GD_E_2019!E:E,A133)</f>
        <v>0</v>
      </c>
      <c r="V133" s="13">
        <f t="shared" si="216"/>
        <v>0</v>
      </c>
      <c r="W133" s="68" t="s">
        <v>570</v>
      </c>
      <c r="X133" s="13">
        <f t="shared" si="217"/>
        <v>0</v>
      </c>
      <c r="Y133" s="13">
        <f>SUMIFS(GD_E_2020!G:G,GD_E_2020!E:E,A133)</f>
        <v>0</v>
      </c>
      <c r="Z133" s="13">
        <f t="shared" si="218"/>
        <v>0</v>
      </c>
      <c r="AA133" s="68" t="s">
        <v>570</v>
      </c>
      <c r="AB133" s="13">
        <f t="shared" si="219"/>
        <v>0</v>
      </c>
      <c r="AC133" s="13">
        <f>SUMIFS(GD_E_2020!J:J,GD_E_2020!E:E,A133)</f>
        <v>0</v>
      </c>
      <c r="AD133" s="13">
        <f t="shared" si="220"/>
        <v>0</v>
      </c>
      <c r="AE133" s="68" t="s">
        <v>570</v>
      </c>
      <c r="AF133" s="13">
        <f t="shared" si="221"/>
        <v>0</v>
      </c>
      <c r="AG133" s="13">
        <f t="shared" si="222"/>
        <v>0</v>
      </c>
      <c r="AH133" s="13">
        <f t="shared" si="223"/>
        <v>0</v>
      </c>
    </row>
    <row r="134" spans="1:34" s="4" customFormat="1" x14ac:dyDescent="0.25">
      <c r="A134" s="14"/>
      <c r="B134" s="14"/>
      <c r="C134" s="15"/>
      <c r="D134" s="15"/>
      <c r="E134" s="15" t="s">
        <v>364</v>
      </c>
      <c r="F134" s="15" t="s">
        <v>363</v>
      </c>
      <c r="G134" s="69"/>
      <c r="H134" s="16">
        <f>SUM(H129:H133)</f>
        <v>0</v>
      </c>
      <c r="I134" s="16">
        <f>SUM(I129:I133)</f>
        <v>0</v>
      </c>
      <c r="J134" s="16">
        <f>SUM(J129:J133)</f>
        <v>0</v>
      </c>
      <c r="L134" s="16">
        <f>SUM(L129:L133)</f>
        <v>0</v>
      </c>
      <c r="M134" s="16">
        <f>SUM(M129:M133)</f>
        <v>0</v>
      </c>
      <c r="N134" s="16">
        <f>SUM(N129:N133)</f>
        <v>0</v>
      </c>
      <c r="P134" s="16">
        <f>SUM(P129:P133)</f>
        <v>0</v>
      </c>
      <c r="Q134" s="16">
        <f>SUM(Q129:Q133)</f>
        <v>0</v>
      </c>
      <c r="R134" s="16">
        <f>SUM(R129:R133)</f>
        <v>0</v>
      </c>
      <c r="T134" s="16">
        <f>SUM(T129:T133)</f>
        <v>0</v>
      </c>
      <c r="U134" s="16">
        <f>SUM(U129:U133)</f>
        <v>0</v>
      </c>
      <c r="V134" s="16">
        <f>SUM(V129:V133)</f>
        <v>0</v>
      </c>
      <c r="W134" s="69"/>
      <c r="X134" s="16">
        <f>SUM(X129:X133)</f>
        <v>0</v>
      </c>
      <c r="Y134" s="16">
        <f>SUM(Y129:Y133)</f>
        <v>0</v>
      </c>
      <c r="Z134" s="16">
        <f>SUM(Z129:Z133)</f>
        <v>0</v>
      </c>
      <c r="AA134" s="69"/>
      <c r="AB134" s="16">
        <f>SUM(AB129:AB133)</f>
        <v>0</v>
      </c>
      <c r="AC134" s="16">
        <f>SUM(AC129:AC133)</f>
        <v>0</v>
      </c>
      <c r="AD134" s="16">
        <f>SUM(AD129:AD133)</f>
        <v>0</v>
      </c>
      <c r="AE134" s="69"/>
      <c r="AF134" s="16">
        <f>SUM(AF129:AF133)</f>
        <v>0</v>
      </c>
      <c r="AG134" s="16">
        <f>SUM(AG129:AG133)</f>
        <v>0</v>
      </c>
      <c r="AH134" s="16">
        <f>SUM(AH129:AH133)</f>
        <v>0</v>
      </c>
    </row>
    <row r="135" spans="1:34" s="4" customFormat="1" x14ac:dyDescent="0.25">
      <c r="A135" s="29">
        <v>226001</v>
      </c>
      <c r="B135" s="29">
        <v>1100</v>
      </c>
      <c r="C135" s="12">
        <v>21421</v>
      </c>
      <c r="D135" s="12">
        <v>226</v>
      </c>
      <c r="E135" s="12" t="s">
        <v>423</v>
      </c>
      <c r="F135" s="12" t="s">
        <v>422</v>
      </c>
      <c r="G135" s="68" t="s">
        <v>570</v>
      </c>
      <c r="H135" s="13"/>
      <c r="I135" s="13">
        <f>SUMIFS(GD_E_2018!G:G,GD_E_2018!E:E,A135)</f>
        <v>0</v>
      </c>
      <c r="J135" s="13">
        <f>H135+I135</f>
        <v>0</v>
      </c>
      <c r="L135" s="13"/>
      <c r="M135" s="13">
        <f>SUMIFS(GD_E_2018!I:I,GD_E_2018!E:E,A135)</f>
        <v>0</v>
      </c>
      <c r="N135" s="13">
        <f>L135+M135</f>
        <v>0</v>
      </c>
      <c r="P135" s="13">
        <f t="shared" ref="P135:R139" si="224">O135+N135</f>
        <v>0</v>
      </c>
      <c r="Q135" s="13">
        <f>SUMIFS(GD_E_2018!K:K,GD_E_2018!E:E,A135)</f>
        <v>0</v>
      </c>
      <c r="R135" s="13">
        <f t="shared" si="224"/>
        <v>0</v>
      </c>
      <c r="T135" s="13">
        <f t="shared" ref="T135:T139" si="225">R135</f>
        <v>0</v>
      </c>
      <c r="U135" s="13">
        <f>SUMIFS(GD_E_2019!G:G,GD_E_2019!E:E,A135)</f>
        <v>0</v>
      </c>
      <c r="V135" s="13">
        <f t="shared" ref="V135:V139" si="226">U135+T135</f>
        <v>0</v>
      </c>
      <c r="W135" s="68" t="s">
        <v>570</v>
      </c>
      <c r="X135" s="13">
        <f t="shared" ref="X135:X139" si="227">V135</f>
        <v>0</v>
      </c>
      <c r="Y135" s="13">
        <f>SUMIFS(GD_E_2020!G:G,GD_E_2020!E:E,A135)</f>
        <v>0</v>
      </c>
      <c r="Z135" s="13">
        <f t="shared" ref="Z135:Z139" si="228">Y135+X135</f>
        <v>0</v>
      </c>
      <c r="AA135" s="68" t="s">
        <v>570</v>
      </c>
      <c r="AB135" s="13">
        <f t="shared" ref="AB135:AB139" si="229">Z135</f>
        <v>0</v>
      </c>
      <c r="AC135" s="13">
        <f>SUMIFS(GD_E_2020!J:J,GD_E_2020!E:E,A135)</f>
        <v>0</v>
      </c>
      <c r="AD135" s="13">
        <f t="shared" ref="AD135:AD139" si="230">AC135+AB135</f>
        <v>0</v>
      </c>
      <c r="AE135" s="68" t="s">
        <v>570</v>
      </c>
      <c r="AF135" s="13">
        <f t="shared" ref="AF135:AF139" si="231">X135</f>
        <v>0</v>
      </c>
      <c r="AG135" s="13">
        <f t="shared" ref="AG135:AG139" si="232">AC135+Y135</f>
        <v>0</v>
      </c>
      <c r="AH135" s="13">
        <f t="shared" ref="AH135:AH139" si="233">AG135+AF135</f>
        <v>0</v>
      </c>
    </row>
    <row r="136" spans="1:34" s="4" customFormat="1" x14ac:dyDescent="0.25">
      <c r="A136" s="29">
        <v>226002</v>
      </c>
      <c r="B136" s="29">
        <v>1100</v>
      </c>
      <c r="C136" s="12">
        <v>21422</v>
      </c>
      <c r="D136" s="12">
        <v>226</v>
      </c>
      <c r="E136" s="12" t="s">
        <v>421</v>
      </c>
      <c r="F136" s="12" t="s">
        <v>420</v>
      </c>
      <c r="G136" s="68" t="s">
        <v>570</v>
      </c>
      <c r="H136" s="13"/>
      <c r="I136" s="13">
        <f>SUMIFS(GD_E_2018!G:G,GD_E_2018!E:E,A136)</f>
        <v>0</v>
      </c>
      <c r="J136" s="13">
        <f>H136+I136</f>
        <v>0</v>
      </c>
      <c r="L136" s="13"/>
      <c r="M136" s="13">
        <f>SUMIFS(GD_E_2018!I:I,GD_E_2018!E:E,A136)</f>
        <v>0</v>
      </c>
      <c r="N136" s="13">
        <f>L136+M136</f>
        <v>0</v>
      </c>
      <c r="P136" s="13">
        <f t="shared" si="224"/>
        <v>0</v>
      </c>
      <c r="Q136" s="13">
        <f>SUMIFS(GD_E_2018!K:K,GD_E_2018!E:E,A136)</f>
        <v>0</v>
      </c>
      <c r="R136" s="13">
        <f t="shared" si="224"/>
        <v>0</v>
      </c>
      <c r="T136" s="13">
        <f t="shared" si="225"/>
        <v>0</v>
      </c>
      <c r="U136" s="13">
        <f>SUMIFS(GD_E_2019!G:G,GD_E_2019!E:E,A136)</f>
        <v>0</v>
      </c>
      <c r="V136" s="13">
        <f t="shared" si="226"/>
        <v>0</v>
      </c>
      <c r="W136" s="68" t="s">
        <v>570</v>
      </c>
      <c r="X136" s="13">
        <f t="shared" si="227"/>
        <v>0</v>
      </c>
      <c r="Y136" s="13">
        <f>SUMIFS(GD_E_2020!G:G,GD_E_2020!E:E,A136)</f>
        <v>0</v>
      </c>
      <c r="Z136" s="13">
        <f t="shared" si="228"/>
        <v>0</v>
      </c>
      <c r="AA136" s="68" t="s">
        <v>570</v>
      </c>
      <c r="AB136" s="13">
        <f t="shared" si="229"/>
        <v>0</v>
      </c>
      <c r="AC136" s="13">
        <f>SUMIFS(GD_E_2020!J:J,GD_E_2020!E:E,A136)</f>
        <v>0</v>
      </c>
      <c r="AD136" s="13">
        <f t="shared" si="230"/>
        <v>0</v>
      </c>
      <c r="AE136" s="68" t="s">
        <v>570</v>
      </c>
      <c r="AF136" s="13">
        <f t="shared" si="231"/>
        <v>0</v>
      </c>
      <c r="AG136" s="13">
        <f t="shared" si="232"/>
        <v>0</v>
      </c>
      <c r="AH136" s="13">
        <f t="shared" si="233"/>
        <v>0</v>
      </c>
    </row>
    <row r="137" spans="1:34" s="4" customFormat="1" x14ac:dyDescent="0.25">
      <c r="A137" s="29">
        <v>226003</v>
      </c>
      <c r="B137" s="29">
        <v>1100</v>
      </c>
      <c r="C137" s="12">
        <v>21423</v>
      </c>
      <c r="D137" s="12">
        <v>226</v>
      </c>
      <c r="E137" s="12" t="s">
        <v>419</v>
      </c>
      <c r="F137" s="12" t="s">
        <v>418</v>
      </c>
      <c r="G137" s="68" t="s">
        <v>570</v>
      </c>
      <c r="H137" s="13"/>
      <c r="I137" s="13">
        <f>SUMIFS(GD_E_2018!G:G,GD_E_2018!E:E,A137)</f>
        <v>0</v>
      </c>
      <c r="J137" s="13">
        <f>H137+I137</f>
        <v>0</v>
      </c>
      <c r="L137" s="13"/>
      <c r="M137" s="13">
        <f>SUMIFS(GD_E_2018!I:I,GD_E_2018!E:E,A137)</f>
        <v>0</v>
      </c>
      <c r="N137" s="13">
        <f>L137+M137</f>
        <v>0</v>
      </c>
      <c r="P137" s="13">
        <f t="shared" si="224"/>
        <v>0</v>
      </c>
      <c r="Q137" s="13">
        <f>SUMIFS(GD_E_2018!K:K,GD_E_2018!E:E,A137)</f>
        <v>0</v>
      </c>
      <c r="R137" s="13">
        <f t="shared" si="224"/>
        <v>0</v>
      </c>
      <c r="T137" s="13">
        <f t="shared" si="225"/>
        <v>0</v>
      </c>
      <c r="U137" s="13">
        <f>SUMIFS(GD_E_2019!G:G,GD_E_2019!E:E,A137)</f>
        <v>0</v>
      </c>
      <c r="V137" s="13">
        <f t="shared" si="226"/>
        <v>0</v>
      </c>
      <c r="W137" s="68" t="s">
        <v>570</v>
      </c>
      <c r="X137" s="13">
        <f t="shared" si="227"/>
        <v>0</v>
      </c>
      <c r="Y137" s="13">
        <f>SUMIFS(GD_E_2020!G:G,GD_E_2020!E:E,A137)</f>
        <v>0</v>
      </c>
      <c r="Z137" s="13">
        <f t="shared" si="228"/>
        <v>0</v>
      </c>
      <c r="AA137" s="68" t="s">
        <v>570</v>
      </c>
      <c r="AB137" s="13">
        <f t="shared" si="229"/>
        <v>0</v>
      </c>
      <c r="AC137" s="13">
        <f>SUMIFS(GD_E_2020!J:J,GD_E_2020!E:E,A137)</f>
        <v>0</v>
      </c>
      <c r="AD137" s="13">
        <f t="shared" si="230"/>
        <v>0</v>
      </c>
      <c r="AE137" s="68" t="s">
        <v>570</v>
      </c>
      <c r="AF137" s="13">
        <f t="shared" si="231"/>
        <v>0</v>
      </c>
      <c r="AG137" s="13">
        <f t="shared" si="232"/>
        <v>0</v>
      </c>
      <c r="AH137" s="13">
        <f t="shared" si="233"/>
        <v>0</v>
      </c>
    </row>
    <row r="138" spans="1:34" s="4" customFormat="1" x14ac:dyDescent="0.25">
      <c r="A138" s="29">
        <v>226004</v>
      </c>
      <c r="B138" s="29">
        <v>1100</v>
      </c>
      <c r="C138" s="12">
        <v>21124</v>
      </c>
      <c r="D138" s="12">
        <v>226</v>
      </c>
      <c r="E138" s="12" t="s">
        <v>417</v>
      </c>
      <c r="F138" s="12" t="s">
        <v>416</v>
      </c>
      <c r="G138" s="68" t="s">
        <v>570</v>
      </c>
      <c r="H138" s="13"/>
      <c r="I138" s="13">
        <f>SUMIFS(GD_E_2018!G:G,GD_E_2018!E:E,A138)</f>
        <v>0</v>
      </c>
      <c r="J138" s="13">
        <f>H138+I138</f>
        <v>0</v>
      </c>
      <c r="L138" s="13"/>
      <c r="M138" s="13">
        <f>SUMIFS(GD_E_2018!I:I,GD_E_2018!E:E,A138)</f>
        <v>0</v>
      </c>
      <c r="N138" s="13">
        <f>L138+M138</f>
        <v>0</v>
      </c>
      <c r="P138" s="13">
        <f t="shared" si="224"/>
        <v>0</v>
      </c>
      <c r="Q138" s="13">
        <f>SUMIFS(GD_E_2018!K:K,GD_E_2018!E:E,A138)</f>
        <v>0</v>
      </c>
      <c r="R138" s="13">
        <f t="shared" si="224"/>
        <v>0</v>
      </c>
      <c r="T138" s="13">
        <f t="shared" si="225"/>
        <v>0</v>
      </c>
      <c r="U138" s="13">
        <f>SUMIFS(GD_E_2019!G:G,GD_E_2019!E:E,A138)</f>
        <v>0</v>
      </c>
      <c r="V138" s="13">
        <f t="shared" si="226"/>
        <v>0</v>
      </c>
      <c r="W138" s="68" t="s">
        <v>570</v>
      </c>
      <c r="X138" s="13">
        <f t="shared" si="227"/>
        <v>0</v>
      </c>
      <c r="Y138" s="13">
        <f>SUMIFS(GD_E_2020!G:G,GD_E_2020!E:E,A138)</f>
        <v>0</v>
      </c>
      <c r="Z138" s="13">
        <f t="shared" si="228"/>
        <v>0</v>
      </c>
      <c r="AA138" s="68" t="s">
        <v>570</v>
      </c>
      <c r="AB138" s="13">
        <f t="shared" si="229"/>
        <v>0</v>
      </c>
      <c r="AC138" s="13">
        <f>SUMIFS(GD_E_2020!J:J,GD_E_2020!E:E,A138)</f>
        <v>0</v>
      </c>
      <c r="AD138" s="13">
        <f t="shared" si="230"/>
        <v>0</v>
      </c>
      <c r="AE138" s="68" t="s">
        <v>570</v>
      </c>
      <c r="AF138" s="13">
        <f t="shared" si="231"/>
        <v>0</v>
      </c>
      <c r="AG138" s="13">
        <f t="shared" si="232"/>
        <v>0</v>
      </c>
      <c r="AH138" s="13">
        <f t="shared" si="233"/>
        <v>0</v>
      </c>
    </row>
    <row r="139" spans="1:34" s="4" customFormat="1" x14ac:dyDescent="0.25">
      <c r="A139" s="29">
        <v>226005</v>
      </c>
      <c r="B139" s="29">
        <v>2000</v>
      </c>
      <c r="C139" s="12">
        <v>21125</v>
      </c>
      <c r="D139" s="12">
        <v>226</v>
      </c>
      <c r="E139" s="12" t="s">
        <v>415</v>
      </c>
      <c r="F139" s="12" t="s">
        <v>414</v>
      </c>
      <c r="G139" s="68" t="s">
        <v>570</v>
      </c>
      <c r="H139" s="13"/>
      <c r="I139" s="13">
        <f>SUMIFS(GD_E_2018!G:G,GD_E_2018!E:E,A139)</f>
        <v>0</v>
      </c>
      <c r="J139" s="13">
        <f>H139+I139</f>
        <v>0</v>
      </c>
      <c r="L139" s="13"/>
      <c r="M139" s="13">
        <f>SUMIFS(GD_E_2018!I:I,GD_E_2018!E:E,A139)</f>
        <v>0</v>
      </c>
      <c r="N139" s="13">
        <f>L139+M139</f>
        <v>0</v>
      </c>
      <c r="P139" s="13">
        <f t="shared" si="224"/>
        <v>0</v>
      </c>
      <c r="Q139" s="13">
        <f>SUMIFS(GD_E_2018!K:K,GD_E_2018!E:E,A139)</f>
        <v>0</v>
      </c>
      <c r="R139" s="13">
        <f t="shared" si="224"/>
        <v>0</v>
      </c>
      <c r="T139" s="13">
        <f t="shared" si="225"/>
        <v>0</v>
      </c>
      <c r="U139" s="13">
        <f>SUMIFS(GD_E_2019!G:G,GD_E_2019!E:E,A139)</f>
        <v>0</v>
      </c>
      <c r="V139" s="13">
        <f t="shared" si="226"/>
        <v>0</v>
      </c>
      <c r="W139" s="68" t="s">
        <v>570</v>
      </c>
      <c r="X139" s="13">
        <f t="shared" si="227"/>
        <v>0</v>
      </c>
      <c r="Y139" s="13">
        <f>SUMIFS(GD_E_2020!G:G,GD_E_2020!E:E,A139)</f>
        <v>0</v>
      </c>
      <c r="Z139" s="13">
        <f t="shared" si="228"/>
        <v>0</v>
      </c>
      <c r="AA139" s="68" t="s">
        <v>570</v>
      </c>
      <c r="AB139" s="13">
        <f t="shared" si="229"/>
        <v>0</v>
      </c>
      <c r="AC139" s="13">
        <f>SUMIFS(GD_E_2020!J:J,GD_E_2020!E:E,A139)</f>
        <v>0</v>
      </c>
      <c r="AD139" s="13">
        <f t="shared" si="230"/>
        <v>0</v>
      </c>
      <c r="AE139" s="68" t="s">
        <v>570</v>
      </c>
      <c r="AF139" s="13">
        <f t="shared" si="231"/>
        <v>0</v>
      </c>
      <c r="AG139" s="13">
        <f t="shared" si="232"/>
        <v>0</v>
      </c>
      <c r="AH139" s="13">
        <f t="shared" si="233"/>
        <v>0</v>
      </c>
    </row>
    <row r="140" spans="1:34" s="4" customFormat="1" x14ac:dyDescent="0.25">
      <c r="A140" s="14"/>
      <c r="B140" s="14"/>
      <c r="C140" s="15"/>
      <c r="D140" s="15"/>
      <c r="E140" s="15" t="s">
        <v>376</v>
      </c>
      <c r="F140" s="15" t="s">
        <v>375</v>
      </c>
      <c r="G140" s="69"/>
      <c r="H140" s="16">
        <f>SUM(H135:H139)</f>
        <v>0</v>
      </c>
      <c r="I140" s="16">
        <f>SUM(I135:I139)</f>
        <v>0</v>
      </c>
      <c r="J140" s="16">
        <f>SUM(J135:J139)</f>
        <v>0</v>
      </c>
      <c r="L140" s="16">
        <f>SUM(L135:L139)</f>
        <v>0</v>
      </c>
      <c r="M140" s="16">
        <f>SUM(M135:M139)</f>
        <v>0</v>
      </c>
      <c r="N140" s="16">
        <f>SUM(N135:N139)</f>
        <v>0</v>
      </c>
      <c r="P140" s="16">
        <f>SUM(P135:P139)</f>
        <v>0</v>
      </c>
      <c r="Q140" s="16">
        <f>SUM(Q135:Q139)</f>
        <v>0</v>
      </c>
      <c r="R140" s="16">
        <f>SUM(R135:R139)</f>
        <v>0</v>
      </c>
      <c r="T140" s="16">
        <f>SUM(T135:T139)</f>
        <v>0</v>
      </c>
      <c r="U140" s="16">
        <f>SUM(U135:U139)</f>
        <v>0</v>
      </c>
      <c r="V140" s="16">
        <f>SUM(V135:V139)</f>
        <v>0</v>
      </c>
      <c r="W140" s="69"/>
      <c r="X140" s="16">
        <f>SUM(X135:X139)</f>
        <v>0</v>
      </c>
      <c r="Y140" s="16">
        <f>SUM(Y135:Y139)</f>
        <v>0</v>
      </c>
      <c r="Z140" s="16">
        <f>SUM(Z135:Z139)</f>
        <v>0</v>
      </c>
      <c r="AA140" s="69"/>
      <c r="AB140" s="16">
        <f>SUM(AB135:AB139)</f>
        <v>0</v>
      </c>
      <c r="AC140" s="16">
        <f>SUM(AC135:AC139)</f>
        <v>0</v>
      </c>
      <c r="AD140" s="16">
        <f>SUM(AD135:AD139)</f>
        <v>0</v>
      </c>
      <c r="AE140" s="69"/>
      <c r="AF140" s="16">
        <f>SUM(AF135:AF139)</f>
        <v>0</v>
      </c>
      <c r="AG140" s="16">
        <f>SUM(AG135:AG139)</f>
        <v>0</v>
      </c>
      <c r="AH140" s="16">
        <f>SUM(AH135:AH139)</f>
        <v>0</v>
      </c>
    </row>
    <row r="141" spans="1:34" s="4" customFormat="1" x14ac:dyDescent="0.25">
      <c r="A141" s="31"/>
      <c r="B141" s="31"/>
      <c r="C141" s="27"/>
      <c r="D141" s="27">
        <v>224</v>
      </c>
      <c r="E141" s="27" t="s">
        <v>413</v>
      </c>
      <c r="F141" s="27" t="s">
        <v>412</v>
      </c>
      <c r="G141" s="72"/>
      <c r="H141" s="28">
        <f>SUM(H134,H140)</f>
        <v>0</v>
      </c>
      <c r="I141" s="28">
        <f>SUM(I134,I140)</f>
        <v>0</v>
      </c>
      <c r="J141" s="28">
        <f>SUM(J134,J140)</f>
        <v>0</v>
      </c>
      <c r="L141" s="28">
        <f>SUM(L134,L140)</f>
        <v>0</v>
      </c>
      <c r="M141" s="28">
        <f>SUM(M134,M140)</f>
        <v>0</v>
      </c>
      <c r="N141" s="28">
        <f>SUM(N134,N140)</f>
        <v>0</v>
      </c>
      <c r="P141" s="28">
        <f>SUM(P134,P140)</f>
        <v>0</v>
      </c>
      <c r="Q141" s="28">
        <f>SUM(Q134,Q140)</f>
        <v>0</v>
      </c>
      <c r="R141" s="28">
        <f>SUM(R134,R140)</f>
        <v>0</v>
      </c>
      <c r="T141" s="28">
        <f>SUM(T134,T140)</f>
        <v>0</v>
      </c>
      <c r="U141" s="28">
        <f>SUM(U134,U140)</f>
        <v>0</v>
      </c>
      <c r="V141" s="28">
        <f>SUM(V134,V140)</f>
        <v>0</v>
      </c>
      <c r="W141" s="72"/>
      <c r="X141" s="28">
        <f>SUM(X134,X140)</f>
        <v>0</v>
      </c>
      <c r="Y141" s="28">
        <f>SUM(Y134,Y140)</f>
        <v>0</v>
      </c>
      <c r="Z141" s="28">
        <f>SUM(Z134,Z140)</f>
        <v>0</v>
      </c>
      <c r="AA141" s="72"/>
      <c r="AB141" s="28">
        <f>SUM(AB134,AB140)</f>
        <v>0</v>
      </c>
      <c r="AC141" s="28">
        <f>SUM(AC134,AC140)</f>
        <v>0</v>
      </c>
      <c r="AD141" s="28">
        <f>SUM(AD134,AD140)</f>
        <v>0</v>
      </c>
      <c r="AE141" s="72"/>
      <c r="AF141" s="28">
        <f>SUM(AF134,AF140)</f>
        <v>0</v>
      </c>
      <c r="AG141" s="28">
        <f>SUM(AG134,AG140)</f>
        <v>0</v>
      </c>
      <c r="AH141" s="28">
        <f>SUM(AH134,AH140)</f>
        <v>0</v>
      </c>
    </row>
    <row r="142" spans="1:34" s="4" customFormat="1" x14ac:dyDescent="0.25">
      <c r="A142" s="29">
        <v>228001</v>
      </c>
      <c r="B142" s="29">
        <v>1200</v>
      </c>
      <c r="C142" s="12">
        <v>2131</v>
      </c>
      <c r="D142" s="12">
        <v>228</v>
      </c>
      <c r="E142" s="12" t="s">
        <v>372</v>
      </c>
      <c r="F142" s="12" t="s">
        <v>371</v>
      </c>
      <c r="G142" s="68" t="s">
        <v>570</v>
      </c>
      <c r="H142" s="13"/>
      <c r="I142" s="13">
        <f>SUMIFS(GD_E_2018!G:G,GD_E_2018!E:E,A142)</f>
        <v>0</v>
      </c>
      <c r="J142" s="13">
        <f t="shared" ref="J142:J148" si="234">H142+I142</f>
        <v>0</v>
      </c>
      <c r="L142" s="13"/>
      <c r="M142" s="13">
        <f>SUMIFS(GD_E_2018!I:I,GD_E_2018!E:E,A142)</f>
        <v>0</v>
      </c>
      <c r="N142" s="13">
        <f t="shared" ref="N142:N148" si="235">L142+M142</f>
        <v>0</v>
      </c>
      <c r="P142" s="13">
        <f t="shared" ref="P142:R148" si="236">O142+N142</f>
        <v>0</v>
      </c>
      <c r="Q142" s="13">
        <f>SUMIFS(GD_E_2018!K:K,GD_E_2018!E:E,A142)</f>
        <v>0</v>
      </c>
      <c r="R142" s="13">
        <f t="shared" si="236"/>
        <v>0</v>
      </c>
      <c r="T142" s="13">
        <f t="shared" ref="T142:T148" si="237">R142</f>
        <v>0</v>
      </c>
      <c r="U142" s="13">
        <f>SUMIFS(GD_E_2019!G:G,GD_E_2019!E:E,A142)</f>
        <v>0</v>
      </c>
      <c r="V142" s="13">
        <f t="shared" ref="V142:V148" si="238">U142+T142</f>
        <v>0</v>
      </c>
      <c r="W142" s="68" t="s">
        <v>570</v>
      </c>
      <c r="X142" s="13">
        <f t="shared" ref="X142:X148" si="239">V142</f>
        <v>0</v>
      </c>
      <c r="Y142" s="13">
        <f>SUMIFS(GD_E_2020!G:G,GD_E_2020!E:E,A142)</f>
        <v>0</v>
      </c>
      <c r="Z142" s="13">
        <f t="shared" ref="Z142:Z148" si="240">Y142+X142</f>
        <v>0</v>
      </c>
      <c r="AA142" s="68" t="s">
        <v>570</v>
      </c>
      <c r="AB142" s="13">
        <f t="shared" ref="AB142:AB148" si="241">Z142</f>
        <v>0</v>
      </c>
      <c r="AC142" s="13">
        <f>SUMIFS(GD_E_2020!J:J,GD_E_2020!E:E,A142)</f>
        <v>0</v>
      </c>
      <c r="AD142" s="13">
        <f t="shared" ref="AD142:AD148" si="242">AC142+AB142</f>
        <v>0</v>
      </c>
      <c r="AE142" s="68" t="s">
        <v>570</v>
      </c>
      <c r="AF142" s="13">
        <f t="shared" ref="AF142:AF148" si="243">X142</f>
        <v>0</v>
      </c>
      <c r="AG142" s="13">
        <f t="shared" ref="AG142:AG148" si="244">AC142+Y142</f>
        <v>0</v>
      </c>
      <c r="AH142" s="13">
        <f t="shared" ref="AH142:AH148" si="245">AG142+AF142</f>
        <v>0</v>
      </c>
    </row>
    <row r="143" spans="1:34" s="4" customFormat="1" x14ac:dyDescent="0.25">
      <c r="A143" s="29">
        <v>228002</v>
      </c>
      <c r="B143" s="29">
        <v>1200</v>
      </c>
      <c r="C143" s="12">
        <v>2132</v>
      </c>
      <c r="D143" s="12">
        <v>228</v>
      </c>
      <c r="E143" s="12" t="s">
        <v>411</v>
      </c>
      <c r="F143" s="12" t="s">
        <v>410</v>
      </c>
      <c r="G143" s="68" t="s">
        <v>570</v>
      </c>
      <c r="H143" s="13"/>
      <c r="I143" s="13">
        <f>SUMIFS(GD_E_2018!G:G,GD_E_2018!E:E,A143)</f>
        <v>0</v>
      </c>
      <c r="J143" s="13">
        <f t="shared" si="234"/>
        <v>0</v>
      </c>
      <c r="L143" s="13"/>
      <c r="M143" s="13">
        <f>SUMIFS(GD_E_2018!I:I,GD_E_2018!E:E,A143)</f>
        <v>0</v>
      </c>
      <c r="N143" s="13">
        <f t="shared" si="235"/>
        <v>0</v>
      </c>
      <c r="P143" s="13">
        <f t="shared" si="236"/>
        <v>0</v>
      </c>
      <c r="Q143" s="13">
        <f>SUMIFS(GD_E_2018!K:K,GD_E_2018!E:E,A143)</f>
        <v>0</v>
      </c>
      <c r="R143" s="13">
        <f t="shared" si="236"/>
        <v>0</v>
      </c>
      <c r="T143" s="13">
        <f t="shared" si="237"/>
        <v>0</v>
      </c>
      <c r="U143" s="13">
        <f>SUMIFS(GD_E_2019!G:G,GD_E_2019!E:E,A143)</f>
        <v>0</v>
      </c>
      <c r="V143" s="13">
        <f t="shared" si="238"/>
        <v>0</v>
      </c>
      <c r="W143" s="68" t="s">
        <v>570</v>
      </c>
      <c r="X143" s="13">
        <f t="shared" si="239"/>
        <v>0</v>
      </c>
      <c r="Y143" s="13">
        <f>SUMIFS(GD_E_2020!G:G,GD_E_2020!E:E,A143)</f>
        <v>0</v>
      </c>
      <c r="Z143" s="13">
        <f t="shared" si="240"/>
        <v>0</v>
      </c>
      <c r="AA143" s="68" t="s">
        <v>570</v>
      </c>
      <c r="AB143" s="13">
        <f t="shared" si="241"/>
        <v>0</v>
      </c>
      <c r="AC143" s="13">
        <f>SUMIFS(GD_E_2020!J:J,GD_E_2020!E:E,A143)</f>
        <v>0</v>
      </c>
      <c r="AD143" s="13">
        <f t="shared" si="242"/>
        <v>0</v>
      </c>
      <c r="AE143" s="68" t="s">
        <v>570</v>
      </c>
      <c r="AF143" s="13">
        <f t="shared" si="243"/>
        <v>0</v>
      </c>
      <c r="AG143" s="13">
        <f t="shared" si="244"/>
        <v>0</v>
      </c>
      <c r="AH143" s="13">
        <f t="shared" si="245"/>
        <v>0</v>
      </c>
    </row>
    <row r="144" spans="1:34" s="4" customFormat="1" x14ac:dyDescent="0.25">
      <c r="A144" s="29">
        <v>228003</v>
      </c>
      <c r="B144" s="29">
        <v>1200</v>
      </c>
      <c r="C144" s="12">
        <v>2133</v>
      </c>
      <c r="D144" s="12">
        <v>228</v>
      </c>
      <c r="E144" s="12" t="s">
        <v>409</v>
      </c>
      <c r="F144" s="12" t="s">
        <v>408</v>
      </c>
      <c r="G144" s="68" t="s">
        <v>570</v>
      </c>
      <c r="H144" s="13"/>
      <c r="I144" s="13">
        <f>SUMIFS(GD_E_2018!G:G,GD_E_2018!E:E,A144)</f>
        <v>0</v>
      </c>
      <c r="J144" s="13">
        <f t="shared" si="234"/>
        <v>0</v>
      </c>
      <c r="L144" s="13"/>
      <c r="M144" s="13">
        <f>SUMIFS(GD_E_2018!I:I,GD_E_2018!E:E,A144)</f>
        <v>0</v>
      </c>
      <c r="N144" s="13">
        <f t="shared" si="235"/>
        <v>0</v>
      </c>
      <c r="P144" s="13">
        <f t="shared" si="236"/>
        <v>0</v>
      </c>
      <c r="Q144" s="13">
        <f>SUMIFS(GD_E_2018!K:K,GD_E_2018!E:E,A144)</f>
        <v>0</v>
      </c>
      <c r="R144" s="13">
        <f t="shared" si="236"/>
        <v>0</v>
      </c>
      <c r="T144" s="13">
        <f t="shared" si="237"/>
        <v>0</v>
      </c>
      <c r="U144" s="13">
        <f>SUMIFS(GD_E_2019!G:G,GD_E_2019!E:E,A144)</f>
        <v>0</v>
      </c>
      <c r="V144" s="13">
        <f t="shared" si="238"/>
        <v>0</v>
      </c>
      <c r="W144" s="68" t="s">
        <v>570</v>
      </c>
      <c r="X144" s="13">
        <f t="shared" si="239"/>
        <v>0</v>
      </c>
      <c r="Y144" s="13">
        <f>SUMIFS(GD_E_2020!G:G,GD_E_2020!E:E,A144)</f>
        <v>0</v>
      </c>
      <c r="Z144" s="13">
        <f t="shared" si="240"/>
        <v>0</v>
      </c>
      <c r="AA144" s="68" t="s">
        <v>570</v>
      </c>
      <c r="AB144" s="13">
        <f t="shared" si="241"/>
        <v>0</v>
      </c>
      <c r="AC144" s="13">
        <f>SUMIFS(GD_E_2020!J:J,GD_E_2020!E:E,A144)</f>
        <v>0</v>
      </c>
      <c r="AD144" s="13">
        <f t="shared" si="242"/>
        <v>0</v>
      </c>
      <c r="AE144" s="68" t="s">
        <v>570</v>
      </c>
      <c r="AF144" s="13">
        <f t="shared" si="243"/>
        <v>0</v>
      </c>
      <c r="AG144" s="13">
        <f t="shared" si="244"/>
        <v>0</v>
      </c>
      <c r="AH144" s="13">
        <f t="shared" si="245"/>
        <v>0</v>
      </c>
    </row>
    <row r="145" spans="1:34" s="4" customFormat="1" x14ac:dyDescent="0.25">
      <c r="A145" s="29">
        <v>228004</v>
      </c>
      <c r="B145" s="29">
        <v>1200</v>
      </c>
      <c r="C145" s="12">
        <v>2134</v>
      </c>
      <c r="D145" s="12">
        <v>228</v>
      </c>
      <c r="E145" s="12" t="s">
        <v>407</v>
      </c>
      <c r="F145" s="12" t="s">
        <v>406</v>
      </c>
      <c r="G145" s="68" t="s">
        <v>570</v>
      </c>
      <c r="H145" s="13"/>
      <c r="I145" s="13">
        <f>SUMIFS(GD_E_2018!G:G,GD_E_2018!E:E,A145)</f>
        <v>0</v>
      </c>
      <c r="J145" s="13">
        <f t="shared" si="234"/>
        <v>0</v>
      </c>
      <c r="L145" s="13"/>
      <c r="M145" s="13">
        <f>SUMIFS(GD_E_2018!I:I,GD_E_2018!E:E,A145)</f>
        <v>0</v>
      </c>
      <c r="N145" s="13">
        <f t="shared" si="235"/>
        <v>0</v>
      </c>
      <c r="P145" s="13">
        <f t="shared" si="236"/>
        <v>0</v>
      </c>
      <c r="Q145" s="13">
        <f>SUMIFS(GD_E_2018!K:K,GD_E_2018!E:E,A145)</f>
        <v>0</v>
      </c>
      <c r="R145" s="13">
        <f t="shared" si="236"/>
        <v>0</v>
      </c>
      <c r="T145" s="13">
        <f t="shared" si="237"/>
        <v>0</v>
      </c>
      <c r="U145" s="13">
        <f>SUMIFS(GD_E_2019!G:G,GD_E_2019!E:E,A145)</f>
        <v>0</v>
      </c>
      <c r="V145" s="13">
        <f t="shared" si="238"/>
        <v>0</v>
      </c>
      <c r="W145" s="68" t="s">
        <v>570</v>
      </c>
      <c r="X145" s="13">
        <f t="shared" si="239"/>
        <v>0</v>
      </c>
      <c r="Y145" s="13">
        <f>SUMIFS(GD_E_2020!G:G,GD_E_2020!E:E,A145)</f>
        <v>0</v>
      </c>
      <c r="Z145" s="13">
        <f t="shared" si="240"/>
        <v>0</v>
      </c>
      <c r="AA145" s="68" t="s">
        <v>570</v>
      </c>
      <c r="AB145" s="13">
        <f t="shared" si="241"/>
        <v>0</v>
      </c>
      <c r="AC145" s="13">
        <f>SUMIFS(GD_E_2020!J:J,GD_E_2020!E:E,A145)</f>
        <v>0</v>
      </c>
      <c r="AD145" s="13">
        <f t="shared" si="242"/>
        <v>0</v>
      </c>
      <c r="AE145" s="68" t="s">
        <v>570</v>
      </c>
      <c r="AF145" s="13">
        <f t="shared" si="243"/>
        <v>0</v>
      </c>
      <c r="AG145" s="13">
        <f t="shared" si="244"/>
        <v>0</v>
      </c>
      <c r="AH145" s="13">
        <f t="shared" si="245"/>
        <v>0</v>
      </c>
    </row>
    <row r="146" spans="1:34" s="4" customFormat="1" x14ac:dyDescent="0.25">
      <c r="A146" s="29">
        <v>228005</v>
      </c>
      <c r="B146" s="29">
        <v>1200</v>
      </c>
      <c r="C146" s="12">
        <v>2135</v>
      </c>
      <c r="D146" s="12">
        <v>228</v>
      </c>
      <c r="E146" s="12" t="s">
        <v>405</v>
      </c>
      <c r="F146" s="12" t="s">
        <v>404</v>
      </c>
      <c r="G146" s="68" t="s">
        <v>570</v>
      </c>
      <c r="H146" s="13"/>
      <c r="I146" s="13">
        <f>SUMIFS(GD_E_2018!G:G,GD_E_2018!E:E,A146)</f>
        <v>0</v>
      </c>
      <c r="J146" s="13">
        <f t="shared" si="234"/>
        <v>0</v>
      </c>
      <c r="L146" s="13"/>
      <c r="M146" s="13">
        <f>SUMIFS(GD_E_2018!I:I,GD_E_2018!E:E,A146)</f>
        <v>0</v>
      </c>
      <c r="N146" s="13">
        <f t="shared" si="235"/>
        <v>0</v>
      </c>
      <c r="P146" s="13">
        <f t="shared" si="236"/>
        <v>0</v>
      </c>
      <c r="Q146" s="13">
        <f>SUMIFS(GD_E_2018!K:K,GD_E_2018!E:E,A146)</f>
        <v>0</v>
      </c>
      <c r="R146" s="13">
        <f t="shared" si="236"/>
        <v>0</v>
      </c>
      <c r="T146" s="13">
        <f t="shared" si="237"/>
        <v>0</v>
      </c>
      <c r="U146" s="13">
        <f>SUMIFS(GD_E_2019!G:G,GD_E_2019!E:E,A146)</f>
        <v>0</v>
      </c>
      <c r="V146" s="13">
        <f t="shared" si="238"/>
        <v>0</v>
      </c>
      <c r="W146" s="68" t="s">
        <v>570</v>
      </c>
      <c r="X146" s="13">
        <f t="shared" si="239"/>
        <v>0</v>
      </c>
      <c r="Y146" s="13">
        <f>SUMIFS(GD_E_2020!G:G,GD_E_2020!E:E,A146)</f>
        <v>0</v>
      </c>
      <c r="Z146" s="13">
        <f t="shared" si="240"/>
        <v>0</v>
      </c>
      <c r="AA146" s="68" t="s">
        <v>570</v>
      </c>
      <c r="AB146" s="13">
        <f t="shared" si="241"/>
        <v>0</v>
      </c>
      <c r="AC146" s="13">
        <f>SUMIFS(GD_E_2020!J:J,GD_E_2020!E:E,A146)</f>
        <v>0</v>
      </c>
      <c r="AD146" s="13">
        <f t="shared" si="242"/>
        <v>0</v>
      </c>
      <c r="AE146" s="68" t="s">
        <v>570</v>
      </c>
      <c r="AF146" s="13">
        <f t="shared" si="243"/>
        <v>0</v>
      </c>
      <c r="AG146" s="13">
        <f t="shared" si="244"/>
        <v>0</v>
      </c>
      <c r="AH146" s="13">
        <f t="shared" si="245"/>
        <v>0</v>
      </c>
    </row>
    <row r="147" spans="1:34" s="4" customFormat="1" x14ac:dyDescent="0.25">
      <c r="A147" s="29">
        <v>228006</v>
      </c>
      <c r="B147" s="29">
        <v>1200</v>
      </c>
      <c r="C147" s="12">
        <v>2136</v>
      </c>
      <c r="D147" s="12">
        <v>228</v>
      </c>
      <c r="E147" s="12" t="s">
        <v>403</v>
      </c>
      <c r="F147" s="12" t="s">
        <v>402</v>
      </c>
      <c r="G147" s="68" t="s">
        <v>570</v>
      </c>
      <c r="H147" s="13"/>
      <c r="I147" s="13">
        <f>SUMIFS(GD_E_2018!G:G,GD_E_2018!E:E,A147)</f>
        <v>0</v>
      </c>
      <c r="J147" s="13">
        <f t="shared" si="234"/>
        <v>0</v>
      </c>
      <c r="L147" s="13"/>
      <c r="M147" s="13">
        <f>SUMIFS(GD_E_2018!I:I,GD_E_2018!E:E,A147)</f>
        <v>0</v>
      </c>
      <c r="N147" s="13">
        <f t="shared" si="235"/>
        <v>0</v>
      </c>
      <c r="P147" s="13">
        <f t="shared" si="236"/>
        <v>0</v>
      </c>
      <c r="Q147" s="13">
        <f>SUMIFS(GD_E_2018!K:K,GD_E_2018!E:E,A147)</f>
        <v>0</v>
      </c>
      <c r="R147" s="13">
        <f t="shared" si="236"/>
        <v>0</v>
      </c>
      <c r="T147" s="13">
        <f t="shared" si="237"/>
        <v>0</v>
      </c>
      <c r="U147" s="13">
        <f>SUMIFS(GD_E_2019!G:G,GD_E_2019!E:E,A147)</f>
        <v>0</v>
      </c>
      <c r="V147" s="13">
        <f t="shared" si="238"/>
        <v>0</v>
      </c>
      <c r="W147" s="68" t="s">
        <v>570</v>
      </c>
      <c r="X147" s="13">
        <f t="shared" si="239"/>
        <v>0</v>
      </c>
      <c r="Y147" s="13">
        <f>SUMIFS(GD_E_2020!G:G,GD_E_2020!E:E,A147)</f>
        <v>0</v>
      </c>
      <c r="Z147" s="13">
        <f t="shared" si="240"/>
        <v>0</v>
      </c>
      <c r="AA147" s="68" t="s">
        <v>570</v>
      </c>
      <c r="AB147" s="13">
        <f t="shared" si="241"/>
        <v>0</v>
      </c>
      <c r="AC147" s="13">
        <f>SUMIFS(GD_E_2020!J:J,GD_E_2020!E:E,A147)</f>
        <v>0</v>
      </c>
      <c r="AD147" s="13">
        <f t="shared" si="242"/>
        <v>0</v>
      </c>
      <c r="AE147" s="68" t="s">
        <v>570</v>
      </c>
      <c r="AF147" s="13">
        <f t="shared" si="243"/>
        <v>0</v>
      </c>
      <c r="AG147" s="13">
        <f t="shared" si="244"/>
        <v>0</v>
      </c>
      <c r="AH147" s="13">
        <f t="shared" si="245"/>
        <v>0</v>
      </c>
    </row>
    <row r="148" spans="1:34" s="4" customFormat="1" x14ac:dyDescent="0.25">
      <c r="A148" s="29">
        <v>228007</v>
      </c>
      <c r="B148" s="29">
        <v>1200</v>
      </c>
      <c r="C148" s="12">
        <v>2138</v>
      </c>
      <c r="D148" s="12">
        <v>228</v>
      </c>
      <c r="E148" s="12" t="s">
        <v>401</v>
      </c>
      <c r="F148" s="12" t="s">
        <v>400</v>
      </c>
      <c r="G148" s="68" t="s">
        <v>570</v>
      </c>
      <c r="H148" s="13"/>
      <c r="I148" s="13">
        <f>SUMIFS(GD_E_2018!G:G,GD_E_2018!E:E,A148)</f>
        <v>0</v>
      </c>
      <c r="J148" s="13">
        <f t="shared" si="234"/>
        <v>0</v>
      </c>
      <c r="L148" s="13"/>
      <c r="M148" s="13">
        <f>SUMIFS(GD_E_2018!I:I,GD_E_2018!E:E,A148)</f>
        <v>0</v>
      </c>
      <c r="N148" s="13">
        <f t="shared" si="235"/>
        <v>0</v>
      </c>
      <c r="P148" s="13">
        <f t="shared" si="236"/>
        <v>0</v>
      </c>
      <c r="Q148" s="13">
        <f>SUMIFS(GD_E_2018!K:K,GD_E_2018!E:E,A148)</f>
        <v>0</v>
      </c>
      <c r="R148" s="13">
        <f t="shared" si="236"/>
        <v>0</v>
      </c>
      <c r="T148" s="13">
        <f t="shared" si="237"/>
        <v>0</v>
      </c>
      <c r="U148" s="13">
        <f>SUMIFS(GD_E_2019!G:G,GD_E_2019!E:E,A148)</f>
        <v>0</v>
      </c>
      <c r="V148" s="13">
        <f t="shared" si="238"/>
        <v>0</v>
      </c>
      <c r="W148" s="68" t="s">
        <v>570</v>
      </c>
      <c r="X148" s="13">
        <f t="shared" si="239"/>
        <v>0</v>
      </c>
      <c r="Y148" s="13">
        <f>SUMIFS(GD_E_2020!G:G,GD_E_2020!E:E,A148)</f>
        <v>0</v>
      </c>
      <c r="Z148" s="13">
        <f t="shared" si="240"/>
        <v>0</v>
      </c>
      <c r="AA148" s="68" t="s">
        <v>570</v>
      </c>
      <c r="AB148" s="13">
        <f t="shared" si="241"/>
        <v>0</v>
      </c>
      <c r="AC148" s="13">
        <f>SUMIFS(GD_E_2020!J:J,GD_E_2020!E:E,A148)</f>
        <v>0</v>
      </c>
      <c r="AD148" s="13">
        <f t="shared" si="242"/>
        <v>0</v>
      </c>
      <c r="AE148" s="68" t="s">
        <v>570</v>
      </c>
      <c r="AF148" s="13">
        <f t="shared" si="243"/>
        <v>0</v>
      </c>
      <c r="AG148" s="13">
        <f t="shared" si="244"/>
        <v>0</v>
      </c>
      <c r="AH148" s="13">
        <f t="shared" si="245"/>
        <v>0</v>
      </c>
    </row>
    <row r="149" spans="1:34" s="4" customFormat="1" x14ac:dyDescent="0.25">
      <c r="A149" s="14"/>
      <c r="B149" s="14"/>
      <c r="C149" s="15"/>
      <c r="D149" s="15"/>
      <c r="E149" s="15" t="s">
        <v>364</v>
      </c>
      <c r="F149" s="15" t="s">
        <v>363</v>
      </c>
      <c r="G149" s="69"/>
      <c r="H149" s="16">
        <f>SUM(H142:H148)</f>
        <v>0</v>
      </c>
      <c r="I149" s="16">
        <f>SUM(I142:I148)</f>
        <v>0</v>
      </c>
      <c r="J149" s="16">
        <f>SUM(J142:J148)</f>
        <v>0</v>
      </c>
      <c r="L149" s="16">
        <f>SUM(L142:L148)</f>
        <v>0</v>
      </c>
      <c r="M149" s="16">
        <f>SUM(M142:M148)</f>
        <v>0</v>
      </c>
      <c r="N149" s="16">
        <f>SUM(N142:N148)</f>
        <v>0</v>
      </c>
      <c r="P149" s="16">
        <f>SUM(P142:P148)</f>
        <v>0</v>
      </c>
      <c r="Q149" s="16">
        <f>SUM(Q142:Q148)</f>
        <v>0</v>
      </c>
      <c r="R149" s="16">
        <f>SUM(R142:R148)</f>
        <v>0</v>
      </c>
      <c r="T149" s="16">
        <f>SUM(T142:T148)</f>
        <v>0</v>
      </c>
      <c r="U149" s="16">
        <f>SUM(U142:U148)</f>
        <v>0</v>
      </c>
      <c r="V149" s="16">
        <f>SUM(V142:V148)</f>
        <v>0</v>
      </c>
      <c r="W149" s="69"/>
      <c r="X149" s="16">
        <f>SUM(X142:X148)</f>
        <v>0</v>
      </c>
      <c r="Y149" s="16">
        <f>SUM(Y142:Y148)</f>
        <v>0</v>
      </c>
      <c r="Z149" s="16">
        <f>SUM(Z142:Z148)</f>
        <v>0</v>
      </c>
      <c r="AA149" s="69"/>
      <c r="AB149" s="16">
        <f>SUM(AB142:AB148)</f>
        <v>0</v>
      </c>
      <c r="AC149" s="16">
        <f>SUM(AC142:AC148)</f>
        <v>0</v>
      </c>
      <c r="AD149" s="16">
        <f>SUM(AD142:AD148)</f>
        <v>0</v>
      </c>
      <c r="AE149" s="69"/>
      <c r="AF149" s="16">
        <f>SUM(AF142:AF148)</f>
        <v>0</v>
      </c>
      <c r="AG149" s="16">
        <f>SUM(AG142:AG148)</f>
        <v>0</v>
      </c>
      <c r="AH149" s="16">
        <f>SUM(AH142:AH148)</f>
        <v>0</v>
      </c>
    </row>
    <row r="150" spans="1:34" s="4" customFormat="1" x14ac:dyDescent="0.25">
      <c r="A150" s="29">
        <v>229001</v>
      </c>
      <c r="B150" s="29">
        <v>1200</v>
      </c>
      <c r="C150" s="12">
        <v>21431</v>
      </c>
      <c r="D150" s="12">
        <v>229</v>
      </c>
      <c r="E150" s="12" t="s">
        <v>382</v>
      </c>
      <c r="F150" s="12" t="s">
        <v>381</v>
      </c>
      <c r="G150" s="68" t="s">
        <v>570</v>
      </c>
      <c r="H150" s="13"/>
      <c r="I150" s="13">
        <f>SUMIFS(GD_E_2018!G:G,GD_E_2018!E:E,A150)</f>
        <v>0</v>
      </c>
      <c r="J150" s="13">
        <f t="shared" ref="J150:J156" si="246">H150+I150</f>
        <v>0</v>
      </c>
      <c r="L150" s="13"/>
      <c r="M150" s="13">
        <f>SUMIFS(GD_E_2018!I:I,GD_E_2018!E:E,A150)</f>
        <v>0</v>
      </c>
      <c r="N150" s="13">
        <f t="shared" ref="N150:N156" si="247">L150+M150</f>
        <v>0</v>
      </c>
      <c r="P150" s="13">
        <f t="shared" ref="P150:R156" si="248">O150+N150</f>
        <v>0</v>
      </c>
      <c r="Q150" s="13">
        <f>SUMIFS(GD_E_2018!K:K,GD_E_2018!E:E,A150)</f>
        <v>0</v>
      </c>
      <c r="R150" s="13">
        <f t="shared" si="248"/>
        <v>0</v>
      </c>
      <c r="T150" s="13">
        <f t="shared" ref="T150:T156" si="249">R150</f>
        <v>0</v>
      </c>
      <c r="U150" s="13">
        <f>SUMIFS(GD_E_2019!G:G,GD_E_2019!E:E,A150)</f>
        <v>0</v>
      </c>
      <c r="V150" s="13">
        <f t="shared" ref="V150:V156" si="250">U150+T150</f>
        <v>0</v>
      </c>
      <c r="W150" s="68" t="s">
        <v>570</v>
      </c>
      <c r="X150" s="13">
        <f t="shared" ref="X150:X156" si="251">V150</f>
        <v>0</v>
      </c>
      <c r="Y150" s="13">
        <f>SUMIFS(GD_E_2020!G:G,GD_E_2020!E:E,A150)</f>
        <v>0</v>
      </c>
      <c r="Z150" s="13">
        <f t="shared" ref="Z150:Z156" si="252">Y150+X150</f>
        <v>0</v>
      </c>
      <c r="AA150" s="68" t="s">
        <v>570</v>
      </c>
      <c r="AB150" s="13">
        <f t="shared" ref="AB150:AB156" si="253">Z150</f>
        <v>0</v>
      </c>
      <c r="AC150" s="13">
        <f>SUMIFS(GD_E_2020!J:J,GD_E_2020!E:E,A150)</f>
        <v>0</v>
      </c>
      <c r="AD150" s="13">
        <f t="shared" ref="AD150:AD156" si="254">AC150+AB150</f>
        <v>0</v>
      </c>
      <c r="AE150" s="68" t="s">
        <v>570</v>
      </c>
      <c r="AF150" s="13">
        <f t="shared" ref="AF150:AF156" si="255">X150</f>
        <v>0</v>
      </c>
      <c r="AG150" s="13">
        <f t="shared" ref="AG150:AG156" si="256">AC150+Y150</f>
        <v>0</v>
      </c>
      <c r="AH150" s="13">
        <f t="shared" ref="AH150:AH156" si="257">AG150+AF150</f>
        <v>0</v>
      </c>
    </row>
    <row r="151" spans="1:34" s="4" customFormat="1" x14ac:dyDescent="0.25">
      <c r="A151" s="29">
        <v>229002</v>
      </c>
      <c r="B151" s="29">
        <v>1200</v>
      </c>
      <c r="C151" s="12">
        <v>21432</v>
      </c>
      <c r="D151" s="12">
        <v>229</v>
      </c>
      <c r="E151" s="12" t="s">
        <v>399</v>
      </c>
      <c r="F151" s="12" t="s">
        <v>398</v>
      </c>
      <c r="G151" s="68" t="s">
        <v>570</v>
      </c>
      <c r="H151" s="13"/>
      <c r="I151" s="13">
        <f>SUMIFS(GD_E_2018!G:G,GD_E_2018!E:E,A151)</f>
        <v>0</v>
      </c>
      <c r="J151" s="13">
        <f t="shared" si="246"/>
        <v>0</v>
      </c>
      <c r="L151" s="13"/>
      <c r="M151" s="13">
        <f>SUMIFS(GD_E_2018!I:I,GD_E_2018!E:E,A151)</f>
        <v>0</v>
      </c>
      <c r="N151" s="13">
        <f t="shared" si="247"/>
        <v>0</v>
      </c>
      <c r="P151" s="13">
        <f t="shared" si="248"/>
        <v>0</v>
      </c>
      <c r="Q151" s="13">
        <f>SUMIFS(GD_E_2018!K:K,GD_E_2018!E:E,A151)</f>
        <v>0</v>
      </c>
      <c r="R151" s="13">
        <f t="shared" si="248"/>
        <v>0</v>
      </c>
      <c r="T151" s="13">
        <f t="shared" si="249"/>
        <v>0</v>
      </c>
      <c r="U151" s="13">
        <f>SUMIFS(GD_E_2019!G:G,GD_E_2019!E:E,A151)</f>
        <v>0</v>
      </c>
      <c r="V151" s="13">
        <f t="shared" si="250"/>
        <v>0</v>
      </c>
      <c r="W151" s="68" t="s">
        <v>570</v>
      </c>
      <c r="X151" s="13">
        <f t="shared" si="251"/>
        <v>0</v>
      </c>
      <c r="Y151" s="13">
        <f>SUMIFS(GD_E_2020!G:G,GD_E_2020!E:E,A151)</f>
        <v>0</v>
      </c>
      <c r="Z151" s="13">
        <f t="shared" si="252"/>
        <v>0</v>
      </c>
      <c r="AA151" s="68" t="s">
        <v>570</v>
      </c>
      <c r="AB151" s="13">
        <f t="shared" si="253"/>
        <v>0</v>
      </c>
      <c r="AC151" s="13">
        <f>SUMIFS(GD_E_2020!J:J,GD_E_2020!E:E,A151)</f>
        <v>0</v>
      </c>
      <c r="AD151" s="13">
        <f t="shared" si="254"/>
        <v>0</v>
      </c>
      <c r="AE151" s="68" t="s">
        <v>570</v>
      </c>
      <c r="AF151" s="13">
        <f t="shared" si="255"/>
        <v>0</v>
      </c>
      <c r="AG151" s="13">
        <f t="shared" si="256"/>
        <v>0</v>
      </c>
      <c r="AH151" s="13">
        <f t="shared" si="257"/>
        <v>0</v>
      </c>
    </row>
    <row r="152" spans="1:34" s="4" customFormat="1" x14ac:dyDescent="0.25">
      <c r="A152" s="29">
        <v>229003</v>
      </c>
      <c r="B152" s="29">
        <v>1200</v>
      </c>
      <c r="C152" s="12">
        <v>21433</v>
      </c>
      <c r="D152" s="12">
        <v>229</v>
      </c>
      <c r="E152" s="12" t="s">
        <v>397</v>
      </c>
      <c r="F152" s="12" t="s">
        <v>396</v>
      </c>
      <c r="G152" s="68" t="s">
        <v>570</v>
      </c>
      <c r="H152" s="13"/>
      <c r="I152" s="13">
        <f>SUMIFS(GD_E_2018!G:G,GD_E_2018!E:E,A152)</f>
        <v>0</v>
      </c>
      <c r="J152" s="13">
        <f t="shared" si="246"/>
        <v>0</v>
      </c>
      <c r="L152" s="13"/>
      <c r="M152" s="13">
        <f>SUMIFS(GD_E_2018!I:I,GD_E_2018!E:E,A152)</f>
        <v>0</v>
      </c>
      <c r="N152" s="13">
        <f t="shared" si="247"/>
        <v>0</v>
      </c>
      <c r="P152" s="13">
        <f t="shared" si="248"/>
        <v>0</v>
      </c>
      <c r="Q152" s="13">
        <f>SUMIFS(GD_E_2018!K:K,GD_E_2018!E:E,A152)</f>
        <v>0</v>
      </c>
      <c r="R152" s="13">
        <f t="shared" si="248"/>
        <v>0</v>
      </c>
      <c r="T152" s="13">
        <f t="shared" si="249"/>
        <v>0</v>
      </c>
      <c r="U152" s="13">
        <f>SUMIFS(GD_E_2019!G:G,GD_E_2019!E:E,A152)</f>
        <v>0</v>
      </c>
      <c r="V152" s="13">
        <f t="shared" si="250"/>
        <v>0</v>
      </c>
      <c r="W152" s="68" t="s">
        <v>570</v>
      </c>
      <c r="X152" s="13">
        <f t="shared" si="251"/>
        <v>0</v>
      </c>
      <c r="Y152" s="13">
        <f>SUMIFS(GD_E_2020!G:G,GD_E_2020!E:E,A152)</f>
        <v>0</v>
      </c>
      <c r="Z152" s="13">
        <f t="shared" si="252"/>
        <v>0</v>
      </c>
      <c r="AA152" s="68" t="s">
        <v>570</v>
      </c>
      <c r="AB152" s="13">
        <f t="shared" si="253"/>
        <v>0</v>
      </c>
      <c r="AC152" s="13">
        <f>SUMIFS(GD_E_2020!J:J,GD_E_2020!E:E,A152)</f>
        <v>0</v>
      </c>
      <c r="AD152" s="13">
        <f t="shared" si="254"/>
        <v>0</v>
      </c>
      <c r="AE152" s="68" t="s">
        <v>570</v>
      </c>
      <c r="AF152" s="13">
        <f t="shared" si="255"/>
        <v>0</v>
      </c>
      <c r="AG152" s="13">
        <f t="shared" si="256"/>
        <v>0</v>
      </c>
      <c r="AH152" s="13">
        <f t="shared" si="257"/>
        <v>0</v>
      </c>
    </row>
    <row r="153" spans="1:34" s="4" customFormat="1" x14ac:dyDescent="0.25">
      <c r="A153" s="29">
        <v>229004</v>
      </c>
      <c r="B153" s="29">
        <v>1200</v>
      </c>
      <c r="C153" s="12">
        <v>21434</v>
      </c>
      <c r="D153" s="12">
        <v>229</v>
      </c>
      <c r="E153" s="12" t="s">
        <v>395</v>
      </c>
      <c r="F153" s="12" t="s">
        <v>394</v>
      </c>
      <c r="G153" s="68" t="s">
        <v>570</v>
      </c>
      <c r="H153" s="13"/>
      <c r="I153" s="13">
        <f>SUMIFS(GD_E_2018!G:G,GD_E_2018!E:E,A153)</f>
        <v>0</v>
      </c>
      <c r="J153" s="13">
        <f t="shared" si="246"/>
        <v>0</v>
      </c>
      <c r="L153" s="13"/>
      <c r="M153" s="13">
        <f>SUMIFS(GD_E_2018!I:I,GD_E_2018!E:E,A153)</f>
        <v>0</v>
      </c>
      <c r="N153" s="13">
        <f t="shared" si="247"/>
        <v>0</v>
      </c>
      <c r="P153" s="13">
        <f t="shared" si="248"/>
        <v>0</v>
      </c>
      <c r="Q153" s="13">
        <f>SUMIFS(GD_E_2018!K:K,GD_E_2018!E:E,A153)</f>
        <v>0</v>
      </c>
      <c r="R153" s="13">
        <f t="shared" si="248"/>
        <v>0</v>
      </c>
      <c r="T153" s="13">
        <f t="shared" si="249"/>
        <v>0</v>
      </c>
      <c r="U153" s="13">
        <f>SUMIFS(GD_E_2019!G:G,GD_E_2019!E:E,A153)</f>
        <v>0</v>
      </c>
      <c r="V153" s="13">
        <f t="shared" si="250"/>
        <v>0</v>
      </c>
      <c r="W153" s="68" t="s">
        <v>570</v>
      </c>
      <c r="X153" s="13">
        <f t="shared" si="251"/>
        <v>0</v>
      </c>
      <c r="Y153" s="13">
        <f>SUMIFS(GD_E_2020!G:G,GD_E_2020!E:E,A153)</f>
        <v>0</v>
      </c>
      <c r="Z153" s="13">
        <f t="shared" si="252"/>
        <v>0</v>
      </c>
      <c r="AA153" s="68" t="s">
        <v>570</v>
      </c>
      <c r="AB153" s="13">
        <f t="shared" si="253"/>
        <v>0</v>
      </c>
      <c r="AC153" s="13">
        <f>SUMIFS(GD_E_2020!J:J,GD_E_2020!E:E,A153)</f>
        <v>0</v>
      </c>
      <c r="AD153" s="13">
        <f t="shared" si="254"/>
        <v>0</v>
      </c>
      <c r="AE153" s="68" t="s">
        <v>570</v>
      </c>
      <c r="AF153" s="13">
        <f t="shared" si="255"/>
        <v>0</v>
      </c>
      <c r="AG153" s="13">
        <f t="shared" si="256"/>
        <v>0</v>
      </c>
      <c r="AH153" s="13">
        <f t="shared" si="257"/>
        <v>0</v>
      </c>
    </row>
    <row r="154" spans="1:34" s="4" customFormat="1" x14ac:dyDescent="0.25">
      <c r="A154" s="29">
        <v>229005</v>
      </c>
      <c r="B154" s="29">
        <v>1200</v>
      </c>
      <c r="C154" s="12">
        <v>21435</v>
      </c>
      <c r="D154" s="12">
        <v>229</v>
      </c>
      <c r="E154" s="12" t="s">
        <v>393</v>
      </c>
      <c r="F154" s="12" t="s">
        <v>392</v>
      </c>
      <c r="G154" s="68" t="s">
        <v>570</v>
      </c>
      <c r="H154" s="13"/>
      <c r="I154" s="13">
        <f>SUMIFS(GD_E_2018!G:G,GD_E_2018!E:E,A154)</f>
        <v>0</v>
      </c>
      <c r="J154" s="13">
        <f t="shared" si="246"/>
        <v>0</v>
      </c>
      <c r="L154" s="13"/>
      <c r="M154" s="13">
        <f>SUMIFS(GD_E_2018!I:I,GD_E_2018!E:E,A154)</f>
        <v>0</v>
      </c>
      <c r="N154" s="13">
        <f t="shared" si="247"/>
        <v>0</v>
      </c>
      <c r="P154" s="13">
        <f t="shared" si="248"/>
        <v>0</v>
      </c>
      <c r="Q154" s="13">
        <f>SUMIFS(GD_E_2018!K:K,GD_E_2018!E:E,A154)</f>
        <v>0</v>
      </c>
      <c r="R154" s="13">
        <f t="shared" si="248"/>
        <v>0</v>
      </c>
      <c r="T154" s="13">
        <f t="shared" si="249"/>
        <v>0</v>
      </c>
      <c r="U154" s="13">
        <f>SUMIFS(GD_E_2019!G:G,GD_E_2019!E:E,A154)</f>
        <v>0</v>
      </c>
      <c r="V154" s="13">
        <f t="shared" si="250"/>
        <v>0</v>
      </c>
      <c r="W154" s="68" t="s">
        <v>570</v>
      </c>
      <c r="X154" s="13">
        <f t="shared" si="251"/>
        <v>0</v>
      </c>
      <c r="Y154" s="13">
        <f>SUMIFS(GD_E_2020!G:G,GD_E_2020!E:E,A154)</f>
        <v>0</v>
      </c>
      <c r="Z154" s="13">
        <f t="shared" si="252"/>
        <v>0</v>
      </c>
      <c r="AA154" s="68" t="s">
        <v>570</v>
      </c>
      <c r="AB154" s="13">
        <f t="shared" si="253"/>
        <v>0</v>
      </c>
      <c r="AC154" s="13">
        <f>SUMIFS(GD_E_2020!J:J,GD_E_2020!E:E,A154)</f>
        <v>0</v>
      </c>
      <c r="AD154" s="13">
        <f t="shared" si="254"/>
        <v>0</v>
      </c>
      <c r="AE154" s="68" t="s">
        <v>570</v>
      </c>
      <c r="AF154" s="13">
        <f t="shared" si="255"/>
        <v>0</v>
      </c>
      <c r="AG154" s="13">
        <f t="shared" si="256"/>
        <v>0</v>
      </c>
      <c r="AH154" s="13">
        <f t="shared" si="257"/>
        <v>0</v>
      </c>
    </row>
    <row r="155" spans="1:34" s="4" customFormat="1" x14ac:dyDescent="0.25">
      <c r="A155" s="29">
        <v>229006</v>
      </c>
      <c r="B155" s="29">
        <v>1200</v>
      </c>
      <c r="C155" s="12">
        <v>21436</v>
      </c>
      <c r="D155" s="12">
        <v>229</v>
      </c>
      <c r="E155" s="12" t="s">
        <v>391</v>
      </c>
      <c r="F155" s="12" t="s">
        <v>390</v>
      </c>
      <c r="G155" s="68" t="s">
        <v>570</v>
      </c>
      <c r="H155" s="13"/>
      <c r="I155" s="13">
        <f>SUMIFS(GD_E_2018!G:G,GD_E_2018!E:E,A155)</f>
        <v>0</v>
      </c>
      <c r="J155" s="13">
        <f t="shared" si="246"/>
        <v>0</v>
      </c>
      <c r="L155" s="13"/>
      <c r="M155" s="13">
        <f>SUMIFS(GD_E_2018!I:I,GD_E_2018!E:E,A155)</f>
        <v>0</v>
      </c>
      <c r="N155" s="13">
        <f t="shared" si="247"/>
        <v>0</v>
      </c>
      <c r="P155" s="13">
        <f t="shared" si="248"/>
        <v>0</v>
      </c>
      <c r="Q155" s="13">
        <f>SUMIFS(GD_E_2018!K:K,GD_E_2018!E:E,A155)</f>
        <v>0</v>
      </c>
      <c r="R155" s="13">
        <f t="shared" si="248"/>
        <v>0</v>
      </c>
      <c r="T155" s="13">
        <f t="shared" si="249"/>
        <v>0</v>
      </c>
      <c r="U155" s="13">
        <f>SUMIFS(GD_E_2019!G:G,GD_E_2019!E:E,A155)</f>
        <v>0</v>
      </c>
      <c r="V155" s="13">
        <f t="shared" si="250"/>
        <v>0</v>
      </c>
      <c r="W155" s="68" t="s">
        <v>570</v>
      </c>
      <c r="X155" s="13">
        <f t="shared" si="251"/>
        <v>0</v>
      </c>
      <c r="Y155" s="13">
        <f>SUMIFS(GD_E_2020!G:G,GD_E_2020!E:E,A155)</f>
        <v>0</v>
      </c>
      <c r="Z155" s="13">
        <f t="shared" si="252"/>
        <v>0</v>
      </c>
      <c r="AA155" s="68" t="s">
        <v>570</v>
      </c>
      <c r="AB155" s="13">
        <f t="shared" si="253"/>
        <v>0</v>
      </c>
      <c r="AC155" s="13">
        <f>SUMIFS(GD_E_2020!J:J,GD_E_2020!E:E,A155)</f>
        <v>0</v>
      </c>
      <c r="AD155" s="13">
        <f t="shared" si="254"/>
        <v>0</v>
      </c>
      <c r="AE155" s="68" t="s">
        <v>570</v>
      </c>
      <c r="AF155" s="13">
        <f t="shared" si="255"/>
        <v>0</v>
      </c>
      <c r="AG155" s="13">
        <f t="shared" si="256"/>
        <v>0</v>
      </c>
      <c r="AH155" s="13">
        <f t="shared" si="257"/>
        <v>0</v>
      </c>
    </row>
    <row r="156" spans="1:34" s="4" customFormat="1" x14ac:dyDescent="0.25">
      <c r="A156" s="29">
        <v>229007</v>
      </c>
      <c r="B156" s="29">
        <v>1200</v>
      </c>
      <c r="C156" s="12">
        <v>21438</v>
      </c>
      <c r="D156" s="12">
        <v>229</v>
      </c>
      <c r="E156" s="12" t="s">
        <v>389</v>
      </c>
      <c r="F156" s="12" t="s">
        <v>388</v>
      </c>
      <c r="G156" s="68" t="s">
        <v>570</v>
      </c>
      <c r="H156" s="13"/>
      <c r="I156" s="13">
        <f>SUMIFS(GD_E_2018!G:G,GD_E_2018!E:E,A156)</f>
        <v>0</v>
      </c>
      <c r="J156" s="13">
        <f t="shared" si="246"/>
        <v>0</v>
      </c>
      <c r="L156" s="13"/>
      <c r="M156" s="13">
        <f>SUMIFS(GD_E_2018!I:I,GD_E_2018!E:E,A156)</f>
        <v>0</v>
      </c>
      <c r="N156" s="13">
        <f t="shared" si="247"/>
        <v>0</v>
      </c>
      <c r="P156" s="13">
        <f t="shared" si="248"/>
        <v>0</v>
      </c>
      <c r="Q156" s="13">
        <f>SUMIFS(GD_E_2018!K:K,GD_E_2018!E:E,A156)</f>
        <v>0</v>
      </c>
      <c r="R156" s="13">
        <f t="shared" si="248"/>
        <v>0</v>
      </c>
      <c r="T156" s="13">
        <f t="shared" si="249"/>
        <v>0</v>
      </c>
      <c r="U156" s="13">
        <f>SUMIFS(GD_E_2019!G:G,GD_E_2019!E:E,A156)</f>
        <v>0</v>
      </c>
      <c r="V156" s="13">
        <f t="shared" si="250"/>
        <v>0</v>
      </c>
      <c r="W156" s="68" t="s">
        <v>570</v>
      </c>
      <c r="X156" s="13">
        <f t="shared" si="251"/>
        <v>0</v>
      </c>
      <c r="Y156" s="13">
        <f>SUMIFS(GD_E_2020!G:G,GD_E_2020!E:E,A156)</f>
        <v>0</v>
      </c>
      <c r="Z156" s="13">
        <f t="shared" si="252"/>
        <v>0</v>
      </c>
      <c r="AA156" s="68" t="s">
        <v>570</v>
      </c>
      <c r="AB156" s="13">
        <f t="shared" si="253"/>
        <v>0</v>
      </c>
      <c r="AC156" s="13">
        <f>SUMIFS(GD_E_2020!J:J,GD_E_2020!E:E,A156)</f>
        <v>0</v>
      </c>
      <c r="AD156" s="13">
        <f t="shared" si="254"/>
        <v>0</v>
      </c>
      <c r="AE156" s="68" t="s">
        <v>570</v>
      </c>
      <c r="AF156" s="13">
        <f t="shared" si="255"/>
        <v>0</v>
      </c>
      <c r="AG156" s="13">
        <f t="shared" si="256"/>
        <v>0</v>
      </c>
      <c r="AH156" s="13">
        <f t="shared" si="257"/>
        <v>0</v>
      </c>
    </row>
    <row r="157" spans="1:34" s="4" customFormat="1" x14ac:dyDescent="0.25">
      <c r="A157" s="14"/>
      <c r="B157" s="14"/>
      <c r="C157" s="15"/>
      <c r="D157" s="15"/>
      <c r="E157" s="15" t="s">
        <v>387</v>
      </c>
      <c r="F157" s="15" t="s">
        <v>375</v>
      </c>
      <c r="G157" s="69"/>
      <c r="H157" s="16">
        <f>SUM(H150:H156)</f>
        <v>0</v>
      </c>
      <c r="I157" s="16">
        <f>SUM(I150:I156)</f>
        <v>0</v>
      </c>
      <c r="J157" s="16">
        <f>SUM(J150:J156)</f>
        <v>0</v>
      </c>
      <c r="L157" s="16">
        <f>SUM(L150:L156)</f>
        <v>0</v>
      </c>
      <c r="M157" s="16">
        <f>SUM(M150:M156)</f>
        <v>0</v>
      </c>
      <c r="N157" s="16">
        <f>SUM(N150:N156)</f>
        <v>0</v>
      </c>
      <c r="P157" s="16">
        <f>SUM(P150:P156)</f>
        <v>0</v>
      </c>
      <c r="Q157" s="16">
        <f>SUM(Q150:Q156)</f>
        <v>0</v>
      </c>
      <c r="R157" s="16">
        <f>SUM(R150:R156)</f>
        <v>0</v>
      </c>
      <c r="T157" s="16">
        <f>SUM(T150:T156)</f>
        <v>0</v>
      </c>
      <c r="U157" s="16">
        <f>SUM(U150:U156)</f>
        <v>0</v>
      </c>
      <c r="V157" s="16">
        <f>SUM(V150:V156)</f>
        <v>0</v>
      </c>
      <c r="W157" s="69"/>
      <c r="X157" s="16">
        <f>SUM(X150:X156)</f>
        <v>0</v>
      </c>
      <c r="Y157" s="16">
        <f>SUM(Y150:Y156)</f>
        <v>0</v>
      </c>
      <c r="Z157" s="16">
        <f>SUM(Z150:Z156)</f>
        <v>0</v>
      </c>
      <c r="AA157" s="69"/>
      <c r="AB157" s="16">
        <f>SUM(AB150:AB156)</f>
        <v>0</v>
      </c>
      <c r="AC157" s="16">
        <f>SUM(AC150:AC156)</f>
        <v>0</v>
      </c>
      <c r="AD157" s="16">
        <f>SUM(AD150:AD156)</f>
        <v>0</v>
      </c>
      <c r="AE157" s="69"/>
      <c r="AF157" s="16">
        <f>SUM(AF150:AF156)</f>
        <v>0</v>
      </c>
      <c r="AG157" s="16">
        <f>SUM(AG150:AG156)</f>
        <v>0</v>
      </c>
      <c r="AH157" s="16">
        <f>SUM(AH150:AH156)</f>
        <v>0</v>
      </c>
    </row>
    <row r="158" spans="1:34" s="4" customFormat="1" x14ac:dyDescent="0.25">
      <c r="A158" s="31"/>
      <c r="B158" s="31"/>
      <c r="C158" s="27"/>
      <c r="D158" s="27">
        <v>227</v>
      </c>
      <c r="E158" s="27" t="s">
        <v>386</v>
      </c>
      <c r="F158" s="27" t="s">
        <v>385</v>
      </c>
      <c r="G158" s="72"/>
      <c r="H158" s="28">
        <f>SUM(H149,H157)</f>
        <v>0</v>
      </c>
      <c r="I158" s="28">
        <f>SUM(I149,I157)</f>
        <v>0</v>
      </c>
      <c r="J158" s="28">
        <f>SUM(J149,J157)</f>
        <v>0</v>
      </c>
      <c r="L158" s="28">
        <f>SUM(L149,L157)</f>
        <v>0</v>
      </c>
      <c r="M158" s="28">
        <f>SUM(M149,M157)</f>
        <v>0</v>
      </c>
      <c r="N158" s="28">
        <f>SUM(N149,N157)</f>
        <v>0</v>
      </c>
      <c r="P158" s="28">
        <f>SUM(P149,P157)</f>
        <v>0</v>
      </c>
      <c r="Q158" s="28">
        <f>SUM(Q149,Q157)</f>
        <v>0</v>
      </c>
      <c r="R158" s="28">
        <f>SUM(R149,R157)</f>
        <v>0</v>
      </c>
      <c r="T158" s="28">
        <f>SUM(T149,T157)</f>
        <v>0</v>
      </c>
      <c r="U158" s="28">
        <f>SUM(U149,U157)</f>
        <v>0</v>
      </c>
      <c r="V158" s="28">
        <f>SUM(V149,V157)</f>
        <v>0</v>
      </c>
      <c r="W158" s="72"/>
      <c r="X158" s="28">
        <f>SUM(X149,X157)</f>
        <v>0</v>
      </c>
      <c r="Y158" s="28">
        <f>SUM(Y149,Y157)</f>
        <v>0</v>
      </c>
      <c r="Z158" s="28">
        <f>SUM(Z149,Z157)</f>
        <v>0</v>
      </c>
      <c r="AA158" s="72"/>
      <c r="AB158" s="28">
        <f>SUM(AB149,AB157)</f>
        <v>0</v>
      </c>
      <c r="AC158" s="28">
        <f>SUM(AC149,AC157)</f>
        <v>0</v>
      </c>
      <c r="AD158" s="28">
        <f>SUM(AD149,AD157)</f>
        <v>0</v>
      </c>
      <c r="AE158" s="72"/>
      <c r="AF158" s="28">
        <f>SUM(AF149,AF157)</f>
        <v>0</v>
      </c>
      <c r="AG158" s="28">
        <f>SUM(AG149,AG157)</f>
        <v>0</v>
      </c>
      <c r="AH158" s="28">
        <f>SUM(AH149,AH157)</f>
        <v>0</v>
      </c>
    </row>
    <row r="159" spans="1:34" s="4" customFormat="1" x14ac:dyDescent="0.25">
      <c r="A159" s="40"/>
      <c r="B159" s="40"/>
      <c r="C159" s="41"/>
      <c r="D159" s="41">
        <v>220</v>
      </c>
      <c r="E159" s="41" t="s">
        <v>384</v>
      </c>
      <c r="F159" s="41" t="s">
        <v>383</v>
      </c>
      <c r="G159" s="72"/>
      <c r="H159" s="42">
        <f>SUM(H128,H141,H158)</f>
        <v>0</v>
      </c>
      <c r="I159" s="42">
        <f>SUM(I128,I141,I158)</f>
        <v>900000000</v>
      </c>
      <c r="J159" s="42">
        <f>SUM(J128,J141,J158)</f>
        <v>900000000</v>
      </c>
      <c r="L159" s="42">
        <f>SUM(L128,L141,L158)</f>
        <v>0</v>
      </c>
      <c r="M159" s="42">
        <f>SUM(M128,M141,M158)</f>
        <v>925000000</v>
      </c>
      <c r="N159" s="42">
        <f>SUM(N128,N141,N158)</f>
        <v>925000000</v>
      </c>
      <c r="P159" s="42">
        <f>SUM(P128,P141,P158)</f>
        <v>925000000</v>
      </c>
      <c r="Q159" s="42">
        <f>SUM(Q128,Q141,Q158)</f>
        <v>-25000000</v>
      </c>
      <c r="R159" s="42">
        <f>SUM(R128,R141,R158)</f>
        <v>900000000</v>
      </c>
      <c r="T159" s="42">
        <f>SUM(T128,T141,T158)</f>
        <v>900000000</v>
      </c>
      <c r="U159" s="42">
        <f>SUM(U128,U141,U158)</f>
        <v>-100000000</v>
      </c>
      <c r="V159" s="42">
        <f>SUM(V128,V141,V158)</f>
        <v>800000000</v>
      </c>
      <c r="W159" s="72"/>
      <c r="X159" s="42">
        <f>SUM(X128,X141,X158)</f>
        <v>800000000</v>
      </c>
      <c r="Y159" s="42">
        <f>SUM(Y128,Y141,Y158)</f>
        <v>-50000000</v>
      </c>
      <c r="Z159" s="42">
        <f>SUM(Z128,Z141,Z158)</f>
        <v>750000000</v>
      </c>
      <c r="AA159" s="72"/>
      <c r="AB159" s="42">
        <f>SUM(AB128,AB141,AB158)</f>
        <v>750000000</v>
      </c>
      <c r="AC159" s="42">
        <f>SUM(AC128,AC141,AC158)</f>
        <v>-50000000</v>
      </c>
      <c r="AD159" s="42">
        <f>SUM(AD128,AD141,AD158)</f>
        <v>700000000</v>
      </c>
      <c r="AE159" s="72"/>
      <c r="AF159" s="42">
        <f>SUM(AF128,AF141,AF158)</f>
        <v>800000000</v>
      </c>
      <c r="AG159" s="42">
        <f>SUM(AG128,AG141,AG158)</f>
        <v>-100000000</v>
      </c>
      <c r="AH159" s="42">
        <f>SUM(AH128,AH141,AH158)</f>
        <v>700000000</v>
      </c>
    </row>
    <row r="160" spans="1:34" s="4" customFormat="1" x14ac:dyDescent="0.25">
      <c r="A160" s="29">
        <v>231001</v>
      </c>
      <c r="B160" s="29">
        <v>1500</v>
      </c>
      <c r="C160" s="12">
        <v>217</v>
      </c>
      <c r="D160" s="12">
        <v>231</v>
      </c>
      <c r="E160" s="12" t="s">
        <v>372</v>
      </c>
      <c r="F160" s="12" t="s">
        <v>371</v>
      </c>
      <c r="G160" s="68" t="s">
        <v>570</v>
      </c>
      <c r="H160" s="13"/>
      <c r="I160" s="13">
        <f>SUMIFS(GD_E_2018!G:G,GD_E_2018!E:E,A160)</f>
        <v>0</v>
      </c>
      <c r="J160" s="13">
        <f>H160+I160</f>
        <v>0</v>
      </c>
      <c r="L160" s="13"/>
      <c r="M160" s="13">
        <f>SUMIFS(GD_E_2018!I:I,GD_E_2018!E:E,A160)</f>
        <v>0</v>
      </c>
      <c r="N160" s="13">
        <f>L160+M160</f>
        <v>0</v>
      </c>
      <c r="P160" s="13">
        <f t="shared" ref="P160:R162" si="258">O160+N160</f>
        <v>0</v>
      </c>
      <c r="Q160" s="13">
        <f>SUMIFS(GD_E_2018!K:K,GD_E_2018!E:E,A160)</f>
        <v>0</v>
      </c>
      <c r="R160" s="13">
        <f t="shared" si="258"/>
        <v>0</v>
      </c>
      <c r="T160" s="13">
        <f t="shared" ref="T160:T162" si="259">R160</f>
        <v>0</v>
      </c>
      <c r="U160" s="13">
        <f>SUMIFS(GD_E_2019!G:G,GD_E_2019!E:E,A160)</f>
        <v>0</v>
      </c>
      <c r="V160" s="13">
        <f t="shared" ref="V160:V162" si="260">U160+T160</f>
        <v>0</v>
      </c>
      <c r="W160" s="68" t="s">
        <v>570</v>
      </c>
      <c r="X160" s="13">
        <f t="shared" ref="X160:X162" si="261">V160</f>
        <v>0</v>
      </c>
      <c r="Y160" s="13">
        <f>SUMIFS(GD_E_2020!G:G,GD_E_2020!E:E,A160)</f>
        <v>0</v>
      </c>
      <c r="Z160" s="13">
        <f t="shared" ref="Z160:Z162" si="262">Y160+X160</f>
        <v>0</v>
      </c>
      <c r="AA160" s="68" t="s">
        <v>570</v>
      </c>
      <c r="AB160" s="13">
        <f t="shared" ref="AB160:AB162" si="263">Z160</f>
        <v>0</v>
      </c>
      <c r="AC160" s="13">
        <f>SUMIFS(GD_E_2020!J:J,GD_E_2020!E:E,A160)</f>
        <v>0</v>
      </c>
      <c r="AD160" s="13">
        <f t="shared" ref="AD160:AD162" si="264">AC160+AB160</f>
        <v>0</v>
      </c>
      <c r="AE160" s="68" t="s">
        <v>570</v>
      </c>
      <c r="AF160" s="13">
        <f t="shared" ref="AF160:AF162" si="265">X160</f>
        <v>0</v>
      </c>
      <c r="AG160" s="13">
        <f t="shared" ref="AG160:AG162" si="266">AC160+Y160</f>
        <v>0</v>
      </c>
      <c r="AH160" s="13">
        <f t="shared" ref="AH160:AH162" si="267">AG160+AF160</f>
        <v>0</v>
      </c>
    </row>
    <row r="161" spans="1:34" s="4" customFormat="1" x14ac:dyDescent="0.25">
      <c r="A161" s="29">
        <v>231002</v>
      </c>
      <c r="B161" s="29">
        <v>1500</v>
      </c>
      <c r="C161" s="12">
        <v>217</v>
      </c>
      <c r="D161" s="12">
        <v>231</v>
      </c>
      <c r="E161" s="12" t="s">
        <v>370</v>
      </c>
      <c r="F161" s="12" t="s">
        <v>369</v>
      </c>
      <c r="G161" s="68" t="s">
        <v>570</v>
      </c>
      <c r="H161" s="13"/>
      <c r="I161" s="13">
        <f>SUMIFS(GD_E_2018!G:G,GD_E_2018!E:E,A161)</f>
        <v>0</v>
      </c>
      <c r="J161" s="13">
        <f>H161+I161</f>
        <v>0</v>
      </c>
      <c r="L161" s="13"/>
      <c r="M161" s="13">
        <f>SUMIFS(GD_E_2018!I:I,GD_E_2018!E:E,A161)</f>
        <v>0</v>
      </c>
      <c r="N161" s="13">
        <f>L161+M161</f>
        <v>0</v>
      </c>
      <c r="P161" s="13">
        <f t="shared" si="258"/>
        <v>0</v>
      </c>
      <c r="Q161" s="13">
        <f>SUMIFS(GD_E_2018!K:K,GD_E_2018!E:E,A161)</f>
        <v>0</v>
      </c>
      <c r="R161" s="13">
        <f t="shared" si="258"/>
        <v>0</v>
      </c>
      <c r="T161" s="13">
        <f t="shared" si="259"/>
        <v>0</v>
      </c>
      <c r="U161" s="13">
        <f>SUMIFS(GD_E_2019!G:G,GD_E_2019!E:E,A161)</f>
        <v>0</v>
      </c>
      <c r="V161" s="13">
        <f t="shared" si="260"/>
        <v>0</v>
      </c>
      <c r="W161" s="68" t="s">
        <v>570</v>
      </c>
      <c r="X161" s="13">
        <f t="shared" si="261"/>
        <v>0</v>
      </c>
      <c r="Y161" s="13">
        <f>SUMIFS(GD_E_2020!G:G,GD_E_2020!E:E,A161)</f>
        <v>0</v>
      </c>
      <c r="Z161" s="13">
        <f t="shared" si="262"/>
        <v>0</v>
      </c>
      <c r="AA161" s="68" t="s">
        <v>570</v>
      </c>
      <c r="AB161" s="13">
        <f t="shared" si="263"/>
        <v>0</v>
      </c>
      <c r="AC161" s="13">
        <f>SUMIFS(GD_E_2020!J:J,GD_E_2020!E:E,A161)</f>
        <v>0</v>
      </c>
      <c r="AD161" s="13">
        <f t="shared" si="264"/>
        <v>0</v>
      </c>
      <c r="AE161" s="68" t="s">
        <v>570</v>
      </c>
      <c r="AF161" s="13">
        <f t="shared" si="265"/>
        <v>0</v>
      </c>
      <c r="AG161" s="13">
        <f t="shared" si="266"/>
        <v>0</v>
      </c>
      <c r="AH161" s="13">
        <f t="shared" si="267"/>
        <v>0</v>
      </c>
    </row>
    <row r="162" spans="1:34" s="4" customFormat="1" x14ac:dyDescent="0.25">
      <c r="A162" s="29">
        <v>231003</v>
      </c>
      <c r="B162" s="29">
        <v>1500</v>
      </c>
      <c r="C162" s="12">
        <v>217</v>
      </c>
      <c r="D162" s="12">
        <v>231</v>
      </c>
      <c r="E162" s="12" t="s">
        <v>368</v>
      </c>
      <c r="F162" s="12" t="s">
        <v>367</v>
      </c>
      <c r="G162" s="68" t="s">
        <v>570</v>
      </c>
      <c r="H162" s="13"/>
      <c r="I162" s="13">
        <f>SUMIFS(GD_E_2018!G:G,GD_E_2018!E:E,A162)</f>
        <v>0</v>
      </c>
      <c r="J162" s="13">
        <f>H162+I162</f>
        <v>0</v>
      </c>
      <c r="L162" s="13"/>
      <c r="M162" s="13">
        <f>SUMIFS(GD_E_2018!I:I,GD_E_2018!E:E,A162)</f>
        <v>0</v>
      </c>
      <c r="N162" s="13">
        <f>L162+M162</f>
        <v>0</v>
      </c>
      <c r="P162" s="13">
        <f t="shared" si="258"/>
        <v>0</v>
      </c>
      <c r="Q162" s="13">
        <f>SUMIFS(GD_E_2018!K:K,GD_E_2018!E:E,A162)</f>
        <v>0</v>
      </c>
      <c r="R162" s="13">
        <f t="shared" si="258"/>
        <v>0</v>
      </c>
      <c r="T162" s="13">
        <f t="shared" si="259"/>
        <v>0</v>
      </c>
      <c r="U162" s="13">
        <f>SUMIFS(GD_E_2019!G:G,GD_E_2019!E:E,A162)</f>
        <v>0</v>
      </c>
      <c r="V162" s="13">
        <f t="shared" si="260"/>
        <v>0</v>
      </c>
      <c r="W162" s="68" t="s">
        <v>570</v>
      </c>
      <c r="X162" s="13">
        <f t="shared" si="261"/>
        <v>0</v>
      </c>
      <c r="Y162" s="13">
        <f>SUMIFS(GD_E_2020!G:G,GD_E_2020!E:E,A162)</f>
        <v>0</v>
      </c>
      <c r="Z162" s="13">
        <f t="shared" si="262"/>
        <v>0</v>
      </c>
      <c r="AA162" s="68" t="s">
        <v>570</v>
      </c>
      <c r="AB162" s="13">
        <f t="shared" si="263"/>
        <v>0</v>
      </c>
      <c r="AC162" s="13">
        <f>SUMIFS(GD_E_2020!J:J,GD_E_2020!E:E,A162)</f>
        <v>0</v>
      </c>
      <c r="AD162" s="13">
        <f t="shared" si="264"/>
        <v>0</v>
      </c>
      <c r="AE162" s="68" t="s">
        <v>570</v>
      </c>
      <c r="AF162" s="13">
        <f t="shared" si="265"/>
        <v>0</v>
      </c>
      <c r="AG162" s="13">
        <f t="shared" si="266"/>
        <v>0</v>
      </c>
      <c r="AH162" s="13">
        <f t="shared" si="267"/>
        <v>0</v>
      </c>
    </row>
    <row r="163" spans="1:34" s="4" customFormat="1" x14ac:dyDescent="0.25">
      <c r="A163" s="14"/>
      <c r="B163" s="14"/>
      <c r="C163" s="15"/>
      <c r="D163" s="15"/>
      <c r="E163" s="15" t="s">
        <v>364</v>
      </c>
      <c r="F163" s="15" t="s">
        <v>363</v>
      </c>
      <c r="G163" s="69"/>
      <c r="H163" s="16">
        <f>SUM(H160:H162)</f>
        <v>0</v>
      </c>
      <c r="I163" s="16">
        <f>SUM(I160:I162)</f>
        <v>0</v>
      </c>
      <c r="J163" s="16">
        <f>SUM(J160:J162)</f>
        <v>0</v>
      </c>
      <c r="L163" s="16">
        <f>SUM(L160:L162)</f>
        <v>0</v>
      </c>
      <c r="M163" s="16">
        <f>SUM(M160:M162)</f>
        <v>0</v>
      </c>
      <c r="N163" s="16">
        <f>SUM(N160:N162)</f>
        <v>0</v>
      </c>
      <c r="P163" s="16">
        <f>SUM(P160:P162)</f>
        <v>0</v>
      </c>
      <c r="Q163" s="16">
        <f>SUM(Q160:Q162)</f>
        <v>0</v>
      </c>
      <c r="R163" s="16">
        <f>SUM(R160:R162)</f>
        <v>0</v>
      </c>
      <c r="T163" s="16">
        <f>SUM(T160:T162)</f>
        <v>0</v>
      </c>
      <c r="U163" s="16">
        <f>SUM(U160:U162)</f>
        <v>0</v>
      </c>
      <c r="V163" s="16">
        <f>SUM(V160:V162)</f>
        <v>0</v>
      </c>
      <c r="W163" s="69"/>
      <c r="X163" s="16">
        <f>SUM(X160:X162)</f>
        <v>0</v>
      </c>
      <c r="Y163" s="16">
        <f>SUM(Y160:Y162)</f>
        <v>0</v>
      </c>
      <c r="Z163" s="16">
        <f>SUM(Z160:Z162)</f>
        <v>0</v>
      </c>
      <c r="AA163" s="69"/>
      <c r="AB163" s="16">
        <f>SUM(AB160:AB162)</f>
        <v>0</v>
      </c>
      <c r="AC163" s="16">
        <f>SUM(AC160:AC162)</f>
        <v>0</v>
      </c>
      <c r="AD163" s="16">
        <f>SUM(AD160:AD162)</f>
        <v>0</v>
      </c>
      <c r="AE163" s="69"/>
      <c r="AF163" s="16">
        <f>SUM(AF160:AF162)</f>
        <v>0</v>
      </c>
      <c r="AG163" s="16">
        <f>SUM(AG160:AG162)</f>
        <v>0</v>
      </c>
      <c r="AH163" s="16">
        <f>SUM(AH160:AH162)</f>
        <v>0</v>
      </c>
    </row>
    <row r="164" spans="1:34" s="4" customFormat="1" x14ac:dyDescent="0.25">
      <c r="A164" s="29">
        <v>232001</v>
      </c>
      <c r="B164" s="29">
        <v>1500</v>
      </c>
      <c r="C164" s="12">
        <v>2147</v>
      </c>
      <c r="D164" s="12">
        <v>232</v>
      </c>
      <c r="E164" s="12" t="s">
        <v>382</v>
      </c>
      <c r="F164" s="12" t="s">
        <v>381</v>
      </c>
      <c r="G164" s="68" t="s">
        <v>570</v>
      </c>
      <c r="H164" s="13"/>
      <c r="I164" s="13">
        <f>SUMIFS(GD_E_2018!G:G,GD_E_2018!E:E,A164)</f>
        <v>0</v>
      </c>
      <c r="J164" s="13">
        <f>H164+I164</f>
        <v>0</v>
      </c>
      <c r="L164" s="13"/>
      <c r="M164" s="13">
        <f>SUMIFS(GD_E_2018!I:I,GD_E_2018!E:E,A164)</f>
        <v>0</v>
      </c>
      <c r="N164" s="13">
        <f>L164+M164</f>
        <v>0</v>
      </c>
      <c r="P164" s="13">
        <f t="shared" ref="P164:R166" si="268">O164+N164</f>
        <v>0</v>
      </c>
      <c r="Q164" s="13">
        <f>SUMIFS(GD_E_2018!K:K,GD_E_2018!E:E,A164)</f>
        <v>0</v>
      </c>
      <c r="R164" s="13">
        <f t="shared" si="268"/>
        <v>0</v>
      </c>
      <c r="T164" s="13">
        <f t="shared" ref="T164:T166" si="269">R164</f>
        <v>0</v>
      </c>
      <c r="U164" s="13">
        <f>SUMIFS(GD_E_2019!G:G,GD_E_2019!E:E,A164)</f>
        <v>0</v>
      </c>
      <c r="V164" s="13">
        <f t="shared" ref="V164:V166" si="270">U164+T164</f>
        <v>0</v>
      </c>
      <c r="W164" s="68" t="s">
        <v>570</v>
      </c>
      <c r="X164" s="13">
        <f t="shared" ref="X164:X166" si="271">V164</f>
        <v>0</v>
      </c>
      <c r="Y164" s="13">
        <f>SUMIFS(GD_E_2020!G:G,GD_E_2020!E:E,A164)</f>
        <v>0</v>
      </c>
      <c r="Z164" s="13">
        <f t="shared" ref="Z164:Z166" si="272">Y164+X164</f>
        <v>0</v>
      </c>
      <c r="AA164" s="68" t="s">
        <v>570</v>
      </c>
      <c r="AB164" s="13">
        <f t="shared" ref="AB164:AB166" si="273">Z164</f>
        <v>0</v>
      </c>
      <c r="AC164" s="13">
        <f>SUMIFS(GD_E_2020!J:J,GD_E_2020!E:E,A164)</f>
        <v>0</v>
      </c>
      <c r="AD164" s="13">
        <f t="shared" ref="AD164:AD166" si="274">AC164+AB164</f>
        <v>0</v>
      </c>
      <c r="AE164" s="68" t="s">
        <v>570</v>
      </c>
      <c r="AF164" s="13">
        <f t="shared" ref="AF164:AF166" si="275">X164</f>
        <v>0</v>
      </c>
      <c r="AG164" s="13">
        <f t="shared" ref="AG164:AG166" si="276">AC164+Y164</f>
        <v>0</v>
      </c>
      <c r="AH164" s="13">
        <f t="shared" ref="AH164:AH166" si="277">AG164+AF164</f>
        <v>0</v>
      </c>
    </row>
    <row r="165" spans="1:34" s="4" customFormat="1" x14ac:dyDescent="0.25">
      <c r="A165" s="29">
        <v>232002</v>
      </c>
      <c r="B165" s="29">
        <v>1500</v>
      </c>
      <c r="C165" s="12">
        <v>2147</v>
      </c>
      <c r="D165" s="12">
        <v>232</v>
      </c>
      <c r="E165" s="12" t="s">
        <v>380</v>
      </c>
      <c r="F165" s="12" t="s">
        <v>379</v>
      </c>
      <c r="G165" s="68" t="s">
        <v>570</v>
      </c>
      <c r="H165" s="13"/>
      <c r="I165" s="13">
        <f>SUMIFS(GD_E_2018!G:G,GD_E_2018!E:E,A165)</f>
        <v>0</v>
      </c>
      <c r="J165" s="13">
        <f>H165+I165</f>
        <v>0</v>
      </c>
      <c r="L165" s="13"/>
      <c r="M165" s="13">
        <f>SUMIFS(GD_E_2018!I:I,GD_E_2018!E:E,A165)</f>
        <v>0</v>
      </c>
      <c r="N165" s="13">
        <f>L165+M165</f>
        <v>0</v>
      </c>
      <c r="P165" s="13">
        <f t="shared" si="268"/>
        <v>0</v>
      </c>
      <c r="Q165" s="13">
        <f>SUMIFS(GD_E_2018!K:K,GD_E_2018!E:E,A165)</f>
        <v>0</v>
      </c>
      <c r="R165" s="13">
        <f t="shared" si="268"/>
        <v>0</v>
      </c>
      <c r="T165" s="13">
        <f t="shared" si="269"/>
        <v>0</v>
      </c>
      <c r="U165" s="13">
        <f>SUMIFS(GD_E_2019!G:G,GD_E_2019!E:E,A165)</f>
        <v>0</v>
      </c>
      <c r="V165" s="13">
        <f t="shared" si="270"/>
        <v>0</v>
      </c>
      <c r="W165" s="68" t="s">
        <v>570</v>
      </c>
      <c r="X165" s="13">
        <f t="shared" si="271"/>
        <v>0</v>
      </c>
      <c r="Y165" s="13">
        <f>SUMIFS(GD_E_2020!G:G,GD_E_2020!E:E,A165)</f>
        <v>0</v>
      </c>
      <c r="Z165" s="13">
        <f t="shared" si="272"/>
        <v>0</v>
      </c>
      <c r="AA165" s="68" t="s">
        <v>570</v>
      </c>
      <c r="AB165" s="13">
        <f t="shared" si="273"/>
        <v>0</v>
      </c>
      <c r="AC165" s="13">
        <f>SUMIFS(GD_E_2020!J:J,GD_E_2020!E:E,A165)</f>
        <v>0</v>
      </c>
      <c r="AD165" s="13">
        <f t="shared" si="274"/>
        <v>0</v>
      </c>
      <c r="AE165" s="68" t="s">
        <v>570</v>
      </c>
      <c r="AF165" s="13">
        <f t="shared" si="275"/>
        <v>0</v>
      </c>
      <c r="AG165" s="13">
        <f t="shared" si="276"/>
        <v>0</v>
      </c>
      <c r="AH165" s="13">
        <f t="shared" si="277"/>
        <v>0</v>
      </c>
    </row>
    <row r="166" spans="1:34" s="4" customFormat="1" x14ac:dyDescent="0.25">
      <c r="A166" s="29">
        <v>232003</v>
      </c>
      <c r="B166" s="29">
        <v>1500</v>
      </c>
      <c r="C166" s="12">
        <v>2147</v>
      </c>
      <c r="D166" s="12">
        <v>232</v>
      </c>
      <c r="E166" s="12" t="s">
        <v>378</v>
      </c>
      <c r="F166" s="12" t="s">
        <v>377</v>
      </c>
      <c r="G166" s="68" t="s">
        <v>570</v>
      </c>
      <c r="H166" s="13"/>
      <c r="I166" s="13">
        <f>SUMIFS(GD_E_2018!G:G,GD_E_2018!E:E,A166)</f>
        <v>0</v>
      </c>
      <c r="J166" s="13">
        <f>H166+I166</f>
        <v>0</v>
      </c>
      <c r="L166" s="13"/>
      <c r="M166" s="13">
        <f>SUMIFS(GD_E_2018!I:I,GD_E_2018!E:E,A166)</f>
        <v>0</v>
      </c>
      <c r="N166" s="13">
        <f>L166+M166</f>
        <v>0</v>
      </c>
      <c r="P166" s="13">
        <f t="shared" si="268"/>
        <v>0</v>
      </c>
      <c r="Q166" s="13">
        <f>SUMIFS(GD_E_2018!K:K,GD_E_2018!E:E,A166)</f>
        <v>0</v>
      </c>
      <c r="R166" s="13">
        <f t="shared" si="268"/>
        <v>0</v>
      </c>
      <c r="T166" s="13">
        <f t="shared" si="269"/>
        <v>0</v>
      </c>
      <c r="U166" s="13">
        <f>SUMIFS(GD_E_2019!G:G,GD_E_2019!E:E,A166)</f>
        <v>0</v>
      </c>
      <c r="V166" s="13">
        <f t="shared" si="270"/>
        <v>0</v>
      </c>
      <c r="W166" s="68" t="s">
        <v>570</v>
      </c>
      <c r="X166" s="13">
        <f t="shared" si="271"/>
        <v>0</v>
      </c>
      <c r="Y166" s="13">
        <f>SUMIFS(GD_E_2020!G:G,GD_E_2020!E:E,A166)</f>
        <v>0</v>
      </c>
      <c r="Z166" s="13">
        <f t="shared" si="272"/>
        <v>0</v>
      </c>
      <c r="AA166" s="68" t="s">
        <v>570</v>
      </c>
      <c r="AB166" s="13">
        <f t="shared" si="273"/>
        <v>0</v>
      </c>
      <c r="AC166" s="13">
        <f>SUMIFS(GD_E_2020!J:J,GD_E_2020!E:E,A166)</f>
        <v>0</v>
      </c>
      <c r="AD166" s="13">
        <f t="shared" si="274"/>
        <v>0</v>
      </c>
      <c r="AE166" s="68" t="s">
        <v>570</v>
      </c>
      <c r="AF166" s="13">
        <f t="shared" si="275"/>
        <v>0</v>
      </c>
      <c r="AG166" s="13">
        <f t="shared" si="276"/>
        <v>0</v>
      </c>
      <c r="AH166" s="13">
        <f t="shared" si="277"/>
        <v>0</v>
      </c>
    </row>
    <row r="167" spans="1:34" s="4" customFormat="1" x14ac:dyDescent="0.25">
      <c r="A167" s="14"/>
      <c r="B167" s="14"/>
      <c r="C167" s="15"/>
      <c r="D167" s="15"/>
      <c r="E167" s="15" t="s">
        <v>376</v>
      </c>
      <c r="F167" s="15" t="s">
        <v>375</v>
      </c>
      <c r="G167" s="69"/>
      <c r="H167" s="16">
        <f>SUM(H164:H166)</f>
        <v>0</v>
      </c>
      <c r="I167" s="16">
        <f>SUM(I164:I166)</f>
        <v>0</v>
      </c>
      <c r="J167" s="16">
        <f>SUM(J164:J166)</f>
        <v>0</v>
      </c>
      <c r="L167" s="16">
        <f>SUM(L164:L166)</f>
        <v>0</v>
      </c>
      <c r="M167" s="16">
        <f>SUM(M164:M166)</f>
        <v>0</v>
      </c>
      <c r="N167" s="16">
        <f>SUM(N164:N166)</f>
        <v>0</v>
      </c>
      <c r="P167" s="16">
        <f>SUM(P164:P166)</f>
        <v>0</v>
      </c>
      <c r="Q167" s="16">
        <f>SUM(Q164:Q166)</f>
        <v>0</v>
      </c>
      <c r="R167" s="16">
        <f>SUM(R164:R166)</f>
        <v>0</v>
      </c>
      <c r="T167" s="16">
        <f>SUM(T164:T166)</f>
        <v>0</v>
      </c>
      <c r="U167" s="16">
        <f>SUM(U164:U166)</f>
        <v>0</v>
      </c>
      <c r="V167" s="16">
        <f>SUM(V164:V166)</f>
        <v>0</v>
      </c>
      <c r="W167" s="69"/>
      <c r="X167" s="16">
        <f>SUM(X164:X166)</f>
        <v>0</v>
      </c>
      <c r="Y167" s="16">
        <f>SUM(Y164:Y166)</f>
        <v>0</v>
      </c>
      <c r="Z167" s="16">
        <f>SUM(Z164:Z166)</f>
        <v>0</v>
      </c>
      <c r="AA167" s="69"/>
      <c r="AB167" s="16">
        <f>SUM(AB164:AB166)</f>
        <v>0</v>
      </c>
      <c r="AC167" s="16">
        <f>SUM(AC164:AC166)</f>
        <v>0</v>
      </c>
      <c r="AD167" s="16">
        <f>SUM(AD164:AD166)</f>
        <v>0</v>
      </c>
      <c r="AE167" s="69"/>
      <c r="AF167" s="16">
        <f>SUM(AF164:AF166)</f>
        <v>0</v>
      </c>
      <c r="AG167" s="16">
        <f>SUM(AG164:AG166)</f>
        <v>0</v>
      </c>
      <c r="AH167" s="16">
        <f>SUM(AH164:AH166)</f>
        <v>0</v>
      </c>
    </row>
    <row r="168" spans="1:34" s="4" customFormat="1" x14ac:dyDescent="0.25">
      <c r="A168" s="24"/>
      <c r="B168" s="24"/>
      <c r="C168" s="19"/>
      <c r="D168" s="19"/>
      <c r="E168" s="19" t="s">
        <v>374</v>
      </c>
      <c r="F168" s="19" t="s">
        <v>373</v>
      </c>
      <c r="G168" s="72"/>
      <c r="H168" s="20">
        <f>H163+H167</f>
        <v>0</v>
      </c>
      <c r="I168" s="20">
        <f>I163+I167</f>
        <v>0</v>
      </c>
      <c r="J168" s="20">
        <f>J163+J167</f>
        <v>0</v>
      </c>
      <c r="L168" s="20">
        <f>L163+L167</f>
        <v>0</v>
      </c>
      <c r="M168" s="20">
        <f>M163+M167</f>
        <v>0</v>
      </c>
      <c r="N168" s="20">
        <f>N163+N167</f>
        <v>0</v>
      </c>
      <c r="P168" s="20">
        <f>P163+P167</f>
        <v>0</v>
      </c>
      <c r="Q168" s="20">
        <f>Q163+Q167</f>
        <v>0</v>
      </c>
      <c r="R168" s="20">
        <f>R163+R167</f>
        <v>0</v>
      </c>
      <c r="T168" s="20">
        <f>T163+T167</f>
        <v>0</v>
      </c>
      <c r="U168" s="20">
        <f>U163+U167</f>
        <v>0</v>
      </c>
      <c r="V168" s="20">
        <f>V163+V167</f>
        <v>0</v>
      </c>
      <c r="W168" s="72"/>
      <c r="X168" s="20">
        <f>X163+X167</f>
        <v>0</v>
      </c>
      <c r="Y168" s="20">
        <f>Y163+Y167</f>
        <v>0</v>
      </c>
      <c r="Z168" s="20">
        <f>Z163+Z167</f>
        <v>0</v>
      </c>
      <c r="AA168" s="72"/>
      <c r="AB168" s="20">
        <f>AB163+AB167</f>
        <v>0</v>
      </c>
      <c r="AC168" s="20">
        <f>AC163+AC167</f>
        <v>0</v>
      </c>
      <c r="AD168" s="20">
        <f>AD163+AD167</f>
        <v>0</v>
      </c>
      <c r="AE168" s="72"/>
      <c r="AF168" s="20">
        <f>AF163+AF167</f>
        <v>0</v>
      </c>
      <c r="AG168" s="20">
        <f>AG163+AG167</f>
        <v>0</v>
      </c>
      <c r="AH168" s="20">
        <f>AH163+AH167</f>
        <v>0</v>
      </c>
    </row>
    <row r="169" spans="1:34" s="4" customFormat="1" x14ac:dyDescent="0.25">
      <c r="A169" s="29">
        <v>231004</v>
      </c>
      <c r="B169" s="29">
        <v>1500</v>
      </c>
      <c r="C169" s="12">
        <v>217</v>
      </c>
      <c r="D169" s="12">
        <v>231</v>
      </c>
      <c r="E169" s="12" t="s">
        <v>372</v>
      </c>
      <c r="F169" s="12" t="s">
        <v>371</v>
      </c>
      <c r="G169" s="68" t="s">
        <v>570</v>
      </c>
      <c r="H169" s="13"/>
      <c r="I169" s="13">
        <f>SUMIFS(GD_E_2018!G:G,GD_E_2018!E:E,A169)</f>
        <v>0</v>
      </c>
      <c r="J169" s="13">
        <f>H169+I169</f>
        <v>0</v>
      </c>
      <c r="L169" s="13"/>
      <c r="M169" s="13">
        <f>SUMIFS(GD_E_2018!I:I,GD_E_2018!E:E,A169)</f>
        <v>0</v>
      </c>
      <c r="N169" s="13">
        <f>L169+M169</f>
        <v>0</v>
      </c>
      <c r="P169" s="13">
        <f t="shared" ref="P169:R171" si="278">O169+N169</f>
        <v>0</v>
      </c>
      <c r="Q169" s="13">
        <f>SUMIFS(GD_E_2018!K:K,GD_E_2018!E:E,A169)</f>
        <v>0</v>
      </c>
      <c r="R169" s="13">
        <f t="shared" si="278"/>
        <v>0</v>
      </c>
      <c r="T169" s="13">
        <f t="shared" ref="T169:T171" si="279">R169</f>
        <v>0</v>
      </c>
      <c r="U169" s="13">
        <f>SUMIFS(GD_E_2019!G:G,GD_E_2019!E:E,A169)</f>
        <v>0</v>
      </c>
      <c r="V169" s="13">
        <f t="shared" ref="V169:V171" si="280">U169+T169</f>
        <v>0</v>
      </c>
      <c r="W169" s="68" t="s">
        <v>570</v>
      </c>
      <c r="X169" s="13">
        <f t="shared" ref="X169:X171" si="281">V169</f>
        <v>0</v>
      </c>
      <c r="Y169" s="13">
        <f>SUMIFS(GD_E_2020!G:G,GD_E_2020!E:E,A169)</f>
        <v>0</v>
      </c>
      <c r="Z169" s="13">
        <f t="shared" ref="Z169:Z171" si="282">Y169+X169</f>
        <v>0</v>
      </c>
      <c r="AA169" s="68" t="s">
        <v>570</v>
      </c>
      <c r="AB169" s="13">
        <f t="shared" ref="AB169:AB171" si="283">Z169</f>
        <v>0</v>
      </c>
      <c r="AC169" s="13">
        <f>SUMIFS(GD_E_2020!J:J,GD_E_2020!E:E,A169)</f>
        <v>0</v>
      </c>
      <c r="AD169" s="13">
        <f t="shared" ref="AD169:AD171" si="284">AC169+AB169</f>
        <v>0</v>
      </c>
      <c r="AE169" s="68" t="s">
        <v>570</v>
      </c>
      <c r="AF169" s="13">
        <f t="shared" ref="AF169:AF171" si="285">X169</f>
        <v>0</v>
      </c>
      <c r="AG169" s="13">
        <f t="shared" ref="AG169:AG171" si="286">AC169+Y169</f>
        <v>0</v>
      </c>
      <c r="AH169" s="13">
        <f t="shared" ref="AH169:AH171" si="287">AG169+AF169</f>
        <v>0</v>
      </c>
    </row>
    <row r="170" spans="1:34" s="4" customFormat="1" x14ac:dyDescent="0.25">
      <c r="A170" s="29">
        <v>231005</v>
      </c>
      <c r="B170" s="29">
        <v>1500</v>
      </c>
      <c r="C170" s="12">
        <v>217</v>
      </c>
      <c r="D170" s="12">
        <v>231</v>
      </c>
      <c r="E170" s="12" t="s">
        <v>370</v>
      </c>
      <c r="F170" s="12" t="s">
        <v>369</v>
      </c>
      <c r="G170" s="68" t="s">
        <v>570</v>
      </c>
      <c r="H170" s="13"/>
      <c r="I170" s="13">
        <f>SUMIFS(GD_E_2018!G:G,GD_E_2018!E:E,A170)</f>
        <v>0</v>
      </c>
      <c r="J170" s="13">
        <f>H170+I170</f>
        <v>0</v>
      </c>
      <c r="L170" s="13"/>
      <c r="M170" s="13">
        <f>SUMIFS(GD_E_2018!I:I,GD_E_2018!E:E,A170)</f>
        <v>0</v>
      </c>
      <c r="N170" s="13">
        <f>L170+M170</f>
        <v>0</v>
      </c>
      <c r="P170" s="13">
        <f t="shared" si="278"/>
        <v>0</v>
      </c>
      <c r="Q170" s="13">
        <f>SUMIFS(GD_E_2018!K:K,GD_E_2018!E:E,A170)</f>
        <v>0</v>
      </c>
      <c r="R170" s="13">
        <f t="shared" si="278"/>
        <v>0</v>
      </c>
      <c r="T170" s="13">
        <f t="shared" si="279"/>
        <v>0</v>
      </c>
      <c r="U170" s="13">
        <f>SUMIFS(GD_E_2019!G:G,GD_E_2019!E:E,A170)</f>
        <v>0</v>
      </c>
      <c r="V170" s="13">
        <f t="shared" si="280"/>
        <v>0</v>
      </c>
      <c r="W170" s="68" t="s">
        <v>570</v>
      </c>
      <c r="X170" s="13">
        <f t="shared" si="281"/>
        <v>0</v>
      </c>
      <c r="Y170" s="13">
        <f>SUMIFS(GD_E_2020!G:G,GD_E_2020!E:E,A170)</f>
        <v>0</v>
      </c>
      <c r="Z170" s="13">
        <f t="shared" si="282"/>
        <v>0</v>
      </c>
      <c r="AA170" s="68" t="s">
        <v>570</v>
      </c>
      <c r="AB170" s="13">
        <f t="shared" si="283"/>
        <v>0</v>
      </c>
      <c r="AC170" s="13">
        <f>SUMIFS(GD_E_2020!J:J,GD_E_2020!E:E,A170)</f>
        <v>0</v>
      </c>
      <c r="AD170" s="13">
        <f t="shared" si="284"/>
        <v>0</v>
      </c>
      <c r="AE170" s="68" t="s">
        <v>570</v>
      </c>
      <c r="AF170" s="13">
        <f t="shared" si="285"/>
        <v>0</v>
      </c>
      <c r="AG170" s="13">
        <f t="shared" si="286"/>
        <v>0</v>
      </c>
      <c r="AH170" s="13">
        <f t="shared" si="287"/>
        <v>0</v>
      </c>
    </row>
    <row r="171" spans="1:34" s="4" customFormat="1" x14ac:dyDescent="0.25">
      <c r="A171" s="29">
        <v>231006</v>
      </c>
      <c r="B171" s="29">
        <v>1500</v>
      </c>
      <c r="C171" s="12">
        <v>217</v>
      </c>
      <c r="D171" s="12">
        <v>231</v>
      </c>
      <c r="E171" s="12" t="s">
        <v>368</v>
      </c>
      <c r="F171" s="12" t="s">
        <v>367</v>
      </c>
      <c r="G171" s="68" t="s">
        <v>570</v>
      </c>
      <c r="H171" s="13"/>
      <c r="I171" s="13">
        <f>SUMIFS(GD_E_2018!G:G,GD_E_2018!E:E,A171)</f>
        <v>0</v>
      </c>
      <c r="J171" s="13">
        <f>H171+I171</f>
        <v>0</v>
      </c>
      <c r="L171" s="13"/>
      <c r="M171" s="13">
        <f>SUMIFS(GD_E_2018!I:I,GD_E_2018!E:E,A171)</f>
        <v>0</v>
      </c>
      <c r="N171" s="13">
        <f>L171+M171</f>
        <v>0</v>
      </c>
      <c r="P171" s="13">
        <f t="shared" si="278"/>
        <v>0</v>
      </c>
      <c r="Q171" s="13">
        <f>SUMIFS(GD_E_2018!K:K,GD_E_2018!E:E,A171)</f>
        <v>0</v>
      </c>
      <c r="R171" s="13">
        <f t="shared" si="278"/>
        <v>0</v>
      </c>
      <c r="T171" s="13">
        <f t="shared" si="279"/>
        <v>0</v>
      </c>
      <c r="U171" s="13">
        <f>SUMIFS(GD_E_2019!G:G,GD_E_2019!E:E,A171)</f>
        <v>0</v>
      </c>
      <c r="V171" s="13">
        <f t="shared" si="280"/>
        <v>0</v>
      </c>
      <c r="W171" s="68" t="s">
        <v>570</v>
      </c>
      <c r="X171" s="13">
        <f t="shared" si="281"/>
        <v>0</v>
      </c>
      <c r="Y171" s="13">
        <f>SUMIFS(GD_E_2020!G:G,GD_E_2020!E:E,A171)</f>
        <v>0</v>
      </c>
      <c r="Z171" s="13">
        <f t="shared" si="282"/>
        <v>0</v>
      </c>
      <c r="AA171" s="68" t="s">
        <v>570</v>
      </c>
      <c r="AB171" s="13">
        <f t="shared" si="283"/>
        <v>0</v>
      </c>
      <c r="AC171" s="13">
        <f>SUMIFS(GD_E_2020!J:J,GD_E_2020!E:E,A171)</f>
        <v>0</v>
      </c>
      <c r="AD171" s="13">
        <f t="shared" si="284"/>
        <v>0</v>
      </c>
      <c r="AE171" s="68" t="s">
        <v>570</v>
      </c>
      <c r="AF171" s="13">
        <f t="shared" si="285"/>
        <v>0</v>
      </c>
      <c r="AG171" s="13">
        <f t="shared" si="286"/>
        <v>0</v>
      </c>
      <c r="AH171" s="13">
        <f t="shared" si="287"/>
        <v>0</v>
      </c>
    </row>
    <row r="172" spans="1:34" s="4" customFormat="1" x14ac:dyDescent="0.25">
      <c r="A172" s="24"/>
      <c r="B172" s="24"/>
      <c r="C172" s="19"/>
      <c r="D172" s="19"/>
      <c r="E172" s="19" t="s">
        <v>366</v>
      </c>
      <c r="F172" s="19" t="s">
        <v>365</v>
      </c>
      <c r="G172" s="72"/>
      <c r="H172" s="20">
        <f>SUM(H169:H171)</f>
        <v>0</v>
      </c>
      <c r="I172" s="20">
        <f>SUM(I169:I171)</f>
        <v>0</v>
      </c>
      <c r="J172" s="20">
        <f>SUM(J169:J171)</f>
        <v>0</v>
      </c>
      <c r="L172" s="20">
        <f>SUM(L169:L171)</f>
        <v>0</v>
      </c>
      <c r="M172" s="20">
        <f>SUM(M169:M171)</f>
        <v>0</v>
      </c>
      <c r="N172" s="20">
        <f>SUM(N169:N171)</f>
        <v>0</v>
      </c>
      <c r="P172" s="20">
        <f>SUM(P169:P171)</f>
        <v>0</v>
      </c>
      <c r="Q172" s="20">
        <f>SUM(Q169:Q171)</f>
        <v>0</v>
      </c>
      <c r="R172" s="20">
        <f>SUM(R169:R171)</f>
        <v>0</v>
      </c>
      <c r="T172" s="20">
        <f>SUM(T169:T171)</f>
        <v>0</v>
      </c>
      <c r="U172" s="20">
        <f>SUM(U169:U171)</f>
        <v>0</v>
      </c>
      <c r="V172" s="20">
        <f>SUM(V169:V171)</f>
        <v>0</v>
      </c>
      <c r="W172" s="72"/>
      <c r="X172" s="20">
        <f>SUM(X169:X171)</f>
        <v>0</v>
      </c>
      <c r="Y172" s="20">
        <f>SUM(Y169:Y171)</f>
        <v>0</v>
      </c>
      <c r="Z172" s="20">
        <f>SUM(Z169:Z171)</f>
        <v>0</v>
      </c>
      <c r="AA172" s="72"/>
      <c r="AB172" s="20">
        <f>SUM(AB169:AB171)</f>
        <v>0</v>
      </c>
      <c r="AC172" s="20">
        <f>SUM(AC169:AC171)</f>
        <v>0</v>
      </c>
      <c r="AD172" s="20">
        <f>SUM(AD169:AD171)</f>
        <v>0</v>
      </c>
      <c r="AE172" s="72"/>
      <c r="AF172" s="20">
        <f>SUM(AF169:AF171)</f>
        <v>0</v>
      </c>
      <c r="AG172" s="20">
        <f>SUM(AG169:AG171)</f>
        <v>0</v>
      </c>
      <c r="AH172" s="20">
        <f>SUM(AH169:AH171)</f>
        <v>0</v>
      </c>
    </row>
    <row r="173" spans="1:34" s="4" customFormat="1" x14ac:dyDescent="0.25">
      <c r="A173" s="31"/>
      <c r="B173" s="31"/>
      <c r="C173" s="27"/>
      <c r="D173" s="27">
        <v>230</v>
      </c>
      <c r="E173" s="27" t="s">
        <v>362</v>
      </c>
      <c r="F173" s="27" t="s">
        <v>361</v>
      </c>
      <c r="G173" s="72"/>
      <c r="H173" s="28">
        <f>H168+H172</f>
        <v>0</v>
      </c>
      <c r="I173" s="28">
        <f>I168+I172</f>
        <v>0</v>
      </c>
      <c r="J173" s="28">
        <f>J168+J172</f>
        <v>0</v>
      </c>
      <c r="L173" s="28">
        <f>L168+L172</f>
        <v>0</v>
      </c>
      <c r="M173" s="28">
        <f>M168+M172</f>
        <v>0</v>
      </c>
      <c r="N173" s="28">
        <f>N168+N172</f>
        <v>0</v>
      </c>
      <c r="P173" s="28">
        <f>P168+P172</f>
        <v>0</v>
      </c>
      <c r="Q173" s="28">
        <f>Q168+Q172</f>
        <v>0</v>
      </c>
      <c r="R173" s="28">
        <f>R168+R172</f>
        <v>0</v>
      </c>
      <c r="T173" s="28">
        <f>T168+T172</f>
        <v>0</v>
      </c>
      <c r="U173" s="28">
        <f>U168+U172</f>
        <v>0</v>
      </c>
      <c r="V173" s="28">
        <f>V168+V172</f>
        <v>0</v>
      </c>
      <c r="W173" s="72"/>
      <c r="X173" s="28">
        <f>X168+X172</f>
        <v>0</v>
      </c>
      <c r="Y173" s="28">
        <f>Y168+Y172</f>
        <v>0</v>
      </c>
      <c r="Z173" s="28">
        <f>Z168+Z172</f>
        <v>0</v>
      </c>
      <c r="AA173" s="72"/>
      <c r="AB173" s="28">
        <f>AB168+AB172</f>
        <v>0</v>
      </c>
      <c r="AC173" s="28">
        <f>AC168+AC172</f>
        <v>0</v>
      </c>
      <c r="AD173" s="28">
        <f>AD168+AD172</f>
        <v>0</v>
      </c>
      <c r="AE173" s="72"/>
      <c r="AF173" s="28">
        <f>AF168+AF172</f>
        <v>0</v>
      </c>
      <c r="AG173" s="28">
        <f>AG168+AG172</f>
        <v>0</v>
      </c>
      <c r="AH173" s="28">
        <f>AH168+AH172</f>
        <v>0</v>
      </c>
    </row>
    <row r="174" spans="1:34" s="4" customFormat="1" x14ac:dyDescent="0.25">
      <c r="A174" s="29">
        <v>241001</v>
      </c>
      <c r="B174" s="11">
        <v>1150</v>
      </c>
      <c r="C174" s="34">
        <v>1541</v>
      </c>
      <c r="D174" s="12">
        <v>241</v>
      </c>
      <c r="E174" s="22" t="s">
        <v>360</v>
      </c>
      <c r="F174" s="22" t="s">
        <v>359</v>
      </c>
      <c r="G174" s="68" t="s">
        <v>570</v>
      </c>
      <c r="H174" s="13"/>
      <c r="I174" s="13">
        <f>SUMIFS(GD_E_2018!G:G,GD_E_2018!E:E,A174)</f>
        <v>0</v>
      </c>
      <c r="J174" s="13">
        <f>H174+I174</f>
        <v>0</v>
      </c>
      <c r="L174" s="13"/>
      <c r="M174" s="13">
        <f>SUMIFS(GD_E_2018!I:I,GD_E_2018!E:E,A174)</f>
        <v>0</v>
      </c>
      <c r="N174" s="13">
        <f>L174+M174</f>
        <v>0</v>
      </c>
      <c r="P174" s="13">
        <f t="shared" ref="P174:R178" si="288">O174+N174</f>
        <v>0</v>
      </c>
      <c r="Q174" s="13">
        <f>SUMIFS(GD_E_2018!K:K,GD_E_2018!E:E,A174)</f>
        <v>0</v>
      </c>
      <c r="R174" s="13">
        <f t="shared" si="288"/>
        <v>0</v>
      </c>
      <c r="T174" s="13">
        <f t="shared" ref="T174:T178" si="289">R174</f>
        <v>0</v>
      </c>
      <c r="U174" s="13">
        <f>SUMIFS(GD_E_2019!G:G,GD_E_2019!E:E,A174)</f>
        <v>0</v>
      </c>
      <c r="V174" s="13">
        <f t="shared" ref="V174:V178" si="290">U174+T174</f>
        <v>0</v>
      </c>
      <c r="W174" s="68" t="s">
        <v>570</v>
      </c>
      <c r="X174" s="13">
        <f t="shared" ref="X174:X178" si="291">V174</f>
        <v>0</v>
      </c>
      <c r="Y174" s="13">
        <f>SUMIFS(GD_E_2020!G:G,GD_E_2020!E:E,A174)</f>
        <v>0</v>
      </c>
      <c r="Z174" s="13">
        <f t="shared" ref="Z174:Z178" si="292">Y174+X174</f>
        <v>0</v>
      </c>
      <c r="AA174" s="68" t="s">
        <v>570</v>
      </c>
      <c r="AB174" s="13">
        <f t="shared" ref="AB174:AB178" si="293">Z174</f>
        <v>0</v>
      </c>
      <c r="AC174" s="13">
        <f>SUMIFS(GD_E_2020!J:J,GD_E_2020!E:E,A174)</f>
        <v>0</v>
      </c>
      <c r="AD174" s="13">
        <f t="shared" ref="AD174:AD178" si="294">AC174+AB174</f>
        <v>0</v>
      </c>
      <c r="AE174" s="68" t="s">
        <v>570</v>
      </c>
      <c r="AF174" s="13">
        <f t="shared" ref="AF174:AF178" si="295">X174</f>
        <v>0</v>
      </c>
      <c r="AG174" s="13">
        <f t="shared" ref="AG174:AG178" si="296">AC174+Y174</f>
        <v>0</v>
      </c>
      <c r="AH174" s="13">
        <f t="shared" ref="AH174:AH178" si="297">AG174+AF174</f>
        <v>0</v>
      </c>
    </row>
    <row r="175" spans="1:34" s="4" customFormat="1" x14ac:dyDescent="0.25">
      <c r="A175" s="29">
        <v>241002</v>
      </c>
      <c r="B175" s="29">
        <v>1901</v>
      </c>
      <c r="C175" s="34">
        <v>1542</v>
      </c>
      <c r="D175" s="12">
        <v>241</v>
      </c>
      <c r="E175" s="22" t="s">
        <v>358</v>
      </c>
      <c r="F175" s="22" t="s">
        <v>357</v>
      </c>
      <c r="G175" s="68" t="s">
        <v>570</v>
      </c>
      <c r="H175" s="13"/>
      <c r="I175" s="13">
        <f>SUMIFS(GD_E_2018!G:G,GD_E_2018!E:E,A175)</f>
        <v>0</v>
      </c>
      <c r="J175" s="13">
        <f>H175+I175</f>
        <v>0</v>
      </c>
      <c r="L175" s="13"/>
      <c r="M175" s="13">
        <f>SUMIFS(GD_E_2018!I:I,GD_E_2018!E:E,A175)</f>
        <v>0</v>
      </c>
      <c r="N175" s="13">
        <f>L175+M175</f>
        <v>0</v>
      </c>
      <c r="P175" s="13">
        <f t="shared" si="288"/>
        <v>0</v>
      </c>
      <c r="Q175" s="13">
        <f>SUMIFS(GD_E_2018!K:K,GD_E_2018!E:E,A175)</f>
        <v>0</v>
      </c>
      <c r="R175" s="13">
        <f t="shared" si="288"/>
        <v>0</v>
      </c>
      <c r="T175" s="13">
        <f t="shared" si="289"/>
        <v>0</v>
      </c>
      <c r="U175" s="13">
        <f>SUMIFS(GD_E_2019!G:G,GD_E_2019!E:E,A175)</f>
        <v>0</v>
      </c>
      <c r="V175" s="13">
        <f t="shared" si="290"/>
        <v>0</v>
      </c>
      <c r="W175" s="68" t="s">
        <v>570</v>
      </c>
      <c r="X175" s="13">
        <f t="shared" si="291"/>
        <v>0</v>
      </c>
      <c r="Y175" s="13">
        <f>SUMIFS(GD_E_2020!G:G,GD_E_2020!E:E,A175)</f>
        <v>0</v>
      </c>
      <c r="Z175" s="13">
        <f t="shared" si="292"/>
        <v>0</v>
      </c>
      <c r="AA175" s="68" t="s">
        <v>570</v>
      </c>
      <c r="AB175" s="13">
        <f t="shared" si="293"/>
        <v>0</v>
      </c>
      <c r="AC175" s="13">
        <f>SUMIFS(GD_E_2020!J:J,GD_E_2020!E:E,A175)</f>
        <v>0</v>
      </c>
      <c r="AD175" s="13">
        <f t="shared" si="294"/>
        <v>0</v>
      </c>
      <c r="AE175" s="68" t="s">
        <v>570</v>
      </c>
      <c r="AF175" s="13">
        <f t="shared" si="295"/>
        <v>0</v>
      </c>
      <c r="AG175" s="13">
        <f t="shared" si="296"/>
        <v>0</v>
      </c>
      <c r="AH175" s="13">
        <f t="shared" si="297"/>
        <v>0</v>
      </c>
    </row>
    <row r="176" spans="1:34" s="4" customFormat="1" x14ac:dyDescent="0.25">
      <c r="A176" s="29">
        <v>241003</v>
      </c>
      <c r="B176" s="29">
        <v>1901</v>
      </c>
      <c r="C176" s="34">
        <v>1543</v>
      </c>
      <c r="D176" s="12">
        <v>241</v>
      </c>
      <c r="E176" s="22" t="s">
        <v>356</v>
      </c>
      <c r="F176" s="22" t="s">
        <v>355</v>
      </c>
      <c r="G176" s="68" t="s">
        <v>570</v>
      </c>
      <c r="H176" s="13"/>
      <c r="I176" s="13">
        <f>SUMIFS(GD_E_2018!G:G,GD_E_2018!E:E,A176)</f>
        <v>0</v>
      </c>
      <c r="J176" s="13">
        <f>H176+I176</f>
        <v>0</v>
      </c>
      <c r="L176" s="13"/>
      <c r="M176" s="13">
        <f>SUMIFS(GD_E_2018!I:I,GD_E_2018!E:E,A176)</f>
        <v>0</v>
      </c>
      <c r="N176" s="13">
        <f>L176+M176</f>
        <v>0</v>
      </c>
      <c r="P176" s="13">
        <f t="shared" si="288"/>
        <v>0</v>
      </c>
      <c r="Q176" s="13">
        <f>SUMIFS(GD_E_2018!K:K,GD_E_2018!E:E,A176)</f>
        <v>0</v>
      </c>
      <c r="R176" s="13">
        <f t="shared" si="288"/>
        <v>0</v>
      </c>
      <c r="T176" s="13">
        <f t="shared" si="289"/>
        <v>0</v>
      </c>
      <c r="U176" s="13">
        <f>SUMIFS(GD_E_2019!G:G,GD_E_2019!E:E,A176)</f>
        <v>0</v>
      </c>
      <c r="V176" s="13">
        <f t="shared" si="290"/>
        <v>0</v>
      </c>
      <c r="W176" s="68" t="s">
        <v>570</v>
      </c>
      <c r="X176" s="13">
        <f t="shared" si="291"/>
        <v>0</v>
      </c>
      <c r="Y176" s="13">
        <f>SUMIFS(GD_E_2020!G:G,GD_E_2020!E:E,A176)</f>
        <v>0</v>
      </c>
      <c r="Z176" s="13">
        <f t="shared" si="292"/>
        <v>0</v>
      </c>
      <c r="AA176" s="68" t="s">
        <v>570</v>
      </c>
      <c r="AB176" s="13">
        <f t="shared" si="293"/>
        <v>0</v>
      </c>
      <c r="AC176" s="13">
        <f>SUMIFS(GD_E_2020!J:J,GD_E_2020!E:E,A176)</f>
        <v>0</v>
      </c>
      <c r="AD176" s="13">
        <f t="shared" si="294"/>
        <v>0</v>
      </c>
      <c r="AE176" s="68" t="s">
        <v>570</v>
      </c>
      <c r="AF176" s="13">
        <f t="shared" si="295"/>
        <v>0</v>
      </c>
      <c r="AG176" s="13">
        <f t="shared" si="296"/>
        <v>0</v>
      </c>
      <c r="AH176" s="13">
        <f t="shared" si="297"/>
        <v>0</v>
      </c>
    </row>
    <row r="177" spans="1:34" s="4" customFormat="1" x14ac:dyDescent="0.25">
      <c r="A177" s="29">
        <v>241004</v>
      </c>
      <c r="B177" s="29">
        <v>1901</v>
      </c>
      <c r="C177" s="34">
        <v>1544</v>
      </c>
      <c r="D177" s="12">
        <v>241</v>
      </c>
      <c r="E177" s="22" t="s">
        <v>354</v>
      </c>
      <c r="F177" s="22" t="s">
        <v>353</v>
      </c>
      <c r="G177" s="68" t="s">
        <v>570</v>
      </c>
      <c r="H177" s="13"/>
      <c r="I177" s="13">
        <f>SUMIFS(GD_E_2018!G:G,GD_E_2018!E:E,A177)</f>
        <v>0</v>
      </c>
      <c r="J177" s="13">
        <f>H177+I177</f>
        <v>0</v>
      </c>
      <c r="L177" s="13"/>
      <c r="M177" s="13">
        <f>SUMIFS(GD_E_2018!I:I,GD_E_2018!E:E,A177)</f>
        <v>0</v>
      </c>
      <c r="N177" s="13">
        <f>L177+M177</f>
        <v>0</v>
      </c>
      <c r="P177" s="13">
        <f t="shared" si="288"/>
        <v>0</v>
      </c>
      <c r="Q177" s="13">
        <f>SUMIFS(GD_E_2018!K:K,GD_E_2018!E:E,A177)</f>
        <v>0</v>
      </c>
      <c r="R177" s="13">
        <f t="shared" si="288"/>
        <v>0</v>
      </c>
      <c r="T177" s="13">
        <f t="shared" si="289"/>
        <v>0</v>
      </c>
      <c r="U177" s="13">
        <f>SUMIFS(GD_E_2019!G:G,GD_E_2019!E:E,A177)</f>
        <v>0</v>
      </c>
      <c r="V177" s="13">
        <f t="shared" si="290"/>
        <v>0</v>
      </c>
      <c r="W177" s="68" t="s">
        <v>570</v>
      </c>
      <c r="X177" s="13">
        <f t="shared" si="291"/>
        <v>0</v>
      </c>
      <c r="Y177" s="13">
        <f>SUMIFS(GD_E_2020!G:G,GD_E_2020!E:E,A177)</f>
        <v>0</v>
      </c>
      <c r="Z177" s="13">
        <f t="shared" si="292"/>
        <v>0</v>
      </c>
      <c r="AA177" s="68" t="s">
        <v>570</v>
      </c>
      <c r="AB177" s="13">
        <f t="shared" si="293"/>
        <v>0</v>
      </c>
      <c r="AC177" s="13">
        <f>SUMIFS(GD_E_2020!J:J,GD_E_2020!E:E,A177)</f>
        <v>0</v>
      </c>
      <c r="AD177" s="13">
        <f t="shared" si="294"/>
        <v>0</v>
      </c>
      <c r="AE177" s="68" t="s">
        <v>570</v>
      </c>
      <c r="AF177" s="13">
        <f t="shared" si="295"/>
        <v>0</v>
      </c>
      <c r="AG177" s="13">
        <f t="shared" si="296"/>
        <v>0</v>
      </c>
      <c r="AH177" s="13">
        <f t="shared" si="297"/>
        <v>0</v>
      </c>
    </row>
    <row r="178" spans="1:34" s="4" customFormat="1" x14ac:dyDescent="0.25">
      <c r="A178" s="29">
        <v>241005</v>
      </c>
      <c r="B178" s="29">
        <v>1901</v>
      </c>
      <c r="C178" s="30">
        <v>2294</v>
      </c>
      <c r="D178" s="12">
        <v>241</v>
      </c>
      <c r="E178" s="12" t="s">
        <v>352</v>
      </c>
      <c r="F178" s="12" t="s">
        <v>351</v>
      </c>
      <c r="G178" s="68" t="s">
        <v>570</v>
      </c>
      <c r="H178" s="13"/>
      <c r="I178" s="13">
        <f>SUMIFS(GD_E_2018!G:G,GD_E_2018!E:E,A178)</f>
        <v>0</v>
      </c>
      <c r="J178" s="13">
        <f>H178+I178</f>
        <v>0</v>
      </c>
      <c r="L178" s="13"/>
      <c r="M178" s="13">
        <f>SUMIFS(GD_E_2018!I:I,GD_E_2018!E:E,A178)</f>
        <v>0</v>
      </c>
      <c r="N178" s="13">
        <f>L178+M178</f>
        <v>0</v>
      </c>
      <c r="P178" s="13">
        <f t="shared" si="288"/>
        <v>0</v>
      </c>
      <c r="Q178" s="13">
        <f>SUMIFS(GD_E_2018!K:K,GD_E_2018!E:E,A178)</f>
        <v>0</v>
      </c>
      <c r="R178" s="13">
        <f t="shared" si="288"/>
        <v>0</v>
      </c>
      <c r="T178" s="13">
        <f t="shared" si="289"/>
        <v>0</v>
      </c>
      <c r="U178" s="13">
        <f>SUMIFS(GD_E_2019!G:G,GD_E_2019!E:E,A178)</f>
        <v>0</v>
      </c>
      <c r="V178" s="13">
        <f t="shared" si="290"/>
        <v>0</v>
      </c>
      <c r="W178" s="68" t="s">
        <v>570</v>
      </c>
      <c r="X178" s="13">
        <f t="shared" si="291"/>
        <v>0</v>
      </c>
      <c r="Y178" s="13">
        <f>SUMIFS(GD_E_2020!G:G,GD_E_2020!E:E,A178)</f>
        <v>0</v>
      </c>
      <c r="Z178" s="13">
        <f t="shared" si="292"/>
        <v>0</v>
      </c>
      <c r="AA178" s="68" t="s">
        <v>570</v>
      </c>
      <c r="AB178" s="13">
        <f t="shared" si="293"/>
        <v>0</v>
      </c>
      <c r="AC178" s="13">
        <f>SUMIFS(GD_E_2020!J:J,GD_E_2020!E:E,A178)</f>
        <v>0</v>
      </c>
      <c r="AD178" s="13">
        <f t="shared" si="294"/>
        <v>0</v>
      </c>
      <c r="AE178" s="68" t="s">
        <v>570</v>
      </c>
      <c r="AF178" s="13">
        <f t="shared" si="295"/>
        <v>0</v>
      </c>
      <c r="AG178" s="13">
        <f t="shared" si="296"/>
        <v>0</v>
      </c>
      <c r="AH178" s="13">
        <f t="shared" si="297"/>
        <v>0</v>
      </c>
    </row>
    <row r="179" spans="1:34" s="4" customFormat="1" x14ac:dyDescent="0.25">
      <c r="A179" s="15"/>
      <c r="B179" s="15"/>
      <c r="C179" s="15"/>
      <c r="D179" s="15"/>
      <c r="E179" s="15" t="s">
        <v>340</v>
      </c>
      <c r="F179" s="15" t="s">
        <v>350</v>
      </c>
      <c r="G179" s="69"/>
      <c r="H179" s="16">
        <f>SUM(H174:H178)</f>
        <v>0</v>
      </c>
      <c r="I179" s="16">
        <f>SUM(I174:I178)</f>
        <v>0</v>
      </c>
      <c r="J179" s="16">
        <f>SUM(J174:J178)</f>
        <v>0</v>
      </c>
      <c r="L179" s="16">
        <f>SUM(L174:L178)</f>
        <v>0</v>
      </c>
      <c r="M179" s="16">
        <f>SUM(M174:M178)</f>
        <v>0</v>
      </c>
      <c r="N179" s="16">
        <f>SUM(N174:N178)</f>
        <v>0</v>
      </c>
      <c r="P179" s="16">
        <f>SUM(P174:P178)</f>
        <v>0</v>
      </c>
      <c r="Q179" s="16">
        <f>SUM(Q174:Q178)</f>
        <v>0</v>
      </c>
      <c r="R179" s="16">
        <f>SUM(R174:R178)</f>
        <v>0</v>
      </c>
      <c r="T179" s="16">
        <f>SUM(T174:T178)</f>
        <v>0</v>
      </c>
      <c r="U179" s="16">
        <f>SUM(U174:U178)</f>
        <v>0</v>
      </c>
      <c r="V179" s="16">
        <f>SUM(V174:V178)</f>
        <v>0</v>
      </c>
      <c r="W179" s="69"/>
      <c r="X179" s="16">
        <f>SUM(X174:X178)</f>
        <v>0</v>
      </c>
      <c r="Y179" s="16">
        <f>SUM(Y174:Y178)</f>
        <v>0</v>
      </c>
      <c r="Z179" s="16">
        <f>SUM(Z174:Z178)</f>
        <v>0</v>
      </c>
      <c r="AA179" s="69"/>
      <c r="AB179" s="16">
        <f>SUM(AB174:AB178)</f>
        <v>0</v>
      </c>
      <c r="AC179" s="16">
        <f>SUM(AC174:AC178)</f>
        <v>0</v>
      </c>
      <c r="AD179" s="16">
        <f>SUM(AD174:AD178)</f>
        <v>0</v>
      </c>
      <c r="AE179" s="69"/>
      <c r="AF179" s="16">
        <f>SUM(AF174:AF178)</f>
        <v>0</v>
      </c>
      <c r="AG179" s="16">
        <f>SUM(AG174:AG178)</f>
        <v>0</v>
      </c>
      <c r="AH179" s="16">
        <f>SUM(AH174:AH178)</f>
        <v>0</v>
      </c>
    </row>
    <row r="180" spans="1:34" s="4" customFormat="1" x14ac:dyDescent="0.25">
      <c r="A180" s="2">
        <v>242001</v>
      </c>
      <c r="B180" s="11">
        <v>1150</v>
      </c>
      <c r="C180" s="12">
        <v>2411</v>
      </c>
      <c r="D180" s="12">
        <v>242</v>
      </c>
      <c r="E180" s="12" t="s">
        <v>349</v>
      </c>
      <c r="F180" s="12" t="s">
        <v>348</v>
      </c>
      <c r="G180" s="68" t="s">
        <v>570</v>
      </c>
      <c r="H180" s="13"/>
      <c r="I180" s="13">
        <f>SUMIFS(GD_E_2018!G:G,GD_E_2018!E:E,A180)</f>
        <v>0</v>
      </c>
      <c r="J180" s="13">
        <f>H180+I180</f>
        <v>0</v>
      </c>
      <c r="L180" s="13"/>
      <c r="M180" s="13">
        <f>SUMIFS(GD_E_2018!I:I,GD_E_2018!E:E,A180)</f>
        <v>0</v>
      </c>
      <c r="N180" s="13">
        <f>L180+M180</f>
        <v>0</v>
      </c>
      <c r="P180" s="13">
        <f t="shared" ref="P180:R183" si="298">O180+N180</f>
        <v>0</v>
      </c>
      <c r="Q180" s="13">
        <f>SUMIFS(GD_E_2018!K:K,GD_E_2018!E:E,A180)</f>
        <v>0</v>
      </c>
      <c r="R180" s="13">
        <f t="shared" si="298"/>
        <v>0</v>
      </c>
      <c r="T180" s="13">
        <f t="shared" ref="T180:T183" si="299">R180</f>
        <v>0</v>
      </c>
      <c r="U180" s="13">
        <f>SUMIFS(GD_E_2019!G:G,GD_E_2019!E:E,A180)</f>
        <v>0</v>
      </c>
      <c r="V180" s="13">
        <f t="shared" ref="V180:V183" si="300">U180+T180</f>
        <v>0</v>
      </c>
      <c r="W180" s="68" t="s">
        <v>570</v>
      </c>
      <c r="X180" s="13">
        <f t="shared" ref="X180:X183" si="301">V180</f>
        <v>0</v>
      </c>
      <c r="Y180" s="13">
        <f>SUMIFS(GD_E_2020!G:G,GD_E_2020!E:E,A180)</f>
        <v>0</v>
      </c>
      <c r="Z180" s="13">
        <f t="shared" ref="Z180:Z183" si="302">Y180+X180</f>
        <v>0</v>
      </c>
      <c r="AA180" s="68" t="s">
        <v>570</v>
      </c>
      <c r="AB180" s="13">
        <f t="shared" ref="AB180:AB183" si="303">Z180</f>
        <v>0</v>
      </c>
      <c r="AC180" s="13">
        <f>SUMIFS(GD_E_2020!J:J,GD_E_2020!E:E,A180)</f>
        <v>0</v>
      </c>
      <c r="AD180" s="13">
        <f t="shared" ref="AD180:AD183" si="304">AC180+AB180</f>
        <v>0</v>
      </c>
      <c r="AE180" s="68" t="s">
        <v>570</v>
      </c>
      <c r="AF180" s="13">
        <f t="shared" ref="AF180:AF183" si="305">X180</f>
        <v>0</v>
      </c>
      <c r="AG180" s="13">
        <f t="shared" ref="AG180:AG183" si="306">AC180+Y180</f>
        <v>0</v>
      </c>
      <c r="AH180" s="13">
        <f t="shared" ref="AH180:AH183" si="307">AG180+AF180</f>
        <v>0</v>
      </c>
    </row>
    <row r="181" spans="1:34" s="4" customFormat="1" x14ac:dyDescent="0.25">
      <c r="A181" s="2">
        <v>242002</v>
      </c>
      <c r="B181" s="11">
        <v>1150</v>
      </c>
      <c r="C181" s="12">
        <v>2412</v>
      </c>
      <c r="D181" s="12">
        <v>242</v>
      </c>
      <c r="E181" s="12" t="s">
        <v>347</v>
      </c>
      <c r="F181" s="12" t="s">
        <v>345</v>
      </c>
      <c r="G181" s="68" t="s">
        <v>570</v>
      </c>
      <c r="H181" s="13"/>
      <c r="I181" s="13">
        <f>SUMIFS(GD_E_2018!G:G,GD_E_2018!E:E,A181)</f>
        <v>0</v>
      </c>
      <c r="J181" s="13">
        <f>H181+I181</f>
        <v>0</v>
      </c>
      <c r="L181" s="13"/>
      <c r="M181" s="13">
        <f>SUMIFS(GD_E_2018!I:I,GD_E_2018!E:E,A181)</f>
        <v>0</v>
      </c>
      <c r="N181" s="13">
        <f>L181+M181</f>
        <v>0</v>
      </c>
      <c r="P181" s="13">
        <f t="shared" si="298"/>
        <v>0</v>
      </c>
      <c r="Q181" s="13">
        <f>SUMIFS(GD_E_2018!K:K,GD_E_2018!E:E,A181)</f>
        <v>0</v>
      </c>
      <c r="R181" s="13">
        <f t="shared" si="298"/>
        <v>0</v>
      </c>
      <c r="T181" s="13">
        <f t="shared" si="299"/>
        <v>0</v>
      </c>
      <c r="U181" s="13">
        <f>SUMIFS(GD_E_2019!G:G,GD_E_2019!E:E,A181)</f>
        <v>0</v>
      </c>
      <c r="V181" s="13">
        <f t="shared" si="300"/>
        <v>0</v>
      </c>
      <c r="W181" s="68" t="s">
        <v>570</v>
      </c>
      <c r="X181" s="13">
        <f t="shared" si="301"/>
        <v>0</v>
      </c>
      <c r="Y181" s="13">
        <f>SUMIFS(GD_E_2020!G:G,GD_E_2020!E:E,A181)</f>
        <v>0</v>
      </c>
      <c r="Z181" s="13">
        <f t="shared" si="302"/>
        <v>0</v>
      </c>
      <c r="AA181" s="68" t="s">
        <v>570</v>
      </c>
      <c r="AB181" s="13">
        <f t="shared" si="303"/>
        <v>0</v>
      </c>
      <c r="AC181" s="13">
        <f>SUMIFS(GD_E_2020!J:J,GD_E_2020!E:E,A181)</f>
        <v>0</v>
      </c>
      <c r="AD181" s="13">
        <f t="shared" si="304"/>
        <v>0</v>
      </c>
      <c r="AE181" s="68" t="s">
        <v>570</v>
      </c>
      <c r="AF181" s="13">
        <f t="shared" si="305"/>
        <v>0</v>
      </c>
      <c r="AG181" s="13">
        <f t="shared" si="306"/>
        <v>0</v>
      </c>
      <c r="AH181" s="13">
        <f t="shared" si="307"/>
        <v>0</v>
      </c>
    </row>
    <row r="182" spans="1:34" s="4" customFormat="1" x14ac:dyDescent="0.25">
      <c r="A182" s="2">
        <v>242004</v>
      </c>
      <c r="B182" s="11">
        <v>1150</v>
      </c>
      <c r="C182" s="12">
        <v>2412</v>
      </c>
      <c r="D182" s="12">
        <v>242</v>
      </c>
      <c r="E182" s="12" t="s">
        <v>346</v>
      </c>
      <c r="F182" s="12" t="s">
        <v>345</v>
      </c>
      <c r="G182" s="68" t="s">
        <v>570</v>
      </c>
      <c r="H182" s="13"/>
      <c r="I182" s="13">
        <f>SUMIFS(GD_E_2018!G:G,GD_E_2018!E:E,A182)</f>
        <v>0</v>
      </c>
      <c r="J182" s="13">
        <f>H182+I182</f>
        <v>0</v>
      </c>
      <c r="L182" s="13"/>
      <c r="M182" s="13">
        <f>SUMIFS(GD_E_2018!I:I,GD_E_2018!E:E,A182)</f>
        <v>0</v>
      </c>
      <c r="N182" s="13">
        <f>L182+M182</f>
        <v>0</v>
      </c>
      <c r="P182" s="13">
        <f t="shared" si="298"/>
        <v>0</v>
      </c>
      <c r="Q182" s="13">
        <f>SUMIFS(GD_E_2018!K:K,GD_E_2018!E:E,A182)</f>
        <v>0</v>
      </c>
      <c r="R182" s="13">
        <f t="shared" si="298"/>
        <v>0</v>
      </c>
      <c r="T182" s="13">
        <f t="shared" si="299"/>
        <v>0</v>
      </c>
      <c r="U182" s="13">
        <f>SUMIFS(GD_E_2019!G:G,GD_E_2019!E:E,A182)</f>
        <v>0</v>
      </c>
      <c r="V182" s="13">
        <f t="shared" si="300"/>
        <v>0</v>
      </c>
      <c r="W182" s="68" t="s">
        <v>570</v>
      </c>
      <c r="X182" s="13">
        <f t="shared" si="301"/>
        <v>0</v>
      </c>
      <c r="Y182" s="13">
        <f>SUMIFS(GD_E_2020!G:G,GD_E_2020!E:E,A182)</f>
        <v>0</v>
      </c>
      <c r="Z182" s="13">
        <f t="shared" si="302"/>
        <v>0</v>
      </c>
      <c r="AA182" s="68" t="s">
        <v>570</v>
      </c>
      <c r="AB182" s="13">
        <f t="shared" si="303"/>
        <v>0</v>
      </c>
      <c r="AC182" s="13">
        <f>SUMIFS(GD_E_2020!J:J,GD_E_2020!E:E,A182)</f>
        <v>0</v>
      </c>
      <c r="AD182" s="13">
        <f t="shared" si="304"/>
        <v>0</v>
      </c>
      <c r="AE182" s="68" t="s">
        <v>570</v>
      </c>
      <c r="AF182" s="13">
        <f t="shared" si="305"/>
        <v>0</v>
      </c>
      <c r="AG182" s="13">
        <f t="shared" si="306"/>
        <v>0</v>
      </c>
      <c r="AH182" s="13">
        <f t="shared" si="307"/>
        <v>0</v>
      </c>
    </row>
    <row r="183" spans="1:34" s="4" customFormat="1" x14ac:dyDescent="0.25">
      <c r="A183" s="2">
        <v>242003</v>
      </c>
      <c r="B183" s="11">
        <v>1150</v>
      </c>
      <c r="C183" s="12">
        <v>2413</v>
      </c>
      <c r="D183" s="12">
        <v>242</v>
      </c>
      <c r="E183" s="12" t="s">
        <v>344</v>
      </c>
      <c r="F183" s="12" t="s">
        <v>343</v>
      </c>
      <c r="G183" s="68" t="s">
        <v>570</v>
      </c>
      <c r="H183" s="13"/>
      <c r="I183" s="13">
        <f>SUMIFS(GD_E_2018!G:G,GD_E_2018!E:E,A183)</f>
        <v>0</v>
      </c>
      <c r="J183" s="13">
        <f>H183+I183</f>
        <v>0</v>
      </c>
      <c r="L183" s="13"/>
      <c r="M183" s="13">
        <f>SUMIFS(GD_E_2018!I:I,GD_E_2018!E:E,A183)</f>
        <v>0</v>
      </c>
      <c r="N183" s="13">
        <f>L183+M183</f>
        <v>0</v>
      </c>
      <c r="P183" s="13">
        <f t="shared" si="298"/>
        <v>0</v>
      </c>
      <c r="Q183" s="13">
        <f>SUMIFS(GD_E_2018!K:K,GD_E_2018!E:E,A183)</f>
        <v>0</v>
      </c>
      <c r="R183" s="13">
        <f t="shared" si="298"/>
        <v>0</v>
      </c>
      <c r="T183" s="13">
        <f t="shared" si="299"/>
        <v>0</v>
      </c>
      <c r="U183" s="13">
        <f>SUMIFS(GD_E_2019!G:G,GD_E_2019!E:E,A183)</f>
        <v>0</v>
      </c>
      <c r="V183" s="13">
        <f t="shared" si="300"/>
        <v>0</v>
      </c>
      <c r="W183" s="68" t="s">
        <v>570</v>
      </c>
      <c r="X183" s="13">
        <f t="shared" si="301"/>
        <v>0</v>
      </c>
      <c r="Y183" s="13">
        <f>SUMIFS(GD_E_2020!G:G,GD_E_2020!E:E,A183)</f>
        <v>0</v>
      </c>
      <c r="Z183" s="13">
        <f t="shared" si="302"/>
        <v>0</v>
      </c>
      <c r="AA183" s="68" t="s">
        <v>570</v>
      </c>
      <c r="AB183" s="13">
        <f t="shared" si="303"/>
        <v>0</v>
      </c>
      <c r="AC183" s="13">
        <f>SUMIFS(GD_E_2020!J:J,GD_E_2020!E:E,A183)</f>
        <v>0</v>
      </c>
      <c r="AD183" s="13">
        <f t="shared" si="304"/>
        <v>0</v>
      </c>
      <c r="AE183" s="68" t="s">
        <v>570</v>
      </c>
      <c r="AF183" s="13">
        <f t="shared" si="305"/>
        <v>0</v>
      </c>
      <c r="AG183" s="13">
        <f t="shared" si="306"/>
        <v>0</v>
      </c>
      <c r="AH183" s="13">
        <f t="shared" si="307"/>
        <v>0</v>
      </c>
    </row>
    <row r="184" spans="1:34" s="4" customFormat="1" x14ac:dyDescent="0.25">
      <c r="A184" s="15"/>
      <c r="B184" s="15"/>
      <c r="C184" s="15"/>
      <c r="D184" s="15"/>
      <c r="E184" s="15" t="s">
        <v>342</v>
      </c>
      <c r="F184" s="15" t="s">
        <v>341</v>
      </c>
      <c r="G184" s="69"/>
      <c r="H184" s="16">
        <f>SUM(H180:H183)</f>
        <v>0</v>
      </c>
      <c r="I184" s="16">
        <f>SUM(I180:I183)</f>
        <v>0</v>
      </c>
      <c r="J184" s="16">
        <f>SUM(J180:J183)</f>
        <v>0</v>
      </c>
      <c r="L184" s="16">
        <f>SUM(L180:L183)</f>
        <v>0</v>
      </c>
      <c r="M184" s="16">
        <f>SUM(M180:M183)</f>
        <v>0</v>
      </c>
      <c r="N184" s="16">
        <f>SUM(N180:N183)</f>
        <v>0</v>
      </c>
      <c r="P184" s="16">
        <f>SUM(P180:P183)</f>
        <v>0</v>
      </c>
      <c r="Q184" s="16">
        <f>SUM(Q180:Q183)</f>
        <v>0</v>
      </c>
      <c r="R184" s="16">
        <f>SUM(R180:R183)</f>
        <v>0</v>
      </c>
      <c r="T184" s="16">
        <f>SUM(T180:T183)</f>
        <v>0</v>
      </c>
      <c r="U184" s="16">
        <f>SUM(U180:U183)</f>
        <v>0</v>
      </c>
      <c r="V184" s="16">
        <f>SUM(V180:V183)</f>
        <v>0</v>
      </c>
      <c r="W184" s="69"/>
      <c r="X184" s="16">
        <f>SUM(X180:X183)</f>
        <v>0</v>
      </c>
      <c r="Y184" s="16">
        <f>SUM(Y180:Y183)</f>
        <v>0</v>
      </c>
      <c r="Z184" s="16">
        <f>SUM(Z180:Z183)</f>
        <v>0</v>
      </c>
      <c r="AA184" s="69"/>
      <c r="AB184" s="16">
        <f>SUM(AB180:AB183)</f>
        <v>0</v>
      </c>
      <c r="AC184" s="16">
        <f>SUM(AC180:AC183)</f>
        <v>0</v>
      </c>
      <c r="AD184" s="16">
        <f>SUM(AD180:AD183)</f>
        <v>0</v>
      </c>
      <c r="AE184" s="69"/>
      <c r="AF184" s="16">
        <f>SUM(AF180:AF183)</f>
        <v>0</v>
      </c>
      <c r="AG184" s="16">
        <f>SUM(AG180:AG183)</f>
        <v>0</v>
      </c>
      <c r="AH184" s="16">
        <f>SUM(AH180:AH183)</f>
        <v>0</v>
      </c>
    </row>
    <row r="185" spans="1:34" s="4" customFormat="1" x14ac:dyDescent="0.25">
      <c r="A185" s="27"/>
      <c r="B185" s="27"/>
      <c r="C185" s="27"/>
      <c r="D185" s="27">
        <v>240</v>
      </c>
      <c r="E185" s="27" t="s">
        <v>340</v>
      </c>
      <c r="F185" s="27" t="s">
        <v>339</v>
      </c>
      <c r="G185" s="72"/>
      <c r="H185" s="28">
        <f>H179+H184</f>
        <v>0</v>
      </c>
      <c r="I185" s="28">
        <f>I179+I184</f>
        <v>0</v>
      </c>
      <c r="J185" s="28">
        <f>J179+J184</f>
        <v>0</v>
      </c>
      <c r="L185" s="28">
        <f>L179+L184</f>
        <v>0</v>
      </c>
      <c r="M185" s="28">
        <f>M179+M184</f>
        <v>0</v>
      </c>
      <c r="N185" s="28">
        <f>N179+N184</f>
        <v>0</v>
      </c>
      <c r="P185" s="28">
        <f>P179+P184</f>
        <v>0</v>
      </c>
      <c r="Q185" s="28">
        <f>Q179+Q184</f>
        <v>0</v>
      </c>
      <c r="R185" s="28">
        <f>R179+R184</f>
        <v>0</v>
      </c>
      <c r="T185" s="28">
        <f>T179+T184</f>
        <v>0</v>
      </c>
      <c r="U185" s="28">
        <f>U179+U184</f>
        <v>0</v>
      </c>
      <c r="V185" s="28">
        <f>V179+V184</f>
        <v>0</v>
      </c>
      <c r="W185" s="72"/>
      <c r="X185" s="28">
        <f>X179+X184</f>
        <v>0</v>
      </c>
      <c r="Y185" s="28">
        <f>Y179+Y184</f>
        <v>0</v>
      </c>
      <c r="Z185" s="28">
        <f>Z179+Z184</f>
        <v>0</v>
      </c>
      <c r="AA185" s="72"/>
      <c r="AB185" s="28">
        <f>AB179+AB184</f>
        <v>0</v>
      </c>
      <c r="AC185" s="28">
        <f>AC179+AC184</f>
        <v>0</v>
      </c>
      <c r="AD185" s="28">
        <f>AD179+AD184</f>
        <v>0</v>
      </c>
      <c r="AE185" s="72"/>
      <c r="AF185" s="28">
        <f>AF179+AF184</f>
        <v>0</v>
      </c>
      <c r="AG185" s="28">
        <f>AG179+AG184</f>
        <v>0</v>
      </c>
      <c r="AH185" s="28">
        <f>AH179+AH184</f>
        <v>0</v>
      </c>
    </row>
    <row r="186" spans="1:34" s="4" customFormat="1" x14ac:dyDescent="0.25">
      <c r="A186" s="15">
        <v>251001</v>
      </c>
      <c r="B186" s="15">
        <v>1350</v>
      </c>
      <c r="C186" s="15">
        <v>221</v>
      </c>
      <c r="D186" s="15">
        <v>251</v>
      </c>
      <c r="E186" s="15" t="s">
        <v>338</v>
      </c>
      <c r="F186" s="15" t="s">
        <v>337</v>
      </c>
      <c r="G186" s="68" t="s">
        <v>570</v>
      </c>
      <c r="H186" s="16"/>
      <c r="I186" s="13">
        <f>SUMIFS(GD_E_2018!G:G,GD_E_2018!E:E,A186)</f>
        <v>0</v>
      </c>
      <c r="J186" s="16">
        <f t="shared" ref="J186:J192" si="308">H186+I186</f>
        <v>0</v>
      </c>
      <c r="L186" s="16"/>
      <c r="M186" s="13">
        <f>SUMIFS(GD_E_2018!I:I,GD_E_2018!E:E,A186)</f>
        <v>0</v>
      </c>
      <c r="N186" s="16">
        <f t="shared" ref="N186:N192" si="309">L186+M186</f>
        <v>0</v>
      </c>
      <c r="P186" s="13">
        <f t="shared" ref="P186:R192" si="310">O186+N186</f>
        <v>0</v>
      </c>
      <c r="Q186" s="13">
        <f>SUMIFS(GD_E_2018!K:K,GD_E_2018!E:E,A186)</f>
        <v>0</v>
      </c>
      <c r="R186" s="13">
        <f t="shared" si="310"/>
        <v>0</v>
      </c>
      <c r="T186" s="13">
        <f t="shared" ref="T186:T192" si="311">R186</f>
        <v>0</v>
      </c>
      <c r="U186" s="13">
        <f>SUMIFS(GD_E_2019!G:G,GD_E_2019!E:E,A186)</f>
        <v>0</v>
      </c>
      <c r="V186" s="13">
        <f t="shared" ref="V186:V192" si="312">U186+T186</f>
        <v>0</v>
      </c>
      <c r="W186" s="68" t="s">
        <v>570</v>
      </c>
      <c r="X186" s="13">
        <f t="shared" ref="X186:X192" si="313">V186</f>
        <v>0</v>
      </c>
      <c r="Y186" s="13">
        <f>SUMIFS(GD_E_2020!G:G,GD_E_2020!E:E,A186)</f>
        <v>0</v>
      </c>
      <c r="Z186" s="13">
        <f t="shared" ref="Z186:Z192" si="314">Y186+X186</f>
        <v>0</v>
      </c>
      <c r="AA186" s="68" t="s">
        <v>570</v>
      </c>
      <c r="AB186" s="13">
        <f t="shared" ref="AB186:AB192" si="315">Z186</f>
        <v>0</v>
      </c>
      <c r="AC186" s="13">
        <f>SUMIFS(GD_E_2020!J:J,GD_E_2020!E:E,A186)</f>
        <v>0</v>
      </c>
      <c r="AD186" s="13">
        <f t="shared" ref="AD186:AD192" si="316">AC186+AB186</f>
        <v>0</v>
      </c>
      <c r="AE186" s="68" t="s">
        <v>570</v>
      </c>
      <c r="AF186" s="13">
        <f t="shared" ref="AF186:AF192" si="317">X186</f>
        <v>0</v>
      </c>
      <c r="AG186" s="13">
        <f t="shared" ref="AG186:AG192" si="318">AC186+Y186</f>
        <v>0</v>
      </c>
      <c r="AH186" s="13">
        <f t="shared" ref="AH186:AH192" si="319">AG186+AF186</f>
        <v>0</v>
      </c>
    </row>
    <row r="187" spans="1:34" s="4" customFormat="1" x14ac:dyDescent="0.25">
      <c r="A187" s="15">
        <v>252001</v>
      </c>
      <c r="B187" s="15">
        <v>1600</v>
      </c>
      <c r="C187" s="15">
        <v>222</v>
      </c>
      <c r="D187" s="15">
        <v>252</v>
      </c>
      <c r="E187" s="15" t="s">
        <v>336</v>
      </c>
      <c r="F187" s="15" t="s">
        <v>335</v>
      </c>
      <c r="G187" s="68" t="s">
        <v>570</v>
      </c>
      <c r="H187" s="16"/>
      <c r="I187" s="13">
        <f>SUMIFS(GD_E_2018!G:G,GD_E_2018!E:E,A187)</f>
        <v>0</v>
      </c>
      <c r="J187" s="16">
        <f t="shared" si="308"/>
        <v>0</v>
      </c>
      <c r="L187" s="16"/>
      <c r="M187" s="13">
        <f>SUMIFS(GD_E_2018!I:I,GD_E_2018!E:E,A187)</f>
        <v>0</v>
      </c>
      <c r="N187" s="16">
        <f t="shared" si="309"/>
        <v>0</v>
      </c>
      <c r="P187" s="13">
        <f t="shared" si="310"/>
        <v>0</v>
      </c>
      <c r="Q187" s="13">
        <f>SUMIFS(GD_E_2018!K:K,GD_E_2018!E:E,A187)</f>
        <v>0</v>
      </c>
      <c r="R187" s="13">
        <f t="shared" si="310"/>
        <v>0</v>
      </c>
      <c r="T187" s="13">
        <f t="shared" si="311"/>
        <v>0</v>
      </c>
      <c r="U187" s="13">
        <f>SUMIFS(GD_E_2019!G:G,GD_E_2019!E:E,A187)</f>
        <v>0</v>
      </c>
      <c r="V187" s="13">
        <f t="shared" si="312"/>
        <v>0</v>
      </c>
      <c r="W187" s="68" t="s">
        <v>570</v>
      </c>
      <c r="X187" s="13">
        <f t="shared" si="313"/>
        <v>0</v>
      </c>
      <c r="Y187" s="13">
        <f>SUMIFS(GD_E_2020!G:G,GD_E_2020!E:E,A187)</f>
        <v>0</v>
      </c>
      <c r="Z187" s="13">
        <f t="shared" si="314"/>
        <v>0</v>
      </c>
      <c r="AA187" s="68" t="s">
        <v>570</v>
      </c>
      <c r="AB187" s="13">
        <f t="shared" si="315"/>
        <v>0</v>
      </c>
      <c r="AC187" s="13">
        <f>SUMIFS(GD_E_2020!J:J,GD_E_2020!E:E,A187)</f>
        <v>0</v>
      </c>
      <c r="AD187" s="13">
        <f t="shared" si="316"/>
        <v>0</v>
      </c>
      <c r="AE187" s="68" t="s">
        <v>570</v>
      </c>
      <c r="AF187" s="13">
        <f t="shared" si="317"/>
        <v>0</v>
      </c>
      <c r="AG187" s="13">
        <f t="shared" si="318"/>
        <v>0</v>
      </c>
      <c r="AH187" s="13">
        <f t="shared" si="319"/>
        <v>0</v>
      </c>
    </row>
    <row r="188" spans="1:34" s="4" customFormat="1" x14ac:dyDescent="0.25">
      <c r="A188" s="15">
        <v>253001</v>
      </c>
      <c r="B188" s="15">
        <v>1900</v>
      </c>
      <c r="C188" s="15">
        <v>2281</v>
      </c>
      <c r="D188" s="15">
        <v>253</v>
      </c>
      <c r="E188" s="15" t="s">
        <v>334</v>
      </c>
      <c r="F188" s="15" t="s">
        <v>333</v>
      </c>
      <c r="G188" s="68" t="s">
        <v>570</v>
      </c>
      <c r="H188" s="16"/>
      <c r="I188" s="13">
        <f>SUMIFS(GD_E_2018!G:G,GD_E_2018!E:E,A188)</f>
        <v>0</v>
      </c>
      <c r="J188" s="16">
        <f t="shared" si="308"/>
        <v>0</v>
      </c>
      <c r="L188" s="16"/>
      <c r="M188" s="13">
        <f>SUMIFS(GD_E_2018!I:I,GD_E_2018!E:E,A188)</f>
        <v>0</v>
      </c>
      <c r="N188" s="16">
        <f t="shared" si="309"/>
        <v>0</v>
      </c>
      <c r="P188" s="13">
        <f t="shared" si="310"/>
        <v>0</v>
      </c>
      <c r="Q188" s="13">
        <f>SUMIFS(GD_E_2018!K:K,GD_E_2018!E:E,A188)</f>
        <v>0</v>
      </c>
      <c r="R188" s="13">
        <f t="shared" si="310"/>
        <v>0</v>
      </c>
      <c r="T188" s="13">
        <f t="shared" si="311"/>
        <v>0</v>
      </c>
      <c r="U188" s="13">
        <f>SUMIFS(GD_E_2019!G:G,GD_E_2019!E:E,A188)</f>
        <v>0</v>
      </c>
      <c r="V188" s="13">
        <f t="shared" si="312"/>
        <v>0</v>
      </c>
      <c r="W188" s="68" t="s">
        <v>570</v>
      </c>
      <c r="X188" s="13">
        <f t="shared" si="313"/>
        <v>0</v>
      </c>
      <c r="Y188" s="13">
        <f>SUMIFS(GD_E_2020!G:G,GD_E_2020!E:E,A188)</f>
        <v>0</v>
      </c>
      <c r="Z188" s="13">
        <f t="shared" si="314"/>
        <v>0</v>
      </c>
      <c r="AA188" s="68" t="s">
        <v>570</v>
      </c>
      <c r="AB188" s="13">
        <f t="shared" si="315"/>
        <v>0</v>
      </c>
      <c r="AC188" s="13">
        <f>SUMIFS(GD_E_2020!J:J,GD_E_2020!E:E,A188)</f>
        <v>0</v>
      </c>
      <c r="AD188" s="13">
        <f t="shared" si="316"/>
        <v>0</v>
      </c>
      <c r="AE188" s="68" t="s">
        <v>570</v>
      </c>
      <c r="AF188" s="13">
        <f t="shared" si="317"/>
        <v>0</v>
      </c>
      <c r="AG188" s="13">
        <f t="shared" si="318"/>
        <v>0</v>
      </c>
      <c r="AH188" s="13">
        <f t="shared" si="319"/>
        <v>0</v>
      </c>
    </row>
    <row r="189" spans="1:34" s="4" customFormat="1" x14ac:dyDescent="0.25">
      <c r="A189" s="15">
        <v>254001</v>
      </c>
      <c r="B189" s="15">
        <v>1600</v>
      </c>
      <c r="C189" s="15">
        <v>2292</v>
      </c>
      <c r="D189" s="15">
        <v>254</v>
      </c>
      <c r="E189" s="15" t="s">
        <v>332</v>
      </c>
      <c r="F189" s="15" t="s">
        <v>331</v>
      </c>
      <c r="G189" s="68" t="s">
        <v>570</v>
      </c>
      <c r="H189" s="16"/>
      <c r="I189" s="13">
        <f>SUMIFS(GD_E_2018!G:G,GD_E_2018!E:E,A189)</f>
        <v>0</v>
      </c>
      <c r="J189" s="16">
        <f t="shared" si="308"/>
        <v>0</v>
      </c>
      <c r="L189" s="16"/>
      <c r="M189" s="13">
        <f>SUMIFS(GD_E_2018!I:I,GD_E_2018!E:E,A189)</f>
        <v>0</v>
      </c>
      <c r="N189" s="16">
        <f t="shared" si="309"/>
        <v>0</v>
      </c>
      <c r="P189" s="13">
        <f t="shared" si="310"/>
        <v>0</v>
      </c>
      <c r="Q189" s="13">
        <f>SUMIFS(GD_E_2018!K:K,GD_E_2018!E:E,A189)</f>
        <v>0</v>
      </c>
      <c r="R189" s="13">
        <f t="shared" si="310"/>
        <v>0</v>
      </c>
      <c r="T189" s="13">
        <f t="shared" si="311"/>
        <v>0</v>
      </c>
      <c r="U189" s="13">
        <f>SUMIFS(GD_E_2019!G:G,GD_E_2019!E:E,A189)</f>
        <v>0</v>
      </c>
      <c r="V189" s="13">
        <f t="shared" si="312"/>
        <v>0</v>
      </c>
      <c r="W189" s="68" t="s">
        <v>570</v>
      </c>
      <c r="X189" s="13">
        <f t="shared" si="313"/>
        <v>0</v>
      </c>
      <c r="Y189" s="13">
        <f>SUMIFS(GD_E_2020!G:G,GD_E_2020!E:E,A189)</f>
        <v>0</v>
      </c>
      <c r="Z189" s="13">
        <f t="shared" si="314"/>
        <v>0</v>
      </c>
      <c r="AA189" s="68" t="s">
        <v>570</v>
      </c>
      <c r="AB189" s="13">
        <f t="shared" si="315"/>
        <v>0</v>
      </c>
      <c r="AC189" s="13">
        <f>SUMIFS(GD_E_2020!J:J,GD_E_2020!E:E,A189)</f>
        <v>0</v>
      </c>
      <c r="AD189" s="13">
        <f t="shared" si="316"/>
        <v>0</v>
      </c>
      <c r="AE189" s="68" t="s">
        <v>570</v>
      </c>
      <c r="AF189" s="13">
        <f t="shared" si="317"/>
        <v>0</v>
      </c>
      <c r="AG189" s="13">
        <f t="shared" si="318"/>
        <v>0</v>
      </c>
      <c r="AH189" s="13">
        <f t="shared" si="319"/>
        <v>0</v>
      </c>
    </row>
    <row r="190" spans="1:34" s="4" customFormat="1" x14ac:dyDescent="0.25">
      <c r="A190" s="2">
        <v>255001</v>
      </c>
      <c r="B190" s="2">
        <v>1900</v>
      </c>
      <c r="C190" s="12">
        <v>1281</v>
      </c>
      <c r="D190" s="12">
        <v>255</v>
      </c>
      <c r="E190" s="12" t="s">
        <v>330</v>
      </c>
      <c r="F190" s="12" t="s">
        <v>329</v>
      </c>
      <c r="G190" s="68" t="s">
        <v>570</v>
      </c>
      <c r="H190" s="13"/>
      <c r="I190" s="13">
        <f>SUMIFS(GD_E_2018!G:G,GD_E_2018!E:E,A190)</f>
        <v>0</v>
      </c>
      <c r="J190" s="13">
        <f t="shared" si="308"/>
        <v>0</v>
      </c>
      <c r="L190" s="13"/>
      <c r="M190" s="13">
        <f>SUMIFS(GD_E_2018!I:I,GD_E_2018!E:E,A190)</f>
        <v>0</v>
      </c>
      <c r="N190" s="13">
        <f t="shared" si="309"/>
        <v>0</v>
      </c>
      <c r="P190" s="13">
        <f t="shared" si="310"/>
        <v>0</v>
      </c>
      <c r="Q190" s="13">
        <f>SUMIFS(GD_E_2018!K:K,GD_E_2018!E:E,A190)</f>
        <v>0</v>
      </c>
      <c r="R190" s="13">
        <f t="shared" si="310"/>
        <v>0</v>
      </c>
      <c r="T190" s="13">
        <f t="shared" si="311"/>
        <v>0</v>
      </c>
      <c r="U190" s="13">
        <f>SUMIFS(GD_E_2019!G:G,GD_E_2019!E:E,A190)</f>
        <v>0</v>
      </c>
      <c r="V190" s="13">
        <f t="shared" si="312"/>
        <v>0</v>
      </c>
      <c r="W190" s="68" t="s">
        <v>570</v>
      </c>
      <c r="X190" s="13">
        <f t="shared" si="313"/>
        <v>0</v>
      </c>
      <c r="Y190" s="13">
        <f>SUMIFS(GD_E_2020!G:G,GD_E_2020!E:E,A190)</f>
        <v>0</v>
      </c>
      <c r="Z190" s="13">
        <f t="shared" si="314"/>
        <v>0</v>
      </c>
      <c r="AA190" s="68" t="s">
        <v>570</v>
      </c>
      <c r="AB190" s="13">
        <f t="shared" si="315"/>
        <v>0</v>
      </c>
      <c r="AC190" s="13">
        <f>SUMIFS(GD_E_2020!J:J,GD_E_2020!E:E,A190)</f>
        <v>0</v>
      </c>
      <c r="AD190" s="13">
        <f t="shared" si="316"/>
        <v>0</v>
      </c>
      <c r="AE190" s="68" t="s">
        <v>570</v>
      </c>
      <c r="AF190" s="13">
        <f t="shared" si="317"/>
        <v>0</v>
      </c>
      <c r="AG190" s="13">
        <f t="shared" si="318"/>
        <v>0</v>
      </c>
      <c r="AH190" s="13">
        <f t="shared" si="319"/>
        <v>0</v>
      </c>
    </row>
    <row r="191" spans="1:34" s="4" customFormat="1" x14ac:dyDescent="0.25">
      <c r="A191" s="2">
        <v>255002</v>
      </c>
      <c r="B191" s="2">
        <v>1900</v>
      </c>
      <c r="C191" s="12">
        <v>1282</v>
      </c>
      <c r="D191" s="12">
        <v>255</v>
      </c>
      <c r="E191" s="12" t="s">
        <v>328</v>
      </c>
      <c r="F191" s="12" t="s">
        <v>327</v>
      </c>
      <c r="G191" s="68" t="s">
        <v>570</v>
      </c>
      <c r="H191" s="13"/>
      <c r="I191" s="13">
        <f>SUMIFS(GD_E_2018!G:G,GD_E_2018!E:E,A191)</f>
        <v>0</v>
      </c>
      <c r="J191" s="13">
        <f t="shared" si="308"/>
        <v>0</v>
      </c>
      <c r="L191" s="13"/>
      <c r="M191" s="13">
        <f>SUMIFS(GD_E_2018!I:I,GD_E_2018!E:E,A191)</f>
        <v>0</v>
      </c>
      <c r="N191" s="13">
        <f t="shared" si="309"/>
        <v>0</v>
      </c>
      <c r="P191" s="13">
        <f t="shared" si="310"/>
        <v>0</v>
      </c>
      <c r="Q191" s="13">
        <f>SUMIFS(GD_E_2018!K:K,GD_E_2018!E:E,A191)</f>
        <v>0</v>
      </c>
      <c r="R191" s="13">
        <f t="shared" si="310"/>
        <v>0</v>
      </c>
      <c r="T191" s="13">
        <f t="shared" si="311"/>
        <v>0</v>
      </c>
      <c r="U191" s="13">
        <f>SUMIFS(GD_E_2019!G:G,GD_E_2019!E:E,A191)</f>
        <v>0</v>
      </c>
      <c r="V191" s="13">
        <f t="shared" si="312"/>
        <v>0</v>
      </c>
      <c r="W191" s="68" t="s">
        <v>570</v>
      </c>
      <c r="X191" s="13">
        <f t="shared" si="313"/>
        <v>0</v>
      </c>
      <c r="Y191" s="13">
        <f>SUMIFS(GD_E_2020!G:G,GD_E_2020!E:E,A191)</f>
        <v>0</v>
      </c>
      <c r="Z191" s="13">
        <f t="shared" si="314"/>
        <v>0</v>
      </c>
      <c r="AA191" s="68" t="s">
        <v>570</v>
      </c>
      <c r="AB191" s="13">
        <f t="shared" si="315"/>
        <v>0</v>
      </c>
      <c r="AC191" s="13">
        <f>SUMIFS(GD_E_2020!J:J,GD_E_2020!E:E,A191)</f>
        <v>0</v>
      </c>
      <c r="AD191" s="13">
        <f t="shared" si="316"/>
        <v>0</v>
      </c>
      <c r="AE191" s="68" t="s">
        <v>570</v>
      </c>
      <c r="AF191" s="13">
        <f t="shared" si="317"/>
        <v>0</v>
      </c>
      <c r="AG191" s="13">
        <f t="shared" si="318"/>
        <v>0</v>
      </c>
      <c r="AH191" s="13">
        <f t="shared" si="319"/>
        <v>0</v>
      </c>
    </row>
    <row r="192" spans="1:34" s="4" customFormat="1" x14ac:dyDescent="0.25">
      <c r="A192" s="2">
        <v>255003</v>
      </c>
      <c r="B192" s="2">
        <v>1900</v>
      </c>
      <c r="C192" s="12">
        <v>1288</v>
      </c>
      <c r="D192" s="12">
        <v>255</v>
      </c>
      <c r="E192" s="12" t="s">
        <v>326</v>
      </c>
      <c r="F192" s="12" t="s">
        <v>325</v>
      </c>
      <c r="G192" s="68" t="s">
        <v>570</v>
      </c>
      <c r="H192" s="13"/>
      <c r="I192" s="13">
        <f>SUMIFS(GD_E_2018!G:G,GD_E_2018!E:E,A192)</f>
        <v>0</v>
      </c>
      <c r="J192" s="13">
        <f t="shared" si="308"/>
        <v>0</v>
      </c>
      <c r="L192" s="13"/>
      <c r="M192" s="13">
        <f>SUMIFS(GD_E_2018!I:I,GD_E_2018!E:E,A192)</f>
        <v>0</v>
      </c>
      <c r="N192" s="13">
        <f t="shared" si="309"/>
        <v>0</v>
      </c>
      <c r="P192" s="13">
        <f t="shared" si="310"/>
        <v>0</v>
      </c>
      <c r="Q192" s="13">
        <f>SUMIFS(GD_E_2018!K:K,GD_E_2018!E:E,A192)</f>
        <v>0</v>
      </c>
      <c r="R192" s="13">
        <f t="shared" si="310"/>
        <v>0</v>
      </c>
      <c r="T192" s="13">
        <f t="shared" si="311"/>
        <v>0</v>
      </c>
      <c r="U192" s="13">
        <f>SUMIFS(GD_E_2019!G:G,GD_E_2019!E:E,A192)</f>
        <v>0</v>
      </c>
      <c r="V192" s="13">
        <f t="shared" si="312"/>
        <v>0</v>
      </c>
      <c r="W192" s="68" t="s">
        <v>570</v>
      </c>
      <c r="X192" s="13">
        <f t="shared" si="313"/>
        <v>0</v>
      </c>
      <c r="Y192" s="13">
        <f>SUMIFS(GD_E_2020!G:G,GD_E_2020!E:E,A192)</f>
        <v>0</v>
      </c>
      <c r="Z192" s="13">
        <f t="shared" si="314"/>
        <v>0</v>
      </c>
      <c r="AA192" s="68" t="s">
        <v>570</v>
      </c>
      <c r="AB192" s="13">
        <f t="shared" si="315"/>
        <v>0</v>
      </c>
      <c r="AC192" s="13">
        <f>SUMIFS(GD_E_2020!J:J,GD_E_2020!E:E,A192)</f>
        <v>0</v>
      </c>
      <c r="AD192" s="13">
        <f t="shared" si="316"/>
        <v>0</v>
      </c>
      <c r="AE192" s="68" t="s">
        <v>570</v>
      </c>
      <c r="AF192" s="13">
        <f t="shared" si="317"/>
        <v>0</v>
      </c>
      <c r="AG192" s="13">
        <f t="shared" si="318"/>
        <v>0</v>
      </c>
      <c r="AH192" s="13">
        <f t="shared" si="319"/>
        <v>0</v>
      </c>
    </row>
    <row r="193" spans="1:34" s="4" customFormat="1" x14ac:dyDescent="0.25">
      <c r="A193" s="15"/>
      <c r="B193" s="15"/>
      <c r="C193" s="15"/>
      <c r="D193" s="15"/>
      <c r="E193" s="15" t="s">
        <v>324</v>
      </c>
      <c r="F193" s="15" t="s">
        <v>323</v>
      </c>
      <c r="G193" s="69"/>
      <c r="H193" s="16">
        <f>SUM(H190:H192)</f>
        <v>0</v>
      </c>
      <c r="I193" s="16">
        <f>SUM(I190:I192)</f>
        <v>0</v>
      </c>
      <c r="J193" s="16">
        <f>SUM(J190:J192)</f>
        <v>0</v>
      </c>
      <c r="L193" s="16">
        <f>SUM(L190:L192)</f>
        <v>0</v>
      </c>
      <c r="M193" s="16">
        <f>SUM(M190:M192)</f>
        <v>0</v>
      </c>
      <c r="N193" s="16">
        <f>SUM(N190:N192)</f>
        <v>0</v>
      </c>
      <c r="P193" s="16">
        <f>SUM(P190:P192)</f>
        <v>0</v>
      </c>
      <c r="Q193" s="16">
        <f>SUM(Q190:Q192)</f>
        <v>0</v>
      </c>
      <c r="R193" s="16">
        <f>SUM(R190:R192)</f>
        <v>0</v>
      </c>
      <c r="T193" s="16">
        <f>SUM(T190:T192)</f>
        <v>0</v>
      </c>
      <c r="U193" s="16">
        <f>SUM(U190:U192)</f>
        <v>0</v>
      </c>
      <c r="V193" s="16">
        <f>SUM(V190:V192)</f>
        <v>0</v>
      </c>
      <c r="W193" s="69"/>
      <c r="X193" s="16">
        <f>SUM(X190:X192)</f>
        <v>0</v>
      </c>
      <c r="Y193" s="16">
        <f>SUM(Y190:Y192)</f>
        <v>0</v>
      </c>
      <c r="Z193" s="16">
        <f>SUM(Z190:Z192)</f>
        <v>0</v>
      </c>
      <c r="AA193" s="69"/>
      <c r="AB193" s="16">
        <f>SUM(AB190:AB192)</f>
        <v>0</v>
      </c>
      <c r="AC193" s="16">
        <f>SUM(AC190:AC192)</f>
        <v>0</v>
      </c>
      <c r="AD193" s="16">
        <f>SUM(AD190:AD192)</f>
        <v>0</v>
      </c>
      <c r="AE193" s="69"/>
      <c r="AF193" s="16">
        <f>SUM(AF190:AF192)</f>
        <v>0</v>
      </c>
      <c r="AG193" s="16">
        <f>SUM(AG190:AG192)</f>
        <v>0</v>
      </c>
      <c r="AH193" s="16">
        <f>SUM(AH190:AH192)</f>
        <v>0</v>
      </c>
    </row>
    <row r="194" spans="1:34" s="4" customFormat="1" x14ac:dyDescent="0.25">
      <c r="A194" s="27"/>
      <c r="B194" s="27"/>
      <c r="C194" s="27"/>
      <c r="D194" s="27">
        <v>250</v>
      </c>
      <c r="E194" s="27" t="s">
        <v>322</v>
      </c>
      <c r="F194" s="27" t="s">
        <v>321</v>
      </c>
      <c r="G194" s="72"/>
      <c r="H194" s="28">
        <f>SUM(H186:H189,H193)</f>
        <v>0</v>
      </c>
      <c r="I194" s="28">
        <f>SUM(I186:I189,I193)</f>
        <v>0</v>
      </c>
      <c r="J194" s="28">
        <f>SUM(J186:J189,J193)</f>
        <v>0</v>
      </c>
      <c r="L194" s="28">
        <f>SUM(L186:L189,L193)</f>
        <v>0</v>
      </c>
      <c r="M194" s="28">
        <f>SUM(M186:M189,M193)</f>
        <v>0</v>
      </c>
      <c r="N194" s="28">
        <f>SUM(N186:N189,N193)</f>
        <v>0</v>
      </c>
      <c r="P194" s="28">
        <f>SUM(P186:P189,P193)</f>
        <v>0</v>
      </c>
      <c r="Q194" s="28">
        <f>SUM(Q186:Q189,Q193)</f>
        <v>0</v>
      </c>
      <c r="R194" s="28">
        <f>SUM(R186:R189,R193)</f>
        <v>0</v>
      </c>
      <c r="T194" s="28">
        <f>SUM(T186:T189,T193)</f>
        <v>0</v>
      </c>
      <c r="U194" s="28">
        <f>SUM(U186:U189,U193)</f>
        <v>0</v>
      </c>
      <c r="V194" s="28">
        <f>SUM(V186:V189,V193)</f>
        <v>0</v>
      </c>
      <c r="W194" s="72"/>
      <c r="X194" s="28">
        <f>SUM(X186:X189,X193)</f>
        <v>0</v>
      </c>
      <c r="Y194" s="28">
        <f>SUM(Y186:Y189,Y193)</f>
        <v>0</v>
      </c>
      <c r="Z194" s="28">
        <f>SUM(Z186:Z189,Z193)</f>
        <v>0</v>
      </c>
      <c r="AA194" s="72"/>
      <c r="AB194" s="28">
        <f>SUM(AB186:AB189,AB193)</f>
        <v>0</v>
      </c>
      <c r="AC194" s="28">
        <f>SUM(AC186:AC189,AC193)</f>
        <v>0</v>
      </c>
      <c r="AD194" s="28">
        <f>SUM(AD186:AD189,AD193)</f>
        <v>0</v>
      </c>
      <c r="AE194" s="72"/>
      <c r="AF194" s="28">
        <f>SUM(AF186:AF189,AF193)</f>
        <v>0</v>
      </c>
      <c r="AG194" s="28">
        <f>SUM(AG186:AG189,AG193)</f>
        <v>0</v>
      </c>
      <c r="AH194" s="28">
        <f>SUM(AH186:AH189,AH193)</f>
        <v>0</v>
      </c>
    </row>
    <row r="195" spans="1:34" s="4" customFormat="1" x14ac:dyDescent="0.25">
      <c r="A195" s="2">
        <v>261001</v>
      </c>
      <c r="B195" s="2">
        <v>1901</v>
      </c>
      <c r="C195" s="12">
        <v>242</v>
      </c>
      <c r="D195" s="12">
        <v>261</v>
      </c>
      <c r="E195" s="12" t="s">
        <v>320</v>
      </c>
      <c r="F195" s="12" t="s">
        <v>319</v>
      </c>
      <c r="G195" s="68" t="s">
        <v>570</v>
      </c>
      <c r="H195" s="13"/>
      <c r="I195" s="13">
        <f>SUMIFS(GD_E_2018!G:G,GD_E_2018!E:E,A195)</f>
        <v>0</v>
      </c>
      <c r="J195" s="13">
        <f>H195+I195</f>
        <v>0</v>
      </c>
      <c r="L195" s="13"/>
      <c r="M195" s="13">
        <f>SUMIFS(GD_E_2018!I:I,GD_E_2018!E:E,A195)</f>
        <v>0</v>
      </c>
      <c r="N195" s="13">
        <f>L195+M195</f>
        <v>0</v>
      </c>
      <c r="P195" s="13">
        <f t="shared" ref="P195:R199" si="320">O195+N195</f>
        <v>0</v>
      </c>
      <c r="Q195" s="13">
        <f>SUMIFS(GD_E_2018!K:K,GD_E_2018!E:E,A195)</f>
        <v>0</v>
      </c>
      <c r="R195" s="13">
        <f t="shared" si="320"/>
        <v>0</v>
      </c>
      <c r="T195" s="13">
        <f t="shared" ref="T195:T199" si="321">R195</f>
        <v>0</v>
      </c>
      <c r="U195" s="13">
        <f>SUMIFS(GD_E_2019!G:G,GD_E_2019!E:E,A195)</f>
        <v>0</v>
      </c>
      <c r="V195" s="13">
        <f t="shared" ref="V195:V199" si="322">U195+T195</f>
        <v>0</v>
      </c>
      <c r="W195" s="68" t="s">
        <v>570</v>
      </c>
      <c r="X195" s="13">
        <f t="shared" ref="X195:X199" si="323">V195</f>
        <v>0</v>
      </c>
      <c r="Y195" s="13">
        <f>SUMIFS(GD_E_2020!G:G,GD_E_2020!E:E,A195)</f>
        <v>0</v>
      </c>
      <c r="Z195" s="13">
        <f t="shared" ref="Z195:Z199" si="324">Y195+X195</f>
        <v>0</v>
      </c>
      <c r="AA195" s="68" t="s">
        <v>570</v>
      </c>
      <c r="AB195" s="13">
        <f t="shared" ref="AB195:AB199" si="325">Z195</f>
        <v>0</v>
      </c>
      <c r="AC195" s="13">
        <f>SUMIFS(GD_E_2020!J:J,GD_E_2020!E:E,A195)</f>
        <v>0</v>
      </c>
      <c r="AD195" s="13">
        <f t="shared" ref="AD195:AD199" si="326">AC195+AB195</f>
        <v>0</v>
      </c>
      <c r="AE195" s="68" t="s">
        <v>570</v>
      </c>
      <c r="AF195" s="13">
        <f t="shared" ref="AF195:AF199" si="327">X195</f>
        <v>0</v>
      </c>
      <c r="AG195" s="13">
        <f t="shared" ref="AG195:AG199" si="328">AC195+Y195</f>
        <v>0</v>
      </c>
      <c r="AH195" s="13">
        <f t="shared" ref="AH195:AH199" si="329">AG195+AF195</f>
        <v>0</v>
      </c>
    </row>
    <row r="196" spans="1:34" s="4" customFormat="1" x14ac:dyDescent="0.25">
      <c r="A196" s="2">
        <v>262001</v>
      </c>
      <c r="B196" s="2">
        <v>1800</v>
      </c>
      <c r="C196" s="12">
        <v>243</v>
      </c>
      <c r="D196" s="12">
        <v>262</v>
      </c>
      <c r="E196" s="12" t="s">
        <v>318</v>
      </c>
      <c r="F196" s="12" t="s">
        <v>317</v>
      </c>
      <c r="G196" s="68" t="s">
        <v>570</v>
      </c>
      <c r="H196" s="13"/>
      <c r="I196" s="13">
        <f>SUMIFS(GD_E_2018!G:G,GD_E_2018!E:E,A196)</f>
        <v>0</v>
      </c>
      <c r="J196" s="13">
        <f>H196+I196</f>
        <v>0</v>
      </c>
      <c r="L196" s="13"/>
      <c r="M196" s="13">
        <f>SUMIFS(GD_E_2018!I:I,GD_E_2018!E:E,A196)</f>
        <v>0</v>
      </c>
      <c r="N196" s="13">
        <f>L196+M196</f>
        <v>0</v>
      </c>
      <c r="P196" s="13">
        <f t="shared" si="320"/>
        <v>0</v>
      </c>
      <c r="Q196" s="13">
        <f>SUMIFS(GD_E_2018!K:K,GD_E_2018!E:E,A196)</f>
        <v>0</v>
      </c>
      <c r="R196" s="13">
        <f t="shared" si="320"/>
        <v>0</v>
      </c>
      <c r="T196" s="13">
        <f t="shared" si="321"/>
        <v>0</v>
      </c>
      <c r="U196" s="13">
        <f>SUMIFS(GD_E_2019!G:G,GD_E_2019!E:E,A196)</f>
        <v>0</v>
      </c>
      <c r="V196" s="13">
        <f t="shared" si="322"/>
        <v>0</v>
      </c>
      <c r="W196" s="68" t="s">
        <v>570</v>
      </c>
      <c r="X196" s="13">
        <f t="shared" si="323"/>
        <v>0</v>
      </c>
      <c r="Y196" s="13">
        <f>SUMIFS(GD_E_2020!G:G,GD_E_2020!E:E,A196)</f>
        <v>0</v>
      </c>
      <c r="Z196" s="13">
        <f t="shared" si="324"/>
        <v>0</v>
      </c>
      <c r="AA196" s="68" t="s">
        <v>570</v>
      </c>
      <c r="AB196" s="13">
        <f t="shared" si="325"/>
        <v>0</v>
      </c>
      <c r="AC196" s="13">
        <f>SUMIFS(GD_E_2020!J:J,GD_E_2020!E:E,A196)</f>
        <v>0</v>
      </c>
      <c r="AD196" s="13">
        <f t="shared" si="326"/>
        <v>0</v>
      </c>
      <c r="AE196" s="68" t="s">
        <v>570</v>
      </c>
      <c r="AF196" s="13">
        <f t="shared" si="327"/>
        <v>0</v>
      </c>
      <c r="AG196" s="13">
        <f t="shared" si="328"/>
        <v>0</v>
      </c>
      <c r="AH196" s="13">
        <f t="shared" si="329"/>
        <v>0</v>
      </c>
    </row>
    <row r="197" spans="1:34" s="4" customFormat="1" x14ac:dyDescent="0.25">
      <c r="A197" s="2">
        <v>263001</v>
      </c>
      <c r="B197" s="2">
        <v>1900</v>
      </c>
      <c r="C197" s="12">
        <v>1534</v>
      </c>
      <c r="D197" s="12">
        <v>263</v>
      </c>
      <c r="E197" s="12" t="s">
        <v>316</v>
      </c>
      <c r="F197" s="12" t="s">
        <v>315</v>
      </c>
      <c r="G197" s="68" t="s">
        <v>570</v>
      </c>
      <c r="H197" s="13"/>
      <c r="I197" s="13">
        <f>SUMIFS(GD_E_2018!G:G,GD_E_2018!E:E,A197)</f>
        <v>0</v>
      </c>
      <c r="J197" s="13">
        <f>H197+I197</f>
        <v>0</v>
      </c>
      <c r="L197" s="13"/>
      <c r="M197" s="13">
        <f>SUMIFS(GD_E_2018!I:I,GD_E_2018!E:E,A197)</f>
        <v>0</v>
      </c>
      <c r="N197" s="13">
        <f>L197+M197</f>
        <v>0</v>
      </c>
      <c r="P197" s="13">
        <f t="shared" si="320"/>
        <v>0</v>
      </c>
      <c r="Q197" s="13">
        <f>SUMIFS(GD_E_2018!K:K,GD_E_2018!E:E,A197)</f>
        <v>0</v>
      </c>
      <c r="R197" s="13">
        <f t="shared" si="320"/>
        <v>0</v>
      </c>
      <c r="T197" s="13">
        <f t="shared" si="321"/>
        <v>0</v>
      </c>
      <c r="U197" s="13">
        <f>SUMIFS(GD_E_2019!G:G,GD_E_2019!E:E,A197)</f>
        <v>0</v>
      </c>
      <c r="V197" s="13">
        <f t="shared" si="322"/>
        <v>0</v>
      </c>
      <c r="W197" s="68" t="s">
        <v>570</v>
      </c>
      <c r="X197" s="13">
        <f t="shared" si="323"/>
        <v>0</v>
      </c>
      <c r="Y197" s="13">
        <f>SUMIFS(GD_E_2020!G:G,GD_E_2020!E:E,A197)</f>
        <v>0</v>
      </c>
      <c r="Z197" s="13">
        <f t="shared" si="324"/>
        <v>0</v>
      </c>
      <c r="AA197" s="68" t="s">
        <v>570</v>
      </c>
      <c r="AB197" s="13">
        <f t="shared" si="325"/>
        <v>0</v>
      </c>
      <c r="AC197" s="13">
        <f>SUMIFS(GD_E_2020!J:J,GD_E_2020!E:E,A197)</f>
        <v>0</v>
      </c>
      <c r="AD197" s="13">
        <f t="shared" si="326"/>
        <v>0</v>
      </c>
      <c r="AE197" s="68" t="s">
        <v>570</v>
      </c>
      <c r="AF197" s="13">
        <f t="shared" si="327"/>
        <v>0</v>
      </c>
      <c r="AG197" s="13">
        <f t="shared" si="328"/>
        <v>0</v>
      </c>
      <c r="AH197" s="13">
        <f t="shared" si="329"/>
        <v>0</v>
      </c>
    </row>
    <row r="198" spans="1:34" s="4" customFormat="1" x14ac:dyDescent="0.25">
      <c r="A198" s="2">
        <v>268001</v>
      </c>
      <c r="B198" s="2">
        <v>1900</v>
      </c>
      <c r="C198" s="12">
        <v>2288</v>
      </c>
      <c r="D198" s="12">
        <v>268</v>
      </c>
      <c r="E198" s="12" t="s">
        <v>312</v>
      </c>
      <c r="F198" s="12" t="s">
        <v>311</v>
      </c>
      <c r="G198" s="68" t="s">
        <v>570</v>
      </c>
      <c r="H198" s="13"/>
      <c r="I198" s="13">
        <f>SUMIFS(GD_E_2018!G:G,GD_E_2018!E:E,A198)</f>
        <v>0</v>
      </c>
      <c r="J198" s="13">
        <f>H198+I198</f>
        <v>0</v>
      </c>
      <c r="L198" s="13"/>
      <c r="M198" s="13">
        <f>SUMIFS(GD_E_2018!I:I,GD_E_2018!E:E,A198)</f>
        <v>0</v>
      </c>
      <c r="N198" s="13">
        <f>L198+M198</f>
        <v>0</v>
      </c>
      <c r="P198" s="13">
        <f t="shared" si="320"/>
        <v>0</v>
      </c>
      <c r="Q198" s="13">
        <f>SUMIFS(GD_E_2018!K:K,GD_E_2018!E:E,A198)</f>
        <v>0</v>
      </c>
      <c r="R198" s="13">
        <f t="shared" si="320"/>
        <v>0</v>
      </c>
      <c r="T198" s="13">
        <f t="shared" si="321"/>
        <v>0</v>
      </c>
      <c r="U198" s="13">
        <f>SUMIFS(GD_E_2019!G:G,GD_E_2019!E:E,A198)</f>
        <v>0</v>
      </c>
      <c r="V198" s="13">
        <f t="shared" si="322"/>
        <v>0</v>
      </c>
      <c r="W198" s="68" t="s">
        <v>570</v>
      </c>
      <c r="X198" s="13">
        <f t="shared" si="323"/>
        <v>0</v>
      </c>
      <c r="Y198" s="13">
        <f>SUMIFS(GD_E_2020!G:G,GD_E_2020!E:E,A198)</f>
        <v>0</v>
      </c>
      <c r="Z198" s="13">
        <f t="shared" si="324"/>
        <v>0</v>
      </c>
      <c r="AA198" s="68" t="s">
        <v>570</v>
      </c>
      <c r="AB198" s="13">
        <f t="shared" si="325"/>
        <v>0</v>
      </c>
      <c r="AC198" s="13">
        <f>SUMIFS(GD_E_2020!J:J,GD_E_2020!E:E,A198)</f>
        <v>0</v>
      </c>
      <c r="AD198" s="13">
        <f t="shared" si="326"/>
        <v>0</v>
      </c>
      <c r="AE198" s="68" t="s">
        <v>570</v>
      </c>
      <c r="AF198" s="13">
        <f t="shared" si="327"/>
        <v>0</v>
      </c>
      <c r="AG198" s="13">
        <f t="shared" si="328"/>
        <v>0</v>
      </c>
      <c r="AH198" s="13">
        <f t="shared" si="329"/>
        <v>0</v>
      </c>
    </row>
    <row r="199" spans="1:34" s="4" customFormat="1" x14ac:dyDescent="0.25">
      <c r="A199" s="2">
        <v>269001</v>
      </c>
      <c r="B199" s="2">
        <v>1201</v>
      </c>
      <c r="C199" s="12">
        <v>242</v>
      </c>
      <c r="D199" s="12">
        <v>269</v>
      </c>
      <c r="E199" s="12" t="s">
        <v>314</v>
      </c>
      <c r="F199" s="12" t="s">
        <v>313</v>
      </c>
      <c r="G199" s="68" t="s">
        <v>570</v>
      </c>
      <c r="H199" s="13"/>
      <c r="I199" s="13">
        <f>SUMIFS(GD_E_2018!G:G,GD_E_2018!E:E,A199)</f>
        <v>0</v>
      </c>
      <c r="J199" s="13">
        <f>H199+I199</f>
        <v>0</v>
      </c>
      <c r="L199" s="13"/>
      <c r="M199" s="13">
        <f>SUMIFS(GD_E_2018!I:I,GD_E_2018!E:E,A199)</f>
        <v>0</v>
      </c>
      <c r="N199" s="13">
        <f>L199+M199</f>
        <v>0</v>
      </c>
      <c r="P199" s="13">
        <f t="shared" si="320"/>
        <v>0</v>
      </c>
      <c r="Q199" s="13">
        <f>SUMIFS(GD_E_2018!K:K,GD_E_2018!E:E,A199)</f>
        <v>0</v>
      </c>
      <c r="R199" s="13">
        <f t="shared" si="320"/>
        <v>0</v>
      </c>
      <c r="T199" s="13">
        <f t="shared" si="321"/>
        <v>0</v>
      </c>
      <c r="U199" s="13">
        <f>SUMIFS(GD_E_2019!G:G,GD_E_2019!E:E,A199)</f>
        <v>0</v>
      </c>
      <c r="V199" s="13">
        <f t="shared" si="322"/>
        <v>0</v>
      </c>
      <c r="W199" s="68" t="s">
        <v>570</v>
      </c>
      <c r="X199" s="13">
        <f t="shared" si="323"/>
        <v>0</v>
      </c>
      <c r="Y199" s="13">
        <f>SUMIFS(GD_E_2020!G:G,GD_E_2020!E:E,A199)</f>
        <v>0</v>
      </c>
      <c r="Z199" s="13">
        <f t="shared" si="324"/>
        <v>0</v>
      </c>
      <c r="AA199" s="68" t="s">
        <v>570</v>
      </c>
      <c r="AB199" s="13">
        <f t="shared" si="325"/>
        <v>0</v>
      </c>
      <c r="AC199" s="13">
        <f>SUMIFS(GD_E_2020!J:J,GD_E_2020!E:E,A199)</f>
        <v>0</v>
      </c>
      <c r="AD199" s="13">
        <f t="shared" si="326"/>
        <v>0</v>
      </c>
      <c r="AE199" s="68" t="s">
        <v>570</v>
      </c>
      <c r="AF199" s="13">
        <f t="shared" si="327"/>
        <v>0</v>
      </c>
      <c r="AG199" s="13">
        <f t="shared" si="328"/>
        <v>0</v>
      </c>
      <c r="AH199" s="13">
        <f t="shared" si="329"/>
        <v>0</v>
      </c>
    </row>
    <row r="200" spans="1:34" s="4" customFormat="1" x14ac:dyDescent="0.25">
      <c r="A200" s="15"/>
      <c r="B200" s="15"/>
      <c r="C200" s="15"/>
      <c r="D200" s="15">
        <v>260</v>
      </c>
      <c r="E200" s="15" t="s">
        <v>312</v>
      </c>
      <c r="F200" s="15" t="s">
        <v>311</v>
      </c>
      <c r="G200" s="69"/>
      <c r="H200" s="16">
        <f>SUM(H195:H199)</f>
        <v>0</v>
      </c>
      <c r="I200" s="16">
        <f>SUM(I195:I199)</f>
        <v>0</v>
      </c>
      <c r="J200" s="16">
        <f>SUM(J195:J199)</f>
        <v>0</v>
      </c>
      <c r="L200" s="16">
        <f>SUM(L195:L199)</f>
        <v>0</v>
      </c>
      <c r="M200" s="16">
        <f>SUM(M195:M199)</f>
        <v>0</v>
      </c>
      <c r="N200" s="16">
        <f>SUM(N195:N199)</f>
        <v>0</v>
      </c>
      <c r="P200" s="16">
        <f>SUM(P195:P199)</f>
        <v>0</v>
      </c>
      <c r="Q200" s="16">
        <f>SUM(Q195:Q199)</f>
        <v>0</v>
      </c>
      <c r="R200" s="16">
        <f>SUM(R195:R199)</f>
        <v>0</v>
      </c>
      <c r="T200" s="16">
        <f>SUM(T195:T199)</f>
        <v>0</v>
      </c>
      <c r="U200" s="16">
        <f>SUM(U195:U199)</f>
        <v>0</v>
      </c>
      <c r="V200" s="16">
        <f>SUM(V195:V199)</f>
        <v>0</v>
      </c>
      <c r="W200" s="69"/>
      <c r="X200" s="16">
        <f>SUM(X195:X199)</f>
        <v>0</v>
      </c>
      <c r="Y200" s="16">
        <f>SUM(Y195:Y199)</f>
        <v>0</v>
      </c>
      <c r="Z200" s="16">
        <f>SUM(Z195:Z199)</f>
        <v>0</v>
      </c>
      <c r="AA200" s="69"/>
      <c r="AB200" s="16">
        <f>SUM(AB195:AB199)</f>
        <v>0</v>
      </c>
      <c r="AC200" s="16">
        <f>SUM(AC195:AC199)</f>
        <v>0</v>
      </c>
      <c r="AD200" s="16">
        <f>SUM(AD195:AD199)</f>
        <v>0</v>
      </c>
      <c r="AE200" s="69"/>
      <c r="AF200" s="16">
        <f>SUM(AF195:AF199)</f>
        <v>0</v>
      </c>
      <c r="AG200" s="16">
        <f>SUM(AG195:AG199)</f>
        <v>0</v>
      </c>
      <c r="AH200" s="16">
        <f>SUM(AH195:AH199)</f>
        <v>0</v>
      </c>
    </row>
    <row r="201" spans="1:34" s="4" customFormat="1" x14ac:dyDescent="0.25">
      <c r="A201" s="21"/>
      <c r="B201" s="21"/>
      <c r="D201" s="4">
        <v>200</v>
      </c>
      <c r="E201" s="76" t="s">
        <v>310</v>
      </c>
      <c r="F201" s="76" t="s">
        <v>309</v>
      </c>
      <c r="G201" s="72"/>
      <c r="H201" s="77">
        <f>SUM(H97:H99,H103:H104,H111:H112,H159,H173,H194,H185,H200)</f>
        <v>0</v>
      </c>
      <c r="I201" s="77">
        <f>SUM(I97:I99,I103:I104,I111:I112,I159,I173,I194,I185,I200)</f>
        <v>900000000</v>
      </c>
      <c r="J201" s="77">
        <f>SUM(J97:J99,J103:J104,J111:J112,J159,J173,J194,J185,J200)</f>
        <v>900000000</v>
      </c>
      <c r="L201" s="77">
        <f>SUM(L97:L99,L103:L104,L111:L112,L159,L173,L194,L185,L200)</f>
        <v>0</v>
      </c>
      <c r="M201" s="77">
        <f>SUM(M97:M99,M103:M104,M111:M112,M159,M173,M194,M185,M200)</f>
        <v>925000000</v>
      </c>
      <c r="N201" s="77">
        <f>SUM(N97:N99,N103:N104,N111:N112,N159,N173,N194,N185,N200)</f>
        <v>925000000</v>
      </c>
      <c r="P201" s="77">
        <f>SUM(P97:P99,P103:P104,P111:P112,P159,P173,P194,P185,P200)</f>
        <v>925000000</v>
      </c>
      <c r="Q201" s="77">
        <f>SUM(Q97:Q99,Q103:Q104,Q111:Q112,Q159,Q173,Q194,Q185,Q200)</f>
        <v>-25000000</v>
      </c>
      <c r="R201" s="77">
        <f>SUM(R97:R99,R103:R104,R111:R112,R159,R173,R194,R185,R200)</f>
        <v>900000000</v>
      </c>
      <c r="T201" s="77">
        <f>SUM(T97:T99,T103:T104,T111:T112,T159,T173,T194,T185,T200)</f>
        <v>900000000</v>
      </c>
      <c r="U201" s="77">
        <f>SUM(U97:U99,U103:U104,U111:U112,U159,U173,U194,U185,U200)</f>
        <v>-100000000</v>
      </c>
      <c r="V201" s="77">
        <f>SUM(V97:V99,V103:V104,V111:V112,V159,V173,V194,V185,V200)</f>
        <v>800000000</v>
      </c>
      <c r="W201" s="72"/>
      <c r="X201" s="77">
        <f>SUM(X97:X99,X103:X104,X111:X112,X159,X173,X194,X185,X200)</f>
        <v>800000000</v>
      </c>
      <c r="Y201" s="77">
        <f>SUM(Y97:Y99,Y103:Y104,Y111:Y112,Y159,Y173,Y194,Y185,Y200)</f>
        <v>-50000000</v>
      </c>
      <c r="Z201" s="77">
        <f>SUM(Z97:Z99,Z103:Z104,Z111:Z112,Z159,Z173,Z194,Z185,Z200)</f>
        <v>750000000</v>
      </c>
      <c r="AA201" s="72"/>
      <c r="AB201" s="77">
        <f>SUM(AB97:AB99,AB103:AB104,AB111:AB112,AB159,AB173,AB194,AB185,AB200)</f>
        <v>750000000</v>
      </c>
      <c r="AC201" s="77">
        <f>SUM(AC97:AC99,AC103:AC104,AC111:AC112,AC159,AC173,AC194,AC185,AC200)</f>
        <v>-50000000</v>
      </c>
      <c r="AD201" s="77">
        <f>SUM(AD97:AD99,AD103:AD104,AD111:AD112,AD159,AD173,AD194,AD185,AD200)</f>
        <v>700000000</v>
      </c>
      <c r="AE201" s="72"/>
      <c r="AF201" s="77">
        <f>SUM(AF97:AF99,AF103:AF104,AF111:AF112,AF159,AF173,AF194,AF185,AF200)</f>
        <v>800000000</v>
      </c>
      <c r="AG201" s="77">
        <f>SUM(AG97:AG99,AG103:AG104,AG111:AG112,AG159,AG173,AG194,AG185,AG200)</f>
        <v>-100000000</v>
      </c>
      <c r="AH201" s="77">
        <f>SUM(AH97:AH99,AH103:AH104,AH111:AH112,AH159,AH173,AH194,AH185,AH200)</f>
        <v>700000000</v>
      </c>
    </row>
    <row r="202" spans="1:34" s="4" customFormat="1" x14ac:dyDescent="0.25">
      <c r="A202" s="43"/>
      <c r="B202" s="43"/>
      <c r="C202" s="43"/>
      <c r="D202" s="43">
        <v>270</v>
      </c>
      <c r="E202" s="43" t="s">
        <v>308</v>
      </c>
      <c r="F202" s="43" t="s">
        <v>307</v>
      </c>
      <c r="G202" s="73"/>
      <c r="H202" s="44">
        <f>H201+H94</f>
        <v>0</v>
      </c>
      <c r="I202" s="44">
        <f>I201+I94</f>
        <v>60525000000</v>
      </c>
      <c r="J202" s="44">
        <f>J201+J94</f>
        <v>60525000000</v>
      </c>
      <c r="L202" s="44">
        <f>L201+L94</f>
        <v>0</v>
      </c>
      <c r="M202" s="44">
        <f>M201+M94</f>
        <v>26800000000</v>
      </c>
      <c r="N202" s="44">
        <f>N201+N94</f>
        <v>26800000000</v>
      </c>
      <c r="P202" s="44">
        <f>P201+P94</f>
        <v>26800000000</v>
      </c>
      <c r="Q202" s="44">
        <f>Q201+Q94</f>
        <v>-6275000000</v>
      </c>
      <c r="R202" s="44">
        <f>R201+R94</f>
        <v>20525000000</v>
      </c>
      <c r="T202" s="44">
        <f>T201+T94</f>
        <v>20525000000</v>
      </c>
      <c r="U202" s="44">
        <f>U201+U94</f>
        <v>25900000000</v>
      </c>
      <c r="V202" s="44">
        <f>V201+V94</f>
        <v>46425000000</v>
      </c>
      <c r="W202" s="73"/>
      <c r="X202" s="44">
        <f>X201+X94</f>
        <v>46425000000</v>
      </c>
      <c r="Y202" s="44">
        <f>Y201+Y94</f>
        <v>4450000000</v>
      </c>
      <c r="Z202" s="44">
        <f>Z201+Z94</f>
        <v>50875000000</v>
      </c>
      <c r="AA202" s="73"/>
      <c r="AB202" s="44">
        <f>AB201+AB94</f>
        <v>50875000000</v>
      </c>
      <c r="AC202" s="44">
        <f>AC201+AC94</f>
        <v>11825000000</v>
      </c>
      <c r="AD202" s="44">
        <f>AD201+AD94</f>
        <v>62700000000</v>
      </c>
      <c r="AE202" s="73"/>
      <c r="AF202" s="44">
        <f>AF201+AF94</f>
        <v>46425000000</v>
      </c>
      <c r="AG202" s="44">
        <f>AG201+AG94</f>
        <v>16275000000</v>
      </c>
      <c r="AH202" s="44">
        <f>AH201+AH94</f>
        <v>62700000000</v>
      </c>
    </row>
    <row r="203" spans="1:34" s="4" customFormat="1" x14ac:dyDescent="0.25">
      <c r="A203" s="2"/>
      <c r="B203" s="2"/>
      <c r="C203" s="2"/>
      <c r="D203" s="2"/>
      <c r="E203" s="2"/>
      <c r="F203" s="2"/>
      <c r="G203" s="69"/>
      <c r="H203" s="3"/>
      <c r="I203" s="3"/>
      <c r="J203" s="3"/>
      <c r="L203" s="3"/>
      <c r="M203" s="3"/>
      <c r="N203" s="3"/>
      <c r="P203" s="3"/>
      <c r="Q203" s="3"/>
      <c r="R203" s="3"/>
      <c r="T203" s="3">
        <f>T202*40%</f>
        <v>8210000000</v>
      </c>
      <c r="U203" s="3"/>
      <c r="V203" s="3"/>
      <c r="W203" s="69"/>
      <c r="X203" s="3">
        <f>X202*40%</f>
        <v>18570000000</v>
      </c>
      <c r="Y203" s="3"/>
      <c r="Z203" s="3"/>
      <c r="AA203" s="69"/>
      <c r="AB203" s="3">
        <f>AB202*40%</f>
        <v>20350000000</v>
      </c>
      <c r="AC203" s="3"/>
      <c r="AD203" s="3"/>
      <c r="AE203" s="69"/>
      <c r="AF203" s="3">
        <f>AF202*40%</f>
        <v>18570000000</v>
      </c>
      <c r="AG203" s="3"/>
      <c r="AH203" s="3"/>
    </row>
    <row r="204" spans="1:34" s="4" customFormat="1" x14ac:dyDescent="0.25">
      <c r="A204" s="1"/>
      <c r="B204" s="1"/>
      <c r="C204" s="1"/>
      <c r="D204" s="1"/>
      <c r="E204" s="1" t="s">
        <v>306</v>
      </c>
      <c r="F204" s="1" t="s">
        <v>305</v>
      </c>
      <c r="G204" s="72"/>
      <c r="H204" s="45"/>
      <c r="I204" s="45"/>
      <c r="J204" s="45"/>
      <c r="L204" s="45"/>
      <c r="M204" s="45"/>
      <c r="N204" s="45"/>
      <c r="P204" s="45"/>
      <c r="Q204" s="45"/>
      <c r="R204" s="45"/>
      <c r="T204" s="45"/>
      <c r="U204" s="45"/>
      <c r="V204" s="45"/>
      <c r="W204" s="72"/>
      <c r="X204" s="45"/>
      <c r="Y204" s="45"/>
      <c r="Z204" s="45"/>
      <c r="AA204" s="72"/>
      <c r="AB204" s="45"/>
      <c r="AC204" s="45"/>
      <c r="AD204" s="45"/>
      <c r="AE204" s="72"/>
      <c r="AF204" s="45"/>
      <c r="AG204" s="45"/>
      <c r="AH204" s="45"/>
    </row>
    <row r="205" spans="1:34" s="4" customFormat="1" x14ac:dyDescent="0.25">
      <c r="A205" s="15">
        <v>311001</v>
      </c>
      <c r="B205" s="15">
        <v>5500</v>
      </c>
      <c r="C205" s="15">
        <v>331</v>
      </c>
      <c r="D205" s="15">
        <v>311</v>
      </c>
      <c r="E205" s="15" t="s">
        <v>304</v>
      </c>
      <c r="F205" s="15" t="s">
        <v>303</v>
      </c>
      <c r="G205" s="68" t="s">
        <v>570</v>
      </c>
      <c r="H205" s="16"/>
      <c r="I205" s="13">
        <f>SUMIFS(GD_E_2018!G:G,GD_E_2018!E:E,A205)</f>
        <v>-3875000000</v>
      </c>
      <c r="J205" s="16">
        <f t="shared" ref="J205:J215" si="330">H205+I205</f>
        <v>-3875000000</v>
      </c>
      <c r="L205" s="16"/>
      <c r="M205" s="13">
        <f>SUMIFS(GD_E_2018!I:I,GD_E_2018!E:E,A205)</f>
        <v>-10562500000</v>
      </c>
      <c r="N205" s="16">
        <f t="shared" ref="N205:N215" si="331">L205+M205</f>
        <v>-10562500000</v>
      </c>
      <c r="P205" s="13">
        <f t="shared" ref="P205:R215" si="332">O205+N205</f>
        <v>-10562500000</v>
      </c>
      <c r="Q205" s="13">
        <f>SUMIFS(GD_E_2018!K:K,GD_E_2018!E:E,A205)</f>
        <v>6687500000</v>
      </c>
      <c r="R205" s="13">
        <f t="shared" si="332"/>
        <v>-3875000000</v>
      </c>
      <c r="T205" s="13">
        <f t="shared" ref="T205:T215" si="333">R205</f>
        <v>-3875000000</v>
      </c>
      <c r="U205" s="13">
        <f>SUMIFS(GD_E_2019!G:G,GD_E_2019!E:E,A205)</f>
        <v>-25250000000</v>
      </c>
      <c r="V205" s="13">
        <f t="shared" ref="V205:V215" si="334">U205+T205</f>
        <v>-29125000000</v>
      </c>
      <c r="W205" s="68" t="s">
        <v>570</v>
      </c>
      <c r="X205" s="13">
        <f t="shared" ref="X205:X215" si="335">V205</f>
        <v>-29125000000</v>
      </c>
      <c r="Y205" s="13">
        <f>SUMIFS(GD_E_2020!G:G,GD_E_2020!E:E,A205)</f>
        <v>-2625000000</v>
      </c>
      <c r="Z205" s="13">
        <f t="shared" ref="Z205:Z215" si="336">Y205+X205</f>
        <v>-31750000000</v>
      </c>
      <c r="AA205" s="68" t="s">
        <v>570</v>
      </c>
      <c r="AB205" s="13">
        <f t="shared" ref="AB205:AB215" si="337">Z205</f>
        <v>-31750000000</v>
      </c>
      <c r="AC205" s="13">
        <f>SUMIFS(GD_E_2020!J:J,GD_E_2020!E:E,A205)</f>
        <v>-9531250000</v>
      </c>
      <c r="AD205" s="13">
        <f t="shared" ref="AD205:AD215" si="338">AC205+AB205</f>
        <v>-41281250000</v>
      </c>
      <c r="AE205" s="68" t="s">
        <v>570</v>
      </c>
      <c r="AF205" s="13">
        <f t="shared" ref="AF205:AF215" si="339">X205</f>
        <v>-29125000000</v>
      </c>
      <c r="AG205" s="13">
        <f t="shared" ref="AG205:AG215" si="340">AC205+Y205</f>
        <v>-12156250000</v>
      </c>
      <c r="AH205" s="13">
        <f t="shared" ref="AH205:AH215" si="341">AG205+AF205</f>
        <v>-41281250000</v>
      </c>
    </row>
    <row r="206" spans="1:34" s="4" customFormat="1" x14ac:dyDescent="0.25">
      <c r="A206" s="15">
        <v>312001</v>
      </c>
      <c r="B206" s="15">
        <v>5530</v>
      </c>
      <c r="C206" s="15">
        <v>131</v>
      </c>
      <c r="D206" s="15">
        <v>312</v>
      </c>
      <c r="E206" s="15" t="s">
        <v>302</v>
      </c>
      <c r="F206" s="15" t="s">
        <v>301</v>
      </c>
      <c r="G206" s="68" t="s">
        <v>570</v>
      </c>
      <c r="H206" s="16"/>
      <c r="I206" s="13">
        <f>SUMIFS(GD_E_2018!G:G,GD_E_2018!E:E,A206)</f>
        <v>0</v>
      </c>
      <c r="J206" s="16">
        <f t="shared" si="330"/>
        <v>0</v>
      </c>
      <c r="L206" s="16"/>
      <c r="M206" s="13">
        <f>SUMIFS(GD_E_2018!I:I,GD_E_2018!E:E,A206)</f>
        <v>0</v>
      </c>
      <c r="N206" s="16">
        <f t="shared" si="331"/>
        <v>0</v>
      </c>
      <c r="P206" s="13">
        <f t="shared" si="332"/>
        <v>0</v>
      </c>
      <c r="Q206" s="13">
        <f>SUMIFS(GD_E_2018!K:K,GD_E_2018!E:E,A206)</f>
        <v>0</v>
      </c>
      <c r="R206" s="13">
        <f t="shared" si="332"/>
        <v>0</v>
      </c>
      <c r="T206" s="13">
        <f t="shared" si="333"/>
        <v>0</v>
      </c>
      <c r="U206" s="13">
        <f>SUMIFS(GD_E_2019!G:G,GD_E_2019!E:E,A206)</f>
        <v>0</v>
      </c>
      <c r="V206" s="13">
        <f t="shared" si="334"/>
        <v>0</v>
      </c>
      <c r="W206" s="68" t="s">
        <v>570</v>
      </c>
      <c r="X206" s="13">
        <f t="shared" si="335"/>
        <v>0</v>
      </c>
      <c r="Y206" s="13">
        <f>SUMIFS(GD_E_2020!G:G,GD_E_2020!E:E,A206)</f>
        <v>0</v>
      </c>
      <c r="Z206" s="13">
        <f t="shared" si="336"/>
        <v>0</v>
      </c>
      <c r="AA206" s="68" t="s">
        <v>570</v>
      </c>
      <c r="AB206" s="13">
        <f t="shared" si="337"/>
        <v>0</v>
      </c>
      <c r="AC206" s="13">
        <f>SUMIFS(GD_E_2020!J:J,GD_E_2020!E:E,A206)</f>
        <v>0</v>
      </c>
      <c r="AD206" s="13">
        <f t="shared" si="338"/>
        <v>0</v>
      </c>
      <c r="AE206" s="68" t="s">
        <v>570</v>
      </c>
      <c r="AF206" s="13">
        <f t="shared" si="339"/>
        <v>0</v>
      </c>
      <c r="AG206" s="13">
        <f t="shared" si="340"/>
        <v>0</v>
      </c>
      <c r="AH206" s="13">
        <f t="shared" si="341"/>
        <v>0</v>
      </c>
    </row>
    <row r="207" spans="1:34" s="4" customFormat="1" x14ac:dyDescent="0.25">
      <c r="A207" s="2">
        <v>313001</v>
      </c>
      <c r="B207" s="2">
        <v>5510</v>
      </c>
      <c r="C207" s="12">
        <v>33311</v>
      </c>
      <c r="D207" s="12">
        <v>313</v>
      </c>
      <c r="E207" s="12" t="s">
        <v>300</v>
      </c>
      <c r="F207" s="12" t="s">
        <v>299</v>
      </c>
      <c r="G207" s="68" t="s">
        <v>570</v>
      </c>
      <c r="H207" s="13"/>
      <c r="I207" s="13">
        <f>SUMIFS(GD_E_2018!G:G,GD_E_2018!E:E,A207)</f>
        <v>0</v>
      </c>
      <c r="J207" s="13">
        <f t="shared" si="330"/>
        <v>0</v>
      </c>
      <c r="L207" s="13"/>
      <c r="M207" s="13">
        <f>SUMIFS(GD_E_2018!I:I,GD_E_2018!E:E,A207)</f>
        <v>0</v>
      </c>
      <c r="N207" s="13">
        <f t="shared" si="331"/>
        <v>0</v>
      </c>
      <c r="P207" s="13">
        <f t="shared" si="332"/>
        <v>0</v>
      </c>
      <c r="Q207" s="13">
        <f>SUMIFS(GD_E_2018!K:K,GD_E_2018!E:E,A207)</f>
        <v>0</v>
      </c>
      <c r="R207" s="13">
        <f t="shared" si="332"/>
        <v>0</v>
      </c>
      <c r="T207" s="13">
        <f t="shared" si="333"/>
        <v>0</v>
      </c>
      <c r="U207" s="13">
        <f>SUMIFS(GD_E_2019!G:G,GD_E_2019!E:E,A207)</f>
        <v>0</v>
      </c>
      <c r="V207" s="13">
        <f t="shared" si="334"/>
        <v>0</v>
      </c>
      <c r="W207" s="68" t="s">
        <v>570</v>
      </c>
      <c r="X207" s="13">
        <f t="shared" si="335"/>
        <v>0</v>
      </c>
      <c r="Y207" s="13">
        <f>SUMIFS(GD_E_2020!G:G,GD_E_2020!E:E,A207)</f>
        <v>0</v>
      </c>
      <c r="Z207" s="13">
        <f t="shared" si="336"/>
        <v>0</v>
      </c>
      <c r="AA207" s="68" t="s">
        <v>570</v>
      </c>
      <c r="AB207" s="13">
        <f t="shared" si="337"/>
        <v>0</v>
      </c>
      <c r="AC207" s="13">
        <f>SUMIFS(GD_E_2020!J:J,GD_E_2020!E:E,A207)</f>
        <v>0</v>
      </c>
      <c r="AD207" s="13">
        <f t="shared" si="338"/>
        <v>0</v>
      </c>
      <c r="AE207" s="68" t="s">
        <v>570</v>
      </c>
      <c r="AF207" s="13">
        <f t="shared" si="339"/>
        <v>0</v>
      </c>
      <c r="AG207" s="13">
        <f t="shared" si="340"/>
        <v>0</v>
      </c>
      <c r="AH207" s="13">
        <f t="shared" si="341"/>
        <v>0</v>
      </c>
    </row>
    <row r="208" spans="1:34" s="4" customFormat="1" x14ac:dyDescent="0.25">
      <c r="A208" s="2">
        <v>313002</v>
      </c>
      <c r="B208" s="2">
        <v>5510</v>
      </c>
      <c r="C208" s="12">
        <v>33312</v>
      </c>
      <c r="D208" s="12">
        <v>313</v>
      </c>
      <c r="E208" s="12" t="s">
        <v>298</v>
      </c>
      <c r="F208" s="12" t="s">
        <v>297</v>
      </c>
      <c r="G208" s="68" t="s">
        <v>570</v>
      </c>
      <c r="H208" s="13"/>
      <c r="I208" s="13">
        <f>SUMIFS(GD_E_2018!G:G,GD_E_2018!E:E,A208)</f>
        <v>0</v>
      </c>
      <c r="J208" s="13">
        <f t="shared" si="330"/>
        <v>0</v>
      </c>
      <c r="L208" s="13"/>
      <c r="M208" s="13">
        <f>SUMIFS(GD_E_2018!I:I,GD_E_2018!E:E,A208)</f>
        <v>0</v>
      </c>
      <c r="N208" s="13">
        <f t="shared" si="331"/>
        <v>0</v>
      </c>
      <c r="P208" s="13">
        <f t="shared" si="332"/>
        <v>0</v>
      </c>
      <c r="Q208" s="13">
        <f>SUMIFS(GD_E_2018!K:K,GD_E_2018!E:E,A208)</f>
        <v>0</v>
      </c>
      <c r="R208" s="13">
        <f t="shared" si="332"/>
        <v>0</v>
      </c>
      <c r="T208" s="13">
        <f t="shared" si="333"/>
        <v>0</v>
      </c>
      <c r="U208" s="13">
        <f>SUMIFS(GD_E_2019!G:G,GD_E_2019!E:E,A208)</f>
        <v>0</v>
      </c>
      <c r="V208" s="13">
        <f t="shared" si="334"/>
        <v>0</v>
      </c>
      <c r="W208" s="68" t="s">
        <v>570</v>
      </c>
      <c r="X208" s="13">
        <f t="shared" si="335"/>
        <v>0</v>
      </c>
      <c r="Y208" s="13">
        <f>SUMIFS(GD_E_2020!G:G,GD_E_2020!E:E,A208)</f>
        <v>0</v>
      </c>
      <c r="Z208" s="13">
        <f t="shared" si="336"/>
        <v>0</v>
      </c>
      <c r="AA208" s="68" t="s">
        <v>570</v>
      </c>
      <c r="AB208" s="13">
        <f t="shared" si="337"/>
        <v>0</v>
      </c>
      <c r="AC208" s="13">
        <f>SUMIFS(GD_E_2020!J:J,GD_E_2020!E:E,A208)</f>
        <v>0</v>
      </c>
      <c r="AD208" s="13">
        <f t="shared" si="338"/>
        <v>0</v>
      </c>
      <c r="AE208" s="68" t="s">
        <v>570</v>
      </c>
      <c r="AF208" s="13">
        <f t="shared" si="339"/>
        <v>0</v>
      </c>
      <c r="AG208" s="13">
        <f t="shared" si="340"/>
        <v>0</v>
      </c>
      <c r="AH208" s="13">
        <f t="shared" si="341"/>
        <v>0</v>
      </c>
    </row>
    <row r="209" spans="1:34" s="4" customFormat="1" x14ac:dyDescent="0.25">
      <c r="A209" s="2">
        <v>313003</v>
      </c>
      <c r="B209" s="2">
        <v>5510</v>
      </c>
      <c r="C209" s="12">
        <v>3332</v>
      </c>
      <c r="D209" s="12">
        <v>313</v>
      </c>
      <c r="E209" s="12" t="s">
        <v>296</v>
      </c>
      <c r="F209" s="12" t="s">
        <v>295</v>
      </c>
      <c r="G209" s="68" t="s">
        <v>570</v>
      </c>
      <c r="H209" s="13"/>
      <c r="I209" s="13">
        <f>SUMIFS(GD_E_2018!G:G,GD_E_2018!E:E,A209)</f>
        <v>0</v>
      </c>
      <c r="J209" s="13">
        <f t="shared" si="330"/>
        <v>0</v>
      </c>
      <c r="L209" s="13"/>
      <c r="M209" s="13">
        <f>SUMIFS(GD_E_2018!I:I,GD_E_2018!E:E,A209)</f>
        <v>0</v>
      </c>
      <c r="N209" s="13">
        <f t="shared" si="331"/>
        <v>0</v>
      </c>
      <c r="P209" s="13">
        <f t="shared" si="332"/>
        <v>0</v>
      </c>
      <c r="Q209" s="13">
        <f>SUMIFS(GD_E_2018!K:K,GD_E_2018!E:E,A209)</f>
        <v>0</v>
      </c>
      <c r="R209" s="13">
        <f t="shared" si="332"/>
        <v>0</v>
      </c>
      <c r="T209" s="13">
        <f t="shared" si="333"/>
        <v>0</v>
      </c>
      <c r="U209" s="13">
        <f>SUMIFS(GD_E_2019!G:G,GD_E_2019!E:E,A209)</f>
        <v>0</v>
      </c>
      <c r="V209" s="13">
        <f t="shared" si="334"/>
        <v>0</v>
      </c>
      <c r="W209" s="68" t="s">
        <v>570</v>
      </c>
      <c r="X209" s="13">
        <f t="shared" si="335"/>
        <v>0</v>
      </c>
      <c r="Y209" s="13">
        <f>SUMIFS(GD_E_2020!G:G,GD_E_2020!E:E,A209)</f>
        <v>0</v>
      </c>
      <c r="Z209" s="13">
        <f t="shared" si="336"/>
        <v>0</v>
      </c>
      <c r="AA209" s="68" t="s">
        <v>570</v>
      </c>
      <c r="AB209" s="13">
        <f t="shared" si="337"/>
        <v>0</v>
      </c>
      <c r="AC209" s="13">
        <f>SUMIFS(GD_E_2020!J:J,GD_E_2020!E:E,A209)</f>
        <v>0</v>
      </c>
      <c r="AD209" s="13">
        <f t="shared" si="338"/>
        <v>0</v>
      </c>
      <c r="AE209" s="68" t="s">
        <v>570</v>
      </c>
      <c r="AF209" s="13">
        <f t="shared" si="339"/>
        <v>0</v>
      </c>
      <c r="AG209" s="13">
        <f t="shared" si="340"/>
        <v>0</v>
      </c>
      <c r="AH209" s="13">
        <f t="shared" si="341"/>
        <v>0</v>
      </c>
    </row>
    <row r="210" spans="1:34" s="4" customFormat="1" x14ac:dyDescent="0.25">
      <c r="A210" s="2">
        <v>313004</v>
      </c>
      <c r="B210" s="2">
        <v>5510</v>
      </c>
      <c r="C210" s="12">
        <v>3333</v>
      </c>
      <c r="D210" s="12">
        <v>313</v>
      </c>
      <c r="E210" s="12" t="s">
        <v>294</v>
      </c>
      <c r="F210" s="12" t="s">
        <v>293</v>
      </c>
      <c r="G210" s="68" t="s">
        <v>570</v>
      </c>
      <c r="H210" s="13"/>
      <c r="I210" s="13">
        <f>SUMIFS(GD_E_2018!G:G,GD_E_2018!E:E,A210)</f>
        <v>0</v>
      </c>
      <c r="J210" s="13">
        <f t="shared" si="330"/>
        <v>0</v>
      </c>
      <c r="L210" s="13"/>
      <c r="M210" s="13">
        <f>SUMIFS(GD_E_2018!I:I,GD_E_2018!E:E,A210)</f>
        <v>0</v>
      </c>
      <c r="N210" s="13">
        <f t="shared" si="331"/>
        <v>0</v>
      </c>
      <c r="P210" s="13">
        <f t="shared" si="332"/>
        <v>0</v>
      </c>
      <c r="Q210" s="13">
        <f>SUMIFS(GD_E_2018!K:K,GD_E_2018!E:E,A210)</f>
        <v>0</v>
      </c>
      <c r="R210" s="13">
        <f t="shared" si="332"/>
        <v>0</v>
      </c>
      <c r="T210" s="13">
        <f t="shared" si="333"/>
        <v>0</v>
      </c>
      <c r="U210" s="13">
        <f>SUMIFS(GD_E_2019!G:G,GD_E_2019!E:E,A210)</f>
        <v>0</v>
      </c>
      <c r="V210" s="13">
        <f t="shared" si="334"/>
        <v>0</v>
      </c>
      <c r="W210" s="68" t="s">
        <v>570</v>
      </c>
      <c r="X210" s="13">
        <f t="shared" si="335"/>
        <v>0</v>
      </c>
      <c r="Y210" s="13">
        <f>SUMIFS(GD_E_2020!G:G,GD_E_2020!E:E,A210)</f>
        <v>0</v>
      </c>
      <c r="Z210" s="13">
        <f t="shared" si="336"/>
        <v>0</v>
      </c>
      <c r="AA210" s="68" t="s">
        <v>570</v>
      </c>
      <c r="AB210" s="13">
        <f t="shared" si="337"/>
        <v>0</v>
      </c>
      <c r="AC210" s="13">
        <f>SUMIFS(GD_E_2020!J:J,GD_E_2020!E:E,A210)</f>
        <v>0</v>
      </c>
      <c r="AD210" s="13">
        <f t="shared" si="338"/>
        <v>0</v>
      </c>
      <c r="AE210" s="68" t="s">
        <v>570</v>
      </c>
      <c r="AF210" s="13">
        <f t="shared" si="339"/>
        <v>0</v>
      </c>
      <c r="AG210" s="13">
        <f t="shared" si="340"/>
        <v>0</v>
      </c>
      <c r="AH210" s="13">
        <f t="shared" si="341"/>
        <v>0</v>
      </c>
    </row>
    <row r="211" spans="1:34" s="4" customFormat="1" x14ac:dyDescent="0.25">
      <c r="A211" s="2">
        <v>313005</v>
      </c>
      <c r="B211" s="2">
        <v>5510</v>
      </c>
      <c r="C211" s="12">
        <v>3334</v>
      </c>
      <c r="D211" s="12">
        <v>313</v>
      </c>
      <c r="E211" s="12" t="s">
        <v>292</v>
      </c>
      <c r="F211" s="12" t="s">
        <v>291</v>
      </c>
      <c r="G211" s="68" t="s">
        <v>570</v>
      </c>
      <c r="H211" s="13"/>
      <c r="I211" s="13">
        <f>SUMIFS(GD_E_2018!G:G,GD_E_2018!E:E,A211)</f>
        <v>-30000000</v>
      </c>
      <c r="J211" s="13">
        <f t="shared" si="330"/>
        <v>-30000000</v>
      </c>
      <c r="L211" s="13"/>
      <c r="M211" s="13">
        <f>SUMIFS(GD_E_2018!I:I,GD_E_2018!E:E,A211)</f>
        <v>-22500000</v>
      </c>
      <c r="N211" s="13">
        <f t="shared" si="331"/>
        <v>-22500000</v>
      </c>
      <c r="P211" s="13">
        <f t="shared" si="332"/>
        <v>-22500000</v>
      </c>
      <c r="Q211" s="13">
        <f>SUMIFS(GD_E_2018!K:K,GD_E_2018!E:E,A211)</f>
        <v>-7500000</v>
      </c>
      <c r="R211" s="13">
        <f t="shared" si="332"/>
        <v>-30000000</v>
      </c>
      <c r="T211" s="13">
        <f t="shared" si="333"/>
        <v>-30000000</v>
      </c>
      <c r="U211" s="13">
        <f>SUMIFS(GD_E_2019!G:G,GD_E_2019!E:E,A211)</f>
        <v>-230000000</v>
      </c>
      <c r="V211" s="13">
        <f t="shared" si="334"/>
        <v>-260000000</v>
      </c>
      <c r="W211" s="68" t="s">
        <v>570</v>
      </c>
      <c r="X211" s="13">
        <f t="shared" si="335"/>
        <v>-260000000</v>
      </c>
      <c r="Y211" s="13">
        <f>SUMIFS(GD_E_2020!G:G,GD_E_2020!E:E,A211)</f>
        <v>-365000000</v>
      </c>
      <c r="Z211" s="13">
        <f t="shared" si="336"/>
        <v>-625000000</v>
      </c>
      <c r="AA211" s="68" t="s">
        <v>570</v>
      </c>
      <c r="AB211" s="13">
        <f t="shared" si="337"/>
        <v>-625000000</v>
      </c>
      <c r="AC211" s="13">
        <f>SUMIFS(GD_E_2020!J:J,GD_E_2020!E:E,A211)</f>
        <v>-458750000</v>
      </c>
      <c r="AD211" s="13">
        <f t="shared" si="338"/>
        <v>-1083750000</v>
      </c>
      <c r="AE211" s="68" t="s">
        <v>570</v>
      </c>
      <c r="AF211" s="13">
        <f t="shared" si="339"/>
        <v>-260000000</v>
      </c>
      <c r="AG211" s="13">
        <f t="shared" si="340"/>
        <v>-823750000</v>
      </c>
      <c r="AH211" s="13">
        <f t="shared" si="341"/>
        <v>-1083750000</v>
      </c>
    </row>
    <row r="212" spans="1:34" s="4" customFormat="1" x14ac:dyDescent="0.25">
      <c r="A212" s="2">
        <v>313006</v>
      </c>
      <c r="B212" s="2">
        <v>5510</v>
      </c>
      <c r="C212" s="12">
        <v>3335</v>
      </c>
      <c r="D212" s="12">
        <v>313</v>
      </c>
      <c r="E212" s="12" t="s">
        <v>290</v>
      </c>
      <c r="F212" s="12" t="s">
        <v>289</v>
      </c>
      <c r="G212" s="68" t="s">
        <v>570</v>
      </c>
      <c r="H212" s="13"/>
      <c r="I212" s="13">
        <f>SUMIFS(GD_E_2018!G:G,GD_E_2018!E:E,A212)</f>
        <v>0</v>
      </c>
      <c r="J212" s="13">
        <f t="shared" si="330"/>
        <v>0</v>
      </c>
      <c r="L212" s="13"/>
      <c r="M212" s="13">
        <f>SUMIFS(GD_E_2018!I:I,GD_E_2018!E:E,A212)</f>
        <v>0</v>
      </c>
      <c r="N212" s="13">
        <f t="shared" si="331"/>
        <v>0</v>
      </c>
      <c r="P212" s="13">
        <f t="shared" si="332"/>
        <v>0</v>
      </c>
      <c r="Q212" s="13">
        <f>SUMIFS(GD_E_2018!K:K,GD_E_2018!E:E,A212)</f>
        <v>0</v>
      </c>
      <c r="R212" s="13">
        <f t="shared" si="332"/>
        <v>0</v>
      </c>
      <c r="T212" s="13">
        <f t="shared" si="333"/>
        <v>0</v>
      </c>
      <c r="U212" s="13">
        <f>SUMIFS(GD_E_2019!G:G,GD_E_2019!E:E,A212)</f>
        <v>0</v>
      </c>
      <c r="V212" s="13">
        <f t="shared" si="334"/>
        <v>0</v>
      </c>
      <c r="W212" s="68" t="s">
        <v>570</v>
      </c>
      <c r="X212" s="13">
        <f t="shared" si="335"/>
        <v>0</v>
      </c>
      <c r="Y212" s="13">
        <f>SUMIFS(GD_E_2020!G:G,GD_E_2020!E:E,A212)</f>
        <v>0</v>
      </c>
      <c r="Z212" s="13">
        <f t="shared" si="336"/>
        <v>0</v>
      </c>
      <c r="AA212" s="68" t="s">
        <v>570</v>
      </c>
      <c r="AB212" s="13">
        <f t="shared" si="337"/>
        <v>0</v>
      </c>
      <c r="AC212" s="13">
        <f>SUMIFS(GD_E_2020!J:J,GD_E_2020!E:E,A212)</f>
        <v>0</v>
      </c>
      <c r="AD212" s="13">
        <f t="shared" si="338"/>
        <v>0</v>
      </c>
      <c r="AE212" s="68" t="s">
        <v>570</v>
      </c>
      <c r="AF212" s="13">
        <f t="shared" si="339"/>
        <v>0</v>
      </c>
      <c r="AG212" s="13">
        <f t="shared" si="340"/>
        <v>0</v>
      </c>
      <c r="AH212" s="13">
        <f t="shared" si="341"/>
        <v>0</v>
      </c>
    </row>
    <row r="213" spans="1:34" s="4" customFormat="1" x14ac:dyDescent="0.25">
      <c r="A213" s="2">
        <v>313007</v>
      </c>
      <c r="B213" s="2">
        <v>5510</v>
      </c>
      <c r="C213" s="12">
        <v>3336</v>
      </c>
      <c r="D213" s="12">
        <v>313</v>
      </c>
      <c r="E213" s="12" t="s">
        <v>288</v>
      </c>
      <c r="F213" s="12" t="s">
        <v>287</v>
      </c>
      <c r="G213" s="68" t="s">
        <v>570</v>
      </c>
      <c r="H213" s="13"/>
      <c r="I213" s="13">
        <f>SUMIFS(GD_E_2018!G:G,GD_E_2018!E:E,A213)</f>
        <v>0</v>
      </c>
      <c r="J213" s="13">
        <f t="shared" si="330"/>
        <v>0</v>
      </c>
      <c r="L213" s="13"/>
      <c r="M213" s="13">
        <f>SUMIFS(GD_E_2018!I:I,GD_E_2018!E:E,A213)</f>
        <v>0</v>
      </c>
      <c r="N213" s="13">
        <f t="shared" si="331"/>
        <v>0</v>
      </c>
      <c r="P213" s="13">
        <f t="shared" si="332"/>
        <v>0</v>
      </c>
      <c r="Q213" s="13">
        <f>SUMIFS(GD_E_2018!K:K,GD_E_2018!E:E,A213)</f>
        <v>0</v>
      </c>
      <c r="R213" s="13">
        <f t="shared" si="332"/>
        <v>0</v>
      </c>
      <c r="T213" s="13">
        <f t="shared" si="333"/>
        <v>0</v>
      </c>
      <c r="U213" s="13">
        <f>SUMIFS(GD_E_2019!G:G,GD_E_2019!E:E,A213)</f>
        <v>0</v>
      </c>
      <c r="V213" s="13">
        <f t="shared" si="334"/>
        <v>0</v>
      </c>
      <c r="W213" s="68" t="s">
        <v>570</v>
      </c>
      <c r="X213" s="13">
        <f t="shared" si="335"/>
        <v>0</v>
      </c>
      <c r="Y213" s="13">
        <f>SUMIFS(GD_E_2020!G:G,GD_E_2020!E:E,A213)</f>
        <v>0</v>
      </c>
      <c r="Z213" s="13">
        <f t="shared" si="336"/>
        <v>0</v>
      </c>
      <c r="AA213" s="68" t="s">
        <v>570</v>
      </c>
      <c r="AB213" s="13">
        <f t="shared" si="337"/>
        <v>0</v>
      </c>
      <c r="AC213" s="13">
        <f>SUMIFS(GD_E_2020!J:J,GD_E_2020!E:E,A213)</f>
        <v>0</v>
      </c>
      <c r="AD213" s="13">
        <f t="shared" si="338"/>
        <v>0</v>
      </c>
      <c r="AE213" s="68" t="s">
        <v>570</v>
      </c>
      <c r="AF213" s="13">
        <f t="shared" si="339"/>
        <v>0</v>
      </c>
      <c r="AG213" s="13">
        <f t="shared" si="340"/>
        <v>0</v>
      </c>
      <c r="AH213" s="13">
        <f t="shared" si="341"/>
        <v>0</v>
      </c>
    </row>
    <row r="214" spans="1:34" s="4" customFormat="1" x14ac:dyDescent="0.25">
      <c r="A214" s="2">
        <v>313008</v>
      </c>
      <c r="B214" s="2">
        <v>5510</v>
      </c>
      <c r="C214" s="12">
        <v>3337</v>
      </c>
      <c r="D214" s="12">
        <v>313</v>
      </c>
      <c r="E214" s="12" t="s">
        <v>286</v>
      </c>
      <c r="F214" s="12" t="s">
        <v>285</v>
      </c>
      <c r="G214" s="68" t="s">
        <v>570</v>
      </c>
      <c r="H214" s="13"/>
      <c r="I214" s="13">
        <f>SUMIFS(GD_E_2018!G:G,GD_E_2018!E:E,A214)</f>
        <v>0</v>
      </c>
      <c r="J214" s="13">
        <f t="shared" si="330"/>
        <v>0</v>
      </c>
      <c r="L214" s="13"/>
      <c r="M214" s="13">
        <f>SUMIFS(GD_E_2018!I:I,GD_E_2018!E:E,A214)</f>
        <v>0</v>
      </c>
      <c r="N214" s="13">
        <f t="shared" si="331"/>
        <v>0</v>
      </c>
      <c r="P214" s="13">
        <f t="shared" si="332"/>
        <v>0</v>
      </c>
      <c r="Q214" s="13">
        <f>SUMIFS(GD_E_2018!K:K,GD_E_2018!E:E,A214)</f>
        <v>0</v>
      </c>
      <c r="R214" s="13">
        <f t="shared" si="332"/>
        <v>0</v>
      </c>
      <c r="T214" s="13">
        <f t="shared" si="333"/>
        <v>0</v>
      </c>
      <c r="U214" s="13">
        <f>SUMIFS(GD_E_2019!G:G,GD_E_2019!E:E,A214)</f>
        <v>0</v>
      </c>
      <c r="V214" s="13">
        <f t="shared" si="334"/>
        <v>0</v>
      </c>
      <c r="W214" s="68" t="s">
        <v>570</v>
      </c>
      <c r="X214" s="13">
        <f t="shared" si="335"/>
        <v>0</v>
      </c>
      <c r="Y214" s="13">
        <f>SUMIFS(GD_E_2020!G:G,GD_E_2020!E:E,A214)</f>
        <v>0</v>
      </c>
      <c r="Z214" s="13">
        <f t="shared" si="336"/>
        <v>0</v>
      </c>
      <c r="AA214" s="68" t="s">
        <v>570</v>
      </c>
      <c r="AB214" s="13">
        <f t="shared" si="337"/>
        <v>0</v>
      </c>
      <c r="AC214" s="13">
        <f>SUMIFS(GD_E_2020!J:J,GD_E_2020!E:E,A214)</f>
        <v>0</v>
      </c>
      <c r="AD214" s="13">
        <f t="shared" si="338"/>
        <v>0</v>
      </c>
      <c r="AE214" s="68" t="s">
        <v>570</v>
      </c>
      <c r="AF214" s="13">
        <f t="shared" si="339"/>
        <v>0</v>
      </c>
      <c r="AG214" s="13">
        <f t="shared" si="340"/>
        <v>0</v>
      </c>
      <c r="AH214" s="13">
        <f t="shared" si="341"/>
        <v>0</v>
      </c>
    </row>
    <row r="215" spans="1:34" s="4" customFormat="1" x14ac:dyDescent="0.25">
      <c r="A215" s="2">
        <v>313009</v>
      </c>
      <c r="B215" s="2">
        <v>5510</v>
      </c>
      <c r="C215" s="12">
        <v>3338</v>
      </c>
      <c r="D215" s="12">
        <v>313</v>
      </c>
      <c r="E215" s="12" t="s">
        <v>284</v>
      </c>
      <c r="F215" s="12" t="s">
        <v>283</v>
      </c>
      <c r="G215" s="68" t="s">
        <v>570</v>
      </c>
      <c r="H215" s="13"/>
      <c r="I215" s="13">
        <f>SUMIFS(GD_E_2018!G:G,GD_E_2018!E:E,A215)</f>
        <v>0</v>
      </c>
      <c r="J215" s="13">
        <f t="shared" si="330"/>
        <v>0</v>
      </c>
      <c r="L215" s="13"/>
      <c r="M215" s="13">
        <f>SUMIFS(GD_E_2018!I:I,GD_E_2018!E:E,A215)</f>
        <v>0</v>
      </c>
      <c r="N215" s="13">
        <f t="shared" si="331"/>
        <v>0</v>
      </c>
      <c r="P215" s="13">
        <f t="shared" si="332"/>
        <v>0</v>
      </c>
      <c r="Q215" s="13">
        <f>SUMIFS(GD_E_2018!K:K,GD_E_2018!E:E,A215)</f>
        <v>0</v>
      </c>
      <c r="R215" s="13">
        <f t="shared" si="332"/>
        <v>0</v>
      </c>
      <c r="T215" s="13">
        <f t="shared" si="333"/>
        <v>0</v>
      </c>
      <c r="U215" s="13">
        <f>SUMIFS(GD_E_2019!G:G,GD_E_2019!E:E,A215)</f>
        <v>0</v>
      </c>
      <c r="V215" s="13">
        <f t="shared" si="334"/>
        <v>0</v>
      </c>
      <c r="W215" s="68" t="s">
        <v>570</v>
      </c>
      <c r="X215" s="13">
        <f t="shared" si="335"/>
        <v>0</v>
      </c>
      <c r="Y215" s="13">
        <f>SUMIFS(GD_E_2020!G:G,GD_E_2020!E:E,A215)</f>
        <v>0</v>
      </c>
      <c r="Z215" s="13">
        <f t="shared" si="336"/>
        <v>0</v>
      </c>
      <c r="AA215" s="68" t="s">
        <v>570</v>
      </c>
      <c r="AB215" s="13">
        <f t="shared" si="337"/>
        <v>0</v>
      </c>
      <c r="AC215" s="13">
        <f>SUMIFS(GD_E_2020!J:J,GD_E_2020!E:E,A215)</f>
        <v>0</v>
      </c>
      <c r="AD215" s="13">
        <f t="shared" si="338"/>
        <v>0</v>
      </c>
      <c r="AE215" s="68" t="s">
        <v>570</v>
      </c>
      <c r="AF215" s="13">
        <f t="shared" si="339"/>
        <v>0</v>
      </c>
      <c r="AG215" s="13">
        <f t="shared" si="340"/>
        <v>0</v>
      </c>
      <c r="AH215" s="13">
        <f t="shared" si="341"/>
        <v>0</v>
      </c>
    </row>
    <row r="216" spans="1:34" s="4" customFormat="1" x14ac:dyDescent="0.25">
      <c r="A216" s="15"/>
      <c r="B216" s="15"/>
      <c r="C216" s="15"/>
      <c r="D216" s="15"/>
      <c r="E216" s="15" t="s">
        <v>282</v>
      </c>
      <c r="F216" s="15" t="s">
        <v>281</v>
      </c>
      <c r="G216" s="69"/>
      <c r="H216" s="16">
        <f>SUM(H207:H215)</f>
        <v>0</v>
      </c>
      <c r="I216" s="16">
        <f>SUM(I207:I215)</f>
        <v>-30000000</v>
      </c>
      <c r="J216" s="16">
        <f>SUM(J207:J215)</f>
        <v>-30000000</v>
      </c>
      <c r="L216" s="16">
        <f>SUM(L207:L215)</f>
        <v>0</v>
      </c>
      <c r="M216" s="16">
        <f>SUM(M207:M215)</f>
        <v>-22500000</v>
      </c>
      <c r="N216" s="16">
        <f>SUM(N207:N215)</f>
        <v>-22500000</v>
      </c>
      <c r="P216" s="16">
        <f>SUM(P207:P215)</f>
        <v>-22500000</v>
      </c>
      <c r="Q216" s="16">
        <f>SUM(Q207:Q215)</f>
        <v>-7500000</v>
      </c>
      <c r="R216" s="16">
        <f>SUM(R207:R215)</f>
        <v>-30000000</v>
      </c>
      <c r="T216" s="16">
        <f>SUM(T207:T215)</f>
        <v>-30000000</v>
      </c>
      <c r="U216" s="16">
        <f>SUM(U207:U215)</f>
        <v>-230000000</v>
      </c>
      <c r="V216" s="16">
        <f>SUM(V207:V215)</f>
        <v>-260000000</v>
      </c>
      <c r="W216" s="69"/>
      <c r="X216" s="16">
        <f>SUM(X207:X215)</f>
        <v>-260000000</v>
      </c>
      <c r="Y216" s="16">
        <f>SUM(Y207:Y215)</f>
        <v>-365000000</v>
      </c>
      <c r="Z216" s="16">
        <f>SUM(Z207:Z215)</f>
        <v>-625000000</v>
      </c>
      <c r="AA216" s="69"/>
      <c r="AB216" s="16">
        <f>SUM(AB207:AB215)</f>
        <v>-625000000</v>
      </c>
      <c r="AC216" s="16">
        <f>SUM(AC207:AC215)</f>
        <v>-458750000</v>
      </c>
      <c r="AD216" s="16">
        <f>SUM(AD207:AD215)</f>
        <v>-1083750000</v>
      </c>
      <c r="AE216" s="69"/>
      <c r="AF216" s="16">
        <f>SUM(AF207:AF215)</f>
        <v>-260000000</v>
      </c>
      <c r="AG216" s="16">
        <f>SUM(AG207:AG215)</f>
        <v>-823750000</v>
      </c>
      <c r="AH216" s="16">
        <f>SUM(AH207:AH215)</f>
        <v>-1083750000</v>
      </c>
    </row>
    <row r="217" spans="1:34" s="4" customFormat="1" x14ac:dyDescent="0.25">
      <c r="A217" s="15">
        <v>314001</v>
      </c>
      <c r="B217" s="15">
        <v>5510</v>
      </c>
      <c r="C217" s="15">
        <v>334</v>
      </c>
      <c r="D217" s="15">
        <v>314</v>
      </c>
      <c r="E217" s="15" t="s">
        <v>280</v>
      </c>
      <c r="F217" s="15" t="s">
        <v>279</v>
      </c>
      <c r="G217" s="68" t="s">
        <v>570</v>
      </c>
      <c r="H217" s="16"/>
      <c r="I217" s="13">
        <f>SUMIFS(GD_E_2018!G:G,GD_E_2018!E:E,A217)</f>
        <v>-1500000000</v>
      </c>
      <c r="J217" s="16">
        <f>H217+I217</f>
        <v>-1500000000</v>
      </c>
      <c r="L217" s="16"/>
      <c r="M217" s="13">
        <f>SUMIFS(GD_E_2018!I:I,GD_E_2018!E:E,A217)</f>
        <v>-1125000000</v>
      </c>
      <c r="N217" s="16">
        <f>L217+M217</f>
        <v>-1125000000</v>
      </c>
      <c r="P217" s="13">
        <f t="shared" ref="P217:R221" si="342">O217+N217</f>
        <v>-1125000000</v>
      </c>
      <c r="Q217" s="13">
        <f>SUMIFS(GD_E_2018!K:K,GD_E_2018!E:E,A217)</f>
        <v>-375000000</v>
      </c>
      <c r="R217" s="13">
        <f t="shared" si="342"/>
        <v>-1500000000</v>
      </c>
      <c r="T217" s="13">
        <f t="shared" ref="T217:T221" si="343">R217</f>
        <v>-1500000000</v>
      </c>
      <c r="U217" s="13">
        <f>SUMIFS(GD_E_2019!G:G,GD_E_2019!E:E,A217)</f>
        <v>0</v>
      </c>
      <c r="V217" s="13">
        <f t="shared" ref="V217:V221" si="344">U217+T217</f>
        <v>-1500000000</v>
      </c>
      <c r="W217" s="68" t="s">
        <v>570</v>
      </c>
      <c r="X217" s="13">
        <f t="shared" ref="X217:X221" si="345">V217</f>
        <v>-1500000000</v>
      </c>
      <c r="Y217" s="13">
        <f>SUMIFS(GD_E_2020!G:G,GD_E_2020!E:E,A217)</f>
        <v>0</v>
      </c>
      <c r="Z217" s="13">
        <f t="shared" ref="Z217:Z221" si="346">Y217+X217</f>
        <v>-1500000000</v>
      </c>
      <c r="AA217" s="68" t="s">
        <v>570</v>
      </c>
      <c r="AB217" s="13">
        <f t="shared" ref="AB217:AB221" si="347">Z217</f>
        <v>-1500000000</v>
      </c>
      <c r="AC217" s="13">
        <f>SUMIFS(GD_E_2020!J:J,GD_E_2020!E:E,A217)</f>
        <v>0</v>
      </c>
      <c r="AD217" s="13">
        <f t="shared" ref="AD217:AD221" si="348">AC217+AB217</f>
        <v>-1500000000</v>
      </c>
      <c r="AE217" s="68" t="s">
        <v>570</v>
      </c>
      <c r="AF217" s="13">
        <f t="shared" ref="AF217:AF221" si="349">X217</f>
        <v>-1500000000</v>
      </c>
      <c r="AG217" s="13">
        <f t="shared" ref="AG217:AG221" si="350">AC217+Y217</f>
        <v>0</v>
      </c>
      <c r="AH217" s="13">
        <f t="shared" ref="AH217:AH221" si="351">AG217+AF217</f>
        <v>-1500000000</v>
      </c>
    </row>
    <row r="218" spans="1:34" s="4" customFormat="1" x14ac:dyDescent="0.25">
      <c r="A218" s="15">
        <v>315001</v>
      </c>
      <c r="B218" s="15">
        <v>5540</v>
      </c>
      <c r="C218" s="15">
        <v>335</v>
      </c>
      <c r="D218" s="15">
        <v>315</v>
      </c>
      <c r="E218" s="15" t="s">
        <v>278</v>
      </c>
      <c r="F218" s="15" t="s">
        <v>277</v>
      </c>
      <c r="G218" s="68" t="s">
        <v>570</v>
      </c>
      <c r="H218" s="16"/>
      <c r="I218" s="13">
        <f>SUMIFS(GD_E_2018!G:G,GD_E_2018!E:E,A218)</f>
        <v>0</v>
      </c>
      <c r="J218" s="16">
        <f>H218+I218</f>
        <v>0</v>
      </c>
      <c r="L218" s="16"/>
      <c r="M218" s="13">
        <f>SUMIFS(GD_E_2018!I:I,GD_E_2018!E:E,A218)</f>
        <v>0</v>
      </c>
      <c r="N218" s="16">
        <f>L218+M218</f>
        <v>0</v>
      </c>
      <c r="P218" s="13">
        <f t="shared" si="342"/>
        <v>0</v>
      </c>
      <c r="Q218" s="13">
        <f>SUMIFS(GD_E_2018!K:K,GD_E_2018!E:E,A218)</f>
        <v>0</v>
      </c>
      <c r="R218" s="13">
        <f t="shared" si="342"/>
        <v>0</v>
      </c>
      <c r="T218" s="13">
        <f t="shared" si="343"/>
        <v>0</v>
      </c>
      <c r="U218" s="13">
        <f>SUMIFS(GD_E_2019!G:G,GD_E_2019!E:E,A218)</f>
        <v>0</v>
      </c>
      <c r="V218" s="13">
        <f t="shared" si="344"/>
        <v>0</v>
      </c>
      <c r="W218" s="68" t="s">
        <v>570</v>
      </c>
      <c r="X218" s="13">
        <f t="shared" si="345"/>
        <v>0</v>
      </c>
      <c r="Y218" s="13">
        <f>SUMIFS(GD_E_2020!G:G,GD_E_2020!E:E,A218)</f>
        <v>0</v>
      </c>
      <c r="Z218" s="13">
        <f t="shared" si="346"/>
        <v>0</v>
      </c>
      <c r="AA218" s="68" t="s">
        <v>570</v>
      </c>
      <c r="AB218" s="13">
        <f t="shared" si="347"/>
        <v>0</v>
      </c>
      <c r="AC218" s="13">
        <f>SUMIFS(GD_E_2020!J:J,GD_E_2020!E:E,A218)</f>
        <v>0</v>
      </c>
      <c r="AD218" s="13">
        <f t="shared" si="348"/>
        <v>0</v>
      </c>
      <c r="AE218" s="68" t="s">
        <v>570</v>
      </c>
      <c r="AF218" s="13">
        <f t="shared" si="349"/>
        <v>0</v>
      </c>
      <c r="AG218" s="13">
        <f t="shared" si="350"/>
        <v>0</v>
      </c>
      <c r="AH218" s="13">
        <f t="shared" si="351"/>
        <v>0</v>
      </c>
    </row>
    <row r="219" spans="1:34" s="4" customFormat="1" x14ac:dyDescent="0.25">
      <c r="A219" s="2">
        <v>316001</v>
      </c>
      <c r="B219" s="2">
        <v>5520</v>
      </c>
      <c r="C219" s="12">
        <v>3362</v>
      </c>
      <c r="D219" s="12">
        <v>316</v>
      </c>
      <c r="E219" s="12" t="s">
        <v>238</v>
      </c>
      <c r="F219" s="12" t="s">
        <v>237</v>
      </c>
      <c r="G219" s="68" t="s">
        <v>570</v>
      </c>
      <c r="H219" s="13"/>
      <c r="I219" s="13">
        <f>SUMIFS(GD_E_2018!G:G,GD_E_2018!E:E,A219)</f>
        <v>0</v>
      </c>
      <c r="J219" s="13">
        <f>H219+I219</f>
        <v>0</v>
      </c>
      <c r="L219" s="13"/>
      <c r="M219" s="13">
        <f>SUMIFS(GD_E_2018!I:I,GD_E_2018!E:E,A219)</f>
        <v>0</v>
      </c>
      <c r="N219" s="13">
        <f>L219+M219</f>
        <v>0</v>
      </c>
      <c r="P219" s="13">
        <f t="shared" si="342"/>
        <v>0</v>
      </c>
      <c r="Q219" s="13">
        <f>SUMIFS(GD_E_2018!K:K,GD_E_2018!E:E,A219)</f>
        <v>0</v>
      </c>
      <c r="R219" s="13">
        <f t="shared" si="342"/>
        <v>0</v>
      </c>
      <c r="T219" s="13">
        <f t="shared" si="343"/>
        <v>0</v>
      </c>
      <c r="U219" s="13">
        <f>SUMIFS(GD_E_2019!G:G,GD_E_2019!E:E,A219)</f>
        <v>0</v>
      </c>
      <c r="V219" s="13">
        <f t="shared" si="344"/>
        <v>0</v>
      </c>
      <c r="W219" s="68" t="s">
        <v>570</v>
      </c>
      <c r="X219" s="13">
        <f t="shared" si="345"/>
        <v>0</v>
      </c>
      <c r="Y219" s="13">
        <f>SUMIFS(GD_E_2020!G:G,GD_E_2020!E:E,A219)</f>
        <v>0</v>
      </c>
      <c r="Z219" s="13">
        <f t="shared" si="346"/>
        <v>0</v>
      </c>
      <c r="AA219" s="68" t="s">
        <v>570</v>
      </c>
      <c r="AB219" s="13">
        <f t="shared" si="347"/>
        <v>0</v>
      </c>
      <c r="AC219" s="13">
        <f>SUMIFS(GD_E_2020!J:J,GD_E_2020!E:E,A219)</f>
        <v>0</v>
      </c>
      <c r="AD219" s="13">
        <f t="shared" si="348"/>
        <v>0</v>
      </c>
      <c r="AE219" s="68" t="s">
        <v>570</v>
      </c>
      <c r="AF219" s="13">
        <f t="shared" si="349"/>
        <v>0</v>
      </c>
      <c r="AG219" s="13">
        <f t="shared" si="350"/>
        <v>0</v>
      </c>
      <c r="AH219" s="13">
        <f t="shared" si="351"/>
        <v>0</v>
      </c>
    </row>
    <row r="220" spans="1:34" s="4" customFormat="1" x14ac:dyDescent="0.25">
      <c r="A220" s="2">
        <v>316002</v>
      </c>
      <c r="B220" s="2">
        <v>5520</v>
      </c>
      <c r="C220" s="12">
        <v>3363</v>
      </c>
      <c r="D220" s="12">
        <v>316</v>
      </c>
      <c r="E220" s="12" t="s">
        <v>236</v>
      </c>
      <c r="F220" s="12" t="s">
        <v>235</v>
      </c>
      <c r="G220" s="68" t="s">
        <v>570</v>
      </c>
      <c r="H220" s="13"/>
      <c r="I220" s="13">
        <f>SUMIFS(GD_E_2018!G:G,GD_E_2018!E:E,A220)</f>
        <v>0</v>
      </c>
      <c r="J220" s="13">
        <f>H220+I220</f>
        <v>0</v>
      </c>
      <c r="L220" s="13"/>
      <c r="M220" s="13">
        <f>SUMIFS(GD_E_2018!I:I,GD_E_2018!E:E,A220)</f>
        <v>0</v>
      </c>
      <c r="N220" s="13">
        <f>L220+M220</f>
        <v>0</v>
      </c>
      <c r="P220" s="13">
        <f t="shared" si="342"/>
        <v>0</v>
      </c>
      <c r="Q220" s="13">
        <f>SUMIFS(GD_E_2018!K:K,GD_E_2018!E:E,A220)</f>
        <v>0</v>
      </c>
      <c r="R220" s="13">
        <f t="shared" si="342"/>
        <v>0</v>
      </c>
      <c r="T220" s="13">
        <f t="shared" si="343"/>
        <v>0</v>
      </c>
      <c r="U220" s="13">
        <f>SUMIFS(GD_E_2019!G:G,GD_E_2019!E:E,A220)</f>
        <v>0</v>
      </c>
      <c r="V220" s="13">
        <f t="shared" si="344"/>
        <v>0</v>
      </c>
      <c r="W220" s="68" t="s">
        <v>570</v>
      </c>
      <c r="X220" s="13">
        <f t="shared" si="345"/>
        <v>0</v>
      </c>
      <c r="Y220" s="13">
        <f>SUMIFS(GD_E_2020!G:G,GD_E_2020!E:E,A220)</f>
        <v>0</v>
      </c>
      <c r="Z220" s="13">
        <f t="shared" si="346"/>
        <v>0</v>
      </c>
      <c r="AA220" s="68" t="s">
        <v>570</v>
      </c>
      <c r="AB220" s="13">
        <f t="shared" si="347"/>
        <v>0</v>
      </c>
      <c r="AC220" s="13">
        <f>SUMIFS(GD_E_2020!J:J,GD_E_2020!E:E,A220)</f>
        <v>0</v>
      </c>
      <c r="AD220" s="13">
        <f t="shared" si="348"/>
        <v>0</v>
      </c>
      <c r="AE220" s="68" t="s">
        <v>570</v>
      </c>
      <c r="AF220" s="13">
        <f t="shared" si="349"/>
        <v>0</v>
      </c>
      <c r="AG220" s="13">
        <f t="shared" si="350"/>
        <v>0</v>
      </c>
      <c r="AH220" s="13">
        <f t="shared" si="351"/>
        <v>0</v>
      </c>
    </row>
    <row r="221" spans="1:34" s="4" customFormat="1" x14ac:dyDescent="0.25">
      <c r="A221" s="2">
        <v>316003</v>
      </c>
      <c r="B221" s="46">
        <v>5510</v>
      </c>
      <c r="C221" s="12">
        <v>3368</v>
      </c>
      <c r="D221" s="12">
        <v>316</v>
      </c>
      <c r="E221" s="12" t="s">
        <v>234</v>
      </c>
      <c r="F221" s="12" t="s">
        <v>233</v>
      </c>
      <c r="G221" s="68" t="s">
        <v>570</v>
      </c>
      <c r="H221" s="13"/>
      <c r="I221" s="13">
        <f>SUMIFS(GD_E_2018!G:G,GD_E_2018!E:E,A221)</f>
        <v>0</v>
      </c>
      <c r="J221" s="13">
        <f>H221+I221</f>
        <v>0</v>
      </c>
      <c r="L221" s="13"/>
      <c r="M221" s="13">
        <f>SUMIFS(GD_E_2018!I:I,GD_E_2018!E:E,A221)</f>
        <v>0</v>
      </c>
      <c r="N221" s="13">
        <f>L221+M221</f>
        <v>0</v>
      </c>
      <c r="P221" s="13">
        <f t="shared" si="342"/>
        <v>0</v>
      </c>
      <c r="Q221" s="13">
        <f>SUMIFS(GD_E_2018!K:K,GD_E_2018!E:E,A221)</f>
        <v>0</v>
      </c>
      <c r="R221" s="13">
        <f t="shared" si="342"/>
        <v>0</v>
      </c>
      <c r="T221" s="13">
        <f t="shared" si="343"/>
        <v>0</v>
      </c>
      <c r="U221" s="13">
        <f>SUMIFS(GD_E_2019!G:G,GD_E_2019!E:E,A221)</f>
        <v>0</v>
      </c>
      <c r="V221" s="13">
        <f t="shared" si="344"/>
        <v>0</v>
      </c>
      <c r="W221" s="68" t="s">
        <v>570</v>
      </c>
      <c r="X221" s="13">
        <f t="shared" si="345"/>
        <v>0</v>
      </c>
      <c r="Y221" s="13">
        <f>SUMIFS(GD_E_2020!G:G,GD_E_2020!E:E,A221)</f>
        <v>0</v>
      </c>
      <c r="Z221" s="13">
        <f t="shared" si="346"/>
        <v>0</v>
      </c>
      <c r="AA221" s="68" t="s">
        <v>570</v>
      </c>
      <c r="AB221" s="13">
        <f t="shared" si="347"/>
        <v>0</v>
      </c>
      <c r="AC221" s="13">
        <f>SUMIFS(GD_E_2020!J:J,GD_E_2020!E:E,A221)</f>
        <v>0</v>
      </c>
      <c r="AD221" s="13">
        <f t="shared" si="348"/>
        <v>0</v>
      </c>
      <c r="AE221" s="68" t="s">
        <v>570</v>
      </c>
      <c r="AF221" s="13">
        <f t="shared" si="349"/>
        <v>0</v>
      </c>
      <c r="AG221" s="13">
        <f t="shared" si="350"/>
        <v>0</v>
      </c>
      <c r="AH221" s="13">
        <f t="shared" si="351"/>
        <v>0</v>
      </c>
    </row>
    <row r="222" spans="1:34" s="4" customFormat="1" x14ac:dyDescent="0.25">
      <c r="A222" s="15"/>
      <c r="B222" s="15"/>
      <c r="C222" s="15"/>
      <c r="D222" s="15"/>
      <c r="E222" s="15" t="s">
        <v>276</v>
      </c>
      <c r="F222" s="15" t="s">
        <v>275</v>
      </c>
      <c r="G222" s="69"/>
      <c r="H222" s="16">
        <f>SUM(H219:H221)</f>
        <v>0</v>
      </c>
      <c r="I222" s="16">
        <f>SUM(I219:I221)</f>
        <v>0</v>
      </c>
      <c r="J222" s="16">
        <f>SUM(J219:J221)</f>
        <v>0</v>
      </c>
      <c r="L222" s="16">
        <f>SUM(L219:L221)</f>
        <v>0</v>
      </c>
      <c r="M222" s="16">
        <f>SUM(M219:M221)</f>
        <v>0</v>
      </c>
      <c r="N222" s="16">
        <f>SUM(N219:N221)</f>
        <v>0</v>
      </c>
      <c r="P222" s="16">
        <f>SUM(P219:P221)</f>
        <v>0</v>
      </c>
      <c r="Q222" s="16">
        <f>SUM(Q219:Q221)</f>
        <v>0</v>
      </c>
      <c r="R222" s="16">
        <f>SUM(R219:R221)</f>
        <v>0</v>
      </c>
      <c r="T222" s="16">
        <f>SUM(T219:T221)</f>
        <v>0</v>
      </c>
      <c r="U222" s="16">
        <f>SUM(U219:U221)</f>
        <v>0</v>
      </c>
      <c r="V222" s="16">
        <f>SUM(V219:V221)</f>
        <v>0</v>
      </c>
      <c r="W222" s="69"/>
      <c r="X222" s="16">
        <f>SUM(X219:X221)</f>
        <v>0</v>
      </c>
      <c r="Y222" s="16">
        <f>SUM(Y219:Y221)</f>
        <v>0</v>
      </c>
      <c r="Z222" s="16">
        <f>SUM(Z219:Z221)</f>
        <v>0</v>
      </c>
      <c r="AA222" s="69"/>
      <c r="AB222" s="16">
        <f>SUM(AB219:AB221)</f>
        <v>0</v>
      </c>
      <c r="AC222" s="16">
        <f>SUM(AC219:AC221)</f>
        <v>0</v>
      </c>
      <c r="AD222" s="16">
        <f>SUM(AD219:AD221)</f>
        <v>0</v>
      </c>
      <c r="AE222" s="69"/>
      <c r="AF222" s="16">
        <f>SUM(AF219:AF221)</f>
        <v>0</v>
      </c>
      <c r="AG222" s="16">
        <f>SUM(AG219:AG221)</f>
        <v>0</v>
      </c>
      <c r="AH222" s="16">
        <f>SUM(AH219:AH221)</f>
        <v>0</v>
      </c>
    </row>
    <row r="223" spans="1:34" s="4" customFormat="1" x14ac:dyDescent="0.25">
      <c r="A223" s="15">
        <v>317001</v>
      </c>
      <c r="B223" s="15">
        <v>5510</v>
      </c>
      <c r="C223" s="15">
        <v>337</v>
      </c>
      <c r="D223" s="15">
        <v>317</v>
      </c>
      <c r="E223" s="15" t="s">
        <v>274</v>
      </c>
      <c r="F223" s="15" t="s">
        <v>273</v>
      </c>
      <c r="G223" s="68" t="s">
        <v>570</v>
      </c>
      <c r="H223" s="16"/>
      <c r="I223" s="13">
        <f>SUMIFS(GD_E_2018!G:G,GD_E_2018!E:E,A223)</f>
        <v>0</v>
      </c>
      <c r="J223" s="16">
        <f t="shared" ref="J223:J228" si="352">H223+I223</f>
        <v>0</v>
      </c>
      <c r="L223" s="16"/>
      <c r="M223" s="13">
        <f>SUMIFS(GD_E_2018!I:I,GD_E_2018!E:E,A223)</f>
        <v>0</v>
      </c>
      <c r="N223" s="16">
        <f t="shared" ref="N223:N228" si="353">L223+M223</f>
        <v>0</v>
      </c>
      <c r="P223" s="13">
        <f t="shared" ref="P223:R228" si="354">O223+N223</f>
        <v>0</v>
      </c>
      <c r="Q223" s="13">
        <f>SUMIFS(GD_E_2018!K:K,GD_E_2018!E:E,A223)</f>
        <v>0</v>
      </c>
      <c r="R223" s="13">
        <f t="shared" si="354"/>
        <v>0</v>
      </c>
      <c r="T223" s="13">
        <f t="shared" ref="T223:T228" si="355">R223</f>
        <v>0</v>
      </c>
      <c r="U223" s="13">
        <f>SUMIFS(GD_E_2019!G:G,GD_E_2019!E:E,A223)</f>
        <v>0</v>
      </c>
      <c r="V223" s="13">
        <f t="shared" ref="V223:V228" si="356">U223+T223</f>
        <v>0</v>
      </c>
      <c r="W223" s="68" t="s">
        <v>570</v>
      </c>
      <c r="X223" s="13">
        <f t="shared" ref="X223:X228" si="357">V223</f>
        <v>0</v>
      </c>
      <c r="Y223" s="13">
        <f>SUMIFS(GD_E_2020!G:G,GD_E_2020!E:E,A223)</f>
        <v>0</v>
      </c>
      <c r="Z223" s="13">
        <f t="shared" ref="Z223:Z228" si="358">Y223+X223</f>
        <v>0</v>
      </c>
      <c r="AA223" s="68" t="s">
        <v>570</v>
      </c>
      <c r="AB223" s="13">
        <f t="shared" ref="AB223:AB228" si="359">Z223</f>
        <v>0</v>
      </c>
      <c r="AC223" s="13">
        <f>SUMIFS(GD_E_2020!J:J,GD_E_2020!E:E,A223)</f>
        <v>0</v>
      </c>
      <c r="AD223" s="13">
        <f t="shared" ref="AD223:AD228" si="360">AC223+AB223</f>
        <v>0</v>
      </c>
      <c r="AE223" s="68" t="s">
        <v>570</v>
      </c>
      <c r="AF223" s="13">
        <f t="shared" ref="AF223:AF228" si="361">X223</f>
        <v>0</v>
      </c>
      <c r="AG223" s="13">
        <f t="shared" ref="AG223:AG228" si="362">AC223+Y223</f>
        <v>0</v>
      </c>
      <c r="AH223" s="13">
        <f t="shared" ref="AH223:AH228" si="363">AG223+AF223</f>
        <v>0</v>
      </c>
    </row>
    <row r="224" spans="1:34" s="4" customFormat="1" x14ac:dyDescent="0.25">
      <c r="A224" s="15">
        <v>318001</v>
      </c>
      <c r="B224" s="15">
        <v>5600</v>
      </c>
      <c r="C224" s="15">
        <v>3387</v>
      </c>
      <c r="D224" s="15">
        <v>318</v>
      </c>
      <c r="E224" s="15" t="s">
        <v>272</v>
      </c>
      <c r="F224" s="15" t="s">
        <v>271</v>
      </c>
      <c r="G224" s="68" t="s">
        <v>570</v>
      </c>
      <c r="H224" s="16"/>
      <c r="I224" s="13">
        <f>SUMIFS(GD_E_2018!G:G,GD_E_2018!E:E,A224)</f>
        <v>0</v>
      </c>
      <c r="J224" s="16">
        <f t="shared" si="352"/>
        <v>0</v>
      </c>
      <c r="L224" s="16"/>
      <c r="M224" s="13">
        <f>SUMIFS(GD_E_2018!I:I,GD_E_2018!E:E,A224)</f>
        <v>0</v>
      </c>
      <c r="N224" s="16">
        <f t="shared" si="353"/>
        <v>0</v>
      </c>
      <c r="P224" s="13">
        <f t="shared" si="354"/>
        <v>0</v>
      </c>
      <c r="Q224" s="13">
        <f>SUMIFS(GD_E_2018!K:K,GD_E_2018!E:E,A224)</f>
        <v>0</v>
      </c>
      <c r="R224" s="13">
        <f t="shared" si="354"/>
        <v>0</v>
      </c>
      <c r="T224" s="13">
        <f t="shared" si="355"/>
        <v>0</v>
      </c>
      <c r="U224" s="13">
        <f>SUMIFS(GD_E_2019!G:G,GD_E_2019!E:E,A224)</f>
        <v>0</v>
      </c>
      <c r="V224" s="13">
        <f t="shared" si="356"/>
        <v>0</v>
      </c>
      <c r="W224" s="68" t="s">
        <v>570</v>
      </c>
      <c r="X224" s="13">
        <f t="shared" si="357"/>
        <v>0</v>
      </c>
      <c r="Y224" s="13">
        <f>SUMIFS(GD_E_2020!G:G,GD_E_2020!E:E,A224)</f>
        <v>0</v>
      </c>
      <c r="Z224" s="13">
        <f t="shared" si="358"/>
        <v>0</v>
      </c>
      <c r="AA224" s="68" t="s">
        <v>570</v>
      </c>
      <c r="AB224" s="13">
        <f t="shared" si="359"/>
        <v>0</v>
      </c>
      <c r="AC224" s="13">
        <f>SUMIFS(GD_E_2020!J:J,GD_E_2020!E:E,A224)</f>
        <v>0</v>
      </c>
      <c r="AD224" s="13">
        <f t="shared" si="360"/>
        <v>0</v>
      </c>
      <c r="AE224" s="68" t="s">
        <v>570</v>
      </c>
      <c r="AF224" s="13">
        <f t="shared" si="361"/>
        <v>0</v>
      </c>
      <c r="AG224" s="13">
        <f t="shared" si="362"/>
        <v>0</v>
      </c>
      <c r="AH224" s="13">
        <f t="shared" si="363"/>
        <v>0</v>
      </c>
    </row>
    <row r="225" spans="1:34" s="4" customFormat="1" x14ac:dyDescent="0.25">
      <c r="A225" s="2">
        <v>319001</v>
      </c>
      <c r="B225" s="2">
        <v>5510</v>
      </c>
      <c r="C225" s="12">
        <v>1385</v>
      </c>
      <c r="D225" s="12">
        <v>319</v>
      </c>
      <c r="E225" s="12" t="s">
        <v>228</v>
      </c>
      <c r="F225" s="12" t="s">
        <v>227</v>
      </c>
      <c r="G225" s="68" t="s">
        <v>570</v>
      </c>
      <c r="H225" s="13"/>
      <c r="I225" s="13">
        <f>SUMIFS(GD_E_2018!G:G,GD_E_2018!E:E,A225)</f>
        <v>0</v>
      </c>
      <c r="J225" s="13">
        <f t="shared" si="352"/>
        <v>0</v>
      </c>
      <c r="L225" s="13"/>
      <c r="M225" s="13">
        <f>SUMIFS(GD_E_2018!I:I,GD_E_2018!E:E,A225)</f>
        <v>0</v>
      </c>
      <c r="N225" s="13">
        <f t="shared" si="353"/>
        <v>0</v>
      </c>
      <c r="P225" s="13">
        <f t="shared" si="354"/>
        <v>0</v>
      </c>
      <c r="Q225" s="13">
        <f>SUMIFS(GD_E_2018!K:K,GD_E_2018!E:E,A225)</f>
        <v>0</v>
      </c>
      <c r="R225" s="13">
        <f t="shared" si="354"/>
        <v>0</v>
      </c>
      <c r="T225" s="13">
        <f t="shared" si="355"/>
        <v>0</v>
      </c>
      <c r="U225" s="13">
        <f>SUMIFS(GD_E_2019!G:G,GD_E_2019!E:E,A225)</f>
        <v>0</v>
      </c>
      <c r="V225" s="13">
        <f t="shared" si="356"/>
        <v>0</v>
      </c>
      <c r="W225" s="68" t="s">
        <v>570</v>
      </c>
      <c r="X225" s="13">
        <f t="shared" si="357"/>
        <v>0</v>
      </c>
      <c r="Y225" s="13">
        <f>SUMIFS(GD_E_2020!G:G,GD_E_2020!E:E,A225)</f>
        <v>0</v>
      </c>
      <c r="Z225" s="13">
        <f t="shared" si="358"/>
        <v>0</v>
      </c>
      <c r="AA225" s="68" t="s">
        <v>570</v>
      </c>
      <c r="AB225" s="13">
        <f t="shared" si="359"/>
        <v>0</v>
      </c>
      <c r="AC225" s="13">
        <f>SUMIFS(GD_E_2020!J:J,GD_E_2020!E:E,A225)</f>
        <v>0</v>
      </c>
      <c r="AD225" s="13">
        <f t="shared" si="360"/>
        <v>0</v>
      </c>
      <c r="AE225" s="68" t="s">
        <v>570</v>
      </c>
      <c r="AF225" s="13">
        <f t="shared" si="361"/>
        <v>0</v>
      </c>
      <c r="AG225" s="13">
        <f t="shared" si="362"/>
        <v>0</v>
      </c>
      <c r="AH225" s="13">
        <f t="shared" si="363"/>
        <v>0</v>
      </c>
    </row>
    <row r="226" spans="1:34" s="4" customFormat="1" x14ac:dyDescent="0.25">
      <c r="A226" s="2">
        <v>319002</v>
      </c>
      <c r="B226" s="2">
        <v>5511</v>
      </c>
      <c r="C226" s="12">
        <v>1388</v>
      </c>
      <c r="D226" s="12">
        <v>319</v>
      </c>
      <c r="E226" s="12" t="s">
        <v>270</v>
      </c>
      <c r="F226" s="12" t="s">
        <v>225</v>
      </c>
      <c r="G226" s="68" t="s">
        <v>570</v>
      </c>
      <c r="H226" s="13"/>
      <c r="I226" s="13">
        <f>SUMIFS(GD_E_2018!G:G,GD_E_2018!E:E,A226)</f>
        <v>0</v>
      </c>
      <c r="J226" s="13">
        <f t="shared" si="352"/>
        <v>0</v>
      </c>
      <c r="L226" s="13"/>
      <c r="M226" s="13">
        <f>SUMIFS(GD_E_2018!I:I,GD_E_2018!E:E,A226)</f>
        <v>0</v>
      </c>
      <c r="N226" s="13">
        <f t="shared" si="353"/>
        <v>0</v>
      </c>
      <c r="P226" s="13">
        <f t="shared" si="354"/>
        <v>0</v>
      </c>
      <c r="Q226" s="13">
        <f>SUMIFS(GD_E_2018!K:K,GD_E_2018!E:E,A226)</f>
        <v>0</v>
      </c>
      <c r="R226" s="13">
        <f t="shared" si="354"/>
        <v>0</v>
      </c>
      <c r="T226" s="13">
        <f t="shared" si="355"/>
        <v>0</v>
      </c>
      <c r="U226" s="13">
        <f>SUMIFS(GD_E_2019!G:G,GD_E_2019!E:E,A226)</f>
        <v>0</v>
      </c>
      <c r="V226" s="13">
        <f t="shared" si="356"/>
        <v>0</v>
      </c>
      <c r="W226" s="68" t="s">
        <v>570</v>
      </c>
      <c r="X226" s="13">
        <f t="shared" si="357"/>
        <v>0</v>
      </c>
      <c r="Y226" s="13">
        <f>SUMIFS(GD_E_2020!G:G,GD_E_2020!E:E,A226)</f>
        <v>0</v>
      </c>
      <c r="Z226" s="13">
        <f t="shared" si="358"/>
        <v>0</v>
      </c>
      <c r="AA226" s="68" t="s">
        <v>570</v>
      </c>
      <c r="AB226" s="13">
        <f t="shared" si="359"/>
        <v>0</v>
      </c>
      <c r="AC226" s="13">
        <f>SUMIFS(GD_E_2020!J:J,GD_E_2020!E:E,A226)</f>
        <v>0</v>
      </c>
      <c r="AD226" s="13">
        <f t="shared" si="360"/>
        <v>0</v>
      </c>
      <c r="AE226" s="68" t="s">
        <v>570</v>
      </c>
      <c r="AF226" s="13">
        <f t="shared" si="361"/>
        <v>0</v>
      </c>
      <c r="AG226" s="13">
        <f t="shared" si="362"/>
        <v>0</v>
      </c>
      <c r="AH226" s="13">
        <f t="shared" si="363"/>
        <v>0</v>
      </c>
    </row>
    <row r="227" spans="1:34" s="4" customFormat="1" x14ac:dyDescent="0.25">
      <c r="A227" s="2">
        <v>319003</v>
      </c>
      <c r="B227" s="2">
        <v>5510</v>
      </c>
      <c r="C227" s="12">
        <v>338</v>
      </c>
      <c r="D227" s="12">
        <v>319</v>
      </c>
      <c r="E227" s="12" t="s">
        <v>269</v>
      </c>
      <c r="F227" s="12" t="s">
        <v>223</v>
      </c>
      <c r="G227" s="68" t="s">
        <v>570</v>
      </c>
      <c r="H227" s="13"/>
      <c r="I227" s="13">
        <f>SUMIFS(GD_E_2018!G:G,GD_E_2018!E:E,A227)</f>
        <v>0</v>
      </c>
      <c r="J227" s="13">
        <f t="shared" si="352"/>
        <v>0</v>
      </c>
      <c r="L227" s="13"/>
      <c r="M227" s="13">
        <f>SUMIFS(GD_E_2018!I:I,GD_E_2018!E:E,A227)</f>
        <v>0</v>
      </c>
      <c r="N227" s="13">
        <f t="shared" si="353"/>
        <v>0</v>
      </c>
      <c r="P227" s="13">
        <f t="shared" si="354"/>
        <v>0</v>
      </c>
      <c r="Q227" s="13">
        <f>SUMIFS(GD_E_2018!K:K,GD_E_2018!E:E,A227)</f>
        <v>0</v>
      </c>
      <c r="R227" s="13">
        <f t="shared" si="354"/>
        <v>0</v>
      </c>
      <c r="T227" s="13">
        <f t="shared" si="355"/>
        <v>0</v>
      </c>
      <c r="U227" s="13">
        <f>SUMIFS(GD_E_2019!G:G,GD_E_2019!E:E,A227)</f>
        <v>0</v>
      </c>
      <c r="V227" s="13">
        <f t="shared" si="356"/>
        <v>0</v>
      </c>
      <c r="W227" s="68" t="s">
        <v>570</v>
      </c>
      <c r="X227" s="13">
        <f t="shared" si="357"/>
        <v>0</v>
      </c>
      <c r="Y227" s="13">
        <f>SUMIFS(GD_E_2020!G:G,GD_E_2020!E:E,A227)</f>
        <v>0</v>
      </c>
      <c r="Z227" s="13">
        <f t="shared" si="358"/>
        <v>0</v>
      </c>
      <c r="AA227" s="68" t="s">
        <v>570</v>
      </c>
      <c r="AB227" s="13">
        <f t="shared" si="359"/>
        <v>0</v>
      </c>
      <c r="AC227" s="13">
        <f>SUMIFS(GD_E_2020!J:J,GD_E_2020!E:E,A227)</f>
        <v>0</v>
      </c>
      <c r="AD227" s="13">
        <f t="shared" si="360"/>
        <v>0</v>
      </c>
      <c r="AE227" s="68" t="s">
        <v>570</v>
      </c>
      <c r="AF227" s="13">
        <f t="shared" si="361"/>
        <v>0</v>
      </c>
      <c r="AG227" s="13">
        <f t="shared" si="362"/>
        <v>0</v>
      </c>
      <c r="AH227" s="13">
        <f t="shared" si="363"/>
        <v>0</v>
      </c>
    </row>
    <row r="228" spans="1:34" s="4" customFormat="1" x14ac:dyDescent="0.25">
      <c r="A228" s="2">
        <v>319004</v>
      </c>
      <c r="B228" s="2">
        <v>5510</v>
      </c>
      <c r="C228" s="12">
        <v>334</v>
      </c>
      <c r="D228" s="12">
        <v>319</v>
      </c>
      <c r="E228" s="12" t="s">
        <v>222</v>
      </c>
      <c r="F228" s="12" t="s">
        <v>221</v>
      </c>
      <c r="G228" s="68" t="s">
        <v>570</v>
      </c>
      <c r="H228" s="13"/>
      <c r="I228" s="13">
        <f>SUMIFS(GD_E_2018!G:G,GD_E_2018!E:E,A228)</f>
        <v>0</v>
      </c>
      <c r="J228" s="13">
        <f t="shared" si="352"/>
        <v>0</v>
      </c>
      <c r="L228" s="13"/>
      <c r="M228" s="13">
        <f>SUMIFS(GD_E_2018!I:I,GD_E_2018!E:E,A228)</f>
        <v>0</v>
      </c>
      <c r="N228" s="13">
        <f t="shared" si="353"/>
        <v>0</v>
      </c>
      <c r="P228" s="13">
        <f t="shared" si="354"/>
        <v>0</v>
      </c>
      <c r="Q228" s="13">
        <f>SUMIFS(GD_E_2018!K:K,GD_E_2018!E:E,A228)</f>
        <v>0</v>
      </c>
      <c r="R228" s="13">
        <f t="shared" si="354"/>
        <v>0</v>
      </c>
      <c r="T228" s="13">
        <f t="shared" si="355"/>
        <v>0</v>
      </c>
      <c r="U228" s="13">
        <f>SUMIFS(GD_E_2019!G:G,GD_E_2019!E:E,A228)</f>
        <v>0</v>
      </c>
      <c r="V228" s="13">
        <f t="shared" si="356"/>
        <v>0</v>
      </c>
      <c r="W228" s="68" t="s">
        <v>570</v>
      </c>
      <c r="X228" s="13">
        <f t="shared" si="357"/>
        <v>0</v>
      </c>
      <c r="Y228" s="13">
        <f>SUMIFS(GD_E_2020!G:G,GD_E_2020!E:E,A228)</f>
        <v>0</v>
      </c>
      <c r="Z228" s="13">
        <f t="shared" si="358"/>
        <v>0</v>
      </c>
      <c r="AA228" s="68" t="s">
        <v>570</v>
      </c>
      <c r="AB228" s="13">
        <f t="shared" si="359"/>
        <v>0</v>
      </c>
      <c r="AC228" s="13">
        <f>SUMIFS(GD_E_2020!J:J,GD_E_2020!E:E,A228)</f>
        <v>0</v>
      </c>
      <c r="AD228" s="13">
        <f t="shared" si="360"/>
        <v>0</v>
      </c>
      <c r="AE228" s="68" t="s">
        <v>570</v>
      </c>
      <c r="AF228" s="13">
        <f t="shared" si="361"/>
        <v>0</v>
      </c>
      <c r="AG228" s="13">
        <f t="shared" si="362"/>
        <v>0</v>
      </c>
      <c r="AH228" s="13">
        <f t="shared" si="363"/>
        <v>0</v>
      </c>
    </row>
    <row r="229" spans="1:34" s="4" customFormat="1" x14ac:dyDescent="0.25">
      <c r="A229" s="15"/>
      <c r="B229" s="15"/>
      <c r="C229" s="15"/>
      <c r="D229" s="15"/>
      <c r="E229" s="15" t="s">
        <v>268</v>
      </c>
      <c r="F229" s="15" t="s">
        <v>267</v>
      </c>
      <c r="G229" s="69"/>
      <c r="H229" s="16">
        <f>SUM(H225:H228)</f>
        <v>0</v>
      </c>
      <c r="I229" s="16">
        <f>SUM(I225:I228)</f>
        <v>0</v>
      </c>
      <c r="J229" s="16">
        <f>SUM(J225:J228)</f>
        <v>0</v>
      </c>
      <c r="L229" s="16">
        <f>SUM(L225:L228)</f>
        <v>0</v>
      </c>
      <c r="M229" s="16">
        <f>SUM(M225:M228)</f>
        <v>0</v>
      </c>
      <c r="N229" s="16">
        <f>SUM(N225:N228)</f>
        <v>0</v>
      </c>
      <c r="P229" s="16">
        <f>SUM(P225:P228)</f>
        <v>0</v>
      </c>
      <c r="Q229" s="16">
        <f>SUM(Q225:Q228)</f>
        <v>0</v>
      </c>
      <c r="R229" s="16">
        <f>SUM(R225:R228)</f>
        <v>0</v>
      </c>
      <c r="T229" s="16">
        <f>SUM(T225:T228)</f>
        <v>0</v>
      </c>
      <c r="U229" s="16">
        <f>SUM(U225:U228)</f>
        <v>0</v>
      </c>
      <c r="V229" s="16">
        <f>SUM(V225:V228)</f>
        <v>0</v>
      </c>
      <c r="W229" s="69"/>
      <c r="X229" s="16">
        <f>SUM(X225:X228)</f>
        <v>0</v>
      </c>
      <c r="Y229" s="16">
        <f>SUM(Y225:Y228)</f>
        <v>0</v>
      </c>
      <c r="Z229" s="16">
        <f>SUM(Z225:Z228)</f>
        <v>0</v>
      </c>
      <c r="AA229" s="69"/>
      <c r="AB229" s="16">
        <f>SUM(AB225:AB228)</f>
        <v>0</v>
      </c>
      <c r="AC229" s="16">
        <f>SUM(AC225:AC228)</f>
        <v>0</v>
      </c>
      <c r="AD229" s="16">
        <f>SUM(AD225:AD228)</f>
        <v>0</v>
      </c>
      <c r="AE229" s="69"/>
      <c r="AF229" s="16">
        <f>SUM(AF225:AF228)</f>
        <v>0</v>
      </c>
      <c r="AG229" s="16">
        <f>SUM(AG225:AG228)</f>
        <v>0</v>
      </c>
      <c r="AH229" s="16">
        <f>SUM(AH225:AH228)</f>
        <v>0</v>
      </c>
    </row>
    <row r="230" spans="1:34" s="4" customFormat="1" x14ac:dyDescent="0.25">
      <c r="A230" s="2">
        <v>320001</v>
      </c>
      <c r="B230" s="2">
        <v>5300</v>
      </c>
      <c r="C230" s="12">
        <v>3411</v>
      </c>
      <c r="D230" s="12">
        <v>320</v>
      </c>
      <c r="E230" s="12" t="s">
        <v>218</v>
      </c>
      <c r="F230" s="12" t="s">
        <v>217</v>
      </c>
      <c r="G230" s="68" t="s">
        <v>570</v>
      </c>
      <c r="H230" s="13"/>
      <c r="I230" s="13">
        <f>SUMIFS(GD_E_2018!G:G,GD_E_2018!E:E,A230)</f>
        <v>0</v>
      </c>
      <c r="J230" s="13">
        <f>H230+I230</f>
        <v>0</v>
      </c>
      <c r="L230" s="13"/>
      <c r="M230" s="13">
        <f>SUMIFS(GD_E_2018!I:I,GD_E_2018!E:E,A230)</f>
        <v>0</v>
      </c>
      <c r="N230" s="13">
        <f>L230+M230</f>
        <v>0</v>
      </c>
      <c r="P230" s="13">
        <f t="shared" ref="P230:R232" si="364">O230+N230</f>
        <v>0</v>
      </c>
      <c r="Q230" s="13">
        <f>SUMIFS(GD_E_2018!K:K,GD_E_2018!E:E,A230)</f>
        <v>0</v>
      </c>
      <c r="R230" s="13">
        <f t="shared" si="364"/>
        <v>0</v>
      </c>
      <c r="T230" s="13">
        <f t="shared" ref="T230:T232" si="365">R230</f>
        <v>0</v>
      </c>
      <c r="U230" s="13">
        <f>SUMIFS(GD_E_2019!G:G,GD_E_2019!E:E,A230)</f>
        <v>0</v>
      </c>
      <c r="V230" s="13">
        <f t="shared" ref="V230:V232" si="366">U230+T230</f>
        <v>0</v>
      </c>
      <c r="W230" s="68" t="s">
        <v>570</v>
      </c>
      <c r="X230" s="13">
        <f t="shared" ref="X230:X232" si="367">V230</f>
        <v>0</v>
      </c>
      <c r="Y230" s="13">
        <f>SUMIFS(GD_E_2020!G:G,GD_E_2020!E:E,A230)</f>
        <v>0</v>
      </c>
      <c r="Z230" s="13">
        <f t="shared" ref="Z230:Z232" si="368">Y230+X230</f>
        <v>0</v>
      </c>
      <c r="AA230" s="68" t="s">
        <v>570</v>
      </c>
      <c r="AB230" s="13">
        <f t="shared" ref="AB230:AB232" si="369">Z230</f>
        <v>0</v>
      </c>
      <c r="AC230" s="13">
        <f>SUMIFS(GD_E_2020!J:J,GD_E_2020!E:E,A230)</f>
        <v>0</v>
      </c>
      <c r="AD230" s="13">
        <f t="shared" ref="AD230:AD232" si="370">AC230+AB230</f>
        <v>0</v>
      </c>
      <c r="AE230" s="68" t="s">
        <v>570</v>
      </c>
      <c r="AF230" s="13">
        <f t="shared" ref="AF230:AF232" si="371">X230</f>
        <v>0</v>
      </c>
      <c r="AG230" s="13">
        <f t="shared" ref="AG230:AG232" si="372">AC230+Y230</f>
        <v>0</v>
      </c>
      <c r="AH230" s="13">
        <f t="shared" ref="AH230:AH232" si="373">AG230+AF230</f>
        <v>0</v>
      </c>
    </row>
    <row r="231" spans="1:34" s="4" customFormat="1" x14ac:dyDescent="0.25">
      <c r="A231" s="2">
        <v>320002</v>
      </c>
      <c r="B231" s="2">
        <v>5300</v>
      </c>
      <c r="C231" s="12">
        <v>3412</v>
      </c>
      <c r="D231" s="12">
        <v>320</v>
      </c>
      <c r="E231" s="12" t="s">
        <v>216</v>
      </c>
      <c r="F231" s="12" t="s">
        <v>215</v>
      </c>
      <c r="G231" s="68" t="s">
        <v>570</v>
      </c>
      <c r="H231" s="13"/>
      <c r="I231" s="13">
        <f>SUMIFS(GD_E_2018!G:G,GD_E_2018!E:E,A231)</f>
        <v>0</v>
      </c>
      <c r="J231" s="13">
        <f>H231+I231</f>
        <v>0</v>
      </c>
      <c r="L231" s="13"/>
      <c r="M231" s="13">
        <f>SUMIFS(GD_E_2018!I:I,GD_E_2018!E:E,A231)</f>
        <v>0</v>
      </c>
      <c r="N231" s="13">
        <f>L231+M231</f>
        <v>0</v>
      </c>
      <c r="P231" s="13">
        <f t="shared" si="364"/>
        <v>0</v>
      </c>
      <c r="Q231" s="13">
        <f>SUMIFS(GD_E_2018!K:K,GD_E_2018!E:E,A231)</f>
        <v>0</v>
      </c>
      <c r="R231" s="13">
        <f t="shared" si="364"/>
        <v>0</v>
      </c>
      <c r="T231" s="13">
        <f t="shared" si="365"/>
        <v>0</v>
      </c>
      <c r="U231" s="13">
        <f>SUMIFS(GD_E_2019!G:G,GD_E_2019!E:E,A231)</f>
        <v>0</v>
      </c>
      <c r="V231" s="13">
        <f t="shared" si="366"/>
        <v>0</v>
      </c>
      <c r="W231" s="68" t="s">
        <v>570</v>
      </c>
      <c r="X231" s="13">
        <f t="shared" si="367"/>
        <v>0</v>
      </c>
      <c r="Y231" s="13">
        <f>SUMIFS(GD_E_2020!G:G,GD_E_2020!E:E,A231)</f>
        <v>0</v>
      </c>
      <c r="Z231" s="13">
        <f t="shared" si="368"/>
        <v>0</v>
      </c>
      <c r="AA231" s="68" t="s">
        <v>570</v>
      </c>
      <c r="AB231" s="13">
        <f t="shared" si="369"/>
        <v>0</v>
      </c>
      <c r="AC231" s="13">
        <f>SUMIFS(GD_E_2020!J:J,GD_E_2020!E:E,A231)</f>
        <v>0</v>
      </c>
      <c r="AD231" s="13">
        <f t="shared" si="370"/>
        <v>0</v>
      </c>
      <c r="AE231" s="68" t="s">
        <v>570</v>
      </c>
      <c r="AF231" s="13">
        <f t="shared" si="371"/>
        <v>0</v>
      </c>
      <c r="AG231" s="13">
        <f t="shared" si="372"/>
        <v>0</v>
      </c>
      <c r="AH231" s="13">
        <f t="shared" si="373"/>
        <v>0</v>
      </c>
    </row>
    <row r="232" spans="1:34" s="4" customFormat="1" x14ac:dyDescent="0.25">
      <c r="A232" s="2">
        <v>320003</v>
      </c>
      <c r="B232" s="2">
        <v>5300</v>
      </c>
      <c r="C232" s="12">
        <v>34311</v>
      </c>
      <c r="D232" s="12">
        <v>320</v>
      </c>
      <c r="E232" s="12" t="s">
        <v>214</v>
      </c>
      <c r="F232" s="12" t="s">
        <v>213</v>
      </c>
      <c r="G232" s="68" t="s">
        <v>570</v>
      </c>
      <c r="H232" s="13"/>
      <c r="I232" s="13">
        <f>SUMIFS(GD_E_2018!G:G,GD_E_2018!E:E,A232)</f>
        <v>0</v>
      </c>
      <c r="J232" s="13">
        <f>H232+I232</f>
        <v>0</v>
      </c>
      <c r="L232" s="13"/>
      <c r="M232" s="13">
        <f>SUMIFS(GD_E_2018!I:I,GD_E_2018!E:E,A232)</f>
        <v>0</v>
      </c>
      <c r="N232" s="13">
        <f>L232+M232</f>
        <v>0</v>
      </c>
      <c r="P232" s="13">
        <f t="shared" si="364"/>
        <v>0</v>
      </c>
      <c r="Q232" s="13">
        <f>SUMIFS(GD_E_2018!K:K,GD_E_2018!E:E,A232)</f>
        <v>0</v>
      </c>
      <c r="R232" s="13">
        <f t="shared" si="364"/>
        <v>0</v>
      </c>
      <c r="T232" s="13">
        <f t="shared" si="365"/>
        <v>0</v>
      </c>
      <c r="U232" s="13">
        <f>SUMIFS(GD_E_2019!G:G,GD_E_2019!E:E,A232)</f>
        <v>0</v>
      </c>
      <c r="V232" s="13">
        <f t="shared" si="366"/>
        <v>0</v>
      </c>
      <c r="W232" s="68" t="s">
        <v>570</v>
      </c>
      <c r="X232" s="13">
        <f t="shared" si="367"/>
        <v>0</v>
      </c>
      <c r="Y232" s="13">
        <f>SUMIFS(GD_E_2020!G:G,GD_E_2020!E:E,A232)</f>
        <v>0</v>
      </c>
      <c r="Z232" s="13">
        <f t="shared" si="368"/>
        <v>0</v>
      </c>
      <c r="AA232" s="68" t="s">
        <v>570</v>
      </c>
      <c r="AB232" s="13">
        <f t="shared" si="369"/>
        <v>0</v>
      </c>
      <c r="AC232" s="13">
        <f>SUMIFS(GD_E_2020!J:J,GD_E_2020!E:E,A232)</f>
        <v>0</v>
      </c>
      <c r="AD232" s="13">
        <f t="shared" si="370"/>
        <v>0</v>
      </c>
      <c r="AE232" s="68" t="s">
        <v>570</v>
      </c>
      <c r="AF232" s="13">
        <f t="shared" si="371"/>
        <v>0</v>
      </c>
      <c r="AG232" s="13">
        <f t="shared" si="372"/>
        <v>0</v>
      </c>
      <c r="AH232" s="13">
        <f t="shared" si="373"/>
        <v>0</v>
      </c>
    </row>
    <row r="233" spans="1:34" s="4" customFormat="1" x14ac:dyDescent="0.25">
      <c r="A233" s="15"/>
      <c r="B233" s="15"/>
      <c r="C233" s="15"/>
      <c r="D233" s="15"/>
      <c r="E233" s="15" t="s">
        <v>266</v>
      </c>
      <c r="F233" s="15" t="s">
        <v>265</v>
      </c>
      <c r="G233" s="69"/>
      <c r="H233" s="16">
        <f>SUM(H230:H232)</f>
        <v>0</v>
      </c>
      <c r="I233" s="16">
        <f>SUM(I230:I232)</f>
        <v>0</v>
      </c>
      <c r="J233" s="16">
        <f>SUM(J230:J232)</f>
        <v>0</v>
      </c>
      <c r="L233" s="16">
        <f>SUM(L230:L232)</f>
        <v>0</v>
      </c>
      <c r="M233" s="16">
        <f>SUM(M230:M232)</f>
        <v>0</v>
      </c>
      <c r="N233" s="16">
        <f>SUM(N230:N232)</f>
        <v>0</v>
      </c>
      <c r="P233" s="16">
        <f>SUM(P230:P232)</f>
        <v>0</v>
      </c>
      <c r="Q233" s="16">
        <f>SUM(Q230:Q232)</f>
        <v>0</v>
      </c>
      <c r="R233" s="16">
        <f>SUM(R230:R232)</f>
        <v>0</v>
      </c>
      <c r="T233" s="16">
        <f>SUM(T230:T232)</f>
        <v>0</v>
      </c>
      <c r="U233" s="16">
        <f>SUM(U230:U232)</f>
        <v>0</v>
      </c>
      <c r="V233" s="16">
        <f>SUM(V230:V232)</f>
        <v>0</v>
      </c>
      <c r="W233" s="69"/>
      <c r="X233" s="16">
        <f>SUM(X230:X232)</f>
        <v>0</v>
      </c>
      <c r="Y233" s="16">
        <f>SUM(Y230:Y232)</f>
        <v>0</v>
      </c>
      <c r="Z233" s="16">
        <f>SUM(Z230:Z232)</f>
        <v>0</v>
      </c>
      <c r="AA233" s="69"/>
      <c r="AB233" s="16">
        <f>SUM(AB230:AB232)</f>
        <v>0</v>
      </c>
      <c r="AC233" s="16">
        <f>SUM(AC230:AC232)</f>
        <v>0</v>
      </c>
      <c r="AD233" s="16">
        <f>SUM(AD230:AD232)</f>
        <v>0</v>
      </c>
      <c r="AE233" s="69"/>
      <c r="AF233" s="16">
        <f>SUM(AF230:AF232)</f>
        <v>0</v>
      </c>
      <c r="AG233" s="16">
        <f>SUM(AG230:AG232)</f>
        <v>0</v>
      </c>
      <c r="AH233" s="16">
        <f>SUM(AH230:AH232)</f>
        <v>0</v>
      </c>
    </row>
    <row r="234" spans="1:34" s="4" customFormat="1" x14ac:dyDescent="0.25">
      <c r="A234" s="4">
        <v>321001</v>
      </c>
      <c r="B234" s="46">
        <v>5510</v>
      </c>
      <c r="C234" s="22">
        <v>3521</v>
      </c>
      <c r="D234" s="12">
        <v>321</v>
      </c>
      <c r="E234" s="22" t="s">
        <v>202</v>
      </c>
      <c r="F234" s="22" t="s">
        <v>201</v>
      </c>
      <c r="G234" s="68" t="s">
        <v>570</v>
      </c>
      <c r="H234" s="13"/>
      <c r="I234" s="13">
        <f>SUMIFS(GD_E_2018!G:G,GD_E_2018!E:E,A234)</f>
        <v>0</v>
      </c>
      <c r="J234" s="13">
        <f>H234+I234</f>
        <v>0</v>
      </c>
      <c r="L234" s="13"/>
      <c r="M234" s="13">
        <f>SUMIFS(GD_E_2018!I:I,GD_E_2018!E:E,A234)</f>
        <v>0</v>
      </c>
      <c r="N234" s="13">
        <f>L234+M234</f>
        <v>0</v>
      </c>
      <c r="P234" s="13">
        <f t="shared" ref="P234:R237" si="374">O234+N234</f>
        <v>0</v>
      </c>
      <c r="Q234" s="13">
        <f>SUMIFS(GD_E_2018!K:K,GD_E_2018!E:E,A234)</f>
        <v>0</v>
      </c>
      <c r="R234" s="13">
        <f t="shared" si="374"/>
        <v>0</v>
      </c>
      <c r="T234" s="13">
        <f t="shared" ref="T234:T237" si="375">R234</f>
        <v>0</v>
      </c>
      <c r="U234" s="13">
        <f>SUMIFS(GD_E_2019!G:G,GD_E_2019!E:E,A234)</f>
        <v>0</v>
      </c>
      <c r="V234" s="13">
        <f t="shared" ref="V234:V237" si="376">U234+T234</f>
        <v>0</v>
      </c>
      <c r="W234" s="68" t="s">
        <v>570</v>
      </c>
      <c r="X234" s="13">
        <f t="shared" ref="X234:X237" si="377">V234</f>
        <v>0</v>
      </c>
      <c r="Y234" s="13">
        <f>SUMIFS(GD_E_2020!G:G,GD_E_2020!E:E,A234)</f>
        <v>0</v>
      </c>
      <c r="Z234" s="13">
        <f t="shared" ref="Z234:Z237" si="378">Y234+X234</f>
        <v>0</v>
      </c>
      <c r="AA234" s="68" t="s">
        <v>570</v>
      </c>
      <c r="AB234" s="13">
        <f t="shared" ref="AB234:AB237" si="379">Z234</f>
        <v>0</v>
      </c>
      <c r="AC234" s="13">
        <f>SUMIFS(GD_E_2020!J:J,GD_E_2020!E:E,A234)</f>
        <v>0</v>
      </c>
      <c r="AD234" s="13">
        <f t="shared" ref="AD234:AD237" si="380">AC234+AB234</f>
        <v>0</v>
      </c>
      <c r="AE234" s="68" t="s">
        <v>570</v>
      </c>
      <c r="AF234" s="13">
        <f t="shared" ref="AF234:AF237" si="381">X234</f>
        <v>0</v>
      </c>
      <c r="AG234" s="13">
        <f t="shared" ref="AG234:AG237" si="382">AC234+Y234</f>
        <v>0</v>
      </c>
      <c r="AH234" s="13">
        <f t="shared" ref="AH234:AH237" si="383">AG234+AF234</f>
        <v>0</v>
      </c>
    </row>
    <row r="235" spans="1:34" s="4" customFormat="1" x14ac:dyDescent="0.25">
      <c r="A235" s="4">
        <v>321002</v>
      </c>
      <c r="B235" s="4">
        <v>5510</v>
      </c>
      <c r="C235" s="22">
        <v>3522</v>
      </c>
      <c r="D235" s="12">
        <v>321</v>
      </c>
      <c r="E235" s="22" t="s">
        <v>200</v>
      </c>
      <c r="F235" s="22" t="s">
        <v>199</v>
      </c>
      <c r="G235" s="68" t="s">
        <v>570</v>
      </c>
      <c r="H235" s="13"/>
      <c r="I235" s="13">
        <f>SUMIFS(GD_E_2018!G:G,GD_E_2018!E:E,A235)</f>
        <v>0</v>
      </c>
      <c r="J235" s="13">
        <f>H235+I235</f>
        <v>0</v>
      </c>
      <c r="L235" s="13"/>
      <c r="M235" s="13">
        <f>SUMIFS(GD_E_2018!I:I,GD_E_2018!E:E,A235)</f>
        <v>0</v>
      </c>
      <c r="N235" s="13">
        <f>L235+M235</f>
        <v>0</v>
      </c>
      <c r="P235" s="13">
        <f t="shared" si="374"/>
        <v>0</v>
      </c>
      <c r="Q235" s="13">
        <f>SUMIFS(GD_E_2018!K:K,GD_E_2018!E:E,A235)</f>
        <v>0</v>
      </c>
      <c r="R235" s="13">
        <f t="shared" si="374"/>
        <v>0</v>
      </c>
      <c r="T235" s="13">
        <f t="shared" si="375"/>
        <v>0</v>
      </c>
      <c r="U235" s="13">
        <f>SUMIFS(GD_E_2019!G:G,GD_E_2019!E:E,A235)</f>
        <v>0</v>
      </c>
      <c r="V235" s="13">
        <f t="shared" si="376"/>
        <v>0</v>
      </c>
      <c r="W235" s="68" t="s">
        <v>570</v>
      </c>
      <c r="X235" s="13">
        <f t="shared" si="377"/>
        <v>0</v>
      </c>
      <c r="Y235" s="13">
        <f>SUMIFS(GD_E_2020!G:G,GD_E_2020!E:E,A235)</f>
        <v>0</v>
      </c>
      <c r="Z235" s="13">
        <f t="shared" si="378"/>
        <v>0</v>
      </c>
      <c r="AA235" s="68" t="s">
        <v>570</v>
      </c>
      <c r="AB235" s="13">
        <f t="shared" si="379"/>
        <v>0</v>
      </c>
      <c r="AC235" s="13">
        <f>SUMIFS(GD_E_2020!J:J,GD_E_2020!E:E,A235)</f>
        <v>0</v>
      </c>
      <c r="AD235" s="13">
        <f t="shared" si="380"/>
        <v>0</v>
      </c>
      <c r="AE235" s="68" t="s">
        <v>570</v>
      </c>
      <c r="AF235" s="13">
        <f t="shared" si="381"/>
        <v>0</v>
      </c>
      <c r="AG235" s="13">
        <f t="shared" si="382"/>
        <v>0</v>
      </c>
      <c r="AH235" s="13">
        <f t="shared" si="383"/>
        <v>0</v>
      </c>
    </row>
    <row r="236" spans="1:34" s="4" customFormat="1" x14ac:dyDescent="0.25">
      <c r="A236" s="4">
        <v>321003</v>
      </c>
      <c r="B236" s="4">
        <v>5510</v>
      </c>
      <c r="C236" s="22">
        <v>3523</v>
      </c>
      <c r="D236" s="12">
        <v>321</v>
      </c>
      <c r="E236" s="22" t="s">
        <v>198</v>
      </c>
      <c r="F236" s="22" t="s">
        <v>197</v>
      </c>
      <c r="G236" s="68" t="s">
        <v>570</v>
      </c>
      <c r="H236" s="13"/>
      <c r="I236" s="13">
        <f>SUMIFS(GD_E_2018!G:G,GD_E_2018!E:E,A236)</f>
        <v>0</v>
      </c>
      <c r="J236" s="13">
        <f>H236+I236</f>
        <v>0</v>
      </c>
      <c r="L236" s="13"/>
      <c r="M236" s="13">
        <f>SUMIFS(GD_E_2018!I:I,GD_E_2018!E:E,A236)</f>
        <v>0</v>
      </c>
      <c r="N236" s="13">
        <f>L236+M236</f>
        <v>0</v>
      </c>
      <c r="P236" s="13">
        <f t="shared" si="374"/>
        <v>0</v>
      </c>
      <c r="Q236" s="13">
        <f>SUMIFS(GD_E_2018!K:K,GD_E_2018!E:E,A236)</f>
        <v>0</v>
      </c>
      <c r="R236" s="13">
        <f t="shared" si="374"/>
        <v>0</v>
      </c>
      <c r="T236" s="13">
        <f t="shared" si="375"/>
        <v>0</v>
      </c>
      <c r="U236" s="13">
        <f>SUMIFS(GD_E_2019!G:G,GD_E_2019!E:E,A236)</f>
        <v>0</v>
      </c>
      <c r="V236" s="13">
        <f t="shared" si="376"/>
        <v>0</v>
      </c>
      <c r="W236" s="68" t="s">
        <v>570</v>
      </c>
      <c r="X236" s="13">
        <f t="shared" si="377"/>
        <v>0</v>
      </c>
      <c r="Y236" s="13">
        <f>SUMIFS(GD_E_2020!G:G,GD_E_2020!E:E,A236)</f>
        <v>0</v>
      </c>
      <c r="Z236" s="13">
        <f t="shared" si="378"/>
        <v>0</v>
      </c>
      <c r="AA236" s="68" t="s">
        <v>570</v>
      </c>
      <c r="AB236" s="13">
        <f t="shared" si="379"/>
        <v>0</v>
      </c>
      <c r="AC236" s="13">
        <f>SUMIFS(GD_E_2020!J:J,GD_E_2020!E:E,A236)</f>
        <v>0</v>
      </c>
      <c r="AD236" s="13">
        <f t="shared" si="380"/>
        <v>0</v>
      </c>
      <c r="AE236" s="68" t="s">
        <v>570</v>
      </c>
      <c r="AF236" s="13">
        <f t="shared" si="381"/>
        <v>0</v>
      </c>
      <c r="AG236" s="13">
        <f t="shared" si="382"/>
        <v>0</v>
      </c>
      <c r="AH236" s="13">
        <f t="shared" si="383"/>
        <v>0</v>
      </c>
    </row>
    <row r="237" spans="1:34" s="4" customFormat="1" x14ac:dyDescent="0.25">
      <c r="A237" s="4">
        <v>321004</v>
      </c>
      <c r="B237" s="4">
        <v>5510</v>
      </c>
      <c r="C237" s="22">
        <v>3524</v>
      </c>
      <c r="D237" s="12">
        <v>321</v>
      </c>
      <c r="E237" s="22" t="s">
        <v>196</v>
      </c>
      <c r="F237" s="22" t="s">
        <v>195</v>
      </c>
      <c r="G237" s="68" t="s">
        <v>570</v>
      </c>
      <c r="H237" s="13"/>
      <c r="I237" s="13">
        <f>SUMIFS(GD_E_2018!G:G,GD_E_2018!E:E,A237)</f>
        <v>0</v>
      </c>
      <c r="J237" s="13">
        <f>H237+I237</f>
        <v>0</v>
      </c>
      <c r="L237" s="13"/>
      <c r="M237" s="13">
        <f>SUMIFS(GD_E_2018!I:I,GD_E_2018!E:E,A237)</f>
        <v>0</v>
      </c>
      <c r="N237" s="13">
        <f>L237+M237</f>
        <v>0</v>
      </c>
      <c r="P237" s="13">
        <f t="shared" si="374"/>
        <v>0</v>
      </c>
      <c r="Q237" s="13">
        <f>SUMIFS(GD_E_2018!K:K,GD_E_2018!E:E,A237)</f>
        <v>0</v>
      </c>
      <c r="R237" s="13">
        <f t="shared" si="374"/>
        <v>0</v>
      </c>
      <c r="T237" s="13">
        <f t="shared" si="375"/>
        <v>0</v>
      </c>
      <c r="U237" s="13">
        <f>SUMIFS(GD_E_2019!G:G,GD_E_2019!E:E,A237)</f>
        <v>0</v>
      </c>
      <c r="V237" s="13">
        <f t="shared" si="376"/>
        <v>0</v>
      </c>
      <c r="W237" s="68" t="s">
        <v>570</v>
      </c>
      <c r="X237" s="13">
        <f t="shared" si="377"/>
        <v>0</v>
      </c>
      <c r="Y237" s="13">
        <f>SUMIFS(GD_E_2020!G:G,GD_E_2020!E:E,A237)</f>
        <v>0</v>
      </c>
      <c r="Z237" s="13">
        <f t="shared" si="378"/>
        <v>0</v>
      </c>
      <c r="AA237" s="68" t="s">
        <v>570</v>
      </c>
      <c r="AB237" s="13">
        <f t="shared" si="379"/>
        <v>0</v>
      </c>
      <c r="AC237" s="13">
        <f>SUMIFS(GD_E_2020!J:J,GD_E_2020!E:E,A237)</f>
        <v>0</v>
      </c>
      <c r="AD237" s="13">
        <f t="shared" si="380"/>
        <v>0</v>
      </c>
      <c r="AE237" s="68" t="s">
        <v>570</v>
      </c>
      <c r="AF237" s="13">
        <f t="shared" si="381"/>
        <v>0</v>
      </c>
      <c r="AG237" s="13">
        <f t="shared" si="382"/>
        <v>0</v>
      </c>
      <c r="AH237" s="13">
        <f t="shared" si="383"/>
        <v>0</v>
      </c>
    </row>
    <row r="238" spans="1:34" s="4" customFormat="1" x14ac:dyDescent="0.25">
      <c r="A238" s="15"/>
      <c r="B238" s="15"/>
      <c r="C238" s="15"/>
      <c r="D238" s="15"/>
      <c r="E238" s="15" t="s">
        <v>264</v>
      </c>
      <c r="F238" s="15" t="s">
        <v>263</v>
      </c>
      <c r="G238" s="69"/>
      <c r="H238" s="16">
        <f>SUM(H234:H237)</f>
        <v>0</v>
      </c>
      <c r="I238" s="16">
        <f>SUM(I234:I237)</f>
        <v>0</v>
      </c>
      <c r="J238" s="16">
        <f>SUM(J234:J237)</f>
        <v>0</v>
      </c>
      <c r="L238" s="16">
        <f>SUM(L234:L237)</f>
        <v>0</v>
      </c>
      <c r="M238" s="16">
        <f>SUM(M234:M237)</f>
        <v>0</v>
      </c>
      <c r="N238" s="16">
        <f>SUM(N234:N237)</f>
        <v>0</v>
      </c>
      <c r="P238" s="16">
        <f>SUM(P234:P237)</f>
        <v>0</v>
      </c>
      <c r="Q238" s="16">
        <f>SUM(Q234:Q237)</f>
        <v>0</v>
      </c>
      <c r="R238" s="16">
        <f>SUM(R234:R237)</f>
        <v>0</v>
      </c>
      <c r="T238" s="16">
        <f>SUM(T234:T237)</f>
        <v>0</v>
      </c>
      <c r="U238" s="16">
        <f>SUM(U234:U237)</f>
        <v>0</v>
      </c>
      <c r="V238" s="16">
        <f>SUM(V234:V237)</f>
        <v>0</v>
      </c>
      <c r="W238" s="69"/>
      <c r="X238" s="16">
        <f>SUM(X234:X237)</f>
        <v>0</v>
      </c>
      <c r="Y238" s="16">
        <f>SUM(Y234:Y237)</f>
        <v>0</v>
      </c>
      <c r="Z238" s="16">
        <f>SUM(Z234:Z237)</f>
        <v>0</v>
      </c>
      <c r="AA238" s="69"/>
      <c r="AB238" s="16">
        <f>SUM(AB234:AB237)</f>
        <v>0</v>
      </c>
      <c r="AC238" s="16">
        <f>SUM(AC234:AC237)</f>
        <v>0</v>
      </c>
      <c r="AD238" s="16">
        <f>SUM(AD234:AD237)</f>
        <v>0</v>
      </c>
      <c r="AE238" s="69"/>
      <c r="AF238" s="16">
        <f>SUM(AF234:AF237)</f>
        <v>0</v>
      </c>
      <c r="AG238" s="16">
        <f>SUM(AG234:AG237)</f>
        <v>0</v>
      </c>
      <c r="AH238" s="16">
        <f>SUM(AH234:AH237)</f>
        <v>0</v>
      </c>
    </row>
    <row r="239" spans="1:34" s="4" customFormat="1" x14ac:dyDescent="0.25">
      <c r="A239" s="4">
        <v>322001</v>
      </c>
      <c r="B239" s="47">
        <v>5510</v>
      </c>
      <c r="C239" s="22">
        <v>3531</v>
      </c>
      <c r="D239" s="12">
        <v>322</v>
      </c>
      <c r="E239" s="48" t="s">
        <v>262</v>
      </c>
      <c r="F239" s="22" t="s">
        <v>261</v>
      </c>
      <c r="G239" s="68" t="s">
        <v>570</v>
      </c>
      <c r="H239" s="13"/>
      <c r="I239" s="13">
        <f>SUMIFS(GD_E_2018!G:G,GD_E_2018!E:E,A239)</f>
        <v>0</v>
      </c>
      <c r="J239" s="13">
        <f>H239+I239</f>
        <v>0</v>
      </c>
      <c r="L239" s="13"/>
      <c r="M239" s="13">
        <f>SUMIFS(GD_E_2018!I:I,GD_E_2018!E:E,A239)</f>
        <v>0</v>
      </c>
      <c r="N239" s="13">
        <f>L239+M239</f>
        <v>0</v>
      </c>
      <c r="P239" s="13">
        <f t="shared" ref="P239:R242" si="384">O239+N239</f>
        <v>0</v>
      </c>
      <c r="Q239" s="13">
        <f>SUMIFS(GD_E_2018!K:K,GD_E_2018!E:E,A239)</f>
        <v>0</v>
      </c>
      <c r="R239" s="13">
        <f t="shared" si="384"/>
        <v>0</v>
      </c>
      <c r="T239" s="13">
        <f t="shared" ref="T239:T242" si="385">R239</f>
        <v>0</v>
      </c>
      <c r="U239" s="13">
        <f>SUMIFS(GD_E_2019!G:G,GD_E_2019!E:E,A239)</f>
        <v>0</v>
      </c>
      <c r="V239" s="13">
        <f t="shared" ref="V239:V242" si="386">U239+T239</f>
        <v>0</v>
      </c>
      <c r="W239" s="68" t="s">
        <v>570</v>
      </c>
      <c r="X239" s="13">
        <f t="shared" ref="X239:X242" si="387">V239</f>
        <v>0</v>
      </c>
      <c r="Y239" s="13">
        <f>SUMIFS(GD_E_2020!G:G,GD_E_2020!E:E,A239)</f>
        <v>0</v>
      </c>
      <c r="Z239" s="13">
        <f t="shared" ref="Z239:Z242" si="388">Y239+X239</f>
        <v>0</v>
      </c>
      <c r="AA239" s="68" t="s">
        <v>570</v>
      </c>
      <c r="AB239" s="13">
        <f t="shared" ref="AB239:AB242" si="389">Z239</f>
        <v>0</v>
      </c>
      <c r="AC239" s="13">
        <f>SUMIFS(GD_E_2020!J:J,GD_E_2020!E:E,A239)</f>
        <v>0</v>
      </c>
      <c r="AD239" s="13">
        <f t="shared" ref="AD239:AD242" si="390">AC239+AB239</f>
        <v>0</v>
      </c>
      <c r="AE239" s="68" t="s">
        <v>570</v>
      </c>
      <c r="AF239" s="13">
        <f t="shared" ref="AF239:AF242" si="391">X239</f>
        <v>0</v>
      </c>
      <c r="AG239" s="13">
        <f t="shared" ref="AG239:AG242" si="392">AC239+Y239</f>
        <v>0</v>
      </c>
      <c r="AH239" s="13">
        <f t="shared" ref="AH239:AH242" si="393">AG239+AF239</f>
        <v>0</v>
      </c>
    </row>
    <row r="240" spans="1:34" s="4" customFormat="1" x14ac:dyDescent="0.25">
      <c r="A240" s="4">
        <v>322002</v>
      </c>
      <c r="B240" s="47">
        <v>5510</v>
      </c>
      <c r="C240" s="22">
        <v>3532</v>
      </c>
      <c r="D240" s="12">
        <v>322</v>
      </c>
      <c r="E240" s="48" t="s">
        <v>260</v>
      </c>
      <c r="F240" s="22" t="s">
        <v>259</v>
      </c>
      <c r="G240" s="68" t="s">
        <v>570</v>
      </c>
      <c r="H240" s="13"/>
      <c r="I240" s="13">
        <f>SUMIFS(GD_E_2018!G:G,GD_E_2018!E:E,A240)</f>
        <v>0</v>
      </c>
      <c r="J240" s="13">
        <f>H240+I240</f>
        <v>0</v>
      </c>
      <c r="L240" s="13"/>
      <c r="M240" s="13">
        <f>SUMIFS(GD_E_2018!I:I,GD_E_2018!E:E,A240)</f>
        <v>0</v>
      </c>
      <c r="N240" s="13">
        <f>L240+M240</f>
        <v>0</v>
      </c>
      <c r="P240" s="13">
        <f t="shared" si="384"/>
        <v>0</v>
      </c>
      <c r="Q240" s="13">
        <f>SUMIFS(GD_E_2018!K:K,GD_E_2018!E:E,A240)</f>
        <v>0</v>
      </c>
      <c r="R240" s="13">
        <f t="shared" si="384"/>
        <v>0</v>
      </c>
      <c r="T240" s="13">
        <f t="shared" si="385"/>
        <v>0</v>
      </c>
      <c r="U240" s="13">
        <f>SUMIFS(GD_E_2019!G:G,GD_E_2019!E:E,A240)</f>
        <v>0</v>
      </c>
      <c r="V240" s="13">
        <f t="shared" si="386"/>
        <v>0</v>
      </c>
      <c r="W240" s="68" t="s">
        <v>570</v>
      </c>
      <c r="X240" s="13">
        <f t="shared" si="387"/>
        <v>0</v>
      </c>
      <c r="Y240" s="13">
        <f>SUMIFS(GD_E_2020!G:G,GD_E_2020!E:E,A240)</f>
        <v>0</v>
      </c>
      <c r="Z240" s="13">
        <f t="shared" si="388"/>
        <v>0</v>
      </c>
      <c r="AA240" s="68" t="s">
        <v>570</v>
      </c>
      <c r="AB240" s="13">
        <f t="shared" si="389"/>
        <v>0</v>
      </c>
      <c r="AC240" s="13">
        <f>SUMIFS(GD_E_2020!J:J,GD_E_2020!E:E,A240)</f>
        <v>0</v>
      </c>
      <c r="AD240" s="13">
        <f t="shared" si="390"/>
        <v>0</v>
      </c>
      <c r="AE240" s="68" t="s">
        <v>570</v>
      </c>
      <c r="AF240" s="13">
        <f t="shared" si="391"/>
        <v>0</v>
      </c>
      <c r="AG240" s="13">
        <f t="shared" si="392"/>
        <v>0</v>
      </c>
      <c r="AH240" s="13">
        <f t="shared" si="393"/>
        <v>0</v>
      </c>
    </row>
    <row r="241" spans="1:34" s="4" customFormat="1" x14ac:dyDescent="0.25">
      <c r="A241" s="4">
        <v>322003</v>
      </c>
      <c r="B241" s="4">
        <v>5500</v>
      </c>
      <c r="C241" s="22">
        <v>3533</v>
      </c>
      <c r="D241" s="12">
        <v>322</v>
      </c>
      <c r="E241" s="22" t="s">
        <v>258</v>
      </c>
      <c r="F241" s="22" t="s">
        <v>257</v>
      </c>
      <c r="G241" s="68" t="s">
        <v>570</v>
      </c>
      <c r="H241" s="13"/>
      <c r="I241" s="13">
        <f>SUMIFS(GD_E_2018!G:G,GD_E_2018!E:E,A241)</f>
        <v>0</v>
      </c>
      <c r="J241" s="13">
        <f>H241+I241</f>
        <v>0</v>
      </c>
      <c r="L241" s="13"/>
      <c r="M241" s="13">
        <f>SUMIFS(GD_E_2018!I:I,GD_E_2018!E:E,A241)</f>
        <v>0</v>
      </c>
      <c r="N241" s="13">
        <f>L241+M241</f>
        <v>0</v>
      </c>
      <c r="P241" s="13">
        <f t="shared" si="384"/>
        <v>0</v>
      </c>
      <c r="Q241" s="13">
        <f>SUMIFS(GD_E_2018!K:K,GD_E_2018!E:E,A241)</f>
        <v>0</v>
      </c>
      <c r="R241" s="13">
        <f t="shared" si="384"/>
        <v>0</v>
      </c>
      <c r="T241" s="13">
        <f t="shared" si="385"/>
        <v>0</v>
      </c>
      <c r="U241" s="13">
        <f>SUMIFS(GD_E_2019!G:G,GD_E_2019!E:E,A241)</f>
        <v>0</v>
      </c>
      <c r="V241" s="13">
        <f t="shared" si="386"/>
        <v>0</v>
      </c>
      <c r="W241" s="68" t="s">
        <v>570</v>
      </c>
      <c r="X241" s="13">
        <f t="shared" si="387"/>
        <v>0</v>
      </c>
      <c r="Y241" s="13">
        <f>SUMIFS(GD_E_2020!G:G,GD_E_2020!E:E,A241)</f>
        <v>0</v>
      </c>
      <c r="Z241" s="13">
        <f t="shared" si="388"/>
        <v>0</v>
      </c>
      <c r="AA241" s="68" t="s">
        <v>570</v>
      </c>
      <c r="AB241" s="13">
        <f t="shared" si="389"/>
        <v>0</v>
      </c>
      <c r="AC241" s="13">
        <f>SUMIFS(GD_E_2020!J:J,GD_E_2020!E:E,A241)</f>
        <v>0</v>
      </c>
      <c r="AD241" s="13">
        <f t="shared" si="390"/>
        <v>0</v>
      </c>
      <c r="AE241" s="68" t="s">
        <v>570</v>
      </c>
      <c r="AF241" s="13">
        <f t="shared" si="391"/>
        <v>0</v>
      </c>
      <c r="AG241" s="13">
        <f t="shared" si="392"/>
        <v>0</v>
      </c>
      <c r="AH241" s="13">
        <f t="shared" si="393"/>
        <v>0</v>
      </c>
    </row>
    <row r="242" spans="1:34" s="4" customFormat="1" x14ac:dyDescent="0.25">
      <c r="A242" s="4">
        <v>322004</v>
      </c>
      <c r="B242" s="47">
        <v>5510</v>
      </c>
      <c r="C242" s="22">
        <v>3534</v>
      </c>
      <c r="D242" s="12">
        <v>322</v>
      </c>
      <c r="E242" s="22" t="s">
        <v>256</v>
      </c>
      <c r="F242" s="22" t="s">
        <v>255</v>
      </c>
      <c r="G242" s="68" t="s">
        <v>570</v>
      </c>
      <c r="H242" s="13"/>
      <c r="I242" s="13">
        <f>SUMIFS(GD_E_2018!G:G,GD_E_2018!E:E,A242)</f>
        <v>0</v>
      </c>
      <c r="J242" s="13">
        <f>H242+I242</f>
        <v>0</v>
      </c>
      <c r="L242" s="13"/>
      <c r="M242" s="13">
        <f>SUMIFS(GD_E_2018!I:I,GD_E_2018!E:E,A242)</f>
        <v>0</v>
      </c>
      <c r="N242" s="13">
        <f>L242+M242</f>
        <v>0</v>
      </c>
      <c r="P242" s="13">
        <f t="shared" si="384"/>
        <v>0</v>
      </c>
      <c r="Q242" s="13">
        <f>SUMIFS(GD_E_2018!K:K,GD_E_2018!E:E,A242)</f>
        <v>0</v>
      </c>
      <c r="R242" s="13">
        <f t="shared" si="384"/>
        <v>0</v>
      </c>
      <c r="T242" s="13">
        <f t="shared" si="385"/>
        <v>0</v>
      </c>
      <c r="U242" s="13">
        <f>SUMIFS(GD_E_2019!G:G,GD_E_2019!E:E,A242)</f>
        <v>0</v>
      </c>
      <c r="V242" s="13">
        <f t="shared" si="386"/>
        <v>0</v>
      </c>
      <c r="W242" s="68" t="s">
        <v>570</v>
      </c>
      <c r="X242" s="13">
        <f t="shared" si="387"/>
        <v>0</v>
      </c>
      <c r="Y242" s="13">
        <f>SUMIFS(GD_E_2020!G:G,GD_E_2020!E:E,A242)</f>
        <v>0</v>
      </c>
      <c r="Z242" s="13">
        <f t="shared" si="388"/>
        <v>0</v>
      </c>
      <c r="AA242" s="68" t="s">
        <v>570</v>
      </c>
      <c r="AB242" s="13">
        <f t="shared" si="389"/>
        <v>0</v>
      </c>
      <c r="AC242" s="13">
        <f>SUMIFS(GD_E_2020!J:J,GD_E_2020!E:E,A242)</f>
        <v>0</v>
      </c>
      <c r="AD242" s="13">
        <f t="shared" si="390"/>
        <v>0</v>
      </c>
      <c r="AE242" s="68" t="s">
        <v>570</v>
      </c>
      <c r="AF242" s="13">
        <f t="shared" si="391"/>
        <v>0</v>
      </c>
      <c r="AG242" s="13">
        <f t="shared" si="392"/>
        <v>0</v>
      </c>
      <c r="AH242" s="13">
        <f t="shared" si="393"/>
        <v>0</v>
      </c>
    </row>
    <row r="243" spans="1:34" s="4" customFormat="1" x14ac:dyDescent="0.25">
      <c r="A243" s="15"/>
      <c r="B243" s="15"/>
      <c r="C243" s="15"/>
      <c r="D243" s="15"/>
      <c r="E243" s="15" t="s">
        <v>254</v>
      </c>
      <c r="F243" s="15" t="s">
        <v>253</v>
      </c>
      <c r="G243" s="69"/>
      <c r="H243" s="16">
        <f>SUM(H239:H242)</f>
        <v>0</v>
      </c>
      <c r="I243" s="16">
        <f>SUM(I239:I242)</f>
        <v>0</v>
      </c>
      <c r="J243" s="16">
        <f>SUM(J239:J242)</f>
        <v>0</v>
      </c>
      <c r="L243" s="16">
        <f>SUM(L239:L242)</f>
        <v>0</v>
      </c>
      <c r="M243" s="16">
        <f>SUM(M239:M242)</f>
        <v>0</v>
      </c>
      <c r="N243" s="16">
        <f>SUM(N239:N242)</f>
        <v>0</v>
      </c>
      <c r="P243" s="16">
        <f>SUM(P239:P242)</f>
        <v>0</v>
      </c>
      <c r="Q243" s="16">
        <f>SUM(Q239:Q242)</f>
        <v>0</v>
      </c>
      <c r="R243" s="16">
        <f>SUM(R239:R242)</f>
        <v>0</v>
      </c>
      <c r="T243" s="16">
        <f>SUM(T239:T242)</f>
        <v>0</v>
      </c>
      <c r="U243" s="16">
        <f>SUM(U239:U242)</f>
        <v>0</v>
      </c>
      <c r="V243" s="16">
        <f>SUM(V239:V242)</f>
        <v>0</v>
      </c>
      <c r="W243" s="69"/>
      <c r="X243" s="16">
        <f>SUM(X239:X242)</f>
        <v>0</v>
      </c>
      <c r="Y243" s="16">
        <f>SUM(Y239:Y242)</f>
        <v>0</v>
      </c>
      <c r="Z243" s="16">
        <f>SUM(Z239:Z242)</f>
        <v>0</v>
      </c>
      <c r="AA243" s="69"/>
      <c r="AB243" s="16">
        <f>SUM(AB239:AB242)</f>
        <v>0</v>
      </c>
      <c r="AC243" s="16">
        <f>SUM(AC239:AC242)</f>
        <v>0</v>
      </c>
      <c r="AD243" s="16">
        <f>SUM(AD239:AD242)</f>
        <v>0</v>
      </c>
      <c r="AE243" s="69"/>
      <c r="AF243" s="16">
        <f>SUM(AF239:AF242)</f>
        <v>0</v>
      </c>
      <c r="AG243" s="16">
        <f>SUM(AG239:AG242)</f>
        <v>0</v>
      </c>
      <c r="AH243" s="16">
        <f>SUM(AH239:AH242)</f>
        <v>0</v>
      </c>
    </row>
    <row r="244" spans="1:34" s="4" customFormat="1" x14ac:dyDescent="0.25">
      <c r="A244" s="15">
        <v>323001</v>
      </c>
      <c r="B244" s="15">
        <v>5500</v>
      </c>
      <c r="C244" s="15">
        <v>357</v>
      </c>
      <c r="D244" s="15">
        <v>323</v>
      </c>
      <c r="E244" s="15" t="s">
        <v>252</v>
      </c>
      <c r="F244" s="15" t="s">
        <v>251</v>
      </c>
      <c r="G244" s="68" t="s">
        <v>570</v>
      </c>
      <c r="H244" s="16"/>
      <c r="I244" s="13">
        <f>SUMIFS(GD_E_2018!G:G,GD_E_2018!E:E,A244)</f>
        <v>0</v>
      </c>
      <c r="J244" s="16">
        <f>H244+I244</f>
        <v>0</v>
      </c>
      <c r="L244" s="16"/>
      <c r="M244" s="13">
        <f>SUMIFS(GD_E_2018!I:I,GD_E_2018!E:E,A244)</f>
        <v>0</v>
      </c>
      <c r="N244" s="16">
        <f>L244+M244</f>
        <v>0</v>
      </c>
      <c r="P244" s="13">
        <f t="shared" ref="P244:R245" si="394">O244+N244</f>
        <v>0</v>
      </c>
      <c r="Q244" s="13">
        <f>SUMIFS(GD_E_2018!K:K,GD_E_2018!E:E,A244)</f>
        <v>0</v>
      </c>
      <c r="R244" s="13">
        <f t="shared" si="394"/>
        <v>0</v>
      </c>
      <c r="T244" s="13">
        <f t="shared" ref="T244:T245" si="395">R244</f>
        <v>0</v>
      </c>
      <c r="U244" s="13">
        <f>SUMIFS(GD_E_2019!G:G,GD_E_2019!E:E,A244)</f>
        <v>0</v>
      </c>
      <c r="V244" s="13">
        <f t="shared" ref="V244:V245" si="396">U244+T244</f>
        <v>0</v>
      </c>
      <c r="W244" s="68" t="s">
        <v>570</v>
      </c>
      <c r="X244" s="13">
        <f t="shared" ref="X244:X245" si="397">V244</f>
        <v>0</v>
      </c>
      <c r="Y244" s="13">
        <f>SUMIFS(GD_E_2020!G:G,GD_E_2020!E:E,A244)</f>
        <v>0</v>
      </c>
      <c r="Z244" s="13">
        <f t="shared" ref="Z244:Z245" si="398">Y244+X244</f>
        <v>0</v>
      </c>
      <c r="AA244" s="68" t="s">
        <v>570</v>
      </c>
      <c r="AB244" s="13">
        <f t="shared" ref="AB244:AB245" si="399">Z244</f>
        <v>0</v>
      </c>
      <c r="AC244" s="13">
        <f>SUMIFS(GD_E_2020!J:J,GD_E_2020!E:E,A244)</f>
        <v>0</v>
      </c>
      <c r="AD244" s="13">
        <f t="shared" ref="AD244:AD245" si="400">AC244+AB244</f>
        <v>0</v>
      </c>
      <c r="AE244" s="68" t="s">
        <v>570</v>
      </c>
      <c r="AF244" s="13">
        <f t="shared" ref="AF244:AF245" si="401">X244</f>
        <v>0</v>
      </c>
      <c r="AG244" s="13">
        <f t="shared" ref="AG244:AG245" si="402">AC244+Y244</f>
        <v>0</v>
      </c>
      <c r="AH244" s="13">
        <f t="shared" ref="AH244:AH245" si="403">AG244+AF244</f>
        <v>0</v>
      </c>
    </row>
    <row r="245" spans="1:34" s="4" customFormat="1" x14ac:dyDescent="0.25">
      <c r="A245" s="15">
        <v>324001</v>
      </c>
      <c r="B245" s="15">
        <v>5500</v>
      </c>
      <c r="C245" s="15">
        <v>171</v>
      </c>
      <c r="D245" s="15">
        <v>324</v>
      </c>
      <c r="E245" s="15" t="s">
        <v>250</v>
      </c>
      <c r="F245" s="15" t="s">
        <v>249</v>
      </c>
      <c r="G245" s="68" t="s">
        <v>570</v>
      </c>
      <c r="H245" s="16"/>
      <c r="I245" s="13">
        <f>SUMIFS(GD_E_2018!G:G,GD_E_2018!E:E,A245)</f>
        <v>0</v>
      </c>
      <c r="J245" s="16">
        <f>H245+I245</f>
        <v>0</v>
      </c>
      <c r="L245" s="16"/>
      <c r="M245" s="13">
        <f>SUMIFS(GD_E_2018!I:I,GD_E_2018!E:E,A245)</f>
        <v>0</v>
      </c>
      <c r="N245" s="16">
        <f>L245+M245</f>
        <v>0</v>
      </c>
      <c r="P245" s="13">
        <f t="shared" si="394"/>
        <v>0</v>
      </c>
      <c r="Q245" s="13">
        <f>SUMIFS(GD_E_2018!K:K,GD_E_2018!E:E,A245)</f>
        <v>0</v>
      </c>
      <c r="R245" s="13">
        <f t="shared" si="394"/>
        <v>0</v>
      </c>
      <c r="T245" s="13">
        <f t="shared" si="395"/>
        <v>0</v>
      </c>
      <c r="U245" s="13">
        <f>SUMIFS(GD_E_2019!G:G,GD_E_2019!E:E,A245)</f>
        <v>0</v>
      </c>
      <c r="V245" s="13">
        <f t="shared" si="396"/>
        <v>0</v>
      </c>
      <c r="W245" s="68" t="s">
        <v>570</v>
      </c>
      <c r="X245" s="13">
        <f t="shared" si="397"/>
        <v>0</v>
      </c>
      <c r="Y245" s="13">
        <f>SUMIFS(GD_E_2020!G:G,GD_E_2020!E:E,A245)</f>
        <v>0</v>
      </c>
      <c r="Z245" s="13">
        <f t="shared" si="398"/>
        <v>0</v>
      </c>
      <c r="AA245" s="68" t="s">
        <v>570</v>
      </c>
      <c r="AB245" s="13">
        <f t="shared" si="399"/>
        <v>0</v>
      </c>
      <c r="AC245" s="13">
        <f>SUMIFS(GD_E_2020!J:J,GD_E_2020!E:E,A245)</f>
        <v>0</v>
      </c>
      <c r="AD245" s="13">
        <f t="shared" si="400"/>
        <v>0</v>
      </c>
      <c r="AE245" s="68" t="s">
        <v>570</v>
      </c>
      <c r="AF245" s="13">
        <f t="shared" si="401"/>
        <v>0</v>
      </c>
      <c r="AG245" s="13">
        <f t="shared" si="402"/>
        <v>0</v>
      </c>
      <c r="AH245" s="13">
        <f t="shared" si="403"/>
        <v>0</v>
      </c>
    </row>
    <row r="246" spans="1:34" s="4" customFormat="1" x14ac:dyDescent="0.25">
      <c r="A246" s="27"/>
      <c r="B246" s="27"/>
      <c r="C246" s="27"/>
      <c r="D246" s="27">
        <v>310</v>
      </c>
      <c r="E246" s="27" t="s">
        <v>248</v>
      </c>
      <c r="F246" s="27" t="s">
        <v>247</v>
      </c>
      <c r="G246" s="72"/>
      <c r="H246" s="28">
        <f>SUM(H205:H206,H216:H218,H222:H224,H229,H233,H238,H243:H245)</f>
        <v>0</v>
      </c>
      <c r="I246" s="28">
        <f>SUM(I205:I206,I216:I218,I222:I224,I229,I233,I238,I243:I245)</f>
        <v>-5405000000</v>
      </c>
      <c r="J246" s="28">
        <f>SUM(J205:J206,J216:J218,J222:J224,J229,J233,J238,J243:J245)</f>
        <v>-5405000000</v>
      </c>
      <c r="L246" s="28">
        <f>SUM(L205:L206,L216:L218,L222:L224,L229,L233,L238,L243:L245)</f>
        <v>0</v>
      </c>
      <c r="M246" s="28">
        <f>SUM(M205:M206,M216:M218,M222:M224,M229,M233,M238,M243:M245)</f>
        <v>-11710000000</v>
      </c>
      <c r="N246" s="28">
        <f>SUM(N205:N206,N216:N218,N222:N224,N229,N233,N238,N243:N245)</f>
        <v>-11710000000</v>
      </c>
      <c r="P246" s="28">
        <f>SUM(P205:P206,P216:P218,P222:P224,P229,P233,P238,P243:P245)</f>
        <v>-11710000000</v>
      </c>
      <c r="Q246" s="28">
        <f>SUM(Q205:Q206,Q216:Q218,Q222:Q224,Q229,Q233,Q238,Q243:Q245)</f>
        <v>6305000000</v>
      </c>
      <c r="R246" s="28">
        <f>SUM(R205:R206,R216:R218,R222:R224,R229,R233,R238,R243:R245)</f>
        <v>-5405000000</v>
      </c>
      <c r="T246" s="28">
        <f>SUM(T205:T206,T216:T218,T222:T224,T229,T233,T238,T243:T245)</f>
        <v>-5405000000</v>
      </c>
      <c r="U246" s="28">
        <f>SUM(U205:U206,U216:U218,U222:U224,U229,U233,U238,U243:U245)</f>
        <v>-25480000000</v>
      </c>
      <c r="V246" s="28">
        <f>SUM(V205:V206,V216:V218,V222:V224,V229,V233,V238,V243:V245)</f>
        <v>-30885000000</v>
      </c>
      <c r="W246" s="72"/>
      <c r="X246" s="28">
        <f>SUM(X205:X206,X216:X218,X222:X224,X229,X233,X238,X243:X245)</f>
        <v>-30885000000</v>
      </c>
      <c r="Y246" s="28">
        <f>SUM(Y205:Y206,Y216:Y218,Y222:Y224,Y229,Y233,Y238,Y243:Y245)</f>
        <v>-2990000000</v>
      </c>
      <c r="Z246" s="28">
        <f>SUM(Z205:Z206,Z216:Z218,Z222:Z224,Z229,Z233,Z238,Z243:Z245)</f>
        <v>-33875000000</v>
      </c>
      <c r="AA246" s="72"/>
      <c r="AB246" s="28">
        <f>SUM(AB205:AB206,AB216:AB218,AB222:AB224,AB229,AB233,AB238,AB243:AB245)</f>
        <v>-33875000000</v>
      </c>
      <c r="AC246" s="28">
        <f>SUM(AC205:AC206,AC216:AC218,AC222:AC224,AC229,AC233,AC238,AC243:AC245)</f>
        <v>-9990000000</v>
      </c>
      <c r="AD246" s="28">
        <f>SUM(AD205:AD206,AD216:AD218,AD222:AD224,AD229,AD233,AD238,AD243:AD245)</f>
        <v>-43865000000</v>
      </c>
      <c r="AE246" s="72"/>
      <c r="AF246" s="28">
        <f>SUM(AF205:AF206,AF216:AF218,AF222:AF224,AF229,AF233,AF238,AF243:AF245)</f>
        <v>-30885000000</v>
      </c>
      <c r="AG246" s="28">
        <f>SUM(AG205:AG206,AG216:AG218,AG222:AG224,AG229,AG233,AG238,AG243:AG245)</f>
        <v>-12980000000</v>
      </c>
      <c r="AH246" s="28">
        <f>SUM(AH205:AH206,AH216:AH218,AH222:AH224,AH229,AH233,AH238,AH243:AH245)</f>
        <v>-43865000000</v>
      </c>
    </row>
    <row r="247" spans="1:34" s="4" customFormat="1" x14ac:dyDescent="0.25">
      <c r="A247" s="2"/>
      <c r="B247" s="2"/>
      <c r="C247" s="2"/>
      <c r="D247" s="2"/>
      <c r="E247" s="2"/>
      <c r="F247" s="2"/>
      <c r="G247" s="69"/>
      <c r="H247" s="3"/>
      <c r="I247" s="3"/>
      <c r="J247" s="3"/>
      <c r="L247" s="3"/>
      <c r="M247" s="3"/>
      <c r="N247" s="3"/>
      <c r="P247" s="3"/>
      <c r="Q247" s="3"/>
      <c r="R247" s="3"/>
      <c r="T247" s="3"/>
      <c r="U247" s="3"/>
      <c r="V247" s="3"/>
      <c r="W247" s="69"/>
      <c r="X247" s="3"/>
      <c r="Y247" s="3"/>
      <c r="Z247" s="3"/>
      <c r="AA247" s="69"/>
      <c r="AB247" s="3"/>
      <c r="AC247" s="3"/>
      <c r="AD247" s="3"/>
      <c r="AE247" s="69"/>
      <c r="AF247" s="3"/>
      <c r="AG247" s="3"/>
      <c r="AH247" s="3"/>
    </row>
    <row r="248" spans="1:34" s="4" customFormat="1" x14ac:dyDescent="0.25">
      <c r="A248" s="15">
        <v>331001</v>
      </c>
      <c r="B248" s="15">
        <v>4300</v>
      </c>
      <c r="C248" s="15">
        <v>331</v>
      </c>
      <c r="D248" s="15">
        <v>331</v>
      </c>
      <c r="E248" s="15" t="s">
        <v>246</v>
      </c>
      <c r="F248" s="15" t="s">
        <v>245</v>
      </c>
      <c r="G248" s="68" t="s">
        <v>570</v>
      </c>
      <c r="H248" s="16"/>
      <c r="I248" s="13">
        <f>SUMIFS(GD_E_2018!G:G,GD_E_2018!E:E,A248)</f>
        <v>0</v>
      </c>
      <c r="J248" s="16">
        <f t="shared" ref="J248:J254" si="404">H248+I248</f>
        <v>0</v>
      </c>
      <c r="L248" s="16"/>
      <c r="M248" s="13">
        <f>SUMIFS(GD_E_2018!I:I,GD_E_2018!E:E,A248)</f>
        <v>0</v>
      </c>
      <c r="N248" s="16">
        <f t="shared" ref="N248:N254" si="405">L248+M248</f>
        <v>0</v>
      </c>
      <c r="P248" s="13">
        <f t="shared" ref="P248:R254" si="406">O248+N248</f>
        <v>0</v>
      </c>
      <c r="Q248" s="13">
        <f>SUMIFS(GD_E_2018!K:K,GD_E_2018!E:E,A248)</f>
        <v>0</v>
      </c>
      <c r="R248" s="13">
        <f t="shared" si="406"/>
        <v>0</v>
      </c>
      <c r="T248" s="13">
        <f t="shared" ref="T248:T254" si="407">R248</f>
        <v>0</v>
      </c>
      <c r="U248" s="13">
        <f>SUMIFS(GD_E_2019!G:G,GD_E_2019!E:E,A248)</f>
        <v>0</v>
      </c>
      <c r="V248" s="13">
        <f t="shared" ref="V248:V254" si="408">U248+T248</f>
        <v>0</v>
      </c>
      <c r="W248" s="68" t="s">
        <v>570</v>
      </c>
      <c r="X248" s="13">
        <f t="shared" ref="X248:X254" si="409">V248</f>
        <v>0</v>
      </c>
      <c r="Y248" s="13">
        <f>SUMIFS(GD_E_2020!G:G,GD_E_2020!E:E,A248)</f>
        <v>0</v>
      </c>
      <c r="Z248" s="13">
        <f t="shared" ref="Z248:Z254" si="410">Y248+X248</f>
        <v>0</v>
      </c>
      <c r="AA248" s="68" t="s">
        <v>570</v>
      </c>
      <c r="AB248" s="13">
        <f t="shared" ref="AB248:AB254" si="411">Z248</f>
        <v>0</v>
      </c>
      <c r="AC248" s="13">
        <f>SUMIFS(GD_E_2020!J:J,GD_E_2020!E:E,A248)</f>
        <v>0</v>
      </c>
      <c r="AD248" s="13">
        <f t="shared" ref="AD248:AD254" si="412">AC248+AB248</f>
        <v>0</v>
      </c>
      <c r="AE248" s="68" t="s">
        <v>570</v>
      </c>
      <c r="AF248" s="13">
        <f t="shared" ref="AF248:AF254" si="413">X248</f>
        <v>0</v>
      </c>
      <c r="AG248" s="13">
        <f t="shared" ref="AG248:AG254" si="414">AC248+Y248</f>
        <v>0</v>
      </c>
      <c r="AH248" s="13">
        <f t="shared" ref="AH248:AH254" si="415">AG248+AF248</f>
        <v>0</v>
      </c>
    </row>
    <row r="249" spans="1:34" s="4" customFormat="1" x14ac:dyDescent="0.25">
      <c r="A249" s="15">
        <v>332001</v>
      </c>
      <c r="B249" s="15">
        <v>4410</v>
      </c>
      <c r="C249" s="15">
        <v>131</v>
      </c>
      <c r="D249" s="15">
        <v>332</v>
      </c>
      <c r="E249" s="15" t="s">
        <v>244</v>
      </c>
      <c r="F249" s="15" t="s">
        <v>243</v>
      </c>
      <c r="G249" s="68" t="s">
        <v>570</v>
      </c>
      <c r="H249" s="16"/>
      <c r="I249" s="13">
        <f>SUMIFS(GD_E_2018!G:G,GD_E_2018!E:E,A249)</f>
        <v>0</v>
      </c>
      <c r="J249" s="16">
        <f t="shared" si="404"/>
        <v>0</v>
      </c>
      <c r="L249" s="16"/>
      <c r="M249" s="13">
        <f>SUMIFS(GD_E_2018!I:I,GD_E_2018!E:E,A249)</f>
        <v>0</v>
      </c>
      <c r="N249" s="16">
        <f t="shared" si="405"/>
        <v>0</v>
      </c>
      <c r="P249" s="13">
        <f t="shared" si="406"/>
        <v>0</v>
      </c>
      <c r="Q249" s="13">
        <f>SUMIFS(GD_E_2018!K:K,GD_E_2018!E:E,A249)</f>
        <v>0</v>
      </c>
      <c r="R249" s="13">
        <f t="shared" si="406"/>
        <v>0</v>
      </c>
      <c r="T249" s="13">
        <f t="shared" si="407"/>
        <v>0</v>
      </c>
      <c r="U249" s="13">
        <f>SUMIFS(GD_E_2019!G:G,GD_E_2019!E:E,A249)</f>
        <v>0</v>
      </c>
      <c r="V249" s="13">
        <f t="shared" si="408"/>
        <v>0</v>
      </c>
      <c r="W249" s="68" t="s">
        <v>570</v>
      </c>
      <c r="X249" s="13">
        <f t="shared" si="409"/>
        <v>0</v>
      </c>
      <c r="Y249" s="13">
        <f>SUMIFS(GD_E_2020!G:G,GD_E_2020!E:E,A249)</f>
        <v>0</v>
      </c>
      <c r="Z249" s="13">
        <f t="shared" si="410"/>
        <v>0</v>
      </c>
      <c r="AA249" s="68" t="s">
        <v>570</v>
      </c>
      <c r="AB249" s="13">
        <f t="shared" si="411"/>
        <v>0</v>
      </c>
      <c r="AC249" s="13">
        <f>SUMIFS(GD_E_2020!J:J,GD_E_2020!E:E,A249)</f>
        <v>0</v>
      </c>
      <c r="AD249" s="13">
        <f t="shared" si="412"/>
        <v>0</v>
      </c>
      <c r="AE249" s="68" t="s">
        <v>570</v>
      </c>
      <c r="AF249" s="13">
        <f t="shared" si="413"/>
        <v>0</v>
      </c>
      <c r="AG249" s="13">
        <f t="shared" si="414"/>
        <v>0</v>
      </c>
      <c r="AH249" s="13">
        <f t="shared" si="415"/>
        <v>0</v>
      </c>
    </row>
    <row r="250" spans="1:34" s="4" customFormat="1" x14ac:dyDescent="0.25">
      <c r="A250" s="15">
        <v>333001</v>
      </c>
      <c r="B250" s="15">
        <v>4410</v>
      </c>
      <c r="C250" s="15">
        <v>335</v>
      </c>
      <c r="D250" s="15">
        <v>333</v>
      </c>
      <c r="E250" s="15" t="s">
        <v>242</v>
      </c>
      <c r="F250" s="15" t="s">
        <v>241</v>
      </c>
      <c r="G250" s="68" t="s">
        <v>570</v>
      </c>
      <c r="H250" s="16"/>
      <c r="I250" s="13">
        <f>SUMIFS(GD_E_2018!G:G,GD_E_2018!E:E,A250)</f>
        <v>0</v>
      </c>
      <c r="J250" s="16">
        <f t="shared" si="404"/>
        <v>0</v>
      </c>
      <c r="L250" s="16"/>
      <c r="M250" s="13">
        <f>SUMIFS(GD_E_2018!I:I,GD_E_2018!E:E,A250)</f>
        <v>0</v>
      </c>
      <c r="N250" s="16">
        <f t="shared" si="405"/>
        <v>0</v>
      </c>
      <c r="P250" s="13">
        <f t="shared" si="406"/>
        <v>0</v>
      </c>
      <c r="Q250" s="13">
        <f>SUMIFS(GD_E_2018!K:K,GD_E_2018!E:E,A250)</f>
        <v>0</v>
      </c>
      <c r="R250" s="13">
        <f t="shared" si="406"/>
        <v>0</v>
      </c>
      <c r="T250" s="13">
        <f t="shared" si="407"/>
        <v>0</v>
      </c>
      <c r="U250" s="13">
        <f>SUMIFS(GD_E_2019!G:G,GD_E_2019!E:E,A250)</f>
        <v>0</v>
      </c>
      <c r="V250" s="13">
        <f t="shared" si="408"/>
        <v>0</v>
      </c>
      <c r="W250" s="68" t="s">
        <v>570</v>
      </c>
      <c r="X250" s="13">
        <f t="shared" si="409"/>
        <v>0</v>
      </c>
      <c r="Y250" s="13">
        <f>SUMIFS(GD_E_2020!G:G,GD_E_2020!E:E,A250)</f>
        <v>0</v>
      </c>
      <c r="Z250" s="13">
        <f t="shared" si="410"/>
        <v>0</v>
      </c>
      <c r="AA250" s="68" t="s">
        <v>570</v>
      </c>
      <c r="AB250" s="13">
        <f t="shared" si="411"/>
        <v>0</v>
      </c>
      <c r="AC250" s="13">
        <f>SUMIFS(GD_E_2020!J:J,GD_E_2020!E:E,A250)</f>
        <v>0</v>
      </c>
      <c r="AD250" s="13">
        <f t="shared" si="412"/>
        <v>0</v>
      </c>
      <c r="AE250" s="68" t="s">
        <v>570</v>
      </c>
      <c r="AF250" s="13">
        <f t="shared" si="413"/>
        <v>0</v>
      </c>
      <c r="AG250" s="13">
        <f t="shared" si="414"/>
        <v>0</v>
      </c>
      <c r="AH250" s="13">
        <f t="shared" si="415"/>
        <v>0</v>
      </c>
    </row>
    <row r="251" spans="1:34" s="4" customFormat="1" x14ac:dyDescent="0.25">
      <c r="A251" s="15">
        <v>334001</v>
      </c>
      <c r="B251" s="15">
        <v>4410</v>
      </c>
      <c r="C251" s="15">
        <v>3361</v>
      </c>
      <c r="D251" s="15">
        <v>334</v>
      </c>
      <c r="E251" s="15" t="s">
        <v>240</v>
      </c>
      <c r="F251" s="15" t="s">
        <v>239</v>
      </c>
      <c r="G251" s="68" t="s">
        <v>570</v>
      </c>
      <c r="H251" s="16"/>
      <c r="I251" s="13">
        <f>SUMIFS(GD_E_2018!G:G,GD_E_2018!E:E,A251)</f>
        <v>0</v>
      </c>
      <c r="J251" s="16">
        <f t="shared" si="404"/>
        <v>0</v>
      </c>
      <c r="L251" s="16"/>
      <c r="M251" s="13">
        <f>SUMIFS(GD_E_2018!I:I,GD_E_2018!E:E,A251)</f>
        <v>0</v>
      </c>
      <c r="N251" s="16">
        <f t="shared" si="405"/>
        <v>0</v>
      </c>
      <c r="P251" s="13">
        <f t="shared" si="406"/>
        <v>0</v>
      </c>
      <c r="Q251" s="13">
        <f>SUMIFS(GD_E_2018!K:K,GD_E_2018!E:E,A251)</f>
        <v>0</v>
      </c>
      <c r="R251" s="13">
        <f t="shared" si="406"/>
        <v>0</v>
      </c>
      <c r="T251" s="13">
        <f t="shared" si="407"/>
        <v>0</v>
      </c>
      <c r="U251" s="13">
        <f>SUMIFS(GD_E_2019!G:G,GD_E_2019!E:E,A251)</f>
        <v>0</v>
      </c>
      <c r="V251" s="13">
        <f t="shared" si="408"/>
        <v>0</v>
      </c>
      <c r="W251" s="68" t="s">
        <v>570</v>
      </c>
      <c r="X251" s="13">
        <f t="shared" si="409"/>
        <v>0</v>
      </c>
      <c r="Y251" s="13">
        <f>SUMIFS(GD_E_2020!G:G,GD_E_2020!E:E,A251)</f>
        <v>0</v>
      </c>
      <c r="Z251" s="13">
        <f t="shared" si="410"/>
        <v>0</v>
      </c>
      <c r="AA251" s="68" t="s">
        <v>570</v>
      </c>
      <c r="AB251" s="13">
        <f t="shared" si="411"/>
        <v>0</v>
      </c>
      <c r="AC251" s="13">
        <f>SUMIFS(GD_E_2020!J:J,GD_E_2020!E:E,A251)</f>
        <v>0</v>
      </c>
      <c r="AD251" s="13">
        <f t="shared" si="412"/>
        <v>0</v>
      </c>
      <c r="AE251" s="68" t="s">
        <v>570</v>
      </c>
      <c r="AF251" s="13">
        <f t="shared" si="413"/>
        <v>0</v>
      </c>
      <c r="AG251" s="13">
        <f t="shared" si="414"/>
        <v>0</v>
      </c>
      <c r="AH251" s="13">
        <f t="shared" si="415"/>
        <v>0</v>
      </c>
    </row>
    <row r="252" spans="1:34" s="4" customFormat="1" x14ac:dyDescent="0.25">
      <c r="A252" s="2">
        <v>335001</v>
      </c>
      <c r="B252" s="2">
        <v>4410</v>
      </c>
      <c r="C252" s="12">
        <v>3362</v>
      </c>
      <c r="D252" s="12">
        <v>335</v>
      </c>
      <c r="E252" s="12" t="s">
        <v>238</v>
      </c>
      <c r="F252" s="12" t="s">
        <v>237</v>
      </c>
      <c r="G252" s="68" t="s">
        <v>570</v>
      </c>
      <c r="H252" s="13"/>
      <c r="I252" s="13">
        <f>SUMIFS(GD_E_2018!G:G,GD_E_2018!E:E,A252)</f>
        <v>0</v>
      </c>
      <c r="J252" s="13">
        <f t="shared" si="404"/>
        <v>0</v>
      </c>
      <c r="L252" s="13"/>
      <c r="M252" s="13">
        <f>SUMIFS(GD_E_2018!I:I,GD_E_2018!E:E,A252)</f>
        <v>0</v>
      </c>
      <c r="N252" s="13">
        <f t="shared" si="405"/>
        <v>0</v>
      </c>
      <c r="P252" s="13">
        <f t="shared" si="406"/>
        <v>0</v>
      </c>
      <c r="Q252" s="13">
        <f>SUMIFS(GD_E_2018!K:K,GD_E_2018!E:E,A252)</f>
        <v>0</v>
      </c>
      <c r="R252" s="13">
        <f t="shared" si="406"/>
        <v>0</v>
      </c>
      <c r="T252" s="13">
        <f t="shared" si="407"/>
        <v>0</v>
      </c>
      <c r="U252" s="13">
        <f>SUMIFS(GD_E_2019!G:G,GD_E_2019!E:E,A252)</f>
        <v>0</v>
      </c>
      <c r="V252" s="13">
        <f t="shared" si="408"/>
        <v>0</v>
      </c>
      <c r="W252" s="68" t="s">
        <v>570</v>
      </c>
      <c r="X252" s="13">
        <f t="shared" si="409"/>
        <v>0</v>
      </c>
      <c r="Y252" s="13">
        <f>SUMIFS(GD_E_2020!G:G,GD_E_2020!E:E,A252)</f>
        <v>0</v>
      </c>
      <c r="Z252" s="13">
        <f t="shared" si="410"/>
        <v>0</v>
      </c>
      <c r="AA252" s="68" t="s">
        <v>570</v>
      </c>
      <c r="AB252" s="13">
        <f t="shared" si="411"/>
        <v>0</v>
      </c>
      <c r="AC252" s="13">
        <f>SUMIFS(GD_E_2020!J:J,GD_E_2020!E:E,A252)</f>
        <v>0</v>
      </c>
      <c r="AD252" s="13">
        <f t="shared" si="412"/>
        <v>0</v>
      </c>
      <c r="AE252" s="68" t="s">
        <v>570</v>
      </c>
      <c r="AF252" s="13">
        <f t="shared" si="413"/>
        <v>0</v>
      </c>
      <c r="AG252" s="13">
        <f t="shared" si="414"/>
        <v>0</v>
      </c>
      <c r="AH252" s="13">
        <f t="shared" si="415"/>
        <v>0</v>
      </c>
    </row>
    <row r="253" spans="1:34" s="4" customFormat="1" x14ac:dyDescent="0.25">
      <c r="A253" s="2">
        <v>335002</v>
      </c>
      <c r="B253" s="2">
        <v>4410</v>
      </c>
      <c r="C253" s="12">
        <v>3363</v>
      </c>
      <c r="D253" s="12">
        <v>335</v>
      </c>
      <c r="E253" s="12" t="s">
        <v>236</v>
      </c>
      <c r="F253" s="12" t="s">
        <v>235</v>
      </c>
      <c r="G253" s="68" t="s">
        <v>570</v>
      </c>
      <c r="H253" s="13"/>
      <c r="I253" s="13">
        <f>SUMIFS(GD_E_2018!G:G,GD_E_2018!E:E,A253)</f>
        <v>0</v>
      </c>
      <c r="J253" s="13">
        <f t="shared" si="404"/>
        <v>0</v>
      </c>
      <c r="L253" s="13"/>
      <c r="M253" s="13">
        <f>SUMIFS(GD_E_2018!I:I,GD_E_2018!E:E,A253)</f>
        <v>0</v>
      </c>
      <c r="N253" s="13">
        <f t="shared" si="405"/>
        <v>0</v>
      </c>
      <c r="P253" s="13">
        <f t="shared" si="406"/>
        <v>0</v>
      </c>
      <c r="Q253" s="13">
        <f>SUMIFS(GD_E_2018!K:K,GD_E_2018!E:E,A253)</f>
        <v>0</v>
      </c>
      <c r="R253" s="13">
        <f t="shared" si="406"/>
        <v>0</v>
      </c>
      <c r="T253" s="13">
        <f t="shared" si="407"/>
        <v>0</v>
      </c>
      <c r="U253" s="13">
        <f>SUMIFS(GD_E_2019!G:G,GD_E_2019!E:E,A253)</f>
        <v>0</v>
      </c>
      <c r="V253" s="13">
        <f t="shared" si="408"/>
        <v>0</v>
      </c>
      <c r="W253" s="68" t="s">
        <v>570</v>
      </c>
      <c r="X253" s="13">
        <f t="shared" si="409"/>
        <v>0</v>
      </c>
      <c r="Y253" s="13">
        <f>SUMIFS(GD_E_2020!G:G,GD_E_2020!E:E,A253)</f>
        <v>0</v>
      </c>
      <c r="Z253" s="13">
        <f t="shared" si="410"/>
        <v>0</v>
      </c>
      <c r="AA253" s="68" t="s">
        <v>570</v>
      </c>
      <c r="AB253" s="13">
        <f t="shared" si="411"/>
        <v>0</v>
      </c>
      <c r="AC253" s="13">
        <f>SUMIFS(GD_E_2020!J:J,GD_E_2020!E:E,A253)</f>
        <v>0</v>
      </c>
      <c r="AD253" s="13">
        <f t="shared" si="412"/>
        <v>0</v>
      </c>
      <c r="AE253" s="68" t="s">
        <v>570</v>
      </c>
      <c r="AF253" s="13">
        <f t="shared" si="413"/>
        <v>0</v>
      </c>
      <c r="AG253" s="13">
        <f t="shared" si="414"/>
        <v>0</v>
      </c>
      <c r="AH253" s="13">
        <f t="shared" si="415"/>
        <v>0</v>
      </c>
    </row>
    <row r="254" spans="1:34" s="4" customFormat="1" x14ac:dyDescent="0.25">
      <c r="A254" s="2">
        <v>335003</v>
      </c>
      <c r="B254" s="2">
        <v>4410</v>
      </c>
      <c r="C254" s="12">
        <v>3368</v>
      </c>
      <c r="D254" s="12">
        <v>335</v>
      </c>
      <c r="E254" s="12" t="s">
        <v>234</v>
      </c>
      <c r="F254" s="12" t="s">
        <v>233</v>
      </c>
      <c r="G254" s="68" t="s">
        <v>570</v>
      </c>
      <c r="H254" s="13"/>
      <c r="I254" s="13">
        <f>SUMIFS(GD_E_2018!G:G,GD_E_2018!E:E,A254)</f>
        <v>0</v>
      </c>
      <c r="J254" s="13">
        <f t="shared" si="404"/>
        <v>0</v>
      </c>
      <c r="L254" s="13"/>
      <c r="M254" s="13">
        <f>SUMIFS(GD_E_2018!I:I,GD_E_2018!E:E,A254)</f>
        <v>0</v>
      </c>
      <c r="N254" s="13">
        <f t="shared" si="405"/>
        <v>0</v>
      </c>
      <c r="P254" s="13">
        <f t="shared" si="406"/>
        <v>0</v>
      </c>
      <c r="Q254" s="13">
        <f>SUMIFS(GD_E_2018!K:K,GD_E_2018!E:E,A254)</f>
        <v>0</v>
      </c>
      <c r="R254" s="13">
        <f t="shared" si="406"/>
        <v>0</v>
      </c>
      <c r="T254" s="13">
        <f t="shared" si="407"/>
        <v>0</v>
      </c>
      <c r="U254" s="13">
        <f>SUMIFS(GD_E_2019!G:G,GD_E_2019!E:E,A254)</f>
        <v>0</v>
      </c>
      <c r="V254" s="13">
        <f t="shared" si="408"/>
        <v>0</v>
      </c>
      <c r="W254" s="68" t="s">
        <v>570</v>
      </c>
      <c r="X254" s="13">
        <f t="shared" si="409"/>
        <v>0</v>
      </c>
      <c r="Y254" s="13">
        <f>SUMIFS(GD_E_2020!G:G,GD_E_2020!E:E,A254)</f>
        <v>0</v>
      </c>
      <c r="Z254" s="13">
        <f t="shared" si="410"/>
        <v>0</v>
      </c>
      <c r="AA254" s="68" t="s">
        <v>570</v>
      </c>
      <c r="AB254" s="13">
        <f t="shared" si="411"/>
        <v>0</v>
      </c>
      <c r="AC254" s="13">
        <f>SUMIFS(GD_E_2020!J:J,GD_E_2020!E:E,A254)</f>
        <v>0</v>
      </c>
      <c r="AD254" s="13">
        <f t="shared" si="412"/>
        <v>0</v>
      </c>
      <c r="AE254" s="68" t="s">
        <v>570</v>
      </c>
      <c r="AF254" s="13">
        <f t="shared" si="413"/>
        <v>0</v>
      </c>
      <c r="AG254" s="13">
        <f t="shared" si="414"/>
        <v>0</v>
      </c>
      <c r="AH254" s="13">
        <f t="shared" si="415"/>
        <v>0</v>
      </c>
    </row>
    <row r="255" spans="1:34" s="4" customFormat="1" x14ac:dyDescent="0.25">
      <c r="A255" s="15"/>
      <c r="B255" s="15"/>
      <c r="C255" s="15"/>
      <c r="D255" s="15"/>
      <c r="E255" s="15" t="s">
        <v>232</v>
      </c>
      <c r="F255" s="15" t="s">
        <v>231</v>
      </c>
      <c r="G255" s="68"/>
      <c r="H255" s="16">
        <f>SUM(H252:H254)</f>
        <v>0</v>
      </c>
      <c r="I255" s="16">
        <f>SUM(I252:I254)</f>
        <v>0</v>
      </c>
      <c r="J255" s="16">
        <f>SUM(J252:J254)</f>
        <v>0</v>
      </c>
      <c r="L255" s="16">
        <f>SUM(L252:L254)</f>
        <v>0</v>
      </c>
      <c r="M255" s="16">
        <f>SUM(M252:M254)</f>
        <v>0</v>
      </c>
      <c r="N255" s="16">
        <f>SUM(N252:N254)</f>
        <v>0</v>
      </c>
      <c r="P255" s="16">
        <f>SUM(P252:P254)</f>
        <v>0</v>
      </c>
      <c r="Q255" s="16">
        <f>SUM(Q252:Q254)</f>
        <v>0</v>
      </c>
      <c r="R255" s="16">
        <f>SUM(R252:R254)</f>
        <v>0</v>
      </c>
      <c r="T255" s="16">
        <f>SUM(T252:T254)</f>
        <v>0</v>
      </c>
      <c r="U255" s="16">
        <f>SUM(U252:U254)</f>
        <v>0</v>
      </c>
      <c r="V255" s="16">
        <f>SUM(V252:V254)</f>
        <v>0</v>
      </c>
      <c r="W255" s="68"/>
      <c r="X255" s="16">
        <f>SUM(X252:X254)</f>
        <v>0</v>
      </c>
      <c r="Y255" s="16">
        <f>SUM(Y252:Y254)</f>
        <v>0</v>
      </c>
      <c r="Z255" s="16">
        <f>SUM(Z252:Z254)</f>
        <v>0</v>
      </c>
      <c r="AA255" s="68"/>
      <c r="AB255" s="16">
        <f>SUM(AB252:AB254)</f>
        <v>0</v>
      </c>
      <c r="AC255" s="16">
        <f>SUM(AC252:AC254)</f>
        <v>0</v>
      </c>
      <c r="AD255" s="16">
        <f>SUM(AD252:AD254)</f>
        <v>0</v>
      </c>
      <c r="AE255" s="68"/>
      <c r="AF255" s="16">
        <f>SUM(AF252:AF254)</f>
        <v>0</v>
      </c>
      <c r="AG255" s="16">
        <f>SUM(AG252:AG254)</f>
        <v>0</v>
      </c>
      <c r="AH255" s="16">
        <f>SUM(AH252:AH254)</f>
        <v>0</v>
      </c>
    </row>
    <row r="256" spans="1:34" s="4" customFormat="1" x14ac:dyDescent="0.25">
      <c r="A256" s="15">
        <v>336001</v>
      </c>
      <c r="B256" s="15">
        <v>4400</v>
      </c>
      <c r="C256" s="15">
        <v>3387</v>
      </c>
      <c r="D256" s="15">
        <v>336</v>
      </c>
      <c r="E256" s="15" t="s">
        <v>230</v>
      </c>
      <c r="F256" s="15" t="s">
        <v>229</v>
      </c>
      <c r="G256" s="68" t="s">
        <v>570</v>
      </c>
      <c r="H256" s="16"/>
      <c r="I256" s="13">
        <f>SUMIFS(GD_E_2018!G:G,GD_E_2018!E:E,A256)</f>
        <v>0</v>
      </c>
      <c r="J256" s="16">
        <f>H256+I256</f>
        <v>0</v>
      </c>
      <c r="L256" s="16"/>
      <c r="M256" s="13">
        <f>SUMIFS(GD_E_2018!I:I,GD_E_2018!E:E,A256)</f>
        <v>0</v>
      </c>
      <c r="N256" s="16">
        <f>L256+M256</f>
        <v>0</v>
      </c>
      <c r="P256" s="13">
        <f t="shared" ref="P256:R260" si="416">O256+N256</f>
        <v>0</v>
      </c>
      <c r="Q256" s="13">
        <f>SUMIFS(GD_E_2018!K:K,GD_E_2018!E:E,A256)</f>
        <v>0</v>
      </c>
      <c r="R256" s="13">
        <f t="shared" si="416"/>
        <v>0</v>
      </c>
      <c r="T256" s="13">
        <f t="shared" ref="T256:T260" si="417">R256</f>
        <v>0</v>
      </c>
      <c r="U256" s="13">
        <f>SUMIFS(GD_E_2019!G:G,GD_E_2019!E:E,A256)</f>
        <v>0</v>
      </c>
      <c r="V256" s="13">
        <f t="shared" ref="V256:V260" si="418">U256+T256</f>
        <v>0</v>
      </c>
      <c r="W256" s="68" t="s">
        <v>570</v>
      </c>
      <c r="X256" s="13">
        <f t="shared" ref="X256:X260" si="419">V256</f>
        <v>0</v>
      </c>
      <c r="Y256" s="13">
        <f>SUMIFS(GD_E_2020!G:G,GD_E_2020!E:E,A256)</f>
        <v>0</v>
      </c>
      <c r="Z256" s="13">
        <f t="shared" ref="Z256:Z260" si="420">Y256+X256</f>
        <v>0</v>
      </c>
      <c r="AA256" s="68" t="s">
        <v>570</v>
      </c>
      <c r="AB256" s="13">
        <f t="shared" ref="AB256:AB260" si="421">Z256</f>
        <v>0</v>
      </c>
      <c r="AC256" s="13">
        <f>SUMIFS(GD_E_2020!J:J,GD_E_2020!E:E,A256)</f>
        <v>0</v>
      </c>
      <c r="AD256" s="13">
        <f t="shared" ref="AD256:AD260" si="422">AC256+AB256</f>
        <v>0</v>
      </c>
      <c r="AE256" s="68" t="s">
        <v>570</v>
      </c>
      <c r="AF256" s="13">
        <f t="shared" ref="AF256:AF260" si="423">X256</f>
        <v>0</v>
      </c>
      <c r="AG256" s="13">
        <f t="shared" ref="AG256:AG260" si="424">AC256+Y256</f>
        <v>0</v>
      </c>
      <c r="AH256" s="13">
        <f t="shared" ref="AH256:AH260" si="425">AG256+AF256</f>
        <v>0</v>
      </c>
    </row>
    <row r="257" spans="1:34" s="4" customFormat="1" x14ac:dyDescent="0.25">
      <c r="A257" s="2">
        <v>337001</v>
      </c>
      <c r="B257" s="2">
        <v>4410</v>
      </c>
      <c r="C257" s="12">
        <v>1385</v>
      </c>
      <c r="D257" s="12">
        <v>337</v>
      </c>
      <c r="E257" s="12" t="s">
        <v>228</v>
      </c>
      <c r="F257" s="12" t="s">
        <v>227</v>
      </c>
      <c r="G257" s="68" t="s">
        <v>570</v>
      </c>
      <c r="H257" s="13"/>
      <c r="I257" s="13">
        <f>SUMIFS(GD_E_2018!G:G,GD_E_2018!E:E,A257)</f>
        <v>0</v>
      </c>
      <c r="J257" s="13">
        <f>H257+I257</f>
        <v>0</v>
      </c>
      <c r="L257" s="13"/>
      <c r="M257" s="13">
        <f>SUMIFS(GD_E_2018!I:I,GD_E_2018!E:E,A257)</f>
        <v>0</v>
      </c>
      <c r="N257" s="13">
        <f>L257+M257</f>
        <v>0</v>
      </c>
      <c r="P257" s="13">
        <f t="shared" si="416"/>
        <v>0</v>
      </c>
      <c r="Q257" s="13">
        <f>SUMIFS(GD_E_2018!K:K,GD_E_2018!E:E,A257)</f>
        <v>0</v>
      </c>
      <c r="R257" s="13">
        <f t="shared" si="416"/>
        <v>0</v>
      </c>
      <c r="T257" s="13">
        <f t="shared" si="417"/>
        <v>0</v>
      </c>
      <c r="U257" s="13">
        <f>SUMIFS(GD_E_2019!G:G,GD_E_2019!E:E,A257)</f>
        <v>0</v>
      </c>
      <c r="V257" s="13">
        <f t="shared" si="418"/>
        <v>0</v>
      </c>
      <c r="W257" s="68" t="s">
        <v>570</v>
      </c>
      <c r="X257" s="13">
        <f t="shared" si="419"/>
        <v>0</v>
      </c>
      <c r="Y257" s="13">
        <f>SUMIFS(GD_E_2020!G:G,GD_E_2020!E:E,A257)</f>
        <v>0</v>
      </c>
      <c r="Z257" s="13">
        <f t="shared" si="420"/>
        <v>0</v>
      </c>
      <c r="AA257" s="68" t="s">
        <v>570</v>
      </c>
      <c r="AB257" s="13">
        <f t="shared" si="421"/>
        <v>0</v>
      </c>
      <c r="AC257" s="13">
        <f>SUMIFS(GD_E_2020!J:J,GD_E_2020!E:E,A257)</f>
        <v>0</v>
      </c>
      <c r="AD257" s="13">
        <f t="shared" si="422"/>
        <v>0</v>
      </c>
      <c r="AE257" s="68" t="s">
        <v>570</v>
      </c>
      <c r="AF257" s="13">
        <f t="shared" si="423"/>
        <v>0</v>
      </c>
      <c r="AG257" s="13">
        <f t="shared" si="424"/>
        <v>0</v>
      </c>
      <c r="AH257" s="13">
        <f t="shared" si="425"/>
        <v>0</v>
      </c>
    </row>
    <row r="258" spans="1:34" s="4" customFormat="1" x14ac:dyDescent="0.25">
      <c r="A258" s="2">
        <v>337002</v>
      </c>
      <c r="B258" s="2">
        <v>4411</v>
      </c>
      <c r="C258" s="12">
        <v>1388</v>
      </c>
      <c r="D258" s="12">
        <v>337</v>
      </c>
      <c r="E258" s="12" t="s">
        <v>226</v>
      </c>
      <c r="F258" s="12" t="s">
        <v>225</v>
      </c>
      <c r="G258" s="68" t="s">
        <v>570</v>
      </c>
      <c r="H258" s="13"/>
      <c r="I258" s="13">
        <f>SUMIFS(GD_E_2018!G:G,GD_E_2018!E:E,A258)</f>
        <v>0</v>
      </c>
      <c r="J258" s="13">
        <f>H258+I258</f>
        <v>0</v>
      </c>
      <c r="L258" s="13"/>
      <c r="M258" s="13">
        <f>SUMIFS(GD_E_2018!I:I,GD_E_2018!E:E,A258)</f>
        <v>0</v>
      </c>
      <c r="N258" s="13">
        <f>L258+M258</f>
        <v>0</v>
      </c>
      <c r="P258" s="13">
        <f t="shared" si="416"/>
        <v>0</v>
      </c>
      <c r="Q258" s="13">
        <f>SUMIFS(GD_E_2018!K:K,GD_E_2018!E:E,A258)</f>
        <v>0</v>
      </c>
      <c r="R258" s="13">
        <f t="shared" si="416"/>
        <v>0</v>
      </c>
      <c r="T258" s="13">
        <f t="shared" si="417"/>
        <v>0</v>
      </c>
      <c r="U258" s="13">
        <f>SUMIFS(GD_E_2019!G:G,GD_E_2019!E:E,A258)</f>
        <v>0</v>
      </c>
      <c r="V258" s="13">
        <f t="shared" si="418"/>
        <v>0</v>
      </c>
      <c r="W258" s="68" t="s">
        <v>570</v>
      </c>
      <c r="X258" s="13">
        <f t="shared" si="419"/>
        <v>0</v>
      </c>
      <c r="Y258" s="13">
        <f>SUMIFS(GD_E_2020!G:G,GD_E_2020!E:E,A258)</f>
        <v>0</v>
      </c>
      <c r="Z258" s="13">
        <f t="shared" si="420"/>
        <v>0</v>
      </c>
      <c r="AA258" s="68" t="s">
        <v>570</v>
      </c>
      <c r="AB258" s="13">
        <f t="shared" si="421"/>
        <v>0</v>
      </c>
      <c r="AC258" s="13">
        <f>SUMIFS(GD_E_2020!J:J,GD_E_2020!E:E,A258)</f>
        <v>0</v>
      </c>
      <c r="AD258" s="13">
        <f t="shared" si="422"/>
        <v>0</v>
      </c>
      <c r="AE258" s="68" t="s">
        <v>570</v>
      </c>
      <c r="AF258" s="13">
        <f t="shared" si="423"/>
        <v>0</v>
      </c>
      <c r="AG258" s="13">
        <f t="shared" si="424"/>
        <v>0</v>
      </c>
      <c r="AH258" s="13">
        <f t="shared" si="425"/>
        <v>0</v>
      </c>
    </row>
    <row r="259" spans="1:34" s="4" customFormat="1" x14ac:dyDescent="0.25">
      <c r="A259" s="2">
        <v>337003</v>
      </c>
      <c r="B259" s="2">
        <v>4410</v>
      </c>
      <c r="C259" s="12">
        <v>338</v>
      </c>
      <c r="D259" s="12">
        <v>337</v>
      </c>
      <c r="E259" s="12" t="s">
        <v>224</v>
      </c>
      <c r="F259" s="12" t="s">
        <v>223</v>
      </c>
      <c r="G259" s="68" t="s">
        <v>570</v>
      </c>
      <c r="H259" s="13"/>
      <c r="I259" s="13">
        <f>SUMIFS(GD_E_2018!G:G,GD_E_2018!E:E,A259)</f>
        <v>0</v>
      </c>
      <c r="J259" s="13">
        <f>H259+I259</f>
        <v>0</v>
      </c>
      <c r="L259" s="13"/>
      <c r="M259" s="13">
        <f>SUMIFS(GD_E_2018!I:I,GD_E_2018!E:E,A259)</f>
        <v>0</v>
      </c>
      <c r="N259" s="13">
        <f>L259+M259</f>
        <v>0</v>
      </c>
      <c r="P259" s="13">
        <f t="shared" si="416"/>
        <v>0</v>
      </c>
      <c r="Q259" s="13">
        <f>SUMIFS(GD_E_2018!K:K,GD_E_2018!E:E,A259)</f>
        <v>0</v>
      </c>
      <c r="R259" s="13">
        <f t="shared" si="416"/>
        <v>0</v>
      </c>
      <c r="T259" s="13">
        <f t="shared" si="417"/>
        <v>0</v>
      </c>
      <c r="U259" s="13">
        <f>SUMIFS(GD_E_2019!G:G,GD_E_2019!E:E,A259)</f>
        <v>0</v>
      </c>
      <c r="V259" s="13">
        <f t="shared" si="418"/>
        <v>0</v>
      </c>
      <c r="W259" s="68" t="s">
        <v>570</v>
      </c>
      <c r="X259" s="13">
        <f t="shared" si="419"/>
        <v>0</v>
      </c>
      <c r="Y259" s="13">
        <f>SUMIFS(GD_E_2020!G:G,GD_E_2020!E:E,A259)</f>
        <v>0</v>
      </c>
      <c r="Z259" s="13">
        <f t="shared" si="420"/>
        <v>0</v>
      </c>
      <c r="AA259" s="68" t="s">
        <v>570</v>
      </c>
      <c r="AB259" s="13">
        <f t="shared" si="421"/>
        <v>0</v>
      </c>
      <c r="AC259" s="13">
        <f>SUMIFS(GD_E_2020!J:J,GD_E_2020!E:E,A259)</f>
        <v>0</v>
      </c>
      <c r="AD259" s="13">
        <f t="shared" si="422"/>
        <v>0</v>
      </c>
      <c r="AE259" s="68" t="s">
        <v>570</v>
      </c>
      <c r="AF259" s="13">
        <f t="shared" si="423"/>
        <v>0</v>
      </c>
      <c r="AG259" s="13">
        <f t="shared" si="424"/>
        <v>0</v>
      </c>
      <c r="AH259" s="13">
        <f t="shared" si="425"/>
        <v>0</v>
      </c>
    </row>
    <row r="260" spans="1:34" s="4" customFormat="1" x14ac:dyDescent="0.25">
      <c r="A260" s="2">
        <v>337004</v>
      </c>
      <c r="B260" s="2">
        <v>4410</v>
      </c>
      <c r="C260" s="12">
        <v>334</v>
      </c>
      <c r="D260" s="12">
        <v>337</v>
      </c>
      <c r="E260" s="12" t="s">
        <v>222</v>
      </c>
      <c r="F260" s="12" t="s">
        <v>221</v>
      </c>
      <c r="G260" s="68" t="s">
        <v>570</v>
      </c>
      <c r="H260" s="13"/>
      <c r="I260" s="13">
        <f>SUMIFS(GD_E_2018!G:G,GD_E_2018!E:E,A260)</f>
        <v>0</v>
      </c>
      <c r="J260" s="13">
        <f>H260+I260</f>
        <v>0</v>
      </c>
      <c r="L260" s="13"/>
      <c r="M260" s="13">
        <f>SUMIFS(GD_E_2018!I:I,GD_E_2018!E:E,A260)</f>
        <v>0</v>
      </c>
      <c r="N260" s="13">
        <f>L260+M260</f>
        <v>0</v>
      </c>
      <c r="P260" s="13">
        <f t="shared" si="416"/>
        <v>0</v>
      </c>
      <c r="Q260" s="13">
        <f>SUMIFS(GD_E_2018!K:K,GD_E_2018!E:E,A260)</f>
        <v>0</v>
      </c>
      <c r="R260" s="13">
        <f t="shared" si="416"/>
        <v>0</v>
      </c>
      <c r="T260" s="13">
        <f t="shared" si="417"/>
        <v>0</v>
      </c>
      <c r="U260" s="13">
        <f>SUMIFS(GD_E_2019!G:G,GD_E_2019!E:E,A260)</f>
        <v>0</v>
      </c>
      <c r="V260" s="13">
        <f t="shared" si="418"/>
        <v>0</v>
      </c>
      <c r="W260" s="68" t="s">
        <v>570</v>
      </c>
      <c r="X260" s="13">
        <f t="shared" si="419"/>
        <v>0</v>
      </c>
      <c r="Y260" s="13">
        <f>SUMIFS(GD_E_2020!G:G,GD_E_2020!E:E,A260)</f>
        <v>0</v>
      </c>
      <c r="Z260" s="13">
        <f t="shared" si="420"/>
        <v>0</v>
      </c>
      <c r="AA260" s="68" t="s">
        <v>570</v>
      </c>
      <c r="AB260" s="13">
        <f t="shared" si="421"/>
        <v>0</v>
      </c>
      <c r="AC260" s="13">
        <f>SUMIFS(GD_E_2020!J:J,GD_E_2020!E:E,A260)</f>
        <v>0</v>
      </c>
      <c r="AD260" s="13">
        <f t="shared" si="422"/>
        <v>0</v>
      </c>
      <c r="AE260" s="68" t="s">
        <v>570</v>
      </c>
      <c r="AF260" s="13">
        <f t="shared" si="423"/>
        <v>0</v>
      </c>
      <c r="AG260" s="13">
        <f t="shared" si="424"/>
        <v>0</v>
      </c>
      <c r="AH260" s="13">
        <f t="shared" si="425"/>
        <v>0</v>
      </c>
    </row>
    <row r="261" spans="1:34" s="4" customFormat="1" x14ac:dyDescent="0.25">
      <c r="A261" s="15"/>
      <c r="B261" s="15"/>
      <c r="C261" s="15"/>
      <c r="D261" s="15"/>
      <c r="E261" s="15" t="s">
        <v>220</v>
      </c>
      <c r="F261" s="15" t="s">
        <v>219</v>
      </c>
      <c r="G261" s="69"/>
      <c r="H261" s="16">
        <f>SUM(H257:H260)</f>
        <v>0</v>
      </c>
      <c r="I261" s="16">
        <f>SUM(I257:I260)</f>
        <v>0</v>
      </c>
      <c r="J261" s="16">
        <f>SUM(J257:J260)</f>
        <v>0</v>
      </c>
      <c r="L261" s="16">
        <f>SUM(L257:L260)</f>
        <v>0</v>
      </c>
      <c r="M261" s="16">
        <f>SUM(M257:M260)</f>
        <v>0</v>
      </c>
      <c r="N261" s="16">
        <f>SUM(N257:N260)</f>
        <v>0</v>
      </c>
      <c r="P261" s="16">
        <f>SUM(P257:P260)</f>
        <v>0</v>
      </c>
      <c r="Q261" s="16">
        <f>SUM(Q257:Q260)</f>
        <v>0</v>
      </c>
      <c r="R261" s="16">
        <f>SUM(R257:R260)</f>
        <v>0</v>
      </c>
      <c r="T261" s="16">
        <f>SUM(T257:T260)</f>
        <v>0</v>
      </c>
      <c r="U261" s="16">
        <f>SUM(U257:U260)</f>
        <v>0</v>
      </c>
      <c r="V261" s="16">
        <f>SUM(V257:V260)</f>
        <v>0</v>
      </c>
      <c r="W261" s="69"/>
      <c r="X261" s="16">
        <f>SUM(X257:X260)</f>
        <v>0</v>
      </c>
      <c r="Y261" s="16">
        <f>SUM(Y257:Y260)</f>
        <v>0</v>
      </c>
      <c r="Z261" s="16">
        <f>SUM(Z257:Z260)</f>
        <v>0</v>
      </c>
      <c r="AA261" s="69"/>
      <c r="AB261" s="16">
        <f>SUM(AB257:AB260)</f>
        <v>0</v>
      </c>
      <c r="AC261" s="16">
        <f>SUM(AC257:AC260)</f>
        <v>0</v>
      </c>
      <c r="AD261" s="16">
        <f>SUM(AD257:AD260)</f>
        <v>0</v>
      </c>
      <c r="AE261" s="69"/>
      <c r="AF261" s="16">
        <f>SUM(AF257:AF260)</f>
        <v>0</v>
      </c>
      <c r="AG261" s="16">
        <f>SUM(AG257:AG260)</f>
        <v>0</v>
      </c>
      <c r="AH261" s="16">
        <f>SUM(AH257:AH260)</f>
        <v>0</v>
      </c>
    </row>
    <row r="262" spans="1:34" s="4" customFormat="1" x14ac:dyDescent="0.25">
      <c r="A262" s="2">
        <v>338001</v>
      </c>
      <c r="B262" s="2">
        <v>4100</v>
      </c>
      <c r="C262" s="12">
        <v>3411</v>
      </c>
      <c r="D262" s="12">
        <v>338</v>
      </c>
      <c r="E262" s="12" t="s">
        <v>218</v>
      </c>
      <c r="F262" s="12" t="s">
        <v>217</v>
      </c>
      <c r="G262" s="68" t="s">
        <v>570</v>
      </c>
      <c r="H262" s="13"/>
      <c r="I262" s="13">
        <f>SUMIFS(GD_E_2018!G:G,GD_E_2018!E:E,A262)</f>
        <v>0</v>
      </c>
      <c r="J262" s="13">
        <f>H262+I262</f>
        <v>0</v>
      </c>
      <c r="L262" s="13"/>
      <c r="M262" s="13">
        <f>SUMIFS(GD_E_2018!I:I,GD_E_2018!E:E,A262)</f>
        <v>0</v>
      </c>
      <c r="N262" s="13">
        <f>L262+M262</f>
        <v>0</v>
      </c>
      <c r="P262" s="13">
        <f t="shared" ref="P262:R266" si="426">O262+N262</f>
        <v>0</v>
      </c>
      <c r="Q262" s="13">
        <f>SUMIFS(GD_E_2018!K:K,GD_E_2018!E:E,A262)</f>
        <v>0</v>
      </c>
      <c r="R262" s="13">
        <f t="shared" si="426"/>
        <v>0</v>
      </c>
      <c r="T262" s="13">
        <f t="shared" ref="T262:T266" si="427">R262</f>
        <v>0</v>
      </c>
      <c r="U262" s="13">
        <f>SUMIFS(GD_E_2019!G:G,GD_E_2019!E:E,A262)</f>
        <v>0</v>
      </c>
      <c r="V262" s="13">
        <f t="shared" ref="V262:V266" si="428">U262+T262</f>
        <v>0</v>
      </c>
      <c r="W262" s="68" t="s">
        <v>570</v>
      </c>
      <c r="X262" s="13">
        <f t="shared" ref="X262:X266" si="429">V262</f>
        <v>0</v>
      </c>
      <c r="Y262" s="13">
        <f>SUMIFS(GD_E_2020!G:G,GD_E_2020!E:E,A262)</f>
        <v>0</v>
      </c>
      <c r="Z262" s="13">
        <f t="shared" ref="Z262:Z266" si="430">Y262+X262</f>
        <v>0</v>
      </c>
      <c r="AA262" s="68" t="s">
        <v>570</v>
      </c>
      <c r="AB262" s="13">
        <f t="shared" ref="AB262:AB266" si="431">Z262</f>
        <v>0</v>
      </c>
      <c r="AC262" s="13">
        <f>SUMIFS(GD_E_2020!J:J,GD_E_2020!E:E,A262)</f>
        <v>0</v>
      </c>
      <c r="AD262" s="13">
        <f t="shared" ref="AD262:AD266" si="432">AC262+AB262</f>
        <v>0</v>
      </c>
      <c r="AE262" s="68" t="s">
        <v>570</v>
      </c>
      <c r="AF262" s="13">
        <f t="shared" ref="AF262:AF266" si="433">X262</f>
        <v>0</v>
      </c>
      <c r="AG262" s="13">
        <f t="shared" ref="AG262:AG266" si="434">AC262+Y262</f>
        <v>0</v>
      </c>
      <c r="AH262" s="13">
        <f t="shared" ref="AH262:AH266" si="435">AG262+AF262</f>
        <v>0</v>
      </c>
    </row>
    <row r="263" spans="1:34" s="4" customFormat="1" x14ac:dyDescent="0.25">
      <c r="A263" s="2">
        <v>338002</v>
      </c>
      <c r="B263" s="2">
        <v>4100</v>
      </c>
      <c r="C263" s="12">
        <v>3412</v>
      </c>
      <c r="D263" s="12">
        <v>338</v>
      </c>
      <c r="E263" s="12" t="s">
        <v>216</v>
      </c>
      <c r="F263" s="12" t="s">
        <v>215</v>
      </c>
      <c r="G263" s="68" t="s">
        <v>570</v>
      </c>
      <c r="H263" s="13"/>
      <c r="I263" s="13">
        <f>SUMIFS(GD_E_2018!G:G,GD_E_2018!E:E,A263)</f>
        <v>0</v>
      </c>
      <c r="J263" s="13">
        <f>H263+I263</f>
        <v>0</v>
      </c>
      <c r="L263" s="13"/>
      <c r="M263" s="13">
        <f>SUMIFS(GD_E_2018!I:I,GD_E_2018!E:E,A263)</f>
        <v>0</v>
      </c>
      <c r="N263" s="13">
        <f>L263+M263</f>
        <v>0</v>
      </c>
      <c r="P263" s="13">
        <f t="shared" si="426"/>
        <v>0</v>
      </c>
      <c r="Q263" s="13">
        <f>SUMIFS(GD_E_2018!K:K,GD_E_2018!E:E,A263)</f>
        <v>0</v>
      </c>
      <c r="R263" s="13">
        <f t="shared" si="426"/>
        <v>0</v>
      </c>
      <c r="T263" s="13">
        <f t="shared" si="427"/>
        <v>0</v>
      </c>
      <c r="U263" s="13">
        <f>SUMIFS(GD_E_2019!G:G,GD_E_2019!E:E,A263)</f>
        <v>0</v>
      </c>
      <c r="V263" s="13">
        <f t="shared" si="428"/>
        <v>0</v>
      </c>
      <c r="W263" s="68" t="s">
        <v>570</v>
      </c>
      <c r="X263" s="13">
        <f t="shared" si="429"/>
        <v>0</v>
      </c>
      <c r="Y263" s="13">
        <f>SUMIFS(GD_E_2020!G:G,GD_E_2020!E:E,A263)</f>
        <v>0</v>
      </c>
      <c r="Z263" s="13">
        <f t="shared" si="430"/>
        <v>0</v>
      </c>
      <c r="AA263" s="68" t="s">
        <v>570</v>
      </c>
      <c r="AB263" s="13">
        <f t="shared" si="431"/>
        <v>0</v>
      </c>
      <c r="AC263" s="13">
        <f>SUMIFS(GD_E_2020!J:J,GD_E_2020!E:E,A263)</f>
        <v>0</v>
      </c>
      <c r="AD263" s="13">
        <f t="shared" si="432"/>
        <v>0</v>
      </c>
      <c r="AE263" s="68" t="s">
        <v>570</v>
      </c>
      <c r="AF263" s="13">
        <f t="shared" si="433"/>
        <v>0</v>
      </c>
      <c r="AG263" s="13">
        <f t="shared" si="434"/>
        <v>0</v>
      </c>
      <c r="AH263" s="13">
        <f t="shared" si="435"/>
        <v>0</v>
      </c>
    </row>
    <row r="264" spans="1:34" s="4" customFormat="1" x14ac:dyDescent="0.25">
      <c r="A264" s="2">
        <v>338003</v>
      </c>
      <c r="B264" s="2">
        <v>4100</v>
      </c>
      <c r="C264" s="12">
        <v>34311</v>
      </c>
      <c r="D264" s="12">
        <v>338</v>
      </c>
      <c r="E264" s="12" t="s">
        <v>214</v>
      </c>
      <c r="F264" s="12" t="s">
        <v>213</v>
      </c>
      <c r="G264" s="68" t="s">
        <v>570</v>
      </c>
      <c r="H264" s="13"/>
      <c r="I264" s="13">
        <f>SUMIFS(GD_E_2018!G:G,GD_E_2018!E:E,A264)</f>
        <v>0</v>
      </c>
      <c r="J264" s="13">
        <f>H264+I264</f>
        <v>0</v>
      </c>
      <c r="L264" s="13"/>
      <c r="M264" s="13">
        <f>SUMIFS(GD_E_2018!I:I,GD_E_2018!E:E,A264)</f>
        <v>0</v>
      </c>
      <c r="N264" s="13">
        <f>L264+M264</f>
        <v>0</v>
      </c>
      <c r="P264" s="13">
        <f t="shared" si="426"/>
        <v>0</v>
      </c>
      <c r="Q264" s="13">
        <f>SUMIFS(GD_E_2018!K:K,GD_E_2018!E:E,A264)</f>
        <v>0</v>
      </c>
      <c r="R264" s="13">
        <f t="shared" si="426"/>
        <v>0</v>
      </c>
      <c r="T264" s="13">
        <f t="shared" si="427"/>
        <v>0</v>
      </c>
      <c r="U264" s="13">
        <f>SUMIFS(GD_E_2019!G:G,GD_E_2019!E:E,A264)</f>
        <v>0</v>
      </c>
      <c r="V264" s="13">
        <f t="shared" si="428"/>
        <v>0</v>
      </c>
      <c r="W264" s="68" t="s">
        <v>570</v>
      </c>
      <c r="X264" s="13">
        <f t="shared" si="429"/>
        <v>0</v>
      </c>
      <c r="Y264" s="13">
        <f>SUMIFS(GD_E_2020!G:G,GD_E_2020!E:E,A264)</f>
        <v>0</v>
      </c>
      <c r="Z264" s="13">
        <f t="shared" si="430"/>
        <v>0</v>
      </c>
      <c r="AA264" s="68" t="s">
        <v>570</v>
      </c>
      <c r="AB264" s="13">
        <f t="shared" si="431"/>
        <v>0</v>
      </c>
      <c r="AC264" s="13">
        <f>SUMIFS(GD_E_2020!J:J,GD_E_2020!E:E,A264)</f>
        <v>0</v>
      </c>
      <c r="AD264" s="13">
        <f t="shared" si="432"/>
        <v>0</v>
      </c>
      <c r="AE264" s="68" t="s">
        <v>570</v>
      </c>
      <c r="AF264" s="13">
        <f t="shared" si="433"/>
        <v>0</v>
      </c>
      <c r="AG264" s="13">
        <f t="shared" si="434"/>
        <v>0</v>
      </c>
      <c r="AH264" s="13">
        <f t="shared" si="435"/>
        <v>0</v>
      </c>
    </row>
    <row r="265" spans="1:34" s="4" customFormat="1" x14ac:dyDescent="0.25">
      <c r="A265" s="2">
        <v>338004</v>
      </c>
      <c r="B265" s="2">
        <v>4100</v>
      </c>
      <c r="C265" s="12">
        <v>34312</v>
      </c>
      <c r="D265" s="12">
        <v>338</v>
      </c>
      <c r="E265" s="12" t="s">
        <v>212</v>
      </c>
      <c r="F265" s="12" t="s">
        <v>211</v>
      </c>
      <c r="G265" s="68" t="s">
        <v>570</v>
      </c>
      <c r="H265" s="13"/>
      <c r="I265" s="13">
        <f>SUMIFS(GD_E_2018!G:G,GD_E_2018!E:E,A265)</f>
        <v>0</v>
      </c>
      <c r="J265" s="13">
        <f>H265+I265</f>
        <v>0</v>
      </c>
      <c r="L265" s="13"/>
      <c r="M265" s="13">
        <f>SUMIFS(GD_E_2018!I:I,GD_E_2018!E:E,A265)</f>
        <v>0</v>
      </c>
      <c r="N265" s="13">
        <f>L265+M265</f>
        <v>0</v>
      </c>
      <c r="P265" s="13">
        <f t="shared" si="426"/>
        <v>0</v>
      </c>
      <c r="Q265" s="13">
        <f>SUMIFS(GD_E_2018!K:K,GD_E_2018!E:E,A265)</f>
        <v>0</v>
      </c>
      <c r="R265" s="13">
        <f t="shared" si="426"/>
        <v>0</v>
      </c>
      <c r="T265" s="13">
        <f t="shared" si="427"/>
        <v>0</v>
      </c>
      <c r="U265" s="13">
        <f>SUMIFS(GD_E_2019!G:G,GD_E_2019!E:E,A265)</f>
        <v>0</v>
      </c>
      <c r="V265" s="13">
        <f t="shared" si="428"/>
        <v>0</v>
      </c>
      <c r="W265" s="68" t="s">
        <v>570</v>
      </c>
      <c r="X265" s="13">
        <f t="shared" si="429"/>
        <v>0</v>
      </c>
      <c r="Y265" s="13">
        <f>SUMIFS(GD_E_2020!G:G,GD_E_2020!E:E,A265)</f>
        <v>0</v>
      </c>
      <c r="Z265" s="13">
        <f t="shared" si="430"/>
        <v>0</v>
      </c>
      <c r="AA265" s="68" t="s">
        <v>570</v>
      </c>
      <c r="AB265" s="13">
        <f t="shared" si="431"/>
        <v>0</v>
      </c>
      <c r="AC265" s="13">
        <f>SUMIFS(GD_E_2020!J:J,GD_E_2020!E:E,A265)</f>
        <v>0</v>
      </c>
      <c r="AD265" s="13">
        <f t="shared" si="432"/>
        <v>0</v>
      </c>
      <c r="AE265" s="68" t="s">
        <v>570</v>
      </c>
      <c r="AF265" s="13">
        <f t="shared" si="433"/>
        <v>0</v>
      </c>
      <c r="AG265" s="13">
        <f t="shared" si="434"/>
        <v>0</v>
      </c>
      <c r="AH265" s="13">
        <f t="shared" si="435"/>
        <v>0</v>
      </c>
    </row>
    <row r="266" spans="1:34" s="4" customFormat="1" x14ac:dyDescent="0.25">
      <c r="A266" s="2">
        <v>338005</v>
      </c>
      <c r="B266" s="2">
        <v>4100</v>
      </c>
      <c r="C266" s="12">
        <v>34313</v>
      </c>
      <c r="D266" s="12">
        <v>338</v>
      </c>
      <c r="E266" s="12" t="s">
        <v>210</v>
      </c>
      <c r="F266" s="12" t="s">
        <v>209</v>
      </c>
      <c r="G266" s="68" t="s">
        <v>570</v>
      </c>
      <c r="H266" s="13"/>
      <c r="I266" s="13">
        <f>SUMIFS(GD_E_2018!G:G,GD_E_2018!E:E,A266)</f>
        <v>0</v>
      </c>
      <c r="J266" s="13">
        <f>H266+I266</f>
        <v>0</v>
      </c>
      <c r="L266" s="13"/>
      <c r="M266" s="13">
        <f>SUMIFS(GD_E_2018!I:I,GD_E_2018!E:E,A266)</f>
        <v>0</v>
      </c>
      <c r="N266" s="13">
        <f>L266+M266</f>
        <v>0</v>
      </c>
      <c r="P266" s="13">
        <f t="shared" si="426"/>
        <v>0</v>
      </c>
      <c r="Q266" s="13">
        <f>SUMIFS(GD_E_2018!K:K,GD_E_2018!E:E,A266)</f>
        <v>0</v>
      </c>
      <c r="R266" s="13">
        <f t="shared" si="426"/>
        <v>0</v>
      </c>
      <c r="T266" s="13">
        <f t="shared" si="427"/>
        <v>0</v>
      </c>
      <c r="U266" s="13">
        <f>SUMIFS(GD_E_2019!G:G,GD_E_2019!E:E,A266)</f>
        <v>0</v>
      </c>
      <c r="V266" s="13">
        <f t="shared" si="428"/>
        <v>0</v>
      </c>
      <c r="W266" s="68" t="s">
        <v>570</v>
      </c>
      <c r="X266" s="13">
        <f t="shared" si="429"/>
        <v>0</v>
      </c>
      <c r="Y266" s="13">
        <f>SUMIFS(GD_E_2020!G:G,GD_E_2020!E:E,A266)</f>
        <v>0</v>
      </c>
      <c r="Z266" s="13">
        <f t="shared" si="430"/>
        <v>0</v>
      </c>
      <c r="AA266" s="68" t="s">
        <v>570</v>
      </c>
      <c r="AB266" s="13">
        <f t="shared" si="431"/>
        <v>0</v>
      </c>
      <c r="AC266" s="13">
        <f>SUMIFS(GD_E_2020!J:J,GD_E_2020!E:E,A266)</f>
        <v>0</v>
      </c>
      <c r="AD266" s="13">
        <f t="shared" si="432"/>
        <v>0</v>
      </c>
      <c r="AE266" s="68" t="s">
        <v>570</v>
      </c>
      <c r="AF266" s="13">
        <f t="shared" si="433"/>
        <v>0</v>
      </c>
      <c r="AG266" s="13">
        <f t="shared" si="434"/>
        <v>0</v>
      </c>
      <c r="AH266" s="13">
        <f t="shared" si="435"/>
        <v>0</v>
      </c>
    </row>
    <row r="267" spans="1:34" s="4" customFormat="1" x14ac:dyDescent="0.25">
      <c r="A267" s="15"/>
      <c r="B267" s="15"/>
      <c r="C267" s="15"/>
      <c r="D267" s="15"/>
      <c r="E267" s="15" t="s">
        <v>208</v>
      </c>
      <c r="F267" s="15" t="s">
        <v>207</v>
      </c>
      <c r="G267" s="69"/>
      <c r="H267" s="16">
        <f>SUM(H262:H266)</f>
        <v>0</v>
      </c>
      <c r="I267" s="16">
        <f>SUM(I262:I266)</f>
        <v>0</v>
      </c>
      <c r="J267" s="16">
        <f>SUM(J262:J266)</f>
        <v>0</v>
      </c>
      <c r="L267" s="16">
        <f>SUM(L262:L266)</f>
        <v>0</v>
      </c>
      <c r="M267" s="16">
        <f>SUM(M262:M266)</f>
        <v>0</v>
      </c>
      <c r="N267" s="16">
        <f>SUM(N262:N266)</f>
        <v>0</v>
      </c>
      <c r="P267" s="16">
        <f>SUM(P262:P266)</f>
        <v>0</v>
      </c>
      <c r="Q267" s="16">
        <f>SUM(Q262:Q266)</f>
        <v>0</v>
      </c>
      <c r="R267" s="16">
        <f>SUM(R262:R266)</f>
        <v>0</v>
      </c>
      <c r="T267" s="16">
        <f>SUM(T262:T266)</f>
        <v>0</v>
      </c>
      <c r="U267" s="16">
        <f>SUM(U262:U266)</f>
        <v>0</v>
      </c>
      <c r="V267" s="16">
        <f>SUM(V262:V266)</f>
        <v>0</v>
      </c>
      <c r="W267" s="69"/>
      <c r="X267" s="16">
        <f>SUM(X262:X266)</f>
        <v>0</v>
      </c>
      <c r="Y267" s="16">
        <f>SUM(Y262:Y266)</f>
        <v>0</v>
      </c>
      <c r="Z267" s="16">
        <f>SUM(Z262:Z266)</f>
        <v>0</v>
      </c>
      <c r="AA267" s="69"/>
      <c r="AB267" s="16">
        <f>SUM(AB262:AB266)</f>
        <v>0</v>
      </c>
      <c r="AC267" s="16">
        <f>SUM(AC262:AC266)</f>
        <v>0</v>
      </c>
      <c r="AD267" s="16">
        <f>SUM(AD262:AD266)</f>
        <v>0</v>
      </c>
      <c r="AE267" s="69"/>
      <c r="AF267" s="16">
        <f>SUM(AF262:AF266)</f>
        <v>0</v>
      </c>
      <c r="AG267" s="16">
        <f>SUM(AG262:AG266)</f>
        <v>0</v>
      </c>
      <c r="AH267" s="16">
        <f>SUM(AH262:AH266)</f>
        <v>0</v>
      </c>
    </row>
    <row r="268" spans="1:34" s="4" customFormat="1" x14ac:dyDescent="0.25">
      <c r="A268" s="15">
        <v>339001</v>
      </c>
      <c r="B268" s="15">
        <v>5300</v>
      </c>
      <c r="C268" s="15">
        <v>3432</v>
      </c>
      <c r="D268" s="15">
        <v>339</v>
      </c>
      <c r="E268" s="15" t="s">
        <v>206</v>
      </c>
      <c r="F268" s="15" t="s">
        <v>205</v>
      </c>
      <c r="G268" s="68" t="s">
        <v>570</v>
      </c>
      <c r="H268" s="16"/>
      <c r="I268" s="13">
        <f>SUMIFS(GD_E_2018!G:G,GD_E_2018!E:E,A268)</f>
        <v>0</v>
      </c>
      <c r="J268" s="16">
        <f t="shared" ref="J268:J274" si="436">H268+I268</f>
        <v>0</v>
      </c>
      <c r="L268" s="16"/>
      <c r="M268" s="13">
        <f>SUMIFS(GD_E_2018!I:I,GD_E_2018!E:E,A268)</f>
        <v>0</v>
      </c>
      <c r="N268" s="16">
        <f t="shared" ref="N268:N274" si="437">L268+M268</f>
        <v>0</v>
      </c>
      <c r="P268" s="13">
        <f t="shared" ref="P268:R274" si="438">O268+N268</f>
        <v>0</v>
      </c>
      <c r="Q268" s="13">
        <f>SUMIFS(GD_E_2018!K:K,GD_E_2018!E:E,A268)</f>
        <v>0</v>
      </c>
      <c r="R268" s="13">
        <f t="shared" si="438"/>
        <v>0</v>
      </c>
      <c r="T268" s="13">
        <f t="shared" ref="T268:T274" si="439">R268</f>
        <v>0</v>
      </c>
      <c r="U268" s="13">
        <f>SUMIFS(GD_E_2019!G:G,GD_E_2019!E:E,A268)</f>
        <v>0</v>
      </c>
      <c r="V268" s="13">
        <f t="shared" ref="V268:V274" si="440">U268+T268</f>
        <v>0</v>
      </c>
      <c r="W268" s="68" t="s">
        <v>570</v>
      </c>
      <c r="X268" s="13">
        <f t="shared" ref="X268:X274" si="441">V268</f>
        <v>0</v>
      </c>
      <c r="Y268" s="13">
        <f>SUMIFS(GD_E_2020!G:G,GD_E_2020!E:E,A268)</f>
        <v>0</v>
      </c>
      <c r="Z268" s="13">
        <f t="shared" ref="Z268:Z274" si="442">Y268+X268</f>
        <v>0</v>
      </c>
      <c r="AA268" s="68" t="s">
        <v>570</v>
      </c>
      <c r="AB268" s="13">
        <f t="shared" ref="AB268:AB274" si="443">Z268</f>
        <v>0</v>
      </c>
      <c r="AC268" s="13">
        <f>SUMIFS(GD_E_2020!J:J,GD_E_2020!E:E,A268)</f>
        <v>0</v>
      </c>
      <c r="AD268" s="13">
        <f t="shared" ref="AD268:AD274" si="444">AC268+AB268</f>
        <v>0</v>
      </c>
      <c r="AE268" s="68" t="s">
        <v>570</v>
      </c>
      <c r="AF268" s="13">
        <f t="shared" ref="AF268:AF274" si="445">X268</f>
        <v>0</v>
      </c>
      <c r="AG268" s="13">
        <f t="shared" ref="AG268:AG274" si="446">AC268+Y268</f>
        <v>0</v>
      </c>
      <c r="AH268" s="13">
        <f t="shared" ref="AH268:AH274" si="447">AG268+AF268</f>
        <v>0</v>
      </c>
    </row>
    <row r="269" spans="1:34" s="4" customFormat="1" x14ac:dyDescent="0.25">
      <c r="A269" s="15">
        <v>340001</v>
      </c>
      <c r="B269" s="15">
        <v>5300</v>
      </c>
      <c r="C269" s="15">
        <v>41112</v>
      </c>
      <c r="D269" s="15">
        <v>340</v>
      </c>
      <c r="E269" s="15" t="s">
        <v>182</v>
      </c>
      <c r="F269" s="15" t="s">
        <v>181</v>
      </c>
      <c r="G269" s="68" t="s">
        <v>570</v>
      </c>
      <c r="H269" s="16"/>
      <c r="I269" s="13">
        <f>SUMIFS(GD_E_2018!G:G,GD_E_2018!E:E,A269)</f>
        <v>0</v>
      </c>
      <c r="J269" s="16">
        <f t="shared" si="436"/>
        <v>0</v>
      </c>
      <c r="L269" s="16"/>
      <c r="M269" s="13">
        <f>SUMIFS(GD_E_2018!I:I,GD_E_2018!E:E,A269)</f>
        <v>0</v>
      </c>
      <c r="N269" s="16">
        <f t="shared" si="437"/>
        <v>0</v>
      </c>
      <c r="P269" s="13">
        <f t="shared" si="438"/>
        <v>0</v>
      </c>
      <c r="Q269" s="13">
        <f>SUMIFS(GD_E_2018!K:K,GD_E_2018!E:E,A269)</f>
        <v>0</v>
      </c>
      <c r="R269" s="13">
        <f t="shared" si="438"/>
        <v>0</v>
      </c>
      <c r="T269" s="13">
        <f t="shared" si="439"/>
        <v>0</v>
      </c>
      <c r="U269" s="13">
        <f>SUMIFS(GD_E_2019!G:G,GD_E_2019!E:E,A269)</f>
        <v>0</v>
      </c>
      <c r="V269" s="13">
        <f t="shared" si="440"/>
        <v>0</v>
      </c>
      <c r="W269" s="68" t="s">
        <v>570</v>
      </c>
      <c r="X269" s="13">
        <f t="shared" si="441"/>
        <v>0</v>
      </c>
      <c r="Y269" s="13">
        <f>SUMIFS(GD_E_2020!G:G,GD_E_2020!E:E,A269)</f>
        <v>0</v>
      </c>
      <c r="Z269" s="13">
        <f t="shared" si="442"/>
        <v>0</v>
      </c>
      <c r="AA269" s="68" t="s">
        <v>570</v>
      </c>
      <c r="AB269" s="13">
        <f t="shared" si="443"/>
        <v>0</v>
      </c>
      <c r="AC269" s="13">
        <f>SUMIFS(GD_E_2020!J:J,GD_E_2020!E:E,A269)</f>
        <v>0</v>
      </c>
      <c r="AD269" s="13">
        <f t="shared" si="444"/>
        <v>0</v>
      </c>
      <c r="AE269" s="68" t="s">
        <v>570</v>
      </c>
      <c r="AF269" s="13">
        <f t="shared" si="445"/>
        <v>0</v>
      </c>
      <c r="AG269" s="13">
        <f t="shared" si="446"/>
        <v>0</v>
      </c>
      <c r="AH269" s="13">
        <f t="shared" si="447"/>
        <v>0</v>
      </c>
    </row>
    <row r="270" spans="1:34" s="4" customFormat="1" x14ac:dyDescent="0.25">
      <c r="A270" s="15">
        <v>341001</v>
      </c>
      <c r="B270" s="15">
        <v>4600</v>
      </c>
      <c r="C270" s="15">
        <v>347</v>
      </c>
      <c r="D270" s="15">
        <v>341</v>
      </c>
      <c r="E270" s="15" t="s">
        <v>204</v>
      </c>
      <c r="F270" s="15" t="s">
        <v>203</v>
      </c>
      <c r="G270" s="68" t="s">
        <v>570</v>
      </c>
      <c r="H270" s="16"/>
      <c r="I270" s="13">
        <f>SUMIFS(GD_E_2018!G:G,GD_E_2018!E:E,A270)</f>
        <v>0</v>
      </c>
      <c r="J270" s="16">
        <f t="shared" si="436"/>
        <v>0</v>
      </c>
      <c r="L270" s="16"/>
      <c r="M270" s="13">
        <f>SUMIFS(GD_E_2018!I:I,GD_E_2018!E:E,A270)</f>
        <v>0</v>
      </c>
      <c r="N270" s="16">
        <f t="shared" si="437"/>
        <v>0</v>
      </c>
      <c r="P270" s="13">
        <f t="shared" si="438"/>
        <v>0</v>
      </c>
      <c r="Q270" s="13">
        <f>SUMIFS(GD_E_2018!K:K,GD_E_2018!E:E,A270)</f>
        <v>0</v>
      </c>
      <c r="R270" s="13">
        <f t="shared" si="438"/>
        <v>0</v>
      </c>
      <c r="T270" s="13">
        <f t="shared" si="439"/>
        <v>0</v>
      </c>
      <c r="U270" s="13">
        <f>SUMIFS(GD_E_2019!G:G,GD_E_2019!E:E,A270)</f>
        <v>0</v>
      </c>
      <c r="V270" s="13">
        <f t="shared" si="440"/>
        <v>0</v>
      </c>
      <c r="W270" s="68" t="s">
        <v>570</v>
      </c>
      <c r="X270" s="13">
        <f t="shared" si="441"/>
        <v>0</v>
      </c>
      <c r="Y270" s="13">
        <f>SUMIFS(GD_E_2020!G:G,GD_E_2020!E:E,A270)</f>
        <v>0</v>
      </c>
      <c r="Z270" s="13">
        <f t="shared" si="442"/>
        <v>0</v>
      </c>
      <c r="AA270" s="68" t="s">
        <v>570</v>
      </c>
      <c r="AB270" s="13">
        <f t="shared" si="443"/>
        <v>0</v>
      </c>
      <c r="AC270" s="13">
        <f>SUMIFS(GD_E_2020!J:J,GD_E_2020!E:E,A270)</f>
        <v>0</v>
      </c>
      <c r="AD270" s="13">
        <f t="shared" si="444"/>
        <v>0</v>
      </c>
      <c r="AE270" s="68" t="s">
        <v>570</v>
      </c>
      <c r="AF270" s="13">
        <f t="shared" si="445"/>
        <v>0</v>
      </c>
      <c r="AG270" s="13">
        <f t="shared" si="446"/>
        <v>0</v>
      </c>
      <c r="AH270" s="13">
        <f t="shared" si="447"/>
        <v>0</v>
      </c>
    </row>
    <row r="271" spans="1:34" s="4" customFormat="1" x14ac:dyDescent="0.25">
      <c r="A271" s="2">
        <v>342001</v>
      </c>
      <c r="B271" s="2">
        <v>4410</v>
      </c>
      <c r="C271" s="22">
        <v>3521</v>
      </c>
      <c r="D271" s="12">
        <v>342</v>
      </c>
      <c r="E271" s="22" t="s">
        <v>202</v>
      </c>
      <c r="F271" s="22" t="s">
        <v>201</v>
      </c>
      <c r="G271" s="68" t="s">
        <v>570</v>
      </c>
      <c r="H271" s="13"/>
      <c r="I271" s="13">
        <f>SUMIFS(GD_E_2018!G:G,GD_E_2018!E:E,A271)</f>
        <v>0</v>
      </c>
      <c r="J271" s="13">
        <f t="shared" si="436"/>
        <v>0</v>
      </c>
      <c r="L271" s="13"/>
      <c r="M271" s="13">
        <f>SUMIFS(GD_E_2018!I:I,GD_E_2018!E:E,A271)</f>
        <v>0</v>
      </c>
      <c r="N271" s="13">
        <f t="shared" si="437"/>
        <v>0</v>
      </c>
      <c r="P271" s="13">
        <f t="shared" si="438"/>
        <v>0</v>
      </c>
      <c r="Q271" s="13">
        <f>SUMIFS(GD_E_2018!K:K,GD_E_2018!E:E,A271)</f>
        <v>0</v>
      </c>
      <c r="R271" s="13">
        <f t="shared" si="438"/>
        <v>0</v>
      </c>
      <c r="T271" s="13">
        <f t="shared" si="439"/>
        <v>0</v>
      </c>
      <c r="U271" s="13">
        <f>SUMIFS(GD_E_2019!G:G,GD_E_2019!E:E,A271)</f>
        <v>0</v>
      </c>
      <c r="V271" s="13">
        <f t="shared" si="440"/>
        <v>0</v>
      </c>
      <c r="W271" s="68" t="s">
        <v>570</v>
      </c>
      <c r="X271" s="13">
        <f t="shared" si="441"/>
        <v>0</v>
      </c>
      <c r="Y271" s="13">
        <f>SUMIFS(GD_E_2020!G:G,GD_E_2020!E:E,A271)</f>
        <v>0</v>
      </c>
      <c r="Z271" s="13">
        <f t="shared" si="442"/>
        <v>0</v>
      </c>
      <c r="AA271" s="68" t="s">
        <v>570</v>
      </c>
      <c r="AB271" s="13">
        <f t="shared" si="443"/>
        <v>0</v>
      </c>
      <c r="AC271" s="13">
        <f>SUMIFS(GD_E_2020!J:J,GD_E_2020!E:E,A271)</f>
        <v>0</v>
      </c>
      <c r="AD271" s="13">
        <f t="shared" si="444"/>
        <v>0</v>
      </c>
      <c r="AE271" s="68" t="s">
        <v>570</v>
      </c>
      <c r="AF271" s="13">
        <f t="shared" si="445"/>
        <v>0</v>
      </c>
      <c r="AG271" s="13">
        <f t="shared" si="446"/>
        <v>0</v>
      </c>
      <c r="AH271" s="13">
        <f t="shared" si="447"/>
        <v>0</v>
      </c>
    </row>
    <row r="272" spans="1:34" s="4" customFormat="1" x14ac:dyDescent="0.25">
      <c r="A272" s="2">
        <v>342002</v>
      </c>
      <c r="B272" s="2">
        <v>4410</v>
      </c>
      <c r="C272" s="22">
        <v>3522</v>
      </c>
      <c r="D272" s="12">
        <v>342</v>
      </c>
      <c r="E272" s="22" t="s">
        <v>200</v>
      </c>
      <c r="F272" s="22" t="s">
        <v>199</v>
      </c>
      <c r="G272" s="68" t="s">
        <v>570</v>
      </c>
      <c r="H272" s="13"/>
      <c r="I272" s="13">
        <f>SUMIFS(GD_E_2018!G:G,GD_E_2018!E:E,A272)</f>
        <v>0</v>
      </c>
      <c r="J272" s="13">
        <f t="shared" si="436"/>
        <v>0</v>
      </c>
      <c r="L272" s="13"/>
      <c r="M272" s="13">
        <f>SUMIFS(GD_E_2018!I:I,GD_E_2018!E:E,A272)</f>
        <v>0</v>
      </c>
      <c r="N272" s="13">
        <f t="shared" si="437"/>
        <v>0</v>
      </c>
      <c r="P272" s="13">
        <f t="shared" si="438"/>
        <v>0</v>
      </c>
      <c r="Q272" s="13">
        <f>SUMIFS(GD_E_2018!K:K,GD_E_2018!E:E,A272)</f>
        <v>0</v>
      </c>
      <c r="R272" s="13">
        <f t="shared" si="438"/>
        <v>0</v>
      </c>
      <c r="T272" s="13">
        <f t="shared" si="439"/>
        <v>0</v>
      </c>
      <c r="U272" s="13">
        <f>SUMIFS(GD_E_2019!G:G,GD_E_2019!E:E,A272)</f>
        <v>0</v>
      </c>
      <c r="V272" s="13">
        <f t="shared" si="440"/>
        <v>0</v>
      </c>
      <c r="W272" s="68" t="s">
        <v>570</v>
      </c>
      <c r="X272" s="13">
        <f t="shared" si="441"/>
        <v>0</v>
      </c>
      <c r="Y272" s="13">
        <f>SUMIFS(GD_E_2020!G:G,GD_E_2020!E:E,A272)</f>
        <v>0</v>
      </c>
      <c r="Z272" s="13">
        <f t="shared" si="442"/>
        <v>0</v>
      </c>
      <c r="AA272" s="68" t="s">
        <v>570</v>
      </c>
      <c r="AB272" s="13">
        <f t="shared" si="443"/>
        <v>0</v>
      </c>
      <c r="AC272" s="13">
        <f>SUMIFS(GD_E_2020!J:J,GD_E_2020!E:E,A272)</f>
        <v>0</v>
      </c>
      <c r="AD272" s="13">
        <f t="shared" si="444"/>
        <v>0</v>
      </c>
      <c r="AE272" s="68" t="s">
        <v>570</v>
      </c>
      <c r="AF272" s="13">
        <f t="shared" si="445"/>
        <v>0</v>
      </c>
      <c r="AG272" s="13">
        <f t="shared" si="446"/>
        <v>0</v>
      </c>
      <c r="AH272" s="13">
        <f t="shared" si="447"/>
        <v>0</v>
      </c>
    </row>
    <row r="273" spans="1:34" s="4" customFormat="1" x14ac:dyDescent="0.25">
      <c r="A273" s="2">
        <v>342003</v>
      </c>
      <c r="B273" s="2">
        <v>4410</v>
      </c>
      <c r="C273" s="22">
        <v>3523</v>
      </c>
      <c r="D273" s="12">
        <v>342</v>
      </c>
      <c r="E273" s="22" t="s">
        <v>198</v>
      </c>
      <c r="F273" s="22" t="s">
        <v>197</v>
      </c>
      <c r="G273" s="68" t="s">
        <v>570</v>
      </c>
      <c r="H273" s="13"/>
      <c r="I273" s="13">
        <f>SUMIFS(GD_E_2018!G:G,GD_E_2018!E:E,A273)</f>
        <v>0</v>
      </c>
      <c r="J273" s="13">
        <f t="shared" si="436"/>
        <v>0</v>
      </c>
      <c r="L273" s="13"/>
      <c r="M273" s="13">
        <f>SUMIFS(GD_E_2018!I:I,GD_E_2018!E:E,A273)</f>
        <v>0</v>
      </c>
      <c r="N273" s="13">
        <f t="shared" si="437"/>
        <v>0</v>
      </c>
      <c r="P273" s="13">
        <f t="shared" si="438"/>
        <v>0</v>
      </c>
      <c r="Q273" s="13">
        <f>SUMIFS(GD_E_2018!K:K,GD_E_2018!E:E,A273)</f>
        <v>0</v>
      </c>
      <c r="R273" s="13">
        <f t="shared" si="438"/>
        <v>0</v>
      </c>
      <c r="T273" s="13">
        <f t="shared" si="439"/>
        <v>0</v>
      </c>
      <c r="U273" s="13">
        <f>SUMIFS(GD_E_2019!G:G,GD_E_2019!E:E,A273)</f>
        <v>0</v>
      </c>
      <c r="V273" s="13">
        <f t="shared" si="440"/>
        <v>0</v>
      </c>
      <c r="W273" s="68" t="s">
        <v>570</v>
      </c>
      <c r="X273" s="13">
        <f t="shared" si="441"/>
        <v>0</v>
      </c>
      <c r="Y273" s="13">
        <f>SUMIFS(GD_E_2020!G:G,GD_E_2020!E:E,A273)</f>
        <v>0</v>
      </c>
      <c r="Z273" s="13">
        <f t="shared" si="442"/>
        <v>0</v>
      </c>
      <c r="AA273" s="68" t="s">
        <v>570</v>
      </c>
      <c r="AB273" s="13">
        <f t="shared" si="443"/>
        <v>0</v>
      </c>
      <c r="AC273" s="13">
        <f>SUMIFS(GD_E_2020!J:J,GD_E_2020!E:E,A273)</f>
        <v>0</v>
      </c>
      <c r="AD273" s="13">
        <f t="shared" si="444"/>
        <v>0</v>
      </c>
      <c r="AE273" s="68" t="s">
        <v>570</v>
      </c>
      <c r="AF273" s="13">
        <f t="shared" si="445"/>
        <v>0</v>
      </c>
      <c r="AG273" s="13">
        <f t="shared" si="446"/>
        <v>0</v>
      </c>
      <c r="AH273" s="13">
        <f t="shared" si="447"/>
        <v>0</v>
      </c>
    </row>
    <row r="274" spans="1:34" s="4" customFormat="1" x14ac:dyDescent="0.25">
      <c r="A274" s="2">
        <v>342004</v>
      </c>
      <c r="B274" s="2">
        <v>4410</v>
      </c>
      <c r="C274" s="22">
        <v>3524</v>
      </c>
      <c r="D274" s="12">
        <v>342</v>
      </c>
      <c r="E274" s="22" t="s">
        <v>196</v>
      </c>
      <c r="F274" s="22" t="s">
        <v>195</v>
      </c>
      <c r="G274" s="68" t="s">
        <v>570</v>
      </c>
      <c r="H274" s="13"/>
      <c r="I274" s="13">
        <f>SUMIFS(GD_E_2018!G:G,GD_E_2018!E:E,A274)</f>
        <v>0</v>
      </c>
      <c r="J274" s="13">
        <f t="shared" si="436"/>
        <v>0</v>
      </c>
      <c r="L274" s="13"/>
      <c r="M274" s="13">
        <f>SUMIFS(GD_E_2018!I:I,GD_E_2018!E:E,A274)</f>
        <v>0</v>
      </c>
      <c r="N274" s="13">
        <f t="shared" si="437"/>
        <v>0</v>
      </c>
      <c r="P274" s="13">
        <f t="shared" si="438"/>
        <v>0</v>
      </c>
      <c r="Q274" s="13">
        <f>SUMIFS(GD_E_2018!K:K,GD_E_2018!E:E,A274)</f>
        <v>0</v>
      </c>
      <c r="R274" s="13">
        <f t="shared" si="438"/>
        <v>0</v>
      </c>
      <c r="T274" s="13">
        <f t="shared" si="439"/>
        <v>0</v>
      </c>
      <c r="U274" s="13">
        <f>SUMIFS(GD_E_2019!G:G,GD_E_2019!E:E,A274)</f>
        <v>0</v>
      </c>
      <c r="V274" s="13">
        <f t="shared" si="440"/>
        <v>0</v>
      </c>
      <c r="W274" s="68" t="s">
        <v>570</v>
      </c>
      <c r="X274" s="13">
        <f t="shared" si="441"/>
        <v>0</v>
      </c>
      <c r="Y274" s="13">
        <f>SUMIFS(GD_E_2020!G:G,GD_E_2020!E:E,A274)</f>
        <v>0</v>
      </c>
      <c r="Z274" s="13">
        <f t="shared" si="442"/>
        <v>0</v>
      </c>
      <c r="AA274" s="68" t="s">
        <v>570</v>
      </c>
      <c r="AB274" s="13">
        <f t="shared" si="443"/>
        <v>0</v>
      </c>
      <c r="AC274" s="13">
        <f>SUMIFS(GD_E_2020!J:J,GD_E_2020!E:E,A274)</f>
        <v>0</v>
      </c>
      <c r="AD274" s="13">
        <f t="shared" si="444"/>
        <v>0</v>
      </c>
      <c r="AE274" s="68" t="s">
        <v>570</v>
      </c>
      <c r="AF274" s="13">
        <f t="shared" si="445"/>
        <v>0</v>
      </c>
      <c r="AG274" s="13">
        <f t="shared" si="446"/>
        <v>0</v>
      </c>
      <c r="AH274" s="13">
        <f t="shared" si="447"/>
        <v>0</v>
      </c>
    </row>
    <row r="275" spans="1:34" s="4" customFormat="1" x14ac:dyDescent="0.25">
      <c r="A275" s="15"/>
      <c r="B275" s="15"/>
      <c r="C275" s="15"/>
      <c r="D275" s="15"/>
      <c r="E275" s="15" t="s">
        <v>194</v>
      </c>
      <c r="F275" s="15" t="s">
        <v>193</v>
      </c>
      <c r="G275" s="69"/>
      <c r="H275" s="16">
        <f>SUM(H271:H274)</f>
        <v>0</v>
      </c>
      <c r="I275" s="16">
        <f>SUM(I271:I274)</f>
        <v>0</v>
      </c>
      <c r="J275" s="16">
        <f>SUM(J271:J274)</f>
        <v>0</v>
      </c>
      <c r="L275" s="16">
        <f>SUM(L271:L274)</f>
        <v>0</v>
      </c>
      <c r="M275" s="16">
        <f>SUM(M271:M274)</f>
        <v>0</v>
      </c>
      <c r="N275" s="16">
        <f>SUM(N271:N274)</f>
        <v>0</v>
      </c>
      <c r="P275" s="16">
        <f>SUM(P271:P274)</f>
        <v>0</v>
      </c>
      <c r="Q275" s="16">
        <f>SUM(Q271:Q274)</f>
        <v>0</v>
      </c>
      <c r="R275" s="16">
        <f>SUM(R271:R274)</f>
        <v>0</v>
      </c>
      <c r="T275" s="16">
        <f>SUM(T271:T274)</f>
        <v>0</v>
      </c>
      <c r="U275" s="16">
        <f>SUM(U271:U274)</f>
        <v>0</v>
      </c>
      <c r="V275" s="16">
        <f>SUM(V271:V274)</f>
        <v>0</v>
      </c>
      <c r="W275" s="69"/>
      <c r="X275" s="16">
        <f>SUM(X271:X274)</f>
        <v>0</v>
      </c>
      <c r="Y275" s="16">
        <f>SUM(Y271:Y274)</f>
        <v>0</v>
      </c>
      <c r="Z275" s="16">
        <f>SUM(Z271:Z274)</f>
        <v>0</v>
      </c>
      <c r="AA275" s="69"/>
      <c r="AB275" s="16">
        <f>SUM(AB271:AB274)</f>
        <v>0</v>
      </c>
      <c r="AC275" s="16">
        <f>SUM(AC271:AC274)</f>
        <v>0</v>
      </c>
      <c r="AD275" s="16">
        <f>SUM(AD271:AD274)</f>
        <v>0</v>
      </c>
      <c r="AE275" s="69"/>
      <c r="AF275" s="16">
        <f>SUM(AF271:AF274)</f>
        <v>0</v>
      </c>
      <c r="AG275" s="16">
        <f>SUM(AG271:AG274)</f>
        <v>0</v>
      </c>
      <c r="AH275" s="16">
        <f>SUM(AH271:AH274)</f>
        <v>0</v>
      </c>
    </row>
    <row r="276" spans="1:34" s="4" customFormat="1" x14ac:dyDescent="0.25">
      <c r="A276" s="4">
        <v>343001</v>
      </c>
      <c r="B276" s="4">
        <v>4300</v>
      </c>
      <c r="C276" s="22">
        <v>3561</v>
      </c>
      <c r="D276" s="12">
        <v>343</v>
      </c>
      <c r="E276" s="22" t="s">
        <v>190</v>
      </c>
      <c r="F276" s="22" t="s">
        <v>189</v>
      </c>
      <c r="G276" s="68" t="s">
        <v>570</v>
      </c>
      <c r="H276" s="13"/>
      <c r="I276" s="13">
        <f>SUMIFS(GD_E_2018!G:G,GD_E_2018!E:E,A276)</f>
        <v>0</v>
      </c>
      <c r="J276" s="13">
        <f>H276+I276</f>
        <v>0</v>
      </c>
      <c r="L276" s="13"/>
      <c r="M276" s="13">
        <f>SUMIFS(GD_E_2018!I:I,GD_E_2018!E:E,A276)</f>
        <v>0</v>
      </c>
      <c r="N276" s="13">
        <f>L276+M276</f>
        <v>0</v>
      </c>
      <c r="P276" s="13">
        <f t="shared" ref="P276:R277" si="448">O276+N276</f>
        <v>0</v>
      </c>
      <c r="Q276" s="13">
        <f>SUMIFS(GD_E_2018!K:K,GD_E_2018!E:E,A276)</f>
        <v>0</v>
      </c>
      <c r="R276" s="13">
        <f t="shared" si="448"/>
        <v>0</v>
      </c>
      <c r="T276" s="13">
        <f t="shared" ref="T276:T277" si="449">R276</f>
        <v>0</v>
      </c>
      <c r="U276" s="13">
        <f>SUMIFS(GD_E_2019!G:G,GD_E_2019!E:E,A276)</f>
        <v>0</v>
      </c>
      <c r="V276" s="13">
        <f t="shared" ref="V276:V277" si="450">U276+T276</f>
        <v>0</v>
      </c>
      <c r="W276" s="68" t="s">
        <v>570</v>
      </c>
      <c r="X276" s="13">
        <f t="shared" ref="X276:X277" si="451">V276</f>
        <v>0</v>
      </c>
      <c r="Y276" s="13">
        <f>SUMIFS(GD_E_2020!G:G,GD_E_2020!E:E,A276)</f>
        <v>0</v>
      </c>
      <c r="Z276" s="13">
        <f t="shared" ref="Z276:Z277" si="452">Y276+X276</f>
        <v>0</v>
      </c>
      <c r="AA276" s="68" t="s">
        <v>570</v>
      </c>
      <c r="AB276" s="13">
        <f t="shared" ref="AB276:AB277" si="453">Z276</f>
        <v>0</v>
      </c>
      <c r="AC276" s="13">
        <f>SUMIFS(GD_E_2020!J:J,GD_E_2020!E:E,A276)</f>
        <v>0</v>
      </c>
      <c r="AD276" s="13">
        <f t="shared" ref="AD276:AD277" si="454">AC276+AB276</f>
        <v>0</v>
      </c>
      <c r="AE276" s="68" t="s">
        <v>570</v>
      </c>
      <c r="AF276" s="13">
        <f t="shared" ref="AF276:AF277" si="455">X276</f>
        <v>0</v>
      </c>
      <c r="AG276" s="13">
        <f t="shared" ref="AG276:AG277" si="456">AC276+Y276</f>
        <v>0</v>
      </c>
      <c r="AH276" s="13">
        <f t="shared" ref="AH276:AH277" si="457">AG276+AF276</f>
        <v>0</v>
      </c>
    </row>
    <row r="277" spans="1:34" s="4" customFormat="1" x14ac:dyDescent="0.25">
      <c r="A277" s="4">
        <v>343002</v>
      </c>
      <c r="B277" s="4">
        <v>4300</v>
      </c>
      <c r="C277" s="22">
        <v>3562</v>
      </c>
      <c r="D277" s="12">
        <v>343</v>
      </c>
      <c r="E277" s="22" t="s">
        <v>192</v>
      </c>
      <c r="F277" s="22" t="s">
        <v>191</v>
      </c>
      <c r="G277" s="68" t="s">
        <v>570</v>
      </c>
      <c r="H277" s="13"/>
      <c r="I277" s="13">
        <f>SUMIFS(GD_E_2018!G:G,GD_E_2018!E:E,A277)</f>
        <v>0</v>
      </c>
      <c r="J277" s="13">
        <f>H277+I277</f>
        <v>0</v>
      </c>
      <c r="L277" s="13"/>
      <c r="M277" s="13">
        <f>SUMIFS(GD_E_2018!I:I,GD_E_2018!E:E,A277)</f>
        <v>0</v>
      </c>
      <c r="N277" s="13">
        <f>L277+M277</f>
        <v>0</v>
      </c>
      <c r="P277" s="13">
        <f t="shared" si="448"/>
        <v>0</v>
      </c>
      <c r="Q277" s="13">
        <f>SUMIFS(GD_E_2018!K:K,GD_E_2018!E:E,A277)</f>
        <v>0</v>
      </c>
      <c r="R277" s="13">
        <f t="shared" si="448"/>
        <v>0</v>
      </c>
      <c r="T277" s="13">
        <f t="shared" si="449"/>
        <v>0</v>
      </c>
      <c r="U277" s="13">
        <f>SUMIFS(GD_E_2019!G:G,GD_E_2019!E:E,A277)</f>
        <v>0</v>
      </c>
      <c r="V277" s="13">
        <f t="shared" si="450"/>
        <v>0</v>
      </c>
      <c r="W277" s="68" t="s">
        <v>570</v>
      </c>
      <c r="X277" s="13">
        <f t="shared" si="451"/>
        <v>0</v>
      </c>
      <c r="Y277" s="13">
        <f>SUMIFS(GD_E_2020!G:G,GD_E_2020!E:E,A277)</f>
        <v>0</v>
      </c>
      <c r="Z277" s="13">
        <f t="shared" si="452"/>
        <v>0</v>
      </c>
      <c r="AA277" s="68" t="s">
        <v>570</v>
      </c>
      <c r="AB277" s="13">
        <f t="shared" si="453"/>
        <v>0</v>
      </c>
      <c r="AC277" s="13">
        <f>SUMIFS(GD_E_2020!J:J,GD_E_2020!E:E,A277)</f>
        <v>0</v>
      </c>
      <c r="AD277" s="13">
        <f t="shared" si="454"/>
        <v>0</v>
      </c>
      <c r="AE277" s="68" t="s">
        <v>570</v>
      </c>
      <c r="AF277" s="13">
        <f t="shared" si="455"/>
        <v>0</v>
      </c>
      <c r="AG277" s="13">
        <f t="shared" si="456"/>
        <v>0</v>
      </c>
      <c r="AH277" s="13">
        <f t="shared" si="457"/>
        <v>0</v>
      </c>
    </row>
    <row r="278" spans="1:34" s="4" customFormat="1" x14ac:dyDescent="0.25">
      <c r="A278" s="15"/>
      <c r="B278" s="15"/>
      <c r="C278" s="15"/>
      <c r="D278" s="15"/>
      <c r="E278" s="15" t="s">
        <v>190</v>
      </c>
      <c r="F278" s="15" t="s">
        <v>189</v>
      </c>
      <c r="G278" s="69"/>
      <c r="H278" s="16">
        <f>SUM(H276:H277)</f>
        <v>0</v>
      </c>
      <c r="I278" s="16">
        <f>SUM(I276:I277)</f>
        <v>0</v>
      </c>
      <c r="J278" s="16">
        <f>SUM(J276:J277)</f>
        <v>0</v>
      </c>
      <c r="L278" s="16">
        <f>SUM(L276:L277)</f>
        <v>0</v>
      </c>
      <c r="M278" s="16">
        <f>SUM(M276:M277)</f>
        <v>0</v>
      </c>
      <c r="N278" s="16">
        <f>SUM(N276:N277)</f>
        <v>0</v>
      </c>
      <c r="P278" s="16">
        <f>SUM(P276:P277)</f>
        <v>0</v>
      </c>
      <c r="Q278" s="16">
        <f>SUM(Q276:Q277)</f>
        <v>0</v>
      </c>
      <c r="R278" s="16">
        <f>SUM(R276:R277)</f>
        <v>0</v>
      </c>
      <c r="T278" s="16">
        <f>SUM(T276:T277)</f>
        <v>0</v>
      </c>
      <c r="U278" s="16">
        <f>SUM(U276:U277)</f>
        <v>0</v>
      </c>
      <c r="V278" s="16">
        <f>SUM(V276:V277)</f>
        <v>0</v>
      </c>
      <c r="W278" s="69"/>
      <c r="X278" s="16">
        <f>SUM(X276:X277)</f>
        <v>0</v>
      </c>
      <c r="Y278" s="16">
        <f>SUM(Y276:Y277)</f>
        <v>0</v>
      </c>
      <c r="Z278" s="16">
        <f>SUM(Z276:Z277)</f>
        <v>0</v>
      </c>
      <c r="AA278" s="69"/>
      <c r="AB278" s="16">
        <f>SUM(AB276:AB277)</f>
        <v>0</v>
      </c>
      <c r="AC278" s="16">
        <f>SUM(AC276:AC277)</f>
        <v>0</v>
      </c>
      <c r="AD278" s="16">
        <f>SUM(AD276:AD277)</f>
        <v>0</v>
      </c>
      <c r="AE278" s="69"/>
      <c r="AF278" s="16">
        <f>SUM(AF276:AF277)</f>
        <v>0</v>
      </c>
      <c r="AG278" s="16">
        <f>SUM(AG276:AG277)</f>
        <v>0</v>
      </c>
      <c r="AH278" s="16">
        <f>SUM(AH276:AH277)</f>
        <v>0</v>
      </c>
    </row>
    <row r="279" spans="1:34"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L279" s="28">
        <f>SUM(L248:L251,L255:L256,L261,L267:L270,L275,L278)</f>
        <v>0</v>
      </c>
      <c r="M279" s="28">
        <f>SUM(M248:M251,M255:M256,M261,M267:M270,M275,M278)</f>
        <v>0</v>
      </c>
      <c r="N279" s="28">
        <f>SUM(N248:N251,N255:N256,N261,N267:N270,N275,N278)</f>
        <v>0</v>
      </c>
      <c r="P279" s="28">
        <f>SUM(P248:P251,P255:P256,P261,P267:P270,P275,P278)</f>
        <v>0</v>
      </c>
      <c r="Q279" s="28">
        <f>SUM(Q248:Q251,Q255:Q256,Q261,Q267:Q270,Q275,Q278)</f>
        <v>0</v>
      </c>
      <c r="R279" s="28">
        <f>SUM(R248:R251,R255:R256,R261,R267:R270,R275,R278)</f>
        <v>0</v>
      </c>
      <c r="T279" s="28">
        <f>SUM(T248:T251,T255:T256,T261,T267:T270,T275,T278)</f>
        <v>0</v>
      </c>
      <c r="U279" s="28">
        <f>SUM(U248:U251,U255:U256,U261,U267:U270,U275,U278)</f>
        <v>0</v>
      </c>
      <c r="V279" s="28">
        <f>SUM(V248:V251,V255:V256,V261,V267:V270,V275,V278)</f>
        <v>0</v>
      </c>
      <c r="W279" s="72"/>
      <c r="X279" s="28">
        <f>SUM(X248:X251,X255:X256,X261,X267:X270,X275,X278)</f>
        <v>0</v>
      </c>
      <c r="Y279" s="28">
        <f>SUM(Y248:Y251,Y255:Y256,Y261,Y267:Y270,Y275,Y278)</f>
        <v>0</v>
      </c>
      <c r="Z279" s="28">
        <f>SUM(Z248:Z251,Z255:Z256,Z261,Z267:Z270,Z275,Z278)</f>
        <v>0</v>
      </c>
      <c r="AA279" s="72"/>
      <c r="AB279" s="28">
        <f>SUM(AB248:AB251,AB255:AB256,AB261,AB267:AB270,AB275,AB278)</f>
        <v>0</v>
      </c>
      <c r="AC279" s="28">
        <f>SUM(AC248:AC251,AC255:AC256,AC261,AC267:AC270,AC275,AC278)</f>
        <v>0</v>
      </c>
      <c r="AD279" s="28">
        <f>SUM(AD248:AD251,AD255:AD256,AD261,AD267:AD270,AD275,AD278)</f>
        <v>0</v>
      </c>
      <c r="AE279" s="72"/>
      <c r="AF279" s="28">
        <f>SUM(AF248:AF251,AF255:AF256,AF261,AF267:AF270,AF275,AF278)</f>
        <v>0</v>
      </c>
      <c r="AG279" s="28">
        <f>SUM(AG248:AG251,AG255:AG256,AG261,AG267:AG270,AG275,AG278)</f>
        <v>0</v>
      </c>
      <c r="AH279" s="28">
        <f>SUM(AH248:AH251,AH255:AH256,AH261,AH267:AH270,AH275,AH278)</f>
        <v>0</v>
      </c>
    </row>
    <row r="280" spans="1:34" s="4" customFormat="1" x14ac:dyDescent="0.25">
      <c r="A280" s="49"/>
      <c r="B280" s="49"/>
      <c r="C280" s="49"/>
      <c r="D280" s="49">
        <v>300</v>
      </c>
      <c r="E280" s="49" t="s">
        <v>186</v>
      </c>
      <c r="F280" s="49" t="s">
        <v>185</v>
      </c>
      <c r="G280" s="72"/>
      <c r="H280" s="50">
        <f>SUM(H246,H279)</f>
        <v>0</v>
      </c>
      <c r="I280" s="50">
        <f>SUM(I246,I279)</f>
        <v>-5405000000</v>
      </c>
      <c r="J280" s="50">
        <f>SUM(J246,J279)</f>
        <v>-5405000000</v>
      </c>
      <c r="L280" s="50">
        <f>SUM(L246,L279)</f>
        <v>0</v>
      </c>
      <c r="M280" s="50">
        <f>SUM(M246,M279)</f>
        <v>-11710000000</v>
      </c>
      <c r="N280" s="50">
        <f>SUM(N246,N279)</f>
        <v>-11710000000</v>
      </c>
      <c r="P280" s="50">
        <f>SUM(P246,P279)</f>
        <v>-11710000000</v>
      </c>
      <c r="Q280" s="50">
        <f>SUM(Q246,Q279)</f>
        <v>6305000000</v>
      </c>
      <c r="R280" s="50">
        <f>SUM(R246,R279)</f>
        <v>-5405000000</v>
      </c>
      <c r="T280" s="50">
        <f>SUM(T246,T279)</f>
        <v>-5405000000</v>
      </c>
      <c r="U280" s="50">
        <f>SUM(U246,U279)</f>
        <v>-25480000000</v>
      </c>
      <c r="V280" s="50">
        <f>SUM(V246,V279)</f>
        <v>-30885000000</v>
      </c>
      <c r="W280" s="72"/>
      <c r="X280" s="50">
        <f>SUM(X246,X279)</f>
        <v>-30885000000</v>
      </c>
      <c r="Y280" s="50">
        <f>SUM(Y246,Y279)</f>
        <v>-2990000000</v>
      </c>
      <c r="Z280" s="50">
        <f>SUM(Z246,Z279)</f>
        <v>-33875000000</v>
      </c>
      <c r="AA280" s="72"/>
      <c r="AB280" s="50">
        <f>SUM(AB246,AB279)</f>
        <v>-33875000000</v>
      </c>
      <c r="AC280" s="50">
        <f>SUM(AC246,AC279)</f>
        <v>-9990000000</v>
      </c>
      <c r="AD280" s="50">
        <f>SUM(AD246,AD279)</f>
        <v>-43865000000</v>
      </c>
      <c r="AE280" s="72"/>
      <c r="AF280" s="50">
        <f>SUM(AF246,AF279)</f>
        <v>-30885000000</v>
      </c>
      <c r="AG280" s="50">
        <f>SUM(AG246,AG279)</f>
        <v>-12980000000</v>
      </c>
      <c r="AH280" s="50">
        <f>SUM(AH246,AH279)</f>
        <v>-43865000000</v>
      </c>
    </row>
    <row r="281" spans="1:34" s="4" customFormat="1" x14ac:dyDescent="0.25">
      <c r="A281" s="2"/>
      <c r="B281" s="2"/>
      <c r="C281" s="2"/>
      <c r="D281" s="2"/>
      <c r="E281" s="2"/>
      <c r="F281" s="2"/>
      <c r="G281" s="69"/>
      <c r="H281" s="3"/>
      <c r="I281" s="3"/>
      <c r="J281" s="3"/>
      <c r="L281" s="3"/>
      <c r="M281" s="3"/>
      <c r="N281" s="3"/>
      <c r="P281" s="3"/>
      <c r="Q281" s="3"/>
      <c r="R281" s="3"/>
      <c r="T281" s="3"/>
      <c r="U281" s="3"/>
      <c r="V281" s="3"/>
      <c r="W281" s="69"/>
      <c r="X281" s="3"/>
      <c r="Y281" s="3"/>
      <c r="Z281" s="3"/>
      <c r="AA281" s="69"/>
      <c r="AB281" s="3"/>
      <c r="AC281" s="3"/>
      <c r="AD281" s="3"/>
      <c r="AE281" s="69"/>
      <c r="AF281" s="3"/>
      <c r="AG281" s="3"/>
      <c r="AH281" s="3"/>
    </row>
    <row r="282" spans="1:34" s="4" customFormat="1" x14ac:dyDescent="0.25">
      <c r="A282" s="2">
        <v>411001</v>
      </c>
      <c r="B282" s="2">
        <v>3100</v>
      </c>
      <c r="C282" s="12">
        <v>41111</v>
      </c>
      <c r="D282" s="51" t="s">
        <v>184</v>
      </c>
      <c r="E282" s="12" t="s">
        <v>597</v>
      </c>
      <c r="F282" s="12" t="s">
        <v>598</v>
      </c>
      <c r="G282" s="68" t="s">
        <v>570</v>
      </c>
      <c r="H282" s="13"/>
      <c r="I282" s="13">
        <f>SUMIFS(GD_E_2018!G:G,GD_E_2018!E:E,A282)</f>
        <v>-55000000000</v>
      </c>
      <c r="J282" s="13">
        <f>H282+I282</f>
        <v>-55000000000</v>
      </c>
      <c r="L282" s="13"/>
      <c r="M282" s="13">
        <f>SUMIFS(GD_E_2018!I:I,GD_E_2018!E:E,A282)</f>
        <v>-15000000000</v>
      </c>
      <c r="N282" s="13">
        <f>L282+M282</f>
        <v>-15000000000</v>
      </c>
      <c r="P282" s="13">
        <f t="shared" ref="P282:R283" si="458">O282+N282</f>
        <v>-15000000000</v>
      </c>
      <c r="Q282" s="13">
        <f>SUMIFS(GD_E_2018!K:K,GD_E_2018!E:E,A282)</f>
        <v>0</v>
      </c>
      <c r="R282" s="13">
        <f t="shared" si="458"/>
        <v>-15000000000</v>
      </c>
      <c r="T282" s="13">
        <f t="shared" ref="T282:T283" si="459">R282</f>
        <v>-15000000000</v>
      </c>
      <c r="U282" s="13">
        <f>SUMIFS(GD_E_2019!G:G,GD_E_2019!E:E,A282)</f>
        <v>0</v>
      </c>
      <c r="V282" s="13">
        <f t="shared" ref="V282:V283" si="460">U282+T282</f>
        <v>-15000000000</v>
      </c>
      <c r="W282" s="68" t="s">
        <v>570</v>
      </c>
      <c r="X282" s="13">
        <f t="shared" ref="X282:X283" si="461">V282</f>
        <v>-15000000000</v>
      </c>
      <c r="Y282" s="13">
        <f>SUMIFS(GD_E_2020!G:G,GD_E_2020!E:E,A282)</f>
        <v>0</v>
      </c>
      <c r="Z282" s="13">
        <f t="shared" ref="Z282:Z283" si="462">Y282+X282</f>
        <v>-15000000000</v>
      </c>
      <c r="AA282" s="68" t="s">
        <v>570</v>
      </c>
      <c r="AB282" s="13">
        <f t="shared" ref="AB282:AB283" si="463">Z282</f>
        <v>-15000000000</v>
      </c>
      <c r="AC282" s="13">
        <f>SUMIFS(GD_E_2020!J:J,GD_E_2020!E:E,A282)</f>
        <v>0</v>
      </c>
      <c r="AD282" s="13">
        <f t="shared" ref="AD282:AD283" si="464">AC282+AB282</f>
        <v>-15000000000</v>
      </c>
      <c r="AE282" s="68" t="s">
        <v>570</v>
      </c>
      <c r="AF282" s="13">
        <f t="shared" ref="AF282:AF283" si="465">X282</f>
        <v>-15000000000</v>
      </c>
      <c r="AG282" s="13">
        <f t="shared" ref="AG282:AG283" si="466">AC282+Y282</f>
        <v>0</v>
      </c>
      <c r="AH282" s="13">
        <f t="shared" ref="AH282:AH283" si="467">AG282+AF282</f>
        <v>-15000000000</v>
      </c>
    </row>
    <row r="283" spans="1:34" s="4" customFormat="1" x14ac:dyDescent="0.25">
      <c r="A283" s="2">
        <v>411002</v>
      </c>
      <c r="B283" s="2">
        <v>3100</v>
      </c>
      <c r="C283" s="12">
        <v>41112</v>
      </c>
      <c r="D283" s="51" t="s">
        <v>183</v>
      </c>
      <c r="E283" s="12" t="s">
        <v>182</v>
      </c>
      <c r="F283" s="12" t="s">
        <v>181</v>
      </c>
      <c r="G283" s="68" t="s">
        <v>570</v>
      </c>
      <c r="H283" s="13"/>
      <c r="I283" s="13">
        <f>SUMIFS(GD_E_2018!G:G,GD_E_2018!E:E,A283)</f>
        <v>0</v>
      </c>
      <c r="J283" s="13">
        <f>H283+I283</f>
        <v>0</v>
      </c>
      <c r="L283" s="13"/>
      <c r="M283" s="13">
        <f>SUMIFS(GD_E_2018!I:I,GD_E_2018!E:E,A283)</f>
        <v>0</v>
      </c>
      <c r="N283" s="13">
        <f>L283+M283</f>
        <v>0</v>
      </c>
      <c r="P283" s="13">
        <f t="shared" si="458"/>
        <v>0</v>
      </c>
      <c r="Q283" s="13">
        <f>SUMIFS(GD_E_2018!K:K,GD_E_2018!E:E,A283)</f>
        <v>0</v>
      </c>
      <c r="R283" s="13">
        <f t="shared" si="458"/>
        <v>0</v>
      </c>
      <c r="T283" s="13">
        <f t="shared" si="459"/>
        <v>0</v>
      </c>
      <c r="U283" s="13">
        <f>SUMIFS(GD_E_2019!G:G,GD_E_2019!E:E,A283)</f>
        <v>0</v>
      </c>
      <c r="V283" s="13">
        <f t="shared" si="460"/>
        <v>0</v>
      </c>
      <c r="W283" s="68" t="s">
        <v>570</v>
      </c>
      <c r="X283" s="13">
        <f t="shared" si="461"/>
        <v>0</v>
      </c>
      <c r="Y283" s="13">
        <f>SUMIFS(GD_E_2020!G:G,GD_E_2020!E:E,A283)</f>
        <v>0</v>
      </c>
      <c r="Z283" s="13">
        <f t="shared" si="462"/>
        <v>0</v>
      </c>
      <c r="AA283" s="68" t="s">
        <v>570</v>
      </c>
      <c r="AB283" s="13">
        <f t="shared" si="463"/>
        <v>0</v>
      </c>
      <c r="AC283" s="13">
        <f>SUMIFS(GD_E_2020!J:J,GD_E_2020!E:E,A283)</f>
        <v>0</v>
      </c>
      <c r="AD283" s="13">
        <f t="shared" si="464"/>
        <v>0</v>
      </c>
      <c r="AE283" s="68" t="s">
        <v>570</v>
      </c>
      <c r="AF283" s="13">
        <f t="shared" si="465"/>
        <v>0</v>
      </c>
      <c r="AG283" s="13">
        <f t="shared" si="466"/>
        <v>0</v>
      </c>
      <c r="AH283" s="13">
        <f t="shared" si="467"/>
        <v>0</v>
      </c>
    </row>
    <row r="284" spans="1:34" s="4" customFormat="1" x14ac:dyDescent="0.25">
      <c r="A284" s="52"/>
      <c r="B284" s="52"/>
      <c r="C284" s="52"/>
      <c r="D284" s="15">
        <v>411</v>
      </c>
      <c r="E284" s="15" t="s">
        <v>180</v>
      </c>
      <c r="F284" s="15" t="s">
        <v>179</v>
      </c>
      <c r="G284" s="69"/>
      <c r="H284" s="16">
        <f>SUM(H282:H283)</f>
        <v>0</v>
      </c>
      <c r="I284" s="16">
        <f>SUM(I282:I283)</f>
        <v>-55000000000</v>
      </c>
      <c r="J284" s="16">
        <f>SUM(J282:J283)</f>
        <v>-55000000000</v>
      </c>
      <c r="L284" s="16">
        <f>SUM(L282:L283)</f>
        <v>0</v>
      </c>
      <c r="M284" s="16">
        <f>SUM(M282:M283)</f>
        <v>-15000000000</v>
      </c>
      <c r="N284" s="16">
        <f>SUM(N282:N283)</f>
        <v>-15000000000</v>
      </c>
      <c r="P284" s="16">
        <f>SUM(P282:P283)</f>
        <v>-15000000000</v>
      </c>
      <c r="Q284" s="16">
        <f>SUM(Q282:Q283)</f>
        <v>0</v>
      </c>
      <c r="R284" s="16">
        <f>SUM(R282:R283)</f>
        <v>-15000000000</v>
      </c>
      <c r="T284" s="16">
        <f>SUM(T282:T283)</f>
        <v>-15000000000</v>
      </c>
      <c r="U284" s="16">
        <f>SUM(U282:U283)</f>
        <v>0</v>
      </c>
      <c r="V284" s="16">
        <f>SUM(V282:V283)</f>
        <v>-15000000000</v>
      </c>
      <c r="W284" s="69"/>
      <c r="X284" s="16">
        <f>SUM(X282:X283)</f>
        <v>-15000000000</v>
      </c>
      <c r="Y284" s="16">
        <f>SUM(Y282:Y283)</f>
        <v>0</v>
      </c>
      <c r="Z284" s="16">
        <f>SUM(Z282:Z283)</f>
        <v>-15000000000</v>
      </c>
      <c r="AA284" s="69"/>
      <c r="AB284" s="16">
        <f>SUM(AB282:AB283)</f>
        <v>-15000000000</v>
      </c>
      <c r="AC284" s="16">
        <f>SUM(AC282:AC283)</f>
        <v>0</v>
      </c>
      <c r="AD284" s="16">
        <f>SUM(AD282:AD283)</f>
        <v>-15000000000</v>
      </c>
      <c r="AE284" s="69"/>
      <c r="AF284" s="16">
        <f>SUM(AF282:AF283)</f>
        <v>-15000000000</v>
      </c>
      <c r="AG284" s="16">
        <f>SUM(AG282:AG283)</f>
        <v>0</v>
      </c>
      <c r="AH284" s="16">
        <f>SUM(AH282:AH283)</f>
        <v>-15000000000</v>
      </c>
    </row>
    <row r="285" spans="1:34" s="4" customFormat="1" x14ac:dyDescent="0.25">
      <c r="A285" s="15">
        <v>412001</v>
      </c>
      <c r="B285" s="15">
        <v>3200</v>
      </c>
      <c r="C285" s="15">
        <v>4112</v>
      </c>
      <c r="D285" s="15">
        <v>412</v>
      </c>
      <c r="E285" s="15" t="s">
        <v>178</v>
      </c>
      <c r="F285" s="15" t="s">
        <v>177</v>
      </c>
      <c r="G285" s="68" t="s">
        <v>570</v>
      </c>
      <c r="H285" s="16"/>
      <c r="I285" s="13">
        <f>SUMIFS(GD_E_2018!G:G,GD_E_2018!E:E,A285)</f>
        <v>0</v>
      </c>
      <c r="J285" s="16">
        <f t="shared" ref="J285:J292" si="468">H285+I285</f>
        <v>0</v>
      </c>
      <c r="L285" s="16"/>
      <c r="M285" s="13">
        <f>SUMIFS(GD_E_2018!I:I,GD_E_2018!E:E,A285)</f>
        <v>0</v>
      </c>
      <c r="N285" s="16">
        <f t="shared" ref="N285:N292" si="469">L285+M285</f>
        <v>0</v>
      </c>
      <c r="P285" s="13">
        <f t="shared" ref="P285:R292" si="470">O285+N285</f>
        <v>0</v>
      </c>
      <c r="Q285" s="13">
        <f>SUMIFS(GD_E_2018!K:K,GD_E_2018!E:E,A285)</f>
        <v>0</v>
      </c>
      <c r="R285" s="13">
        <f t="shared" si="470"/>
        <v>0</v>
      </c>
      <c r="T285" s="13">
        <f t="shared" ref="T285:T292" si="471">R285</f>
        <v>0</v>
      </c>
      <c r="U285" s="13">
        <f>SUMIFS(GD_E_2019!G:G,GD_E_2019!E:E,A285)</f>
        <v>0</v>
      </c>
      <c r="V285" s="13">
        <f t="shared" ref="V285:V292" si="472">U285+T285</f>
        <v>0</v>
      </c>
      <c r="W285" s="68" t="s">
        <v>570</v>
      </c>
      <c r="X285" s="13">
        <f t="shared" ref="X285:X292" si="473">V285</f>
        <v>0</v>
      </c>
      <c r="Y285" s="13">
        <f>SUMIFS(GD_E_2020!G:G,GD_E_2020!E:E,A285)</f>
        <v>0</v>
      </c>
      <c r="Z285" s="13">
        <f t="shared" ref="Z285:Z292" si="474">Y285+X285</f>
        <v>0</v>
      </c>
      <c r="AA285" s="68" t="s">
        <v>570</v>
      </c>
      <c r="AB285" s="13">
        <f t="shared" ref="AB285:AB292" si="475">Z285</f>
        <v>0</v>
      </c>
      <c r="AC285" s="13">
        <f>SUMIFS(GD_E_2020!J:J,GD_E_2020!E:E,A285)</f>
        <v>0</v>
      </c>
      <c r="AD285" s="13">
        <f t="shared" ref="AD285:AD292" si="476">AC285+AB285</f>
        <v>0</v>
      </c>
      <c r="AE285" s="68" t="s">
        <v>570</v>
      </c>
      <c r="AF285" s="13">
        <f t="shared" ref="AF285:AF292" si="477">X285</f>
        <v>0</v>
      </c>
      <c r="AG285" s="13">
        <f t="shared" ref="AG285:AG292" si="478">AC285+Y285</f>
        <v>0</v>
      </c>
      <c r="AH285" s="13">
        <f t="shared" ref="AH285:AH292" si="479">AG285+AF285</f>
        <v>0</v>
      </c>
    </row>
    <row r="286" spans="1:34" s="4" customFormat="1" x14ac:dyDescent="0.25">
      <c r="A286" s="15">
        <v>413001</v>
      </c>
      <c r="B286" s="15">
        <v>3300</v>
      </c>
      <c r="C286" s="15">
        <v>4113</v>
      </c>
      <c r="D286" s="15">
        <v>413</v>
      </c>
      <c r="E286" s="15" t="s">
        <v>176</v>
      </c>
      <c r="F286" s="15" t="s">
        <v>175</v>
      </c>
      <c r="G286" s="68" t="s">
        <v>570</v>
      </c>
      <c r="H286" s="16"/>
      <c r="I286" s="13">
        <f>SUMIFS(GD_E_2018!G:G,GD_E_2018!E:E,A286)</f>
        <v>0</v>
      </c>
      <c r="J286" s="16">
        <f t="shared" si="468"/>
        <v>0</v>
      </c>
      <c r="L286" s="16"/>
      <c r="M286" s="13">
        <f>SUMIFS(GD_E_2018!I:I,GD_E_2018!E:E,A286)</f>
        <v>0</v>
      </c>
      <c r="N286" s="16">
        <f t="shared" si="469"/>
        <v>0</v>
      </c>
      <c r="P286" s="13">
        <f t="shared" si="470"/>
        <v>0</v>
      </c>
      <c r="Q286" s="13">
        <f>SUMIFS(GD_E_2018!K:K,GD_E_2018!E:E,A286)</f>
        <v>0</v>
      </c>
      <c r="R286" s="13">
        <f t="shared" si="470"/>
        <v>0</v>
      </c>
      <c r="T286" s="13">
        <f t="shared" si="471"/>
        <v>0</v>
      </c>
      <c r="U286" s="13">
        <f>SUMIFS(GD_E_2019!G:G,GD_E_2019!E:E,A286)</f>
        <v>0</v>
      </c>
      <c r="V286" s="13">
        <f t="shared" si="472"/>
        <v>0</v>
      </c>
      <c r="W286" s="68" t="s">
        <v>570</v>
      </c>
      <c r="X286" s="13">
        <f t="shared" si="473"/>
        <v>0</v>
      </c>
      <c r="Y286" s="13">
        <f>SUMIFS(GD_E_2020!G:G,GD_E_2020!E:E,A286)</f>
        <v>0</v>
      </c>
      <c r="Z286" s="13">
        <f t="shared" si="474"/>
        <v>0</v>
      </c>
      <c r="AA286" s="68" t="s">
        <v>570</v>
      </c>
      <c r="AB286" s="13">
        <f t="shared" si="475"/>
        <v>0</v>
      </c>
      <c r="AC286" s="13">
        <f>SUMIFS(GD_E_2020!J:J,GD_E_2020!E:E,A286)</f>
        <v>0</v>
      </c>
      <c r="AD286" s="13">
        <f t="shared" si="476"/>
        <v>0</v>
      </c>
      <c r="AE286" s="68" t="s">
        <v>570</v>
      </c>
      <c r="AF286" s="13">
        <f t="shared" si="477"/>
        <v>0</v>
      </c>
      <c r="AG286" s="13">
        <f t="shared" si="478"/>
        <v>0</v>
      </c>
      <c r="AH286" s="13">
        <f t="shared" si="479"/>
        <v>0</v>
      </c>
    </row>
    <row r="287" spans="1:34" s="4" customFormat="1" x14ac:dyDescent="0.25">
      <c r="A287" s="15">
        <v>414001</v>
      </c>
      <c r="B287" s="15">
        <v>3300</v>
      </c>
      <c r="C287" s="15">
        <v>4118</v>
      </c>
      <c r="D287" s="15">
        <v>414</v>
      </c>
      <c r="E287" s="15" t="s">
        <v>174</v>
      </c>
      <c r="F287" s="15" t="s">
        <v>173</v>
      </c>
      <c r="G287" s="68" t="s">
        <v>570</v>
      </c>
      <c r="H287" s="16"/>
      <c r="I287" s="13">
        <f>SUMIFS(GD_E_2018!G:G,GD_E_2018!E:E,A287)</f>
        <v>0</v>
      </c>
      <c r="J287" s="16">
        <f t="shared" si="468"/>
        <v>0</v>
      </c>
      <c r="L287" s="16"/>
      <c r="M287" s="13">
        <f>SUMIFS(GD_E_2018!I:I,GD_E_2018!E:E,A287)</f>
        <v>0</v>
      </c>
      <c r="N287" s="16">
        <f t="shared" si="469"/>
        <v>0</v>
      </c>
      <c r="P287" s="13">
        <f t="shared" si="470"/>
        <v>0</v>
      </c>
      <c r="Q287" s="13">
        <f>SUMIFS(GD_E_2018!K:K,GD_E_2018!E:E,A287)</f>
        <v>0</v>
      </c>
      <c r="R287" s="13">
        <f t="shared" si="470"/>
        <v>0</v>
      </c>
      <c r="T287" s="13">
        <f t="shared" si="471"/>
        <v>0</v>
      </c>
      <c r="U287" s="13">
        <f>SUMIFS(GD_E_2019!G:G,GD_E_2019!E:E,A287)</f>
        <v>0</v>
      </c>
      <c r="V287" s="13">
        <f t="shared" si="472"/>
        <v>0</v>
      </c>
      <c r="W287" s="68" t="s">
        <v>570</v>
      </c>
      <c r="X287" s="13">
        <f t="shared" si="473"/>
        <v>0</v>
      </c>
      <c r="Y287" s="13">
        <f>SUMIFS(GD_E_2020!G:G,GD_E_2020!E:E,A287)</f>
        <v>0</v>
      </c>
      <c r="Z287" s="13">
        <f t="shared" si="474"/>
        <v>0</v>
      </c>
      <c r="AA287" s="68" t="s">
        <v>570</v>
      </c>
      <c r="AB287" s="13">
        <f t="shared" si="475"/>
        <v>0</v>
      </c>
      <c r="AC287" s="13">
        <f>SUMIFS(GD_E_2020!J:J,GD_E_2020!E:E,A287)</f>
        <v>0</v>
      </c>
      <c r="AD287" s="13">
        <f t="shared" si="476"/>
        <v>0</v>
      </c>
      <c r="AE287" s="68" t="s">
        <v>570</v>
      </c>
      <c r="AF287" s="13">
        <f t="shared" si="477"/>
        <v>0</v>
      </c>
      <c r="AG287" s="13">
        <f t="shared" si="478"/>
        <v>0</v>
      </c>
      <c r="AH287" s="13">
        <f t="shared" si="479"/>
        <v>0</v>
      </c>
    </row>
    <row r="288" spans="1:34" s="4" customFormat="1" x14ac:dyDescent="0.25">
      <c r="A288" s="15">
        <v>415000</v>
      </c>
      <c r="B288" s="15">
        <v>3300</v>
      </c>
      <c r="C288" s="15">
        <v>412</v>
      </c>
      <c r="D288" s="15">
        <v>416</v>
      </c>
      <c r="E288" s="15" t="s">
        <v>172</v>
      </c>
      <c r="F288" s="15" t="s">
        <v>579</v>
      </c>
      <c r="G288" s="68" t="s">
        <v>570</v>
      </c>
      <c r="H288" s="16"/>
      <c r="I288" s="13">
        <f>SUMIFS(GD_E_2018!G:G,GD_E_2018!E:E,A288)</f>
        <v>0</v>
      </c>
      <c r="J288" s="16">
        <f t="shared" si="468"/>
        <v>0</v>
      </c>
      <c r="L288" s="16"/>
      <c r="M288" s="13">
        <f>SUMIFS(GD_E_2018!I:I,GD_E_2018!E:E,A288)</f>
        <v>0</v>
      </c>
      <c r="N288" s="16">
        <f t="shared" si="469"/>
        <v>0</v>
      </c>
      <c r="P288" s="13">
        <f t="shared" si="470"/>
        <v>0</v>
      </c>
      <c r="Q288" s="13">
        <f>SUMIFS(GD_E_2018!K:K,GD_E_2018!E:E,A288)</f>
        <v>0</v>
      </c>
      <c r="R288" s="13">
        <f t="shared" si="470"/>
        <v>0</v>
      </c>
      <c r="T288" s="13">
        <f t="shared" si="471"/>
        <v>0</v>
      </c>
      <c r="U288" s="13">
        <f>SUMIFS(GD_E_2019!G:G,GD_E_2019!E:E,A288)</f>
        <v>0</v>
      </c>
      <c r="V288" s="13">
        <f t="shared" si="472"/>
        <v>0</v>
      </c>
      <c r="W288" s="68" t="s">
        <v>570</v>
      </c>
      <c r="X288" s="13">
        <f t="shared" si="473"/>
        <v>0</v>
      </c>
      <c r="Y288" s="13">
        <f>SUMIFS(GD_E_2020!G:G,GD_E_2020!E:E,A288)</f>
        <v>0</v>
      </c>
      <c r="Z288" s="13">
        <f t="shared" si="474"/>
        <v>0</v>
      </c>
      <c r="AA288" s="68" t="s">
        <v>570</v>
      </c>
      <c r="AB288" s="13">
        <f t="shared" si="475"/>
        <v>0</v>
      </c>
      <c r="AC288" s="13">
        <f>SUMIFS(GD_E_2020!J:J,GD_E_2020!E:E,A288)</f>
        <v>0</v>
      </c>
      <c r="AD288" s="13">
        <f t="shared" si="476"/>
        <v>0</v>
      </c>
      <c r="AE288" s="68" t="s">
        <v>570</v>
      </c>
      <c r="AF288" s="13">
        <f t="shared" si="477"/>
        <v>0</v>
      </c>
      <c r="AG288" s="13">
        <f t="shared" si="478"/>
        <v>0</v>
      </c>
      <c r="AH288" s="13">
        <f t="shared" si="479"/>
        <v>0</v>
      </c>
    </row>
    <row r="289" spans="1:34" s="4" customFormat="1" x14ac:dyDescent="0.25">
      <c r="A289" s="15">
        <v>415001</v>
      </c>
      <c r="B289" s="15">
        <v>3300</v>
      </c>
      <c r="C289" s="15">
        <v>419</v>
      </c>
      <c r="D289" s="15">
        <v>415</v>
      </c>
      <c r="E289" s="15" t="s">
        <v>171</v>
      </c>
      <c r="F289" s="15" t="s">
        <v>170</v>
      </c>
      <c r="G289" s="68" t="s">
        <v>570</v>
      </c>
      <c r="H289" s="16"/>
      <c r="I289" s="13">
        <f>SUMIFS(GD_E_2018!G:G,GD_E_2018!E:E,A289)</f>
        <v>0</v>
      </c>
      <c r="J289" s="16">
        <f t="shared" si="468"/>
        <v>0</v>
      </c>
      <c r="L289" s="16"/>
      <c r="M289" s="13">
        <f>SUMIFS(GD_E_2018!I:I,GD_E_2018!E:E,A289)</f>
        <v>0</v>
      </c>
      <c r="N289" s="16">
        <f t="shared" si="469"/>
        <v>0</v>
      </c>
      <c r="P289" s="13">
        <f t="shared" si="470"/>
        <v>0</v>
      </c>
      <c r="Q289" s="13">
        <f>SUMIFS(GD_E_2018!K:K,GD_E_2018!E:E,A289)</f>
        <v>0</v>
      </c>
      <c r="R289" s="13">
        <f t="shared" si="470"/>
        <v>0</v>
      </c>
      <c r="T289" s="13">
        <f t="shared" si="471"/>
        <v>0</v>
      </c>
      <c r="U289" s="13">
        <f>SUMIFS(GD_E_2019!G:G,GD_E_2019!E:E,A289)</f>
        <v>0</v>
      </c>
      <c r="V289" s="13">
        <f t="shared" si="472"/>
        <v>0</v>
      </c>
      <c r="W289" s="68" t="s">
        <v>570</v>
      </c>
      <c r="X289" s="13">
        <f t="shared" si="473"/>
        <v>0</v>
      </c>
      <c r="Y289" s="13">
        <f>SUMIFS(GD_E_2020!G:G,GD_E_2020!E:E,A289)</f>
        <v>0</v>
      </c>
      <c r="Z289" s="13">
        <f t="shared" si="474"/>
        <v>0</v>
      </c>
      <c r="AA289" s="68" t="s">
        <v>570</v>
      </c>
      <c r="AB289" s="13">
        <f t="shared" si="475"/>
        <v>0</v>
      </c>
      <c r="AC289" s="13">
        <f>SUMIFS(GD_E_2020!J:J,GD_E_2020!E:E,A289)</f>
        <v>0</v>
      </c>
      <c r="AD289" s="13">
        <f t="shared" si="476"/>
        <v>0</v>
      </c>
      <c r="AE289" s="68" t="s">
        <v>570</v>
      </c>
      <c r="AF289" s="13">
        <f t="shared" si="477"/>
        <v>0</v>
      </c>
      <c r="AG289" s="13">
        <f t="shared" si="478"/>
        <v>0</v>
      </c>
      <c r="AH289" s="13">
        <f t="shared" si="479"/>
        <v>0</v>
      </c>
    </row>
    <row r="290" spans="1:34" s="4" customFormat="1" x14ac:dyDescent="0.25">
      <c r="A290" s="15">
        <v>416001</v>
      </c>
      <c r="B290" s="15">
        <v>3300</v>
      </c>
      <c r="C290" s="15">
        <v>412</v>
      </c>
      <c r="D290" s="15">
        <v>416</v>
      </c>
      <c r="E290" s="15" t="s">
        <v>169</v>
      </c>
      <c r="F290" s="15" t="s">
        <v>168</v>
      </c>
      <c r="G290" s="68" t="s">
        <v>570</v>
      </c>
      <c r="H290" s="16"/>
      <c r="I290" s="13">
        <f>SUMIFS(GD_E_2018!G:G,GD_E_2018!E:E,A290)</f>
        <v>0</v>
      </c>
      <c r="J290" s="16">
        <f t="shared" si="468"/>
        <v>0</v>
      </c>
      <c r="L290" s="16"/>
      <c r="M290" s="13">
        <f>SUMIFS(GD_E_2018!I:I,GD_E_2018!E:E,A290)</f>
        <v>0</v>
      </c>
      <c r="N290" s="16">
        <f t="shared" si="469"/>
        <v>0</v>
      </c>
      <c r="P290" s="13">
        <f t="shared" si="470"/>
        <v>0</v>
      </c>
      <c r="Q290" s="13">
        <f>SUMIFS(GD_E_2018!K:K,GD_E_2018!E:E,A290)</f>
        <v>0</v>
      </c>
      <c r="R290" s="13">
        <f t="shared" si="470"/>
        <v>0</v>
      </c>
      <c r="T290" s="13">
        <f t="shared" si="471"/>
        <v>0</v>
      </c>
      <c r="U290" s="13">
        <f>SUMIFS(GD_E_2019!G:G,GD_E_2019!E:E,A290)</f>
        <v>0</v>
      </c>
      <c r="V290" s="13">
        <f t="shared" si="472"/>
        <v>0</v>
      </c>
      <c r="W290" s="68" t="s">
        <v>570</v>
      </c>
      <c r="X290" s="13">
        <f t="shared" si="473"/>
        <v>0</v>
      </c>
      <c r="Y290" s="13">
        <f>SUMIFS(GD_E_2020!G:G,GD_E_2020!E:E,A290)</f>
        <v>0</v>
      </c>
      <c r="Z290" s="13">
        <f t="shared" si="474"/>
        <v>0</v>
      </c>
      <c r="AA290" s="68" t="s">
        <v>570</v>
      </c>
      <c r="AB290" s="13">
        <f t="shared" si="475"/>
        <v>0</v>
      </c>
      <c r="AC290" s="13">
        <f>SUMIFS(GD_E_2020!J:J,GD_E_2020!E:E,A290)</f>
        <v>0</v>
      </c>
      <c r="AD290" s="13">
        <f t="shared" si="476"/>
        <v>0</v>
      </c>
      <c r="AE290" s="68" t="s">
        <v>570</v>
      </c>
      <c r="AF290" s="13">
        <f t="shared" si="477"/>
        <v>0</v>
      </c>
      <c r="AG290" s="13">
        <f t="shared" si="478"/>
        <v>0</v>
      </c>
      <c r="AH290" s="13">
        <f t="shared" si="479"/>
        <v>0</v>
      </c>
    </row>
    <row r="291" spans="1:34" s="4" customFormat="1" x14ac:dyDescent="0.25">
      <c r="A291" s="2">
        <v>417001</v>
      </c>
      <c r="B291" s="2">
        <v>3300</v>
      </c>
      <c r="C291" s="12">
        <v>4131</v>
      </c>
      <c r="D291" s="12">
        <v>417</v>
      </c>
      <c r="E291" s="12" t="s">
        <v>167</v>
      </c>
      <c r="F291" s="12" t="s">
        <v>166</v>
      </c>
      <c r="G291" s="68" t="s">
        <v>570</v>
      </c>
      <c r="H291" s="13"/>
      <c r="I291" s="13">
        <f>SUMIFS(GD_E_2018!G:G,GD_E_2018!E:E,A291)</f>
        <v>0</v>
      </c>
      <c r="J291" s="13">
        <f t="shared" si="468"/>
        <v>0</v>
      </c>
      <c r="L291" s="13"/>
      <c r="M291" s="13">
        <f>SUMIFS(GD_E_2018!I:I,GD_E_2018!E:E,A291)</f>
        <v>0</v>
      </c>
      <c r="N291" s="13">
        <f t="shared" si="469"/>
        <v>0</v>
      </c>
      <c r="P291" s="13">
        <f t="shared" si="470"/>
        <v>0</v>
      </c>
      <c r="Q291" s="13">
        <f>SUMIFS(GD_E_2018!K:K,GD_E_2018!E:E,A291)</f>
        <v>0</v>
      </c>
      <c r="R291" s="13">
        <f t="shared" si="470"/>
        <v>0</v>
      </c>
      <c r="T291" s="13">
        <f t="shared" si="471"/>
        <v>0</v>
      </c>
      <c r="U291" s="13">
        <f>SUMIFS(GD_E_2019!G:G,GD_E_2019!E:E,A291)</f>
        <v>0</v>
      </c>
      <c r="V291" s="13">
        <f t="shared" si="472"/>
        <v>0</v>
      </c>
      <c r="W291" s="68" t="s">
        <v>570</v>
      </c>
      <c r="X291" s="13">
        <f t="shared" si="473"/>
        <v>0</v>
      </c>
      <c r="Y291" s="13">
        <f>SUMIFS(GD_E_2020!G:G,GD_E_2020!E:E,A291)</f>
        <v>0</v>
      </c>
      <c r="Z291" s="13">
        <f t="shared" si="474"/>
        <v>0</v>
      </c>
      <c r="AA291" s="68" t="s">
        <v>570</v>
      </c>
      <c r="AB291" s="13">
        <f t="shared" si="475"/>
        <v>0</v>
      </c>
      <c r="AC291" s="13">
        <f>SUMIFS(GD_E_2020!J:J,GD_E_2020!E:E,A291)</f>
        <v>0</v>
      </c>
      <c r="AD291" s="13">
        <f t="shared" si="476"/>
        <v>0</v>
      </c>
      <c r="AE291" s="68" t="s">
        <v>570</v>
      </c>
      <c r="AF291" s="13">
        <f t="shared" si="477"/>
        <v>0</v>
      </c>
      <c r="AG291" s="13">
        <f t="shared" si="478"/>
        <v>0</v>
      </c>
      <c r="AH291" s="13">
        <f t="shared" si="479"/>
        <v>0</v>
      </c>
    </row>
    <row r="292" spans="1:34" s="4" customFormat="1" x14ac:dyDescent="0.25">
      <c r="A292" s="2">
        <v>417002</v>
      </c>
      <c r="B292" s="2">
        <v>3300</v>
      </c>
      <c r="C292" s="12">
        <v>4132</v>
      </c>
      <c r="D292" s="12">
        <v>417</v>
      </c>
      <c r="E292" s="12" t="s">
        <v>165</v>
      </c>
      <c r="F292" s="12" t="s">
        <v>164</v>
      </c>
      <c r="G292" s="68" t="s">
        <v>570</v>
      </c>
      <c r="H292" s="13"/>
      <c r="I292" s="13">
        <f>SUMIFS(GD_E_2018!G:G,GD_E_2018!E:E,A292)</f>
        <v>0</v>
      </c>
      <c r="J292" s="13">
        <f t="shared" si="468"/>
        <v>0</v>
      </c>
      <c r="L292" s="13"/>
      <c r="M292" s="13">
        <f>SUMIFS(GD_E_2018!I:I,GD_E_2018!E:E,A292)</f>
        <v>0</v>
      </c>
      <c r="N292" s="13">
        <f t="shared" si="469"/>
        <v>0</v>
      </c>
      <c r="P292" s="13">
        <f t="shared" si="470"/>
        <v>0</v>
      </c>
      <c r="Q292" s="13">
        <f>SUMIFS(GD_E_2018!K:K,GD_E_2018!E:E,A292)</f>
        <v>0</v>
      </c>
      <c r="R292" s="13">
        <f t="shared" si="470"/>
        <v>0</v>
      </c>
      <c r="T292" s="13">
        <f t="shared" si="471"/>
        <v>0</v>
      </c>
      <c r="U292" s="13">
        <f>SUMIFS(GD_E_2019!G:G,GD_E_2019!E:E,A292)</f>
        <v>0</v>
      </c>
      <c r="V292" s="13">
        <f t="shared" si="472"/>
        <v>0</v>
      </c>
      <c r="W292" s="68" t="s">
        <v>570</v>
      </c>
      <c r="X292" s="13">
        <f t="shared" si="473"/>
        <v>0</v>
      </c>
      <c r="Y292" s="13">
        <f>SUMIFS(GD_E_2020!G:G,GD_E_2020!E:E,A292)</f>
        <v>0</v>
      </c>
      <c r="Z292" s="13">
        <f t="shared" si="474"/>
        <v>0</v>
      </c>
      <c r="AA292" s="68" t="s">
        <v>570</v>
      </c>
      <c r="AB292" s="13">
        <f t="shared" si="475"/>
        <v>0</v>
      </c>
      <c r="AC292" s="13">
        <f>SUMIFS(GD_E_2020!J:J,GD_E_2020!E:E,A292)</f>
        <v>0</v>
      </c>
      <c r="AD292" s="13">
        <f t="shared" si="476"/>
        <v>0</v>
      </c>
      <c r="AE292" s="68" t="s">
        <v>570</v>
      </c>
      <c r="AF292" s="13">
        <f t="shared" si="477"/>
        <v>0</v>
      </c>
      <c r="AG292" s="13">
        <f t="shared" si="478"/>
        <v>0</v>
      </c>
      <c r="AH292" s="13">
        <f t="shared" si="479"/>
        <v>0</v>
      </c>
    </row>
    <row r="293" spans="1:34" s="4" customFormat="1" x14ac:dyDescent="0.25">
      <c r="A293" s="15"/>
      <c r="B293" s="15"/>
      <c r="C293" s="15"/>
      <c r="D293" s="15"/>
      <c r="E293" s="15" t="s">
        <v>163</v>
      </c>
      <c r="F293" s="15" t="s">
        <v>162</v>
      </c>
      <c r="G293" s="69"/>
      <c r="H293" s="16">
        <f>SUM(H291:H292)</f>
        <v>0</v>
      </c>
      <c r="I293" s="16">
        <f>SUM(I291:I292)</f>
        <v>0</v>
      </c>
      <c r="J293" s="16">
        <f>SUM(J291:J292)</f>
        <v>0</v>
      </c>
      <c r="L293" s="16">
        <f>SUM(L291:L292)</f>
        <v>0</v>
      </c>
      <c r="M293" s="16">
        <f>SUM(M291:M292)</f>
        <v>0</v>
      </c>
      <c r="N293" s="16">
        <f>SUM(N291:N292)</f>
        <v>0</v>
      </c>
      <c r="P293" s="16">
        <f>SUM(P291:P292)</f>
        <v>0</v>
      </c>
      <c r="Q293" s="16">
        <f>SUM(Q291:Q292)</f>
        <v>0</v>
      </c>
      <c r="R293" s="16">
        <f>SUM(R291:R292)</f>
        <v>0</v>
      </c>
      <c r="T293" s="16">
        <f>SUM(T291:T292)</f>
        <v>0</v>
      </c>
      <c r="U293" s="16">
        <f>SUM(U291:U292)</f>
        <v>0</v>
      </c>
      <c r="V293" s="16">
        <f>SUM(V291:V292)</f>
        <v>0</v>
      </c>
      <c r="W293" s="69"/>
      <c r="X293" s="16">
        <f>SUM(X291:X292)</f>
        <v>0</v>
      </c>
      <c r="Y293" s="16">
        <f>SUM(Y291:Y292)</f>
        <v>0</v>
      </c>
      <c r="Z293" s="16">
        <f>SUM(Z291:Z292)</f>
        <v>0</v>
      </c>
      <c r="AA293" s="69"/>
      <c r="AB293" s="16">
        <f>SUM(AB291:AB292)</f>
        <v>0</v>
      </c>
      <c r="AC293" s="16">
        <f>SUM(AC291:AC292)</f>
        <v>0</v>
      </c>
      <c r="AD293" s="16">
        <f>SUM(AD291:AD292)</f>
        <v>0</v>
      </c>
      <c r="AE293" s="69"/>
      <c r="AF293" s="16">
        <f>SUM(AF291:AF292)</f>
        <v>0</v>
      </c>
      <c r="AG293" s="16">
        <f>SUM(AG291:AG292)</f>
        <v>0</v>
      </c>
      <c r="AH293" s="16">
        <f>SUM(AH291:AH292)</f>
        <v>0</v>
      </c>
    </row>
    <row r="294" spans="1:34" s="4" customFormat="1" x14ac:dyDescent="0.25">
      <c r="A294" s="15">
        <v>418001</v>
      </c>
      <c r="B294" s="15">
        <v>3300</v>
      </c>
      <c r="C294" s="15">
        <v>414</v>
      </c>
      <c r="D294" s="15">
        <v>418</v>
      </c>
      <c r="E294" s="15" t="s">
        <v>161</v>
      </c>
      <c r="F294" s="15" t="s">
        <v>160</v>
      </c>
      <c r="G294" s="68" t="s">
        <v>570</v>
      </c>
      <c r="H294" s="16"/>
      <c r="I294" s="13">
        <f>SUMIFS(GD_E_2018!G:G,GD_E_2018!E:E,A294)</f>
        <v>0</v>
      </c>
      <c r="J294" s="16">
        <f t="shared" ref="J294:J301" si="480">H294+I294</f>
        <v>0</v>
      </c>
      <c r="L294" s="16"/>
      <c r="M294" s="13">
        <f>SUMIFS(GD_E_2018!I:I,GD_E_2018!E:E,A294)</f>
        <v>0</v>
      </c>
      <c r="N294" s="16">
        <f t="shared" ref="N294:N301" si="481">L294+M294</f>
        <v>0</v>
      </c>
      <c r="P294" s="13">
        <f t="shared" ref="P294:R301" si="482">O294+N294</f>
        <v>0</v>
      </c>
      <c r="Q294" s="13">
        <f>SUMIFS(GD_E_2018!K:K,GD_E_2018!E:E,A294)</f>
        <v>0</v>
      </c>
      <c r="R294" s="13">
        <f t="shared" si="482"/>
        <v>0</v>
      </c>
      <c r="T294" s="13">
        <f t="shared" ref="T294:T301" si="483">R294</f>
        <v>0</v>
      </c>
      <c r="U294" s="13">
        <f>SUMIFS(GD_E_2019!G:G,GD_E_2019!E:E,A294)</f>
        <v>0</v>
      </c>
      <c r="V294" s="13">
        <f t="shared" ref="V294:V301" si="484">U294+T294</f>
        <v>0</v>
      </c>
      <c r="W294" s="68" t="s">
        <v>570</v>
      </c>
      <c r="X294" s="13">
        <f t="shared" ref="X294:X301" si="485">V294</f>
        <v>0</v>
      </c>
      <c r="Y294" s="13">
        <f>SUMIFS(GD_E_2020!G:G,GD_E_2020!E:E,A294)</f>
        <v>0</v>
      </c>
      <c r="Z294" s="13">
        <f t="shared" ref="Z294:Z301" si="486">Y294+X294</f>
        <v>0</v>
      </c>
      <c r="AA294" s="68" t="s">
        <v>570</v>
      </c>
      <c r="AB294" s="13">
        <f t="shared" ref="AB294:AB296" si="487">Z294</f>
        <v>0</v>
      </c>
      <c r="AC294" s="13">
        <f>SUMIFS(GD_E_2020!J:J,GD_E_2020!E:E,A294)</f>
        <v>0</v>
      </c>
      <c r="AD294" s="13">
        <f t="shared" ref="AD294:AD301" si="488">AC294+AB294</f>
        <v>0</v>
      </c>
      <c r="AE294" s="68" t="s">
        <v>570</v>
      </c>
      <c r="AF294" s="13">
        <f t="shared" ref="AF294:AF301" si="489">X294</f>
        <v>0</v>
      </c>
      <c r="AG294" s="13">
        <f t="shared" ref="AG294:AG301" si="490">AC294+Y294</f>
        <v>0</v>
      </c>
      <c r="AH294" s="13">
        <f t="shared" ref="AH294:AH301" si="491">AG294+AF294</f>
        <v>0</v>
      </c>
    </row>
    <row r="295" spans="1:34" s="4" customFormat="1" x14ac:dyDescent="0.25">
      <c r="A295" s="15">
        <v>419001</v>
      </c>
      <c r="B295" s="15">
        <v>3300</v>
      </c>
      <c r="C295" s="15">
        <v>419</v>
      </c>
      <c r="D295" s="15">
        <v>419</v>
      </c>
      <c r="E295" s="15" t="s">
        <v>159</v>
      </c>
      <c r="F295" s="15" t="s">
        <v>158</v>
      </c>
      <c r="G295" s="68" t="s">
        <v>570</v>
      </c>
      <c r="H295" s="16"/>
      <c r="I295" s="13">
        <f>SUMIFS(GD_E_2018!G:G,GD_E_2018!E:E,A295)</f>
        <v>0</v>
      </c>
      <c r="J295" s="16">
        <f t="shared" si="480"/>
        <v>0</v>
      </c>
      <c r="L295" s="16"/>
      <c r="M295" s="13">
        <f>SUMIFS(GD_E_2018!I:I,GD_E_2018!E:E,A295)</f>
        <v>0</v>
      </c>
      <c r="N295" s="16">
        <f t="shared" si="481"/>
        <v>0</v>
      </c>
      <c r="P295" s="13">
        <f t="shared" si="482"/>
        <v>0</v>
      </c>
      <c r="Q295" s="13">
        <f>SUMIFS(GD_E_2018!K:K,GD_E_2018!E:E,A295)</f>
        <v>0</v>
      </c>
      <c r="R295" s="13">
        <f t="shared" si="482"/>
        <v>0</v>
      </c>
      <c r="T295" s="13">
        <f t="shared" si="483"/>
        <v>0</v>
      </c>
      <c r="U295" s="13">
        <f>SUMIFS(GD_E_2019!G:G,GD_E_2019!E:E,A295)</f>
        <v>0</v>
      </c>
      <c r="V295" s="13">
        <f t="shared" si="484"/>
        <v>0</v>
      </c>
      <c r="W295" s="68" t="s">
        <v>570</v>
      </c>
      <c r="X295" s="13">
        <f t="shared" si="485"/>
        <v>0</v>
      </c>
      <c r="Y295" s="13">
        <f>SUMIFS(GD_E_2020!G:G,GD_E_2020!E:E,A295)</f>
        <v>0</v>
      </c>
      <c r="Z295" s="13">
        <f t="shared" si="486"/>
        <v>0</v>
      </c>
      <c r="AA295" s="68" t="s">
        <v>570</v>
      </c>
      <c r="AB295" s="13">
        <f t="shared" si="487"/>
        <v>0</v>
      </c>
      <c r="AC295" s="13">
        <f>SUMIFS(GD_E_2020!J:J,GD_E_2020!E:E,A295)</f>
        <v>0</v>
      </c>
      <c r="AD295" s="13">
        <f t="shared" si="488"/>
        <v>0</v>
      </c>
      <c r="AE295" s="68" t="s">
        <v>570</v>
      </c>
      <c r="AF295" s="13">
        <f t="shared" si="489"/>
        <v>0</v>
      </c>
      <c r="AG295" s="13">
        <f t="shared" si="490"/>
        <v>0</v>
      </c>
      <c r="AH295" s="13">
        <f t="shared" si="491"/>
        <v>0</v>
      </c>
    </row>
    <row r="296" spans="1:34" s="4" customFormat="1" x14ac:dyDescent="0.25">
      <c r="A296" s="15">
        <v>420001</v>
      </c>
      <c r="B296" s="15">
        <v>3310</v>
      </c>
      <c r="C296" s="15">
        <v>418</v>
      </c>
      <c r="D296" s="15">
        <v>420</v>
      </c>
      <c r="E296" s="15" t="s">
        <v>157</v>
      </c>
      <c r="F296" s="15" t="s">
        <v>156</v>
      </c>
      <c r="G296" s="68" t="s">
        <v>570</v>
      </c>
      <c r="H296" s="16"/>
      <c r="I296" s="13">
        <f>SUMIFS(GD_E_2018!G:G,GD_E_2018!E:E,A296)</f>
        <v>0</v>
      </c>
      <c r="J296" s="16">
        <f t="shared" si="480"/>
        <v>0</v>
      </c>
      <c r="L296" s="16"/>
      <c r="M296" s="13">
        <f>SUMIFS(GD_E_2018!I:I,GD_E_2018!E:E,A296)</f>
        <v>0</v>
      </c>
      <c r="N296" s="16">
        <f t="shared" si="481"/>
        <v>0</v>
      </c>
      <c r="P296" s="13">
        <f t="shared" si="482"/>
        <v>0</v>
      </c>
      <c r="Q296" s="13">
        <f>SUMIFS(GD_E_2018!K:K,GD_E_2018!E:E,A296)</f>
        <v>0</v>
      </c>
      <c r="R296" s="13">
        <f t="shared" si="482"/>
        <v>0</v>
      </c>
      <c r="T296" s="13">
        <f t="shared" si="483"/>
        <v>0</v>
      </c>
      <c r="U296" s="13">
        <f>SUMIFS(GD_E_2019!G:G,GD_E_2019!E:E,A296)</f>
        <v>0</v>
      </c>
      <c r="V296" s="13">
        <f t="shared" si="484"/>
        <v>0</v>
      </c>
      <c r="W296" s="68" t="s">
        <v>570</v>
      </c>
      <c r="X296" s="13">
        <f t="shared" si="485"/>
        <v>0</v>
      </c>
      <c r="Y296" s="13">
        <f>SUMIFS(GD_E_2020!G:G,GD_E_2020!E:E,A296)</f>
        <v>0</v>
      </c>
      <c r="Z296" s="13">
        <f t="shared" si="486"/>
        <v>0</v>
      </c>
      <c r="AA296" s="68" t="s">
        <v>570</v>
      </c>
      <c r="AB296" s="13">
        <f t="shared" si="487"/>
        <v>0</v>
      </c>
      <c r="AC296" s="13">
        <f>SUMIFS(GD_E_2020!J:J,GD_E_2020!E:E,A296)</f>
        <v>0</v>
      </c>
      <c r="AD296" s="13">
        <f t="shared" si="488"/>
        <v>0</v>
      </c>
      <c r="AE296" s="68" t="s">
        <v>570</v>
      </c>
      <c r="AF296" s="13">
        <f t="shared" si="489"/>
        <v>0</v>
      </c>
      <c r="AG296" s="13">
        <f t="shared" si="490"/>
        <v>0</v>
      </c>
      <c r="AH296" s="13">
        <f t="shared" si="491"/>
        <v>0</v>
      </c>
    </row>
    <row r="297" spans="1:34" s="4" customFormat="1" x14ac:dyDescent="0.25">
      <c r="A297" s="4">
        <v>421001</v>
      </c>
      <c r="B297" s="4">
        <v>3400</v>
      </c>
      <c r="C297" s="22">
        <v>4211</v>
      </c>
      <c r="D297" s="53" t="s">
        <v>152</v>
      </c>
      <c r="E297" s="22" t="s">
        <v>155</v>
      </c>
      <c r="F297" s="22" t="s">
        <v>580</v>
      </c>
      <c r="G297" s="68" t="s">
        <v>570</v>
      </c>
      <c r="H297" s="54"/>
      <c r="I297" s="13">
        <f>SUMIFS(GD_E_2018!G:G,GD_E_2018!E:E,A297)</f>
        <v>0</v>
      </c>
      <c r="J297" s="54">
        <f t="shared" si="480"/>
        <v>0</v>
      </c>
      <c r="L297" s="54"/>
      <c r="M297" s="13">
        <f>SUMIFS(GD_E_2018!I:I,GD_E_2018!E:E,A297)</f>
        <v>0</v>
      </c>
      <c r="N297" s="54">
        <f t="shared" si="481"/>
        <v>0</v>
      </c>
      <c r="P297" s="13">
        <f>N303</f>
        <v>-90000000</v>
      </c>
      <c r="Q297" s="13">
        <f>SUMIFS(GD_E_2018!K:K,GD_E_2018!E:E,A297)</f>
        <v>0</v>
      </c>
      <c r="R297" s="13">
        <f t="shared" si="482"/>
        <v>-90000000</v>
      </c>
      <c r="T297" s="13">
        <f>R303</f>
        <v>-120000000</v>
      </c>
      <c r="U297" s="13">
        <f>SUMIFS(GD_E_2019!G:G,GD_E_2019!E:E,A297)</f>
        <v>0</v>
      </c>
      <c r="V297" s="13">
        <f t="shared" si="484"/>
        <v>-120000000</v>
      </c>
      <c r="W297" s="68" t="s">
        <v>570</v>
      </c>
      <c r="X297" s="13">
        <f>V303</f>
        <v>-540000000</v>
      </c>
      <c r="Y297" s="13">
        <f>SUMIFS(GD_E_2020!G:G,GD_E_2020!E:E,A297)</f>
        <v>0</v>
      </c>
      <c r="Z297" s="13">
        <f t="shared" si="486"/>
        <v>-540000000</v>
      </c>
      <c r="AA297" s="68" t="s">
        <v>570</v>
      </c>
      <c r="AB297" s="13">
        <f>Z303</f>
        <v>-2000000000</v>
      </c>
      <c r="AC297" s="13">
        <f>SUMIFS(GD_E_2020!J:J,GD_E_2020!E:E,A297)</f>
        <v>0</v>
      </c>
      <c r="AD297" s="13">
        <f t="shared" si="488"/>
        <v>-2000000000</v>
      </c>
      <c r="AE297" s="68" t="s">
        <v>570</v>
      </c>
      <c r="AF297" s="13">
        <f t="shared" si="489"/>
        <v>-540000000</v>
      </c>
      <c r="AG297" s="13">
        <f t="shared" si="490"/>
        <v>0</v>
      </c>
      <c r="AH297" s="13">
        <f t="shared" si="491"/>
        <v>-540000000</v>
      </c>
    </row>
    <row r="298" spans="1:34" s="4" customFormat="1" x14ac:dyDescent="0.25">
      <c r="A298" s="2">
        <v>421004</v>
      </c>
      <c r="B298" s="2">
        <v>3400</v>
      </c>
      <c r="C298" s="12">
        <v>4211</v>
      </c>
      <c r="D298" s="51" t="s">
        <v>152</v>
      </c>
      <c r="E298" s="12" t="s">
        <v>142</v>
      </c>
      <c r="F298" s="12" t="s">
        <v>581</v>
      </c>
      <c r="G298" s="68" t="s">
        <v>570</v>
      </c>
      <c r="H298" s="13"/>
      <c r="I298" s="13">
        <f>SUMIFS(GD_E_2018!G:G,GD_E_2018!E:E,A298)</f>
        <v>0</v>
      </c>
      <c r="J298" s="13">
        <f t="shared" si="480"/>
        <v>0</v>
      </c>
      <c r="L298" s="13"/>
      <c r="M298" s="13">
        <f>SUMIFS(GD_E_2018!I:I,GD_E_2018!E:E,A298)</f>
        <v>0</v>
      </c>
      <c r="N298" s="13">
        <f t="shared" si="481"/>
        <v>0</v>
      </c>
      <c r="P298" s="13">
        <f t="shared" si="482"/>
        <v>0</v>
      </c>
      <c r="Q298" s="13">
        <f>SUMIFS(GD_E_2018!K:K,GD_E_2018!E:E,A298)</f>
        <v>0</v>
      </c>
      <c r="R298" s="13">
        <f t="shared" si="482"/>
        <v>0</v>
      </c>
      <c r="T298" s="13">
        <f t="shared" si="483"/>
        <v>0</v>
      </c>
      <c r="U298" s="13">
        <f>SUMIFS(GD_E_2019!G:G,GD_E_2019!E:E,A298)</f>
        <v>500000000</v>
      </c>
      <c r="V298" s="13">
        <f t="shared" si="484"/>
        <v>500000000</v>
      </c>
      <c r="W298" s="68" t="s">
        <v>570</v>
      </c>
      <c r="X298" s="13">
        <v>0</v>
      </c>
      <c r="Y298" s="13">
        <f>SUMIFS(GD_E_2020!G:G,GD_E_2020!E:E,A298)</f>
        <v>0</v>
      </c>
      <c r="Z298" s="13">
        <f t="shared" si="486"/>
        <v>0</v>
      </c>
      <c r="AA298" s="68" t="s">
        <v>570</v>
      </c>
      <c r="AB298" s="13">
        <v>0</v>
      </c>
      <c r="AC298" s="13">
        <f>SUMIFS(GD_E_2020!J:J,GD_E_2020!E:E,A298)</f>
        <v>0</v>
      </c>
      <c r="AD298" s="13">
        <f t="shared" si="488"/>
        <v>0</v>
      </c>
      <c r="AE298" s="68" t="s">
        <v>570</v>
      </c>
      <c r="AF298" s="13">
        <f t="shared" si="489"/>
        <v>0</v>
      </c>
      <c r="AG298" s="13">
        <f t="shared" si="490"/>
        <v>0</v>
      </c>
      <c r="AH298" s="13">
        <f t="shared" si="491"/>
        <v>0</v>
      </c>
    </row>
    <row r="299" spans="1:34" s="4" customFormat="1" x14ac:dyDescent="0.25">
      <c r="A299" s="2">
        <v>421003</v>
      </c>
      <c r="B299" s="2">
        <v>3400</v>
      </c>
      <c r="C299" s="12">
        <v>4211</v>
      </c>
      <c r="D299" s="51" t="s">
        <v>152</v>
      </c>
      <c r="E299" s="12" t="s">
        <v>154</v>
      </c>
      <c r="F299" s="12" t="s">
        <v>582</v>
      </c>
      <c r="G299" s="68" t="s">
        <v>570</v>
      </c>
      <c r="H299" s="13"/>
      <c r="I299" s="13">
        <f>SUMIFS(GD_E_2018!G:G,GD_E_2018!E:E,A299)</f>
        <v>0</v>
      </c>
      <c r="J299" s="13">
        <f t="shared" si="480"/>
        <v>0</v>
      </c>
      <c r="L299" s="13"/>
      <c r="M299" s="13">
        <f>SUMIFS(GD_E_2018!I:I,GD_E_2018!E:E,A299)</f>
        <v>0</v>
      </c>
      <c r="N299" s="13">
        <f t="shared" si="481"/>
        <v>0</v>
      </c>
      <c r="P299" s="13">
        <f t="shared" si="482"/>
        <v>0</v>
      </c>
      <c r="Q299" s="13">
        <f>SUMIFS(GD_E_2018!K:K,GD_E_2018!E:E,A299)</f>
        <v>0</v>
      </c>
      <c r="R299" s="13">
        <f t="shared" si="482"/>
        <v>0</v>
      </c>
      <c r="T299" s="13">
        <f t="shared" si="483"/>
        <v>0</v>
      </c>
      <c r="U299" s="13">
        <f>SUMIFS(GD_E_2019!G:G,GD_E_2019!E:E,A299)</f>
        <v>0</v>
      </c>
      <c r="V299" s="13">
        <f t="shared" si="484"/>
        <v>0</v>
      </c>
      <c r="W299" s="68" t="s">
        <v>570</v>
      </c>
      <c r="X299" s="13">
        <f t="shared" si="485"/>
        <v>0</v>
      </c>
      <c r="Y299" s="13">
        <f>SUMIFS(GD_E_2020!G:G,GD_E_2020!E:E,A299)</f>
        <v>0</v>
      </c>
      <c r="Z299" s="13">
        <f t="shared" si="486"/>
        <v>0</v>
      </c>
      <c r="AA299" s="68" t="s">
        <v>570</v>
      </c>
      <c r="AB299" s="13">
        <f t="shared" ref="AB299:AB301" si="492">Z299</f>
        <v>0</v>
      </c>
      <c r="AC299" s="13">
        <f>SUMIFS(GD_E_2020!J:J,GD_E_2020!E:E,A299)</f>
        <v>0</v>
      </c>
      <c r="AD299" s="13">
        <f t="shared" si="488"/>
        <v>0</v>
      </c>
      <c r="AE299" s="68" t="s">
        <v>570</v>
      </c>
      <c r="AF299" s="13">
        <f t="shared" si="489"/>
        <v>0</v>
      </c>
      <c r="AG299" s="13">
        <f t="shared" si="490"/>
        <v>0</v>
      </c>
      <c r="AH299" s="13">
        <f t="shared" si="491"/>
        <v>0</v>
      </c>
    </row>
    <row r="300" spans="1:34" s="4" customFormat="1" x14ac:dyDescent="0.25">
      <c r="A300" s="2">
        <v>421005</v>
      </c>
      <c r="B300" s="2">
        <v>3400</v>
      </c>
      <c r="C300" s="12">
        <v>4211</v>
      </c>
      <c r="D300" s="51" t="s">
        <v>152</v>
      </c>
      <c r="E300" s="12" t="s">
        <v>153</v>
      </c>
      <c r="F300" s="12" t="s">
        <v>583</v>
      </c>
      <c r="G300" s="68" t="s">
        <v>570</v>
      </c>
      <c r="H300" s="13"/>
      <c r="I300" s="13">
        <f>SUMIFS(GD_E_2018!G:G,GD_E_2018!E:E,A300)</f>
        <v>0</v>
      </c>
      <c r="J300" s="13">
        <f t="shared" si="480"/>
        <v>0</v>
      </c>
      <c r="L300" s="13"/>
      <c r="M300" s="13">
        <f>SUMIFS(GD_E_2018!I:I,GD_E_2018!E:E,A300)</f>
        <v>0</v>
      </c>
      <c r="N300" s="13">
        <f t="shared" si="481"/>
        <v>0</v>
      </c>
      <c r="P300" s="13">
        <f t="shared" si="482"/>
        <v>0</v>
      </c>
      <c r="Q300" s="13">
        <f>SUMIFS(GD_E_2018!K:K,GD_E_2018!E:E,A300)</f>
        <v>0</v>
      </c>
      <c r="R300" s="13">
        <f t="shared" si="482"/>
        <v>0</v>
      </c>
      <c r="T300" s="13">
        <f t="shared" si="483"/>
        <v>0</v>
      </c>
      <c r="U300" s="13">
        <f>SUMIFS(GD_E_2019!G:G,GD_E_2019!E:E,A300)</f>
        <v>0</v>
      </c>
      <c r="V300" s="13">
        <f t="shared" si="484"/>
        <v>0</v>
      </c>
      <c r="W300" s="68" t="s">
        <v>570</v>
      </c>
      <c r="X300" s="13">
        <f t="shared" si="485"/>
        <v>0</v>
      </c>
      <c r="Y300" s="13">
        <f>SUMIFS(GD_E_2020!G:G,GD_E_2020!E:E,A300)</f>
        <v>0</v>
      </c>
      <c r="Z300" s="13">
        <f t="shared" si="486"/>
        <v>0</v>
      </c>
      <c r="AA300" s="68" t="s">
        <v>570</v>
      </c>
      <c r="AB300" s="13">
        <f t="shared" si="492"/>
        <v>0</v>
      </c>
      <c r="AC300" s="13">
        <f>SUMIFS(GD_E_2020!J:J,GD_E_2020!E:E,A300)</f>
        <v>0</v>
      </c>
      <c r="AD300" s="13">
        <f t="shared" si="488"/>
        <v>0</v>
      </c>
      <c r="AE300" s="68" t="s">
        <v>570</v>
      </c>
      <c r="AF300" s="13">
        <f t="shared" si="489"/>
        <v>0</v>
      </c>
      <c r="AG300" s="13">
        <f t="shared" si="490"/>
        <v>0</v>
      </c>
      <c r="AH300" s="13">
        <f t="shared" si="491"/>
        <v>0</v>
      </c>
    </row>
    <row r="301" spans="1:34" s="4" customFormat="1" x14ac:dyDescent="0.25">
      <c r="A301" s="4">
        <v>421006</v>
      </c>
      <c r="B301" s="4">
        <v>3400</v>
      </c>
      <c r="C301" s="22">
        <v>4211</v>
      </c>
      <c r="D301" s="53" t="s">
        <v>152</v>
      </c>
      <c r="E301" s="22" t="s">
        <v>151</v>
      </c>
      <c r="F301" s="22" t="s">
        <v>584</v>
      </c>
      <c r="G301" s="68" t="s">
        <v>570</v>
      </c>
      <c r="H301" s="23"/>
      <c r="I301" s="13">
        <f>SUMIFS(GD_E_2018!G:G,GD_E_2018!E:E,A301)</f>
        <v>0</v>
      </c>
      <c r="J301" s="23">
        <f t="shared" si="480"/>
        <v>0</v>
      </c>
      <c r="L301" s="23"/>
      <c r="M301" s="13">
        <f>SUMIFS(GD_E_2018!I:I,GD_E_2018!E:E,A301)</f>
        <v>0</v>
      </c>
      <c r="N301" s="23">
        <f t="shared" si="481"/>
        <v>0</v>
      </c>
      <c r="P301" s="13">
        <f t="shared" si="482"/>
        <v>0</v>
      </c>
      <c r="Q301" s="13">
        <f>SUMIFS(GD_E_2018!K:K,GD_E_2018!E:E,A301)</f>
        <v>0</v>
      </c>
      <c r="R301" s="13">
        <f t="shared" si="482"/>
        <v>0</v>
      </c>
      <c r="T301" s="13">
        <f t="shared" si="483"/>
        <v>0</v>
      </c>
      <c r="U301" s="13">
        <f>SUMIFS(GD_E_2019!G:G,GD_E_2019!E:E,A301)</f>
        <v>0</v>
      </c>
      <c r="V301" s="13">
        <f t="shared" si="484"/>
        <v>0</v>
      </c>
      <c r="W301" s="68" t="s">
        <v>570</v>
      </c>
      <c r="X301" s="13">
        <f t="shared" si="485"/>
        <v>0</v>
      </c>
      <c r="Y301" s="13">
        <f>SUMIFS(GD_E_2020!G:G,GD_E_2020!E:E,A301)</f>
        <v>0</v>
      </c>
      <c r="Z301" s="13">
        <f t="shared" si="486"/>
        <v>0</v>
      </c>
      <c r="AA301" s="68" t="s">
        <v>570</v>
      </c>
      <c r="AB301" s="13">
        <f t="shared" si="492"/>
        <v>0</v>
      </c>
      <c r="AC301" s="13">
        <f>SUMIFS(GD_E_2020!J:J,GD_E_2020!E:E,A301)</f>
        <v>0</v>
      </c>
      <c r="AD301" s="13">
        <f t="shared" si="488"/>
        <v>0</v>
      </c>
      <c r="AE301" s="68" t="s">
        <v>570</v>
      </c>
      <c r="AF301" s="13">
        <f t="shared" si="489"/>
        <v>0</v>
      </c>
      <c r="AG301" s="13">
        <f t="shared" si="490"/>
        <v>0</v>
      </c>
      <c r="AH301" s="13">
        <f t="shared" si="491"/>
        <v>0</v>
      </c>
    </row>
    <row r="302" spans="1:34" s="4" customFormat="1" x14ac:dyDescent="0.25">
      <c r="A302" s="2">
        <v>421002</v>
      </c>
      <c r="B302" s="2">
        <v>3400</v>
      </c>
      <c r="C302" s="12">
        <v>4212</v>
      </c>
      <c r="D302" s="51" t="s">
        <v>150</v>
      </c>
      <c r="E302" s="12" t="s">
        <v>149</v>
      </c>
      <c r="F302" s="12" t="s">
        <v>585</v>
      </c>
      <c r="G302" s="68"/>
      <c r="H302" s="54">
        <f>H387</f>
        <v>0</v>
      </c>
      <c r="I302" s="54">
        <f t="shared" ref="I302" si="493">I387</f>
        <v>-120000000</v>
      </c>
      <c r="J302" s="54">
        <f>J387</f>
        <v>-120000000</v>
      </c>
      <c r="L302" s="54">
        <f>L387</f>
        <v>0</v>
      </c>
      <c r="M302" s="54">
        <f t="shared" ref="M302" si="494">M387</f>
        <v>-90000000</v>
      </c>
      <c r="N302" s="54">
        <f>N387</f>
        <v>-90000000</v>
      </c>
      <c r="P302" s="54">
        <f>P387</f>
        <v>0</v>
      </c>
      <c r="Q302" s="54">
        <f>Q387</f>
        <v>-30000000</v>
      </c>
      <c r="R302" s="54">
        <f>R387</f>
        <v>-30000000</v>
      </c>
      <c r="T302" s="54">
        <f>T387</f>
        <v>0</v>
      </c>
      <c r="U302" s="54">
        <f>U387</f>
        <v>-920000000</v>
      </c>
      <c r="V302" s="54">
        <f>V387</f>
        <v>-920000000</v>
      </c>
      <c r="W302" s="68"/>
      <c r="X302" s="54">
        <f>X387</f>
        <v>0</v>
      </c>
      <c r="Y302" s="54">
        <f>Y387</f>
        <v>-1460000000</v>
      </c>
      <c r="Z302" s="54">
        <f>Z387</f>
        <v>-1460000000</v>
      </c>
      <c r="AA302" s="68"/>
      <c r="AB302" s="54">
        <f>AB387</f>
        <v>0</v>
      </c>
      <c r="AC302" s="54">
        <f>AC387</f>
        <v>-1835000000</v>
      </c>
      <c r="AD302" s="54">
        <f>AD387</f>
        <v>-1835000000</v>
      </c>
      <c r="AE302" s="68"/>
      <c r="AF302" s="54">
        <f>AF387</f>
        <v>0</v>
      </c>
      <c r="AG302" s="54">
        <f>AG387</f>
        <v>-3295000000</v>
      </c>
      <c r="AH302" s="54">
        <f>AH387</f>
        <v>-3295000000</v>
      </c>
    </row>
    <row r="303" spans="1:34" s="4" customFormat="1" x14ac:dyDescent="0.25">
      <c r="A303" s="15"/>
      <c r="B303" s="15"/>
      <c r="C303" s="15"/>
      <c r="D303" s="15">
        <v>421</v>
      </c>
      <c r="E303" s="15" t="s">
        <v>148</v>
      </c>
      <c r="F303" s="15"/>
      <c r="G303" s="69"/>
      <c r="H303" s="16">
        <f>SUM(H297:H302)</f>
        <v>0</v>
      </c>
      <c r="I303" s="16">
        <f>SUM(I297:I302)</f>
        <v>-120000000</v>
      </c>
      <c r="J303" s="16">
        <f>SUM(J297:J302)</f>
        <v>-120000000</v>
      </c>
      <c r="L303" s="16">
        <f>SUM(L297:L302)</f>
        <v>0</v>
      </c>
      <c r="M303" s="16">
        <f>SUM(M297:M302)</f>
        <v>-90000000</v>
      </c>
      <c r="N303" s="16">
        <f>SUM(N297:N302)</f>
        <v>-90000000</v>
      </c>
      <c r="P303" s="16">
        <f>SUM(P297:P302)</f>
        <v>-90000000</v>
      </c>
      <c r="Q303" s="16">
        <f>SUM(Q297:Q302)</f>
        <v>-30000000</v>
      </c>
      <c r="R303" s="16">
        <f>SUM(R297:R302)</f>
        <v>-120000000</v>
      </c>
      <c r="T303" s="16">
        <f>SUM(T297:T302)</f>
        <v>-120000000</v>
      </c>
      <c r="U303" s="16">
        <f>SUM(U297:U302)</f>
        <v>-420000000</v>
      </c>
      <c r="V303" s="16">
        <f>SUM(V297:V302)</f>
        <v>-540000000</v>
      </c>
      <c r="W303" s="69"/>
      <c r="X303" s="16">
        <f>SUM(X297:X302)</f>
        <v>-540000000</v>
      </c>
      <c r="Y303" s="16">
        <f>SUM(Y297:Y302)</f>
        <v>-1460000000</v>
      </c>
      <c r="Z303" s="16">
        <f>SUM(Z297:Z302)</f>
        <v>-2000000000</v>
      </c>
      <c r="AA303" s="69"/>
      <c r="AB303" s="16">
        <f>SUM(AB297:AB302)</f>
        <v>-2000000000</v>
      </c>
      <c r="AC303" s="16">
        <f>SUM(AC297:AC302)</f>
        <v>-1835000000</v>
      </c>
      <c r="AD303" s="16">
        <f>SUM(AD297:AD302)</f>
        <v>-3835000000</v>
      </c>
      <c r="AE303" s="69"/>
      <c r="AF303" s="16">
        <f>SUM(AF297:AF302)</f>
        <v>-540000000</v>
      </c>
      <c r="AG303" s="16">
        <f>SUM(AG297:AG302)</f>
        <v>-3295000000</v>
      </c>
      <c r="AH303" s="16">
        <f>SUM(AH297:AH302)</f>
        <v>-3835000000</v>
      </c>
    </row>
    <row r="304" spans="1:34" s="4" customFormat="1" x14ac:dyDescent="0.25">
      <c r="A304" s="15">
        <v>422001</v>
      </c>
      <c r="B304" s="15">
        <v>3300</v>
      </c>
      <c r="C304" s="15">
        <v>441</v>
      </c>
      <c r="D304" s="15">
        <v>422</v>
      </c>
      <c r="E304" s="15" t="s">
        <v>147</v>
      </c>
      <c r="F304" s="15" t="s">
        <v>146</v>
      </c>
      <c r="G304" s="69" t="s">
        <v>570</v>
      </c>
      <c r="H304" s="16"/>
      <c r="I304" s="13">
        <f>SUMIFS(GD_E_2018!G:G,GD_E_2018!E:E,A304)</f>
        <v>0</v>
      </c>
      <c r="J304" s="16">
        <f>H304+I304</f>
        <v>0</v>
      </c>
      <c r="L304" s="16"/>
      <c r="M304" s="13">
        <f>SUMIFS(GD_E_2018!I:I,GD_E_2018!E:E,A304)</f>
        <v>0</v>
      </c>
      <c r="N304" s="16">
        <f>L304+M304</f>
        <v>0</v>
      </c>
      <c r="P304" s="13">
        <f t="shared" ref="P304:R308" si="495">O304+N304</f>
        <v>0</v>
      </c>
      <c r="Q304" s="13">
        <f>SUMIFS(GD_E_2018!K:K,GD_E_2018!E:E,A304)</f>
        <v>0</v>
      </c>
      <c r="R304" s="13">
        <f t="shared" si="495"/>
        <v>0</v>
      </c>
      <c r="T304" s="13">
        <f t="shared" ref="T304:T308" si="496">R304</f>
        <v>0</v>
      </c>
      <c r="U304" s="13">
        <f>SUMIFS(GD_E_2019!G:G,GD_E_2019!E:E,A304)</f>
        <v>0</v>
      </c>
      <c r="V304" s="13">
        <f t="shared" ref="V304:V308" si="497">U304+T304</f>
        <v>0</v>
      </c>
      <c r="W304" s="69" t="s">
        <v>570</v>
      </c>
      <c r="X304" s="13">
        <f t="shared" ref="X304:X308" si="498">V304</f>
        <v>0</v>
      </c>
      <c r="Y304" s="13">
        <f>SUMIFS(GD_E_2020!G:G,GD_E_2020!E:E,A304)</f>
        <v>0</v>
      </c>
      <c r="Z304" s="13">
        <f t="shared" ref="Z304:Z308" si="499">Y304+X304</f>
        <v>0</v>
      </c>
      <c r="AA304" s="69" t="s">
        <v>570</v>
      </c>
      <c r="AB304" s="13">
        <f t="shared" ref="AB304:AB308" si="500">Z304</f>
        <v>0</v>
      </c>
      <c r="AC304" s="13">
        <f>SUMIFS(GD_E_2020!J:J,GD_E_2020!E:E,A304)</f>
        <v>0</v>
      </c>
      <c r="AD304" s="13">
        <f t="shared" ref="AD304:AD308" si="501">AC304+AB304</f>
        <v>0</v>
      </c>
      <c r="AE304" s="69" t="s">
        <v>570</v>
      </c>
      <c r="AF304" s="13">
        <f t="shared" ref="AF304:AF308" si="502">X304</f>
        <v>0</v>
      </c>
      <c r="AG304" s="13">
        <f t="shared" ref="AG304:AG308" si="503">AC304+Y304</f>
        <v>0</v>
      </c>
      <c r="AH304" s="13">
        <f t="shared" ref="AH304:AH308" si="504">AG304+AF304</f>
        <v>0</v>
      </c>
    </row>
    <row r="305" spans="1:34" s="22" customFormat="1" x14ac:dyDescent="0.25">
      <c r="A305" s="22">
        <v>429000</v>
      </c>
      <c r="B305" s="22">
        <v>3500</v>
      </c>
      <c r="E305" s="22" t="s">
        <v>145</v>
      </c>
      <c r="F305" s="22" t="s">
        <v>586</v>
      </c>
      <c r="G305" s="68" t="s">
        <v>570</v>
      </c>
      <c r="H305" s="23"/>
      <c r="I305" s="13">
        <f>SUMIFS(GD_E_2018!G:G,GD_E_2018!E:E,A305)</f>
        <v>0</v>
      </c>
      <c r="J305" s="23">
        <f>H305+I305</f>
        <v>0</v>
      </c>
      <c r="L305" s="23"/>
      <c r="M305" s="13">
        <f>SUMIFS(GD_E_2018!I:I,GD_E_2018!E:E,A305)</f>
        <v>0</v>
      </c>
      <c r="N305" s="23">
        <f>L305+M305</f>
        <v>0</v>
      </c>
      <c r="P305" s="13">
        <f t="shared" si="495"/>
        <v>0</v>
      </c>
      <c r="Q305" s="13">
        <f>SUMIFS(GD_E_2018!K:K,GD_E_2018!E:E,A305)</f>
        <v>0</v>
      </c>
      <c r="R305" s="13">
        <f t="shared" si="495"/>
        <v>0</v>
      </c>
      <c r="T305" s="13">
        <f t="shared" si="496"/>
        <v>0</v>
      </c>
      <c r="U305" s="13">
        <f>SUMIFS(GD_E_2019!G:G,GD_E_2019!E:E,A305)</f>
        <v>0</v>
      </c>
      <c r="V305" s="13">
        <f t="shared" si="497"/>
        <v>0</v>
      </c>
      <c r="W305" s="68" t="s">
        <v>570</v>
      </c>
      <c r="X305" s="13">
        <f t="shared" si="498"/>
        <v>0</v>
      </c>
      <c r="Y305" s="13">
        <f>SUMIFS(GD_E_2020!G:G,GD_E_2020!E:E,A305)</f>
        <v>0</v>
      </c>
      <c r="Z305" s="13">
        <f t="shared" si="499"/>
        <v>0</v>
      </c>
      <c r="AA305" s="68" t="s">
        <v>570</v>
      </c>
      <c r="AB305" s="13">
        <f t="shared" si="500"/>
        <v>0</v>
      </c>
      <c r="AC305" s="13">
        <f>SUMIFS(GD_E_2020!J:J,GD_E_2020!E:E,A305)</f>
        <v>0</v>
      </c>
      <c r="AD305" s="13">
        <f t="shared" si="501"/>
        <v>0</v>
      </c>
      <c r="AE305" s="68" t="s">
        <v>570</v>
      </c>
      <c r="AF305" s="13">
        <f t="shared" si="502"/>
        <v>0</v>
      </c>
      <c r="AG305" s="13">
        <f t="shared" si="503"/>
        <v>0</v>
      </c>
      <c r="AH305" s="13">
        <f t="shared" si="504"/>
        <v>0</v>
      </c>
    </row>
    <row r="306" spans="1:34" s="22" customFormat="1" x14ac:dyDescent="0.25">
      <c r="A306" s="22">
        <v>429001</v>
      </c>
      <c r="B306" s="22">
        <v>3500</v>
      </c>
      <c r="E306" s="22" t="s">
        <v>144</v>
      </c>
      <c r="F306" s="22" t="s">
        <v>587</v>
      </c>
      <c r="G306" s="68" t="s">
        <v>570</v>
      </c>
      <c r="H306" s="13"/>
      <c r="I306" s="13">
        <f>SUMIFS(GD_E_2018!G:G,GD_E_2018!E:E,A306)</f>
        <v>0</v>
      </c>
      <c r="J306" s="13">
        <f>H306+I306</f>
        <v>0</v>
      </c>
      <c r="L306" s="13"/>
      <c r="M306" s="13">
        <f>SUMIFS(GD_E_2018!I:I,GD_E_2018!E:E,A306)</f>
        <v>0</v>
      </c>
      <c r="N306" s="13">
        <f>L306+M306</f>
        <v>0</v>
      </c>
      <c r="P306" s="13">
        <f t="shared" si="495"/>
        <v>0</v>
      </c>
      <c r="Q306" s="13">
        <f>SUMIFS(GD_E_2018!K:K,GD_E_2018!E:E,A306)</f>
        <v>0</v>
      </c>
      <c r="R306" s="13">
        <f t="shared" si="495"/>
        <v>0</v>
      </c>
      <c r="T306" s="13">
        <f t="shared" si="496"/>
        <v>0</v>
      </c>
      <c r="U306" s="13">
        <f>SUMIFS(GD_E_2019!G:G,GD_E_2019!E:E,A306)</f>
        <v>0</v>
      </c>
      <c r="V306" s="13">
        <f t="shared" si="497"/>
        <v>0</v>
      </c>
      <c r="W306" s="68" t="s">
        <v>570</v>
      </c>
      <c r="X306" s="13">
        <f t="shared" si="498"/>
        <v>0</v>
      </c>
      <c r="Y306" s="13">
        <f>SUMIFS(GD_E_2020!G:G,GD_E_2020!E:E,A306)</f>
        <v>0</v>
      </c>
      <c r="Z306" s="13">
        <f t="shared" si="499"/>
        <v>0</v>
      </c>
      <c r="AA306" s="68" t="s">
        <v>570</v>
      </c>
      <c r="AB306" s="13">
        <f t="shared" si="500"/>
        <v>0</v>
      </c>
      <c r="AC306" s="13">
        <f>SUMIFS(GD_E_2020!J:J,GD_E_2020!E:E,A306)</f>
        <v>0</v>
      </c>
      <c r="AD306" s="13">
        <f t="shared" si="501"/>
        <v>0</v>
      </c>
      <c r="AE306" s="68" t="s">
        <v>570</v>
      </c>
      <c r="AF306" s="13">
        <f t="shared" si="502"/>
        <v>0</v>
      </c>
      <c r="AG306" s="13">
        <f t="shared" si="503"/>
        <v>0</v>
      </c>
      <c r="AH306" s="13">
        <f t="shared" si="504"/>
        <v>0</v>
      </c>
    </row>
    <row r="307" spans="1:34" s="22" customFormat="1" x14ac:dyDescent="0.25">
      <c r="A307" s="22">
        <v>429003</v>
      </c>
      <c r="B307" s="22">
        <v>3500</v>
      </c>
      <c r="E307" s="22" t="s">
        <v>143</v>
      </c>
      <c r="F307" s="22" t="s">
        <v>588</v>
      </c>
      <c r="G307" s="68" t="s">
        <v>570</v>
      </c>
      <c r="H307" s="13"/>
      <c r="I307" s="13">
        <f>SUMIFS(GD_E_2018!G:G,GD_E_2018!E:E,A307)</f>
        <v>0</v>
      </c>
      <c r="J307" s="13">
        <f>H307+I307</f>
        <v>0</v>
      </c>
      <c r="L307" s="13"/>
      <c r="M307" s="13">
        <f>SUMIFS(GD_E_2018!I:I,GD_E_2018!E:E,A307)</f>
        <v>0</v>
      </c>
      <c r="N307" s="13">
        <f>L307+M307</f>
        <v>0</v>
      </c>
      <c r="P307" s="13">
        <f t="shared" si="495"/>
        <v>0</v>
      </c>
      <c r="Q307" s="13">
        <f>SUMIFS(GD_E_2018!K:K,GD_E_2018!E:E,A307)</f>
        <v>0</v>
      </c>
      <c r="R307" s="13">
        <f t="shared" si="495"/>
        <v>0</v>
      </c>
      <c r="T307" s="13">
        <f t="shared" si="496"/>
        <v>0</v>
      </c>
      <c r="U307" s="13">
        <f>SUMIFS(GD_E_2019!G:G,GD_E_2019!E:E,A307)</f>
        <v>0</v>
      </c>
      <c r="V307" s="13">
        <f t="shared" si="497"/>
        <v>0</v>
      </c>
      <c r="W307" s="68" t="s">
        <v>570</v>
      </c>
      <c r="X307" s="13">
        <f t="shared" si="498"/>
        <v>0</v>
      </c>
      <c r="Y307" s="13">
        <f>SUMIFS(GD_E_2020!G:G,GD_E_2020!E:E,A307)</f>
        <v>0</v>
      </c>
      <c r="Z307" s="13">
        <f t="shared" si="499"/>
        <v>0</v>
      </c>
      <c r="AA307" s="68" t="s">
        <v>570</v>
      </c>
      <c r="AB307" s="13">
        <f t="shared" si="500"/>
        <v>0</v>
      </c>
      <c r="AC307" s="13">
        <f>SUMIFS(GD_E_2020!J:J,GD_E_2020!E:E,A307)</f>
        <v>0</v>
      </c>
      <c r="AD307" s="13">
        <f t="shared" si="501"/>
        <v>0</v>
      </c>
      <c r="AE307" s="68" t="s">
        <v>570</v>
      </c>
      <c r="AF307" s="13">
        <f t="shared" si="502"/>
        <v>0</v>
      </c>
      <c r="AG307" s="13">
        <f t="shared" si="503"/>
        <v>0</v>
      </c>
      <c r="AH307" s="13">
        <f t="shared" si="504"/>
        <v>0</v>
      </c>
    </row>
    <row r="308" spans="1:34" s="22" customFormat="1" x14ac:dyDescent="0.25">
      <c r="A308" s="22">
        <v>429002</v>
      </c>
      <c r="B308" s="22">
        <v>3500</v>
      </c>
      <c r="E308" s="22" t="s">
        <v>142</v>
      </c>
      <c r="F308" s="22" t="s">
        <v>582</v>
      </c>
      <c r="G308" s="68" t="s">
        <v>570</v>
      </c>
      <c r="H308" s="13"/>
      <c r="I308" s="13">
        <f>SUMIFS(GD_E_2018!G:G,GD_E_2018!E:E,A308)</f>
        <v>0</v>
      </c>
      <c r="J308" s="13">
        <f>H308+I308</f>
        <v>0</v>
      </c>
      <c r="L308" s="13"/>
      <c r="M308" s="13">
        <f>SUMIFS(GD_E_2018!I:I,GD_E_2018!E:E,A308)</f>
        <v>0</v>
      </c>
      <c r="N308" s="13">
        <f>L308+M308</f>
        <v>0</v>
      </c>
      <c r="P308" s="13">
        <f t="shared" si="495"/>
        <v>0</v>
      </c>
      <c r="Q308" s="13">
        <f>SUMIFS(GD_E_2018!K:K,GD_E_2018!E:E,A308)</f>
        <v>0</v>
      </c>
      <c r="R308" s="13">
        <f t="shared" si="495"/>
        <v>0</v>
      </c>
      <c r="T308" s="13">
        <f t="shared" si="496"/>
        <v>0</v>
      </c>
      <c r="U308" s="13">
        <f>SUMIFS(GD_E_2019!G:G,GD_E_2019!E:E,A308)</f>
        <v>0</v>
      </c>
      <c r="V308" s="13">
        <f t="shared" si="497"/>
        <v>0</v>
      </c>
      <c r="W308" s="68" t="s">
        <v>570</v>
      </c>
      <c r="X308" s="13">
        <f t="shared" si="498"/>
        <v>0</v>
      </c>
      <c r="Y308" s="13">
        <f>SUMIFS(GD_E_2020!G:G,GD_E_2020!E:E,A308)</f>
        <v>0</v>
      </c>
      <c r="Z308" s="13">
        <f t="shared" si="499"/>
        <v>0</v>
      </c>
      <c r="AA308" s="68" t="s">
        <v>570</v>
      </c>
      <c r="AB308" s="13">
        <f t="shared" si="500"/>
        <v>0</v>
      </c>
      <c r="AC308" s="13">
        <f>SUMIFS(GD_E_2020!J:J,GD_E_2020!E:E,A308)</f>
        <v>0</v>
      </c>
      <c r="AD308" s="13">
        <f t="shared" si="501"/>
        <v>0</v>
      </c>
      <c r="AE308" s="68" t="s">
        <v>570</v>
      </c>
      <c r="AF308" s="13">
        <f t="shared" si="502"/>
        <v>0</v>
      </c>
      <c r="AG308" s="13">
        <f t="shared" si="503"/>
        <v>0</v>
      </c>
      <c r="AH308" s="13">
        <f t="shared" si="504"/>
        <v>0</v>
      </c>
    </row>
    <row r="309" spans="1:34" s="4" customFormat="1" x14ac:dyDescent="0.25">
      <c r="A309" s="15"/>
      <c r="B309" s="15"/>
      <c r="C309" s="15"/>
      <c r="D309" s="15">
        <v>429</v>
      </c>
      <c r="E309" s="15" t="s">
        <v>2</v>
      </c>
      <c r="F309" s="15" t="s">
        <v>141</v>
      </c>
      <c r="G309" s="69"/>
      <c r="H309" s="16">
        <f>SUM(H305:H308)</f>
        <v>0</v>
      </c>
      <c r="I309" s="16">
        <f>SUM(I305:I308)</f>
        <v>0</v>
      </c>
      <c r="J309" s="16">
        <f>SUM(J305:J308)</f>
        <v>0</v>
      </c>
      <c r="L309" s="16">
        <f>SUM(L305:L308)</f>
        <v>0</v>
      </c>
      <c r="M309" s="16">
        <f>SUM(M305:M308)</f>
        <v>0</v>
      </c>
      <c r="N309" s="16">
        <f>SUM(N305:N308)</f>
        <v>0</v>
      </c>
      <c r="P309" s="16">
        <f>SUM(P305:P308)</f>
        <v>0</v>
      </c>
      <c r="Q309" s="16">
        <f>SUM(Q305:Q308)</f>
        <v>0</v>
      </c>
      <c r="R309" s="16">
        <f>SUM(R305:R308)</f>
        <v>0</v>
      </c>
      <c r="T309" s="16">
        <f>SUM(T305:T308)</f>
        <v>0</v>
      </c>
      <c r="U309" s="16">
        <f>SUM(U305:U308)</f>
        <v>0</v>
      </c>
      <c r="V309" s="16">
        <f>SUM(V305:V308)</f>
        <v>0</v>
      </c>
      <c r="W309" s="69"/>
      <c r="X309" s="16">
        <f>SUM(X305:X308)</f>
        <v>0</v>
      </c>
      <c r="Y309" s="16">
        <f>SUM(Y305:Y308)</f>
        <v>0</v>
      </c>
      <c r="Z309" s="16">
        <f>SUM(Z305:Z308)</f>
        <v>0</v>
      </c>
      <c r="AA309" s="69"/>
      <c r="AB309" s="16">
        <f>SUM(AB305:AB308)</f>
        <v>0</v>
      </c>
      <c r="AC309" s="16">
        <f>SUM(AC305:AC308)</f>
        <v>0</v>
      </c>
      <c r="AD309" s="16">
        <f>SUM(AD305:AD308)</f>
        <v>0</v>
      </c>
      <c r="AE309" s="69"/>
      <c r="AF309" s="16">
        <f>SUM(AF305:AF308)</f>
        <v>0</v>
      </c>
      <c r="AG309" s="16">
        <f>SUM(AG305:AG308)</f>
        <v>0</v>
      </c>
      <c r="AH309" s="16">
        <f>SUM(AH305:AH308)</f>
        <v>0</v>
      </c>
    </row>
    <row r="310" spans="1:34" s="4" customFormat="1" x14ac:dyDescent="0.25">
      <c r="A310" s="19"/>
      <c r="B310" s="19"/>
      <c r="C310" s="19"/>
      <c r="D310" s="19">
        <v>410</v>
      </c>
      <c r="E310" s="19" t="s">
        <v>140</v>
      </c>
      <c r="F310" s="19" t="s">
        <v>139</v>
      </c>
      <c r="G310" s="72"/>
      <c r="H310" s="20">
        <f>SUM(H284:H290,H293:H296,H303:H304,H309)</f>
        <v>0</v>
      </c>
      <c r="I310" s="20">
        <f>SUM(I284:I290,I293:I296,I303:I304,I309)</f>
        <v>-55120000000</v>
      </c>
      <c r="J310" s="20">
        <f>SUM(J284:J290,J293:J296,J303:J304,J309)</f>
        <v>-55120000000</v>
      </c>
      <c r="L310" s="20">
        <f>SUM(L284:L290,L293:L296,L303:L304,L309)</f>
        <v>0</v>
      </c>
      <c r="M310" s="20">
        <f>SUM(M284:M290,M293:M296,M303:M304,M309)</f>
        <v>-15090000000</v>
      </c>
      <c r="N310" s="20">
        <f>SUM(N284:N290,N293:N296,N303:N304,N309)</f>
        <v>-15090000000</v>
      </c>
      <c r="P310" s="20">
        <f>SUM(P284:P290,P293:P296,P303:P304,P309)</f>
        <v>-15090000000</v>
      </c>
      <c r="Q310" s="20">
        <f>SUM(Q284:Q290,Q293:Q296,Q303:Q304,Q309)</f>
        <v>-30000000</v>
      </c>
      <c r="R310" s="20">
        <f>SUM(R284:R290,R293:R296,R303:R304,R309)</f>
        <v>-15120000000</v>
      </c>
      <c r="T310" s="20">
        <f>SUM(T284:T290,T293:T296,T303:T304,T309)</f>
        <v>-15120000000</v>
      </c>
      <c r="U310" s="20">
        <f>SUM(U284:U290,U293:U296,U303:U304,U309)</f>
        <v>-420000000</v>
      </c>
      <c r="V310" s="20">
        <f>SUM(V284:V290,V293:V296,V303:V304,V309)</f>
        <v>-15540000000</v>
      </c>
      <c r="W310" s="72"/>
      <c r="X310" s="20">
        <f>SUM(X284:X290,X293:X296,X303:X304,X309)</f>
        <v>-15540000000</v>
      </c>
      <c r="Y310" s="20">
        <f>SUM(Y284:Y290,Y293:Y296,Y303:Y304,Y309)</f>
        <v>-1460000000</v>
      </c>
      <c r="Z310" s="20">
        <f>SUM(Z284:Z290,Z293:Z296,Z303:Z304,Z309)</f>
        <v>-17000000000</v>
      </c>
      <c r="AA310" s="72"/>
      <c r="AB310" s="20">
        <f>SUM(AB284:AB290,AB293:AB296,AB303:AB304,AB309)</f>
        <v>-17000000000</v>
      </c>
      <c r="AC310" s="20">
        <f>SUM(AC284:AC290,AC293:AC296,AC303:AC304,AC309)</f>
        <v>-1835000000</v>
      </c>
      <c r="AD310" s="20">
        <f>SUM(AD284:AD290,AD293:AD296,AD303:AD304,AD309)</f>
        <v>-18835000000</v>
      </c>
      <c r="AE310" s="72"/>
      <c r="AF310" s="20">
        <f>SUM(AF284:AF290,AF293:AF296,AF303:AF304,AF309)</f>
        <v>-15540000000</v>
      </c>
      <c r="AG310" s="20">
        <f>SUM(AG284:AG290,AG293:AG296,AG303:AG304,AG309)</f>
        <v>-3295000000</v>
      </c>
      <c r="AH310" s="20">
        <f>SUM(AH284:AH290,AH293:AH296,AH303:AH304,AH309)</f>
        <v>-18835000000</v>
      </c>
    </row>
    <row r="311" spans="1:34" s="4" customFormat="1" x14ac:dyDescent="0.25">
      <c r="A311" s="2">
        <v>431001</v>
      </c>
      <c r="B311" s="2">
        <v>3300</v>
      </c>
      <c r="C311" s="12">
        <v>161</v>
      </c>
      <c r="D311" s="12">
        <v>431</v>
      </c>
      <c r="E311" s="12" t="s">
        <v>138</v>
      </c>
      <c r="F311" s="12" t="s">
        <v>137</v>
      </c>
      <c r="G311" s="68" t="s">
        <v>570</v>
      </c>
      <c r="H311" s="13"/>
      <c r="I311" s="13">
        <f>SUMIFS(GD_E_2018!G:G,GD_E_2018!E:E,A311)</f>
        <v>0</v>
      </c>
      <c r="J311" s="13">
        <f>H311+I311</f>
        <v>0</v>
      </c>
      <c r="L311" s="13"/>
      <c r="M311" s="13">
        <f>SUMIFS(GD_E_2018!I:I,GD_E_2018!E:E,A311)</f>
        <v>0</v>
      </c>
      <c r="N311" s="13">
        <f>L311+M311</f>
        <v>0</v>
      </c>
      <c r="P311" s="13">
        <f t="shared" ref="P311:R313" si="505">O311+N311</f>
        <v>0</v>
      </c>
      <c r="Q311" s="13">
        <f>SUMIFS(GD_E_2018!K:K,GD_E_2018!E:E,A311)</f>
        <v>0</v>
      </c>
      <c r="R311" s="13">
        <f t="shared" si="505"/>
        <v>0</v>
      </c>
      <c r="T311" s="13">
        <f t="shared" ref="T311:T313" si="506">R311</f>
        <v>0</v>
      </c>
      <c r="U311" s="13">
        <f>SUMIFS(GD_E_2019!G:G,GD_E_2019!E:E,A311)</f>
        <v>0</v>
      </c>
      <c r="V311" s="13">
        <f t="shared" ref="V311:V313" si="507">U311+T311</f>
        <v>0</v>
      </c>
      <c r="W311" s="68" t="s">
        <v>570</v>
      </c>
      <c r="X311" s="13">
        <f t="shared" ref="X311:X313" si="508">V311</f>
        <v>0</v>
      </c>
      <c r="Y311" s="13">
        <f>SUMIFS(GD_E_2020!G:G,GD_E_2020!E:E,A311)</f>
        <v>0</v>
      </c>
      <c r="Z311" s="13">
        <f t="shared" ref="Z311:Z313" si="509">Y311+X311</f>
        <v>0</v>
      </c>
      <c r="AA311" s="68" t="s">
        <v>570</v>
      </c>
      <c r="AB311" s="13">
        <f t="shared" ref="AB311:AB313" si="510">Z311</f>
        <v>0</v>
      </c>
      <c r="AC311" s="13">
        <f>SUMIFS(GD_E_2020!J:J,GD_E_2020!E:E,A311)</f>
        <v>0</v>
      </c>
      <c r="AD311" s="13">
        <f t="shared" ref="AD311:AD313" si="511">AC311+AB311</f>
        <v>0</v>
      </c>
      <c r="AE311" s="68" t="s">
        <v>570</v>
      </c>
      <c r="AF311" s="13">
        <f t="shared" ref="AF311:AF313" si="512">X311</f>
        <v>0</v>
      </c>
      <c r="AG311" s="13">
        <f t="shared" ref="AG311:AG313" si="513">AC311+Y311</f>
        <v>0</v>
      </c>
      <c r="AH311" s="13">
        <f t="shared" ref="AH311:AH313" si="514">AG311+AF311</f>
        <v>0</v>
      </c>
    </row>
    <row r="312" spans="1:34" s="4" customFormat="1" x14ac:dyDescent="0.25">
      <c r="A312" s="2">
        <v>431002</v>
      </c>
      <c r="B312" s="2">
        <v>3300</v>
      </c>
      <c r="C312" s="12">
        <v>4611</v>
      </c>
      <c r="D312" s="12">
        <v>431</v>
      </c>
      <c r="E312" s="12" t="s">
        <v>136</v>
      </c>
      <c r="F312" s="12" t="s">
        <v>135</v>
      </c>
      <c r="G312" s="68" t="s">
        <v>570</v>
      </c>
      <c r="H312" s="13"/>
      <c r="I312" s="13">
        <f>SUMIFS(GD_E_2018!G:G,GD_E_2018!E:E,A312)</f>
        <v>0</v>
      </c>
      <c r="J312" s="13">
        <f>H312+I312</f>
        <v>0</v>
      </c>
      <c r="L312" s="13"/>
      <c r="M312" s="13">
        <f>SUMIFS(GD_E_2018!I:I,GD_E_2018!E:E,A312)</f>
        <v>0</v>
      </c>
      <c r="N312" s="13">
        <f>L312+M312</f>
        <v>0</v>
      </c>
      <c r="P312" s="13">
        <f t="shared" si="505"/>
        <v>0</v>
      </c>
      <c r="Q312" s="13">
        <f>SUMIFS(GD_E_2018!K:K,GD_E_2018!E:E,A312)</f>
        <v>0</v>
      </c>
      <c r="R312" s="13">
        <f t="shared" si="505"/>
        <v>0</v>
      </c>
      <c r="T312" s="13">
        <f t="shared" si="506"/>
        <v>0</v>
      </c>
      <c r="U312" s="13">
        <f>SUMIFS(GD_E_2019!G:G,GD_E_2019!E:E,A312)</f>
        <v>0</v>
      </c>
      <c r="V312" s="13">
        <f t="shared" si="507"/>
        <v>0</v>
      </c>
      <c r="W312" s="68" t="s">
        <v>570</v>
      </c>
      <c r="X312" s="13">
        <f t="shared" si="508"/>
        <v>0</v>
      </c>
      <c r="Y312" s="13">
        <f>SUMIFS(GD_E_2020!G:G,GD_E_2020!E:E,A312)</f>
        <v>0</v>
      </c>
      <c r="Z312" s="13">
        <f t="shared" si="509"/>
        <v>0</v>
      </c>
      <c r="AA312" s="68" t="s">
        <v>570</v>
      </c>
      <c r="AB312" s="13">
        <f t="shared" si="510"/>
        <v>0</v>
      </c>
      <c r="AC312" s="13">
        <f>SUMIFS(GD_E_2020!J:J,GD_E_2020!E:E,A312)</f>
        <v>0</v>
      </c>
      <c r="AD312" s="13">
        <f t="shared" si="511"/>
        <v>0</v>
      </c>
      <c r="AE312" s="68" t="s">
        <v>570</v>
      </c>
      <c r="AF312" s="13">
        <f t="shared" si="512"/>
        <v>0</v>
      </c>
      <c r="AG312" s="13">
        <f t="shared" si="513"/>
        <v>0</v>
      </c>
      <c r="AH312" s="13">
        <f t="shared" si="514"/>
        <v>0</v>
      </c>
    </row>
    <row r="313" spans="1:34" s="4" customFormat="1" x14ac:dyDescent="0.25">
      <c r="A313" s="2">
        <v>431003</v>
      </c>
      <c r="B313" s="2">
        <v>3300</v>
      </c>
      <c r="C313" s="12">
        <v>4612</v>
      </c>
      <c r="D313" s="12">
        <v>431</v>
      </c>
      <c r="E313" s="12" t="s">
        <v>134</v>
      </c>
      <c r="F313" s="12" t="s">
        <v>133</v>
      </c>
      <c r="G313" s="68" t="s">
        <v>570</v>
      </c>
      <c r="H313" s="13"/>
      <c r="I313" s="13">
        <f>SUMIFS(GD_E_2018!G:G,GD_E_2018!E:E,A313)</f>
        <v>0</v>
      </c>
      <c r="J313" s="13">
        <f>H313+I313</f>
        <v>0</v>
      </c>
      <c r="L313" s="13"/>
      <c r="M313" s="13">
        <f>SUMIFS(GD_E_2018!I:I,GD_E_2018!E:E,A313)</f>
        <v>0</v>
      </c>
      <c r="N313" s="13">
        <f>L313+M313</f>
        <v>0</v>
      </c>
      <c r="P313" s="13">
        <f t="shared" si="505"/>
        <v>0</v>
      </c>
      <c r="Q313" s="13">
        <f>SUMIFS(GD_E_2018!K:K,GD_E_2018!E:E,A313)</f>
        <v>0</v>
      </c>
      <c r="R313" s="13">
        <f t="shared" si="505"/>
        <v>0</v>
      </c>
      <c r="T313" s="13">
        <f t="shared" si="506"/>
        <v>0</v>
      </c>
      <c r="U313" s="13">
        <f>SUMIFS(GD_E_2019!G:G,GD_E_2019!E:E,A313)</f>
        <v>0</v>
      </c>
      <c r="V313" s="13">
        <f t="shared" si="507"/>
        <v>0</v>
      </c>
      <c r="W313" s="68" t="s">
        <v>570</v>
      </c>
      <c r="X313" s="13">
        <f t="shared" si="508"/>
        <v>0</v>
      </c>
      <c r="Y313" s="13">
        <f>SUMIFS(GD_E_2020!G:G,GD_E_2020!E:E,A313)</f>
        <v>0</v>
      </c>
      <c r="Z313" s="13">
        <f t="shared" si="509"/>
        <v>0</v>
      </c>
      <c r="AA313" s="68" t="s">
        <v>570</v>
      </c>
      <c r="AB313" s="13">
        <f t="shared" si="510"/>
        <v>0</v>
      </c>
      <c r="AC313" s="13">
        <f>SUMIFS(GD_E_2020!J:J,GD_E_2020!E:E,A313)</f>
        <v>0</v>
      </c>
      <c r="AD313" s="13">
        <f t="shared" si="511"/>
        <v>0</v>
      </c>
      <c r="AE313" s="68" t="s">
        <v>570</v>
      </c>
      <c r="AF313" s="13">
        <f t="shared" si="512"/>
        <v>0</v>
      </c>
      <c r="AG313" s="13">
        <f t="shared" si="513"/>
        <v>0</v>
      </c>
      <c r="AH313" s="13">
        <f t="shared" si="514"/>
        <v>0</v>
      </c>
    </row>
    <row r="314" spans="1:34" s="4" customFormat="1" x14ac:dyDescent="0.25">
      <c r="A314" s="15"/>
      <c r="B314" s="15"/>
      <c r="C314" s="15"/>
      <c r="D314" s="15"/>
      <c r="E314" s="15" t="s">
        <v>132</v>
      </c>
      <c r="F314" s="15" t="s">
        <v>131</v>
      </c>
      <c r="G314" s="69"/>
      <c r="H314" s="16">
        <f>SUM(H311:H313)</f>
        <v>0</v>
      </c>
      <c r="I314" s="16">
        <f>SUM(I311:I313)</f>
        <v>0</v>
      </c>
      <c r="J314" s="16">
        <f>SUM(J311:J313)</f>
        <v>0</v>
      </c>
      <c r="L314" s="16">
        <f>SUM(L311:L313)</f>
        <v>0</v>
      </c>
      <c r="M314" s="16">
        <f>SUM(M311:M313)</f>
        <v>0</v>
      </c>
      <c r="N314" s="16">
        <f>SUM(N311:N313)</f>
        <v>0</v>
      </c>
      <c r="P314" s="16">
        <f>SUM(P311:P313)</f>
        <v>0</v>
      </c>
      <c r="Q314" s="16">
        <f>SUM(Q311:Q313)</f>
        <v>0</v>
      </c>
      <c r="R314" s="16">
        <f>SUM(R311:R313)</f>
        <v>0</v>
      </c>
      <c r="T314" s="16">
        <f>SUM(T311:T313)</f>
        <v>0</v>
      </c>
      <c r="U314" s="16">
        <f>SUM(U311:U313)</f>
        <v>0</v>
      </c>
      <c r="V314" s="16">
        <f>SUM(V311:V313)</f>
        <v>0</v>
      </c>
      <c r="W314" s="69"/>
      <c r="X314" s="16">
        <f>SUM(X311:X313)</f>
        <v>0</v>
      </c>
      <c r="Y314" s="16">
        <f>SUM(Y311:Y313)</f>
        <v>0</v>
      </c>
      <c r="Z314" s="16">
        <f>SUM(Z311:Z313)</f>
        <v>0</v>
      </c>
      <c r="AA314" s="69"/>
      <c r="AB314" s="16">
        <f>SUM(AB311:AB313)</f>
        <v>0</v>
      </c>
      <c r="AC314" s="16">
        <f>SUM(AC311:AC313)</f>
        <v>0</v>
      </c>
      <c r="AD314" s="16">
        <f>SUM(AD311:AD313)</f>
        <v>0</v>
      </c>
      <c r="AE314" s="69"/>
      <c r="AF314" s="16">
        <f>SUM(AF311:AF313)</f>
        <v>0</v>
      </c>
      <c r="AG314" s="16">
        <f>SUM(AG311:AG313)</f>
        <v>0</v>
      </c>
      <c r="AH314" s="16">
        <f>SUM(AH311:AH313)</f>
        <v>0</v>
      </c>
    </row>
    <row r="315" spans="1:34" s="4" customFormat="1" x14ac:dyDescent="0.25">
      <c r="A315" s="15">
        <v>432001</v>
      </c>
      <c r="B315" s="15">
        <v>3300</v>
      </c>
      <c r="C315" s="15">
        <v>466</v>
      </c>
      <c r="D315" s="15">
        <v>432</v>
      </c>
      <c r="E315" s="15" t="s">
        <v>130</v>
      </c>
      <c r="F315" s="15" t="s">
        <v>129</v>
      </c>
      <c r="G315" s="68" t="s">
        <v>570</v>
      </c>
      <c r="H315" s="16"/>
      <c r="I315" s="13">
        <f>SUMIFS(GD_E_2018!G:G,GD_E_2018!E:E,A315)</f>
        <v>0</v>
      </c>
      <c r="J315" s="16">
        <f>H315+I315</f>
        <v>0</v>
      </c>
      <c r="L315" s="16"/>
      <c r="M315" s="13">
        <f>SUMIFS(GD_E_2018!I:I,GD_E_2018!E:E,A315)</f>
        <v>0</v>
      </c>
      <c r="N315" s="16">
        <f>L315+M315</f>
        <v>0</v>
      </c>
      <c r="P315" s="13">
        <f>O315+N315</f>
        <v>0</v>
      </c>
      <c r="Q315" s="13">
        <f>SUMIFS(GD_E_2018!K:K,GD_E_2018!E:E,A315)</f>
        <v>0</v>
      </c>
      <c r="R315" s="13">
        <f>Q315+P315</f>
        <v>0</v>
      </c>
      <c r="T315" s="13">
        <f>R315</f>
        <v>0</v>
      </c>
      <c r="U315" s="13">
        <f>SUMIFS(GD_E_2019!G:G,GD_E_2019!E:E,A315)</f>
        <v>0</v>
      </c>
      <c r="V315" s="13">
        <f>U315+T315</f>
        <v>0</v>
      </c>
      <c r="W315" s="68" t="s">
        <v>570</v>
      </c>
      <c r="X315" s="13">
        <f>V315</f>
        <v>0</v>
      </c>
      <c r="Y315" s="13">
        <f>SUMIFS(GD_E_2020!G:G,GD_E_2020!E:E,A315)</f>
        <v>0</v>
      </c>
      <c r="Z315" s="13">
        <f>Y315+X315</f>
        <v>0</v>
      </c>
      <c r="AA315" s="68" t="s">
        <v>570</v>
      </c>
      <c r="AB315" s="13">
        <f>Z315</f>
        <v>0</v>
      </c>
      <c r="AC315" s="13">
        <f>SUMIFS(GD_E_2020!J:J,GD_E_2020!E:E,A315)</f>
        <v>0</v>
      </c>
      <c r="AD315" s="13">
        <f>AC315+AB315</f>
        <v>0</v>
      </c>
      <c r="AE315" s="68" t="s">
        <v>570</v>
      </c>
      <c r="AF315" s="13">
        <f>X315</f>
        <v>0</v>
      </c>
      <c r="AG315" s="13">
        <f>AC315+Y315</f>
        <v>0</v>
      </c>
      <c r="AH315" s="13">
        <f>AG315+AF315</f>
        <v>0</v>
      </c>
    </row>
    <row r="316" spans="1:34" s="4" customFormat="1" x14ac:dyDescent="0.25">
      <c r="A316" s="19"/>
      <c r="B316" s="19"/>
      <c r="C316" s="19"/>
      <c r="D316" s="19">
        <v>430</v>
      </c>
      <c r="E316" s="19" t="s">
        <v>128</v>
      </c>
      <c r="F316" s="19" t="s">
        <v>127</v>
      </c>
      <c r="G316" s="72"/>
      <c r="H316" s="20">
        <f>SUM(H314:H315)</f>
        <v>0</v>
      </c>
      <c r="I316" s="20">
        <f>SUM(I314:I315)</f>
        <v>0</v>
      </c>
      <c r="J316" s="20">
        <f>SUM(J314:J315)</f>
        <v>0</v>
      </c>
      <c r="L316" s="20">
        <f>SUM(L314:L315)</f>
        <v>0</v>
      </c>
      <c r="M316" s="20">
        <f>SUM(M314:M315)</f>
        <v>0</v>
      </c>
      <c r="N316" s="20">
        <f>SUM(N314:N315)</f>
        <v>0</v>
      </c>
      <c r="P316" s="20">
        <f>SUM(P314:P315)</f>
        <v>0</v>
      </c>
      <c r="Q316" s="20">
        <f>SUM(Q314:Q315)</f>
        <v>0</v>
      </c>
      <c r="R316" s="20">
        <f>SUM(R314:R315)</f>
        <v>0</v>
      </c>
      <c r="T316" s="20">
        <f>SUM(T314:T315)</f>
        <v>0</v>
      </c>
      <c r="U316" s="20">
        <f>SUM(U314:U315)</f>
        <v>0</v>
      </c>
      <c r="V316" s="20">
        <f>SUM(V314:V315)</f>
        <v>0</v>
      </c>
      <c r="W316" s="72"/>
      <c r="X316" s="20">
        <f>SUM(X314:X315)</f>
        <v>0</v>
      </c>
      <c r="Y316" s="20">
        <f>SUM(Y314:Y315)</f>
        <v>0</v>
      </c>
      <c r="Z316" s="20">
        <f>SUM(Z314:Z315)</f>
        <v>0</v>
      </c>
      <c r="AA316" s="72"/>
      <c r="AB316" s="20">
        <f>SUM(AB314:AB315)</f>
        <v>0</v>
      </c>
      <c r="AC316" s="20">
        <f>SUM(AC314:AC315)</f>
        <v>0</v>
      </c>
      <c r="AD316" s="20">
        <f>SUM(AD314:AD315)</f>
        <v>0</v>
      </c>
      <c r="AE316" s="72"/>
      <c r="AF316" s="20">
        <f>SUM(AF314:AF315)</f>
        <v>0</v>
      </c>
      <c r="AG316" s="20">
        <f>SUM(AG314:AG315)</f>
        <v>0</v>
      </c>
      <c r="AH316" s="20">
        <f>SUM(AH314:AH315)</f>
        <v>0</v>
      </c>
    </row>
    <row r="317" spans="1:34" s="4" customFormat="1" x14ac:dyDescent="0.25">
      <c r="A317" s="27"/>
      <c r="B317" s="27"/>
      <c r="C317" s="27"/>
      <c r="D317" s="27">
        <v>400</v>
      </c>
      <c r="E317" s="27" t="s">
        <v>126</v>
      </c>
      <c r="F317" s="27"/>
      <c r="G317" s="72"/>
      <c r="H317" s="28">
        <f>SUM(H310,H316)</f>
        <v>0</v>
      </c>
      <c r="I317" s="28">
        <f>SUM(I310,I316)</f>
        <v>-55120000000</v>
      </c>
      <c r="J317" s="28">
        <f>SUM(J310,J316)</f>
        <v>-55120000000</v>
      </c>
      <c r="L317" s="28">
        <f>SUM(L310,L316)</f>
        <v>0</v>
      </c>
      <c r="M317" s="28">
        <f>SUM(M310,M316)</f>
        <v>-15090000000</v>
      </c>
      <c r="N317" s="28">
        <f>SUM(N310,N316)</f>
        <v>-15090000000</v>
      </c>
      <c r="P317" s="28">
        <f>SUM(P310,P316)</f>
        <v>-15090000000</v>
      </c>
      <c r="Q317" s="28">
        <f>SUM(Q310,Q316)</f>
        <v>-30000000</v>
      </c>
      <c r="R317" s="28">
        <f>SUM(R310,R316)</f>
        <v>-15120000000</v>
      </c>
      <c r="T317" s="28">
        <f>SUM(T310,T316)</f>
        <v>-15120000000</v>
      </c>
      <c r="U317" s="28">
        <f>SUM(U310,U316)</f>
        <v>-420000000</v>
      </c>
      <c r="V317" s="28">
        <f>SUM(V310,V316)</f>
        <v>-15540000000</v>
      </c>
      <c r="W317" s="72"/>
      <c r="X317" s="28">
        <f>SUM(X310,X316)</f>
        <v>-15540000000</v>
      </c>
      <c r="Y317" s="28">
        <f>SUM(Y310,Y316)</f>
        <v>-1460000000</v>
      </c>
      <c r="Z317" s="28">
        <f>SUM(Z310,Z316)</f>
        <v>-17000000000</v>
      </c>
      <c r="AA317" s="72"/>
      <c r="AB317" s="28">
        <f>SUM(AB310,AB316)</f>
        <v>-17000000000</v>
      </c>
      <c r="AC317" s="28">
        <f>SUM(AC310,AC316)</f>
        <v>-1835000000</v>
      </c>
      <c r="AD317" s="28">
        <f>SUM(AD310,AD316)</f>
        <v>-18835000000</v>
      </c>
      <c r="AE317" s="72"/>
      <c r="AF317" s="28">
        <f>SUM(AF310,AF316)</f>
        <v>-15540000000</v>
      </c>
      <c r="AG317" s="28">
        <f>SUM(AG310,AG316)</f>
        <v>-3295000000</v>
      </c>
      <c r="AH317" s="28">
        <f>SUM(AH310,AH316)</f>
        <v>-18835000000</v>
      </c>
    </row>
    <row r="318" spans="1:34" s="4" customFormat="1" x14ac:dyDescent="0.25">
      <c r="A318" s="43"/>
      <c r="B318" s="43"/>
      <c r="C318" s="43"/>
      <c r="D318" s="43">
        <v>440</v>
      </c>
      <c r="E318" s="43" t="s">
        <v>125</v>
      </c>
      <c r="F318" s="43" t="s">
        <v>124</v>
      </c>
      <c r="G318" s="73"/>
      <c r="H318" s="44">
        <f>SUM(H317,H280)</f>
        <v>0</v>
      </c>
      <c r="I318" s="44">
        <f>SUM(I317,I280)</f>
        <v>-60525000000</v>
      </c>
      <c r="J318" s="44">
        <f>SUM(J317,J280)</f>
        <v>-60525000000</v>
      </c>
      <c r="L318" s="44">
        <f>SUM(L317,L280)</f>
        <v>0</v>
      </c>
      <c r="M318" s="44">
        <f>SUM(M317,M280)</f>
        <v>-26800000000</v>
      </c>
      <c r="N318" s="44">
        <f>SUM(N317,N280)</f>
        <v>-26800000000</v>
      </c>
      <c r="P318" s="44">
        <f>SUM(P317,P280)</f>
        <v>-26800000000</v>
      </c>
      <c r="Q318" s="44">
        <f>SUM(Q317,Q280)</f>
        <v>6275000000</v>
      </c>
      <c r="R318" s="44">
        <f>SUM(R317,R280)</f>
        <v>-20525000000</v>
      </c>
      <c r="T318" s="44">
        <f>SUM(T317,T280)</f>
        <v>-20525000000</v>
      </c>
      <c r="U318" s="44">
        <f>SUM(U317,U280)</f>
        <v>-25900000000</v>
      </c>
      <c r="V318" s="44">
        <f>SUM(V317,V280)</f>
        <v>-46425000000</v>
      </c>
      <c r="W318" s="73"/>
      <c r="X318" s="44">
        <f>SUM(X317,X280)</f>
        <v>-46425000000</v>
      </c>
      <c r="Y318" s="44">
        <f>SUM(Y317,Y280)</f>
        <v>-4450000000</v>
      </c>
      <c r="Z318" s="44">
        <f>SUM(Z317,Z280)</f>
        <v>-50875000000</v>
      </c>
      <c r="AA318" s="73"/>
      <c r="AB318" s="44">
        <f>SUM(AB317,AB280)</f>
        <v>-50875000000</v>
      </c>
      <c r="AC318" s="44">
        <f>SUM(AC317,AC280)</f>
        <v>-11825000000</v>
      </c>
      <c r="AD318" s="44">
        <f>SUM(AD317,AD280)</f>
        <v>-62700000000</v>
      </c>
      <c r="AE318" s="73"/>
      <c r="AF318" s="44">
        <f>SUM(AF317,AF280)</f>
        <v>-46425000000</v>
      </c>
      <c r="AG318" s="44">
        <f>SUM(AG317,AG280)</f>
        <v>-16275000000</v>
      </c>
      <c r="AH318" s="44">
        <f>SUM(AH317,AH280)</f>
        <v>-62700000000</v>
      </c>
    </row>
    <row r="319" spans="1:34" s="57" customFormat="1" x14ac:dyDescent="0.25">
      <c r="A319" s="55"/>
      <c r="B319" s="55"/>
      <c r="C319" s="55"/>
      <c r="D319" s="55"/>
      <c r="E319" s="55"/>
      <c r="F319" s="55"/>
      <c r="G319" s="74"/>
      <c r="H319" s="56" t="b">
        <f>ROUND(H318,0)=-ROUND(H202,0)</f>
        <v>1</v>
      </c>
      <c r="I319" s="56"/>
      <c r="J319" s="56" t="b">
        <f>ROUND(J318,0)=-ROUND(J202,0)</f>
        <v>1</v>
      </c>
      <c r="L319" s="56" t="b">
        <f>ROUND(L318,0)=-ROUND(L202,0)</f>
        <v>1</v>
      </c>
      <c r="M319" s="56"/>
      <c r="N319" s="56" t="b">
        <f>ROUND(N318,0)=-ROUND(N202,0)</f>
        <v>1</v>
      </c>
      <c r="P319" s="56" t="b">
        <f>ROUND(P318,0)=-ROUND(P202,0)</f>
        <v>1</v>
      </c>
      <c r="Q319" s="56"/>
      <c r="R319" s="56" t="b">
        <f>ROUND(R318,0)=-ROUND(R202,0)</f>
        <v>1</v>
      </c>
      <c r="T319" s="56" t="b">
        <f>ROUND(T318,0)=-ROUND(T202,0)</f>
        <v>1</v>
      </c>
      <c r="U319" s="56"/>
      <c r="V319" s="56" t="b">
        <f>ROUND(V318,0)=-ROUND(V202,0)</f>
        <v>1</v>
      </c>
      <c r="W319" s="74"/>
      <c r="X319" s="56" t="b">
        <f>ROUND(X318,0)=-ROUND(X202,0)</f>
        <v>1</v>
      </c>
      <c r="Y319" s="56"/>
      <c r="Z319" s="56" t="b">
        <f>ROUND(Z318,0)=-ROUND(Z202,0)</f>
        <v>1</v>
      </c>
      <c r="AA319" s="74"/>
      <c r="AB319" s="56" t="b">
        <f>ROUND(AB318,0)=-ROUND(AB202,0)</f>
        <v>1</v>
      </c>
      <c r="AC319" s="56"/>
      <c r="AD319" s="56" t="b">
        <f>ROUND(AD318,0)=-ROUND(AD202,0)</f>
        <v>1</v>
      </c>
      <c r="AE319" s="74"/>
      <c r="AF319" s="56" t="b">
        <f>ROUND(AF318,0)=-ROUND(AF202,0)</f>
        <v>1</v>
      </c>
      <c r="AG319" s="56"/>
      <c r="AH319" s="56" t="b">
        <f>ROUND(AH318,0)=-ROUND(AH202,0)</f>
        <v>1</v>
      </c>
    </row>
    <row r="320" spans="1:34" s="4" customFormat="1" x14ac:dyDescent="0.25">
      <c r="A320" s="2"/>
      <c r="B320" s="2"/>
      <c r="C320" s="2"/>
      <c r="D320" s="2"/>
      <c r="E320" s="1" t="s">
        <v>123</v>
      </c>
      <c r="F320" s="1" t="s">
        <v>122</v>
      </c>
      <c r="G320" s="72"/>
      <c r="H320" s="3"/>
      <c r="I320" s="3"/>
      <c r="J320" s="3"/>
      <c r="L320" s="3"/>
      <c r="M320" s="3"/>
      <c r="N320" s="3"/>
      <c r="P320" s="3"/>
      <c r="Q320" s="3"/>
      <c r="R320" s="3"/>
      <c r="T320" s="3"/>
      <c r="U320" s="3"/>
      <c r="V320" s="3"/>
      <c r="W320" s="72"/>
      <c r="X320" s="3"/>
      <c r="Y320" s="3"/>
      <c r="Z320" s="3"/>
      <c r="AA320" s="72"/>
      <c r="AB320" s="3"/>
      <c r="AC320" s="3"/>
      <c r="AD320" s="3"/>
      <c r="AE320" s="72"/>
      <c r="AF320" s="3"/>
      <c r="AG320" s="3"/>
      <c r="AH320" s="3"/>
    </row>
    <row r="321" spans="1:34" s="4" customFormat="1" x14ac:dyDescent="0.25">
      <c r="A321" s="2">
        <v>511100</v>
      </c>
      <c r="B321" s="2">
        <v>6100</v>
      </c>
      <c r="C321" s="12">
        <v>5111</v>
      </c>
      <c r="D321" s="12">
        <v>1</v>
      </c>
      <c r="E321" s="12" t="s">
        <v>121</v>
      </c>
      <c r="F321" s="12" t="s">
        <v>120</v>
      </c>
      <c r="G321" s="68" t="s">
        <v>570</v>
      </c>
      <c r="H321" s="13"/>
      <c r="I321" s="13">
        <f>SUMIFS(GD_E_2018!G:G,GD_E_2018!E:E,A321)</f>
        <v>-12000000000</v>
      </c>
      <c r="J321" s="13">
        <f t="shared" ref="J321:J326" si="515">H321+I321</f>
        <v>-12000000000</v>
      </c>
      <c r="L321" s="13"/>
      <c r="M321" s="13">
        <f>SUMIFS(GD_E_2018!I:I,GD_E_2018!E:E,A321)</f>
        <v>-9000000000</v>
      </c>
      <c r="N321" s="13">
        <f t="shared" ref="N321:N326" si="516">L321+M321</f>
        <v>-9000000000</v>
      </c>
      <c r="P321" s="13"/>
      <c r="Q321" s="13">
        <f>SUMIFS(GD_E_2018!K:K,GD_E_2018!E:E,A321)</f>
        <v>-3000000000</v>
      </c>
      <c r="R321" s="13">
        <f t="shared" ref="P321:R326" si="517">Q321+P321</f>
        <v>-3000000000</v>
      </c>
      <c r="T321" s="13"/>
      <c r="U321" s="13">
        <f>SUMIFS(GD_E_2019!G:G,GD_E_2019!E:E,A321)</f>
        <v>-18000000000</v>
      </c>
      <c r="V321" s="13">
        <f t="shared" ref="V321:V326" si="518">U321+T321</f>
        <v>-18000000000</v>
      </c>
      <c r="W321" s="68" t="s">
        <v>570</v>
      </c>
      <c r="X321" s="13"/>
      <c r="Y321" s="13">
        <f>SUMIFS(GD_E_2020!G:G,GD_E_2020!E:E,A321)</f>
        <v>-21000000000</v>
      </c>
      <c r="Z321" s="13">
        <f t="shared" ref="Z321:Z326" si="519">Y321+X321</f>
        <v>-21000000000</v>
      </c>
      <c r="AA321" s="68" t="s">
        <v>570</v>
      </c>
      <c r="AB321" s="13"/>
      <c r="AC321" s="13">
        <f>SUMIFS(GD_E_2020!J:J,GD_E_2020!E:E,A321)</f>
        <v>-26250000000</v>
      </c>
      <c r="AD321" s="13">
        <f t="shared" ref="AD321:AD326" si="520">AC321+AB321</f>
        <v>-26250000000</v>
      </c>
      <c r="AE321" s="68" t="s">
        <v>570</v>
      </c>
      <c r="AF321" s="13"/>
      <c r="AG321" s="13">
        <f t="shared" ref="AG321:AG326" si="521">AC321+Y321</f>
        <v>-47250000000</v>
      </c>
      <c r="AH321" s="13">
        <f t="shared" ref="AH321:AH326" si="522">AG321+AF321</f>
        <v>-47250000000</v>
      </c>
    </row>
    <row r="322" spans="1:34" s="4" customFormat="1" x14ac:dyDescent="0.25">
      <c r="A322" s="2">
        <v>511200</v>
      </c>
      <c r="B322" s="2">
        <v>6100</v>
      </c>
      <c r="C322" s="12">
        <v>5112</v>
      </c>
      <c r="D322" s="12">
        <v>1</v>
      </c>
      <c r="E322" s="12" t="s">
        <v>119</v>
      </c>
      <c r="F322" s="12" t="s">
        <v>118</v>
      </c>
      <c r="G322" s="68" t="s">
        <v>570</v>
      </c>
      <c r="H322" s="13"/>
      <c r="I322" s="13">
        <f>SUMIFS(GD_E_2018!G:G,GD_E_2018!E:E,A322)</f>
        <v>0</v>
      </c>
      <c r="J322" s="13">
        <f t="shared" si="515"/>
        <v>0</v>
      </c>
      <c r="L322" s="13"/>
      <c r="M322" s="13">
        <f>SUMIFS(GD_E_2018!I:I,GD_E_2018!E:E,A322)</f>
        <v>0</v>
      </c>
      <c r="N322" s="13">
        <f t="shared" si="516"/>
        <v>0</v>
      </c>
      <c r="P322" s="13">
        <f t="shared" si="517"/>
        <v>0</v>
      </c>
      <c r="Q322" s="13">
        <f>SUMIFS(GD_E_2018!K:K,GD_E_2018!E:E,A322)</f>
        <v>0</v>
      </c>
      <c r="R322" s="13">
        <f t="shared" si="517"/>
        <v>0</v>
      </c>
      <c r="T322" s="13"/>
      <c r="U322" s="13">
        <f>SUMIFS(GD_E_2019!G:G,GD_E_2019!E:E,A322)</f>
        <v>0</v>
      </c>
      <c r="V322" s="13">
        <f t="shared" si="518"/>
        <v>0</v>
      </c>
      <c r="W322" s="68" t="s">
        <v>570</v>
      </c>
      <c r="X322" s="13"/>
      <c r="Y322" s="13">
        <f>SUMIFS(GD_E_2020!G:G,GD_E_2020!E:E,A322)</f>
        <v>0</v>
      </c>
      <c r="Z322" s="13">
        <f t="shared" si="519"/>
        <v>0</v>
      </c>
      <c r="AA322" s="68" t="s">
        <v>570</v>
      </c>
      <c r="AB322" s="13"/>
      <c r="AC322" s="13">
        <f>SUMIFS(GD_E_2020!J:J,GD_E_2020!E:E,A322)</f>
        <v>0</v>
      </c>
      <c r="AD322" s="13">
        <f t="shared" si="520"/>
        <v>0</v>
      </c>
      <c r="AE322" s="68" t="s">
        <v>570</v>
      </c>
      <c r="AF322" s="13"/>
      <c r="AG322" s="13">
        <f t="shared" si="521"/>
        <v>0</v>
      </c>
      <c r="AH322" s="13">
        <f t="shared" si="522"/>
        <v>0</v>
      </c>
    </row>
    <row r="323" spans="1:34" s="4" customFormat="1" x14ac:dyDescent="0.25">
      <c r="A323" s="2">
        <v>511300</v>
      </c>
      <c r="B323" s="2">
        <v>6100</v>
      </c>
      <c r="C323" s="12">
        <v>5113</v>
      </c>
      <c r="D323" s="12">
        <v>1</v>
      </c>
      <c r="E323" s="12" t="s">
        <v>117</v>
      </c>
      <c r="F323" s="12" t="s">
        <v>116</v>
      </c>
      <c r="G323" s="68" t="s">
        <v>570</v>
      </c>
      <c r="H323" s="13"/>
      <c r="I323" s="13">
        <f>SUMIFS(GD_E_2018!G:G,GD_E_2018!E:E,A323)</f>
        <v>0</v>
      </c>
      <c r="J323" s="13">
        <f t="shared" si="515"/>
        <v>0</v>
      </c>
      <c r="L323" s="13"/>
      <c r="M323" s="13">
        <f>SUMIFS(GD_E_2018!I:I,GD_E_2018!E:E,A323)</f>
        <v>0</v>
      </c>
      <c r="N323" s="13">
        <f t="shared" si="516"/>
        <v>0</v>
      </c>
      <c r="P323" s="13">
        <f t="shared" si="517"/>
        <v>0</v>
      </c>
      <c r="Q323" s="13">
        <f>SUMIFS(GD_E_2018!K:K,GD_E_2018!E:E,A323)</f>
        <v>0</v>
      </c>
      <c r="R323" s="13">
        <f t="shared" si="517"/>
        <v>0</v>
      </c>
      <c r="T323" s="13"/>
      <c r="U323" s="13">
        <f>SUMIFS(GD_E_2019!G:G,GD_E_2019!E:E,A323)</f>
        <v>0</v>
      </c>
      <c r="V323" s="13">
        <f t="shared" si="518"/>
        <v>0</v>
      </c>
      <c r="W323" s="68" t="s">
        <v>570</v>
      </c>
      <c r="X323" s="13"/>
      <c r="Y323" s="13">
        <f>SUMIFS(GD_E_2020!G:G,GD_E_2020!E:E,A323)</f>
        <v>0</v>
      </c>
      <c r="Z323" s="13">
        <f t="shared" si="519"/>
        <v>0</v>
      </c>
      <c r="AA323" s="68" t="s">
        <v>570</v>
      </c>
      <c r="AB323" s="13"/>
      <c r="AC323" s="13">
        <f>SUMIFS(GD_E_2020!J:J,GD_E_2020!E:E,A323)</f>
        <v>0</v>
      </c>
      <c r="AD323" s="13">
        <f t="shared" si="520"/>
        <v>0</v>
      </c>
      <c r="AE323" s="68" t="s">
        <v>570</v>
      </c>
      <c r="AF323" s="13"/>
      <c r="AG323" s="13">
        <f t="shared" si="521"/>
        <v>0</v>
      </c>
      <c r="AH323" s="13">
        <f t="shared" si="522"/>
        <v>0</v>
      </c>
    </row>
    <row r="324" spans="1:34" s="4" customFormat="1" x14ac:dyDescent="0.25">
      <c r="A324" s="2">
        <v>511400</v>
      </c>
      <c r="B324" s="2">
        <v>6100</v>
      </c>
      <c r="C324" s="12">
        <v>5114</v>
      </c>
      <c r="D324" s="12">
        <v>1</v>
      </c>
      <c r="E324" s="12" t="s">
        <v>115</v>
      </c>
      <c r="F324" s="12" t="s">
        <v>114</v>
      </c>
      <c r="G324" s="68" t="s">
        <v>570</v>
      </c>
      <c r="H324" s="13"/>
      <c r="I324" s="13">
        <f>SUMIFS(GD_E_2018!G:G,GD_E_2018!E:E,A324)</f>
        <v>0</v>
      </c>
      <c r="J324" s="13">
        <f t="shared" si="515"/>
        <v>0</v>
      </c>
      <c r="L324" s="13"/>
      <c r="M324" s="13">
        <f>SUMIFS(GD_E_2018!I:I,GD_E_2018!E:E,A324)</f>
        <v>0</v>
      </c>
      <c r="N324" s="13">
        <f t="shared" si="516"/>
        <v>0</v>
      </c>
      <c r="P324" s="13">
        <f t="shared" si="517"/>
        <v>0</v>
      </c>
      <c r="Q324" s="13">
        <f>SUMIFS(GD_E_2018!K:K,GD_E_2018!E:E,A324)</f>
        <v>0</v>
      </c>
      <c r="R324" s="13">
        <f t="shared" si="517"/>
        <v>0</v>
      </c>
      <c r="T324" s="13"/>
      <c r="U324" s="13">
        <f>SUMIFS(GD_E_2019!G:G,GD_E_2019!E:E,A324)</f>
        <v>0</v>
      </c>
      <c r="V324" s="13">
        <f t="shared" si="518"/>
        <v>0</v>
      </c>
      <c r="W324" s="68" t="s">
        <v>570</v>
      </c>
      <c r="X324" s="13"/>
      <c r="Y324" s="13">
        <f>SUMIFS(GD_E_2020!G:G,GD_E_2020!E:E,A324)</f>
        <v>0</v>
      </c>
      <c r="Z324" s="13">
        <f t="shared" si="519"/>
        <v>0</v>
      </c>
      <c r="AA324" s="68" t="s">
        <v>570</v>
      </c>
      <c r="AB324" s="13"/>
      <c r="AC324" s="13">
        <f>SUMIFS(GD_E_2020!J:J,GD_E_2020!E:E,A324)</f>
        <v>0</v>
      </c>
      <c r="AD324" s="13">
        <f t="shared" si="520"/>
        <v>0</v>
      </c>
      <c r="AE324" s="68" t="s">
        <v>570</v>
      </c>
      <c r="AF324" s="13"/>
      <c r="AG324" s="13">
        <f t="shared" si="521"/>
        <v>0</v>
      </c>
      <c r="AH324" s="13">
        <f t="shared" si="522"/>
        <v>0</v>
      </c>
    </row>
    <row r="325" spans="1:34" s="4" customFormat="1" x14ac:dyDescent="0.25">
      <c r="A325" s="2">
        <v>511700</v>
      </c>
      <c r="B325" s="2">
        <v>6100</v>
      </c>
      <c r="C325" s="12">
        <v>5117</v>
      </c>
      <c r="D325" s="12">
        <v>1</v>
      </c>
      <c r="E325" s="12" t="s">
        <v>113</v>
      </c>
      <c r="F325" s="12" t="s">
        <v>112</v>
      </c>
      <c r="G325" s="68" t="s">
        <v>570</v>
      </c>
      <c r="H325" s="13"/>
      <c r="I325" s="13">
        <f>SUMIFS(GD_E_2018!G:G,GD_E_2018!E:E,A325)</f>
        <v>0</v>
      </c>
      <c r="J325" s="13">
        <f t="shared" si="515"/>
        <v>0</v>
      </c>
      <c r="L325" s="13"/>
      <c r="M325" s="13">
        <f>SUMIFS(GD_E_2018!I:I,GD_E_2018!E:E,A325)</f>
        <v>0</v>
      </c>
      <c r="N325" s="13">
        <f t="shared" si="516"/>
        <v>0</v>
      </c>
      <c r="P325" s="13">
        <f t="shared" si="517"/>
        <v>0</v>
      </c>
      <c r="Q325" s="13">
        <f>SUMIFS(GD_E_2018!K:K,GD_E_2018!E:E,A325)</f>
        <v>0</v>
      </c>
      <c r="R325" s="13">
        <f t="shared" si="517"/>
        <v>0</v>
      </c>
      <c r="T325" s="13"/>
      <c r="U325" s="13">
        <f>SUMIFS(GD_E_2019!G:G,GD_E_2019!E:E,A325)</f>
        <v>0</v>
      </c>
      <c r="V325" s="13">
        <f t="shared" si="518"/>
        <v>0</v>
      </c>
      <c r="W325" s="68" t="s">
        <v>570</v>
      </c>
      <c r="X325" s="13"/>
      <c r="Y325" s="13">
        <f>SUMIFS(GD_E_2020!G:G,GD_E_2020!E:E,A325)</f>
        <v>0</v>
      </c>
      <c r="Z325" s="13">
        <f t="shared" si="519"/>
        <v>0</v>
      </c>
      <c r="AA325" s="68" t="s">
        <v>570</v>
      </c>
      <c r="AB325" s="13"/>
      <c r="AC325" s="13">
        <f>SUMIFS(GD_E_2020!J:J,GD_E_2020!E:E,A325)</f>
        <v>0</v>
      </c>
      <c r="AD325" s="13">
        <f t="shared" si="520"/>
        <v>0</v>
      </c>
      <c r="AE325" s="68" t="s">
        <v>570</v>
      </c>
      <c r="AF325" s="13"/>
      <c r="AG325" s="13">
        <f t="shared" si="521"/>
        <v>0</v>
      </c>
      <c r="AH325" s="13">
        <f t="shared" si="522"/>
        <v>0</v>
      </c>
    </row>
    <row r="326" spans="1:34" s="4" customFormat="1" x14ac:dyDescent="0.25">
      <c r="A326" s="2">
        <v>511800</v>
      </c>
      <c r="B326" s="2">
        <v>6100</v>
      </c>
      <c r="C326" s="12">
        <v>5118</v>
      </c>
      <c r="D326" s="12">
        <v>1</v>
      </c>
      <c r="E326" s="12" t="s">
        <v>111</v>
      </c>
      <c r="F326" s="12" t="s">
        <v>110</v>
      </c>
      <c r="G326" s="68" t="s">
        <v>570</v>
      </c>
      <c r="H326" s="13"/>
      <c r="I326" s="13">
        <f>SUMIFS(GD_E_2018!G:G,GD_E_2018!E:E,A326)</f>
        <v>0</v>
      </c>
      <c r="J326" s="13">
        <f t="shared" si="515"/>
        <v>0</v>
      </c>
      <c r="L326" s="13"/>
      <c r="M326" s="13">
        <f>SUMIFS(GD_E_2018!I:I,GD_E_2018!E:E,A326)</f>
        <v>0</v>
      </c>
      <c r="N326" s="13">
        <f t="shared" si="516"/>
        <v>0</v>
      </c>
      <c r="P326" s="13">
        <f t="shared" si="517"/>
        <v>0</v>
      </c>
      <c r="Q326" s="13">
        <f>SUMIFS(GD_E_2018!K:K,GD_E_2018!E:E,A326)</f>
        <v>0</v>
      </c>
      <c r="R326" s="13">
        <f t="shared" si="517"/>
        <v>0</v>
      </c>
      <c r="T326" s="13"/>
      <c r="U326" s="13">
        <f>SUMIFS(GD_E_2019!G:G,GD_E_2019!E:E,A326)</f>
        <v>0</v>
      </c>
      <c r="V326" s="13">
        <f t="shared" si="518"/>
        <v>0</v>
      </c>
      <c r="W326" s="68" t="s">
        <v>570</v>
      </c>
      <c r="X326" s="13"/>
      <c r="Y326" s="13">
        <f>SUMIFS(GD_E_2020!G:G,GD_E_2020!E:E,A326)</f>
        <v>0</v>
      </c>
      <c r="Z326" s="13">
        <f t="shared" si="519"/>
        <v>0</v>
      </c>
      <c r="AA326" s="68" t="s">
        <v>570</v>
      </c>
      <c r="AB326" s="13"/>
      <c r="AC326" s="13">
        <f>SUMIFS(GD_E_2020!J:J,GD_E_2020!E:E,A326)</f>
        <v>0</v>
      </c>
      <c r="AD326" s="13">
        <f t="shared" si="520"/>
        <v>0</v>
      </c>
      <c r="AE326" s="68" t="s">
        <v>570</v>
      </c>
      <c r="AF326" s="13"/>
      <c r="AG326" s="13">
        <f t="shared" si="521"/>
        <v>0</v>
      </c>
      <c r="AH326" s="13">
        <f t="shared" si="522"/>
        <v>0</v>
      </c>
    </row>
    <row r="327" spans="1:34" s="4" customFormat="1" x14ac:dyDescent="0.25">
      <c r="A327" s="52"/>
      <c r="B327" s="52"/>
      <c r="C327" s="52"/>
      <c r="D327" s="52"/>
      <c r="E327" s="52" t="s">
        <v>109</v>
      </c>
      <c r="F327" s="52" t="s">
        <v>108</v>
      </c>
      <c r="G327" s="72"/>
      <c r="H327" s="58">
        <f>SUM(H321:H326)</f>
        <v>0</v>
      </c>
      <c r="I327" s="58">
        <f>SUM(I321:I326)</f>
        <v>-12000000000</v>
      </c>
      <c r="J327" s="58">
        <f>SUM(J321:J326)</f>
        <v>-12000000000</v>
      </c>
      <c r="L327" s="58">
        <f>SUM(L321:L326)</f>
        <v>0</v>
      </c>
      <c r="M327" s="58">
        <f>SUM(M321:M326)</f>
        <v>-9000000000</v>
      </c>
      <c r="N327" s="58">
        <f>SUM(N321:N326)</f>
        <v>-9000000000</v>
      </c>
      <c r="P327" s="58">
        <f>SUM(P321:P326)</f>
        <v>0</v>
      </c>
      <c r="Q327" s="58">
        <f>SUM(Q321:Q326)</f>
        <v>-3000000000</v>
      </c>
      <c r="R327" s="58">
        <f>SUM(R321:R326)</f>
        <v>-3000000000</v>
      </c>
      <c r="T327" s="58">
        <f>SUM(T321:T326)</f>
        <v>0</v>
      </c>
      <c r="U327" s="58">
        <f>SUM(U321:U326)</f>
        <v>-18000000000</v>
      </c>
      <c r="V327" s="58">
        <f>SUM(V321:V326)</f>
        <v>-18000000000</v>
      </c>
      <c r="W327" s="72"/>
      <c r="X327" s="58">
        <f>SUM(X321:X326)</f>
        <v>0</v>
      </c>
      <c r="Y327" s="58">
        <f>SUM(Y321:Y326)</f>
        <v>-21000000000</v>
      </c>
      <c r="Z327" s="58">
        <f>SUM(Z321:Z326)</f>
        <v>-21000000000</v>
      </c>
      <c r="AA327" s="72"/>
      <c r="AB327" s="58">
        <f>SUM(AB321:AB326)</f>
        <v>0</v>
      </c>
      <c r="AC327" s="58">
        <f>SUM(AC321:AC326)</f>
        <v>-26250000000</v>
      </c>
      <c r="AD327" s="58">
        <f>SUM(AD321:AD326)</f>
        <v>-26250000000</v>
      </c>
      <c r="AE327" s="72"/>
      <c r="AF327" s="58">
        <f>SUM(AF321:AF326)</f>
        <v>0</v>
      </c>
      <c r="AG327" s="58">
        <f>SUM(AG321:AG326)</f>
        <v>-47250000000</v>
      </c>
      <c r="AH327" s="58">
        <f>SUM(AH321:AH326)</f>
        <v>-47250000000</v>
      </c>
    </row>
    <row r="328" spans="1:34" s="4" customFormat="1" x14ac:dyDescent="0.25">
      <c r="A328" s="2">
        <v>522100</v>
      </c>
      <c r="B328" s="2">
        <v>6100</v>
      </c>
      <c r="C328" s="12">
        <v>5221</v>
      </c>
      <c r="D328" s="12">
        <v>2</v>
      </c>
      <c r="E328" s="12" t="s">
        <v>107</v>
      </c>
      <c r="F328" s="12" t="s">
        <v>106</v>
      </c>
      <c r="G328" s="68" t="s">
        <v>570</v>
      </c>
      <c r="H328" s="13"/>
      <c r="I328" s="13">
        <f>SUMIFS(GD_E_2018!G:G,GD_E_2018!E:E,A328)</f>
        <v>0</v>
      </c>
      <c r="J328" s="13">
        <f>H328+I328</f>
        <v>0</v>
      </c>
      <c r="L328" s="13"/>
      <c r="M328" s="13">
        <f>SUMIFS(GD_E_2018!I:I,GD_E_2018!E:E,A328)</f>
        <v>0</v>
      </c>
      <c r="N328" s="13">
        <f>L328+M328</f>
        <v>0</v>
      </c>
      <c r="P328" s="13">
        <f t="shared" ref="P328:R330" si="523">O328+N328</f>
        <v>0</v>
      </c>
      <c r="Q328" s="13">
        <f>SUMIFS(GD_E_2018!K:K,GD_E_2018!E:E,A328)</f>
        <v>0</v>
      </c>
      <c r="R328" s="13">
        <f t="shared" si="523"/>
        <v>0</v>
      </c>
      <c r="T328" s="13"/>
      <c r="U328" s="13">
        <f>SUMIFS(GD_E_2019!G:G,GD_E_2019!E:E,A328)</f>
        <v>0</v>
      </c>
      <c r="V328" s="13">
        <f t="shared" ref="V328:V330" si="524">U328+T328</f>
        <v>0</v>
      </c>
      <c r="W328" s="68" t="s">
        <v>570</v>
      </c>
      <c r="X328" s="13"/>
      <c r="Y328" s="13">
        <f>SUMIFS(GD_E_2020!G:G,GD_E_2020!E:E,A328)</f>
        <v>0</v>
      </c>
      <c r="Z328" s="13">
        <f t="shared" ref="Z328:Z330" si="525">Y328+X328</f>
        <v>0</v>
      </c>
      <c r="AA328" s="68" t="s">
        <v>570</v>
      </c>
      <c r="AB328" s="13"/>
      <c r="AC328" s="13">
        <f>SUMIFS(GD_E_2020!J:J,GD_E_2020!E:E,A328)</f>
        <v>0</v>
      </c>
      <c r="AD328" s="13">
        <f t="shared" ref="AD328:AD330" si="526">AC328+AB328</f>
        <v>0</v>
      </c>
      <c r="AE328" s="68" t="s">
        <v>570</v>
      </c>
      <c r="AF328" s="13"/>
      <c r="AG328" s="13">
        <f t="shared" ref="AG328:AG330" si="527">AC328+Y328</f>
        <v>0</v>
      </c>
      <c r="AH328" s="13">
        <f t="shared" ref="AH328:AH330" si="528">AG328+AF328</f>
        <v>0</v>
      </c>
    </row>
    <row r="329" spans="1:34" s="4" customFormat="1" x14ac:dyDescent="0.25">
      <c r="A329" s="2">
        <v>522200</v>
      </c>
      <c r="B329" s="2">
        <v>6100</v>
      </c>
      <c r="C329" s="12">
        <v>5222</v>
      </c>
      <c r="D329" s="12">
        <v>2</v>
      </c>
      <c r="E329" s="12" t="s">
        <v>105</v>
      </c>
      <c r="F329" s="12" t="s">
        <v>104</v>
      </c>
      <c r="G329" s="68" t="s">
        <v>570</v>
      </c>
      <c r="H329" s="13"/>
      <c r="I329" s="13">
        <f>SUMIFS(GD_E_2018!G:G,GD_E_2018!E:E,A329)</f>
        <v>0</v>
      </c>
      <c r="J329" s="13">
        <f>H329+I329</f>
        <v>0</v>
      </c>
      <c r="L329" s="13"/>
      <c r="M329" s="13">
        <f>SUMIFS(GD_E_2018!I:I,GD_E_2018!E:E,A329)</f>
        <v>0</v>
      </c>
      <c r="N329" s="13">
        <f>L329+M329</f>
        <v>0</v>
      </c>
      <c r="P329" s="13">
        <f t="shared" si="523"/>
        <v>0</v>
      </c>
      <c r="Q329" s="13">
        <f>SUMIFS(GD_E_2018!K:K,GD_E_2018!E:E,A329)</f>
        <v>0</v>
      </c>
      <c r="R329" s="13">
        <f t="shared" si="523"/>
        <v>0</v>
      </c>
      <c r="T329" s="13"/>
      <c r="U329" s="13">
        <f>SUMIFS(GD_E_2019!G:G,GD_E_2019!E:E,A329)</f>
        <v>0</v>
      </c>
      <c r="V329" s="13">
        <f t="shared" si="524"/>
        <v>0</v>
      </c>
      <c r="W329" s="68" t="s">
        <v>570</v>
      </c>
      <c r="X329" s="13"/>
      <c r="Y329" s="13">
        <f>SUMIFS(GD_E_2020!G:G,GD_E_2020!E:E,A329)</f>
        <v>0</v>
      </c>
      <c r="Z329" s="13">
        <f t="shared" si="525"/>
        <v>0</v>
      </c>
      <c r="AA329" s="68" t="s">
        <v>570</v>
      </c>
      <c r="AB329" s="13"/>
      <c r="AC329" s="13">
        <f>SUMIFS(GD_E_2020!J:J,GD_E_2020!E:E,A329)</f>
        <v>0</v>
      </c>
      <c r="AD329" s="13">
        <f t="shared" si="526"/>
        <v>0</v>
      </c>
      <c r="AE329" s="68" t="s">
        <v>570</v>
      </c>
      <c r="AF329" s="13"/>
      <c r="AG329" s="13">
        <f t="shared" si="527"/>
        <v>0</v>
      </c>
      <c r="AH329" s="13">
        <f t="shared" si="528"/>
        <v>0</v>
      </c>
    </row>
    <row r="330" spans="1:34" s="4" customFormat="1" x14ac:dyDescent="0.25">
      <c r="A330" s="2">
        <v>522300</v>
      </c>
      <c r="B330" s="2">
        <v>6100</v>
      </c>
      <c r="C330" s="12">
        <v>5223</v>
      </c>
      <c r="D330" s="12">
        <v>2</v>
      </c>
      <c r="E330" s="12" t="s">
        <v>103</v>
      </c>
      <c r="F330" s="12" t="s">
        <v>102</v>
      </c>
      <c r="G330" s="68" t="s">
        <v>570</v>
      </c>
      <c r="H330" s="13"/>
      <c r="I330" s="13">
        <f>SUMIFS(GD_E_2018!G:G,GD_E_2018!E:E,A330)</f>
        <v>0</v>
      </c>
      <c r="J330" s="13">
        <f>H330+I330</f>
        <v>0</v>
      </c>
      <c r="L330" s="13"/>
      <c r="M330" s="13">
        <f>SUMIFS(GD_E_2018!I:I,GD_E_2018!E:E,A330)</f>
        <v>0</v>
      </c>
      <c r="N330" s="13">
        <f>L330+M330</f>
        <v>0</v>
      </c>
      <c r="P330" s="13">
        <f t="shared" si="523"/>
        <v>0</v>
      </c>
      <c r="Q330" s="13">
        <f>SUMIFS(GD_E_2018!K:K,GD_E_2018!E:E,A330)</f>
        <v>0</v>
      </c>
      <c r="R330" s="13">
        <f t="shared" si="523"/>
        <v>0</v>
      </c>
      <c r="T330" s="13"/>
      <c r="U330" s="13">
        <f>SUMIFS(GD_E_2019!G:G,GD_E_2019!E:E,A330)</f>
        <v>0</v>
      </c>
      <c r="V330" s="13">
        <f t="shared" si="524"/>
        <v>0</v>
      </c>
      <c r="W330" s="68" t="s">
        <v>570</v>
      </c>
      <c r="X330" s="13"/>
      <c r="Y330" s="13">
        <f>SUMIFS(GD_E_2020!G:G,GD_E_2020!E:E,A330)</f>
        <v>0</v>
      </c>
      <c r="Z330" s="13">
        <f t="shared" si="525"/>
        <v>0</v>
      </c>
      <c r="AA330" s="68" t="s">
        <v>570</v>
      </c>
      <c r="AB330" s="13"/>
      <c r="AC330" s="13">
        <f>SUMIFS(GD_E_2020!J:J,GD_E_2020!E:E,A330)</f>
        <v>0</v>
      </c>
      <c r="AD330" s="13">
        <f t="shared" si="526"/>
        <v>0</v>
      </c>
      <c r="AE330" s="68" t="s">
        <v>570</v>
      </c>
      <c r="AF330" s="13"/>
      <c r="AG330" s="13">
        <f t="shared" si="527"/>
        <v>0</v>
      </c>
      <c r="AH330" s="13">
        <f t="shared" si="528"/>
        <v>0</v>
      </c>
    </row>
    <row r="331" spans="1:34" s="4" customFormat="1" x14ac:dyDescent="0.25">
      <c r="A331" s="52"/>
      <c r="B331" s="52"/>
      <c r="C331" s="52"/>
      <c r="D331" s="52"/>
      <c r="E331" s="52" t="s">
        <v>101</v>
      </c>
      <c r="F331" s="52" t="s">
        <v>100</v>
      </c>
      <c r="G331" s="72"/>
      <c r="H331" s="58">
        <f>SUM(H328:H330)</f>
        <v>0</v>
      </c>
      <c r="I331" s="58">
        <f>SUM(I328:I330)</f>
        <v>0</v>
      </c>
      <c r="J331" s="58">
        <f>SUM(J328:J330)</f>
        <v>0</v>
      </c>
      <c r="L331" s="58">
        <f>SUM(L328:L330)</f>
        <v>0</v>
      </c>
      <c r="M331" s="58">
        <f>SUM(M328:M330)</f>
        <v>0</v>
      </c>
      <c r="N331" s="58">
        <f>SUM(N328:N330)</f>
        <v>0</v>
      </c>
      <c r="P331" s="58">
        <f>SUM(P328:P330)</f>
        <v>0</v>
      </c>
      <c r="Q331" s="58">
        <f>SUM(Q328:Q330)</f>
        <v>0</v>
      </c>
      <c r="R331" s="58">
        <f>SUM(R328:R330)</f>
        <v>0</v>
      </c>
      <c r="T331" s="58">
        <f>SUM(T328:T330)</f>
        <v>0</v>
      </c>
      <c r="U331" s="58">
        <f>SUM(U328:U330)</f>
        <v>0</v>
      </c>
      <c r="V331" s="58">
        <f>SUM(V328:V330)</f>
        <v>0</v>
      </c>
      <c r="W331" s="72"/>
      <c r="X331" s="58">
        <f>SUM(X328:X330)</f>
        <v>0</v>
      </c>
      <c r="Y331" s="58">
        <f>SUM(Y328:Y330)</f>
        <v>0</v>
      </c>
      <c r="Z331" s="58">
        <f>SUM(Z328:Z330)</f>
        <v>0</v>
      </c>
      <c r="AA331" s="72"/>
      <c r="AB331" s="58">
        <f>SUM(AB328:AB330)</f>
        <v>0</v>
      </c>
      <c r="AC331" s="58">
        <f>SUM(AC328:AC330)</f>
        <v>0</v>
      </c>
      <c r="AD331" s="58">
        <f>SUM(AD328:AD330)</f>
        <v>0</v>
      </c>
      <c r="AE331" s="72"/>
      <c r="AF331" s="58">
        <f>SUM(AF328:AF330)</f>
        <v>0</v>
      </c>
      <c r="AG331" s="58">
        <f>SUM(AG328:AG330)</f>
        <v>0</v>
      </c>
      <c r="AH331" s="58">
        <f>SUM(AH328:AH330)</f>
        <v>0</v>
      </c>
    </row>
    <row r="332" spans="1:34" s="4" customFormat="1" x14ac:dyDescent="0.25">
      <c r="A332" s="76"/>
      <c r="B332" s="76"/>
      <c r="C332" s="76"/>
      <c r="D332" s="76">
        <v>10</v>
      </c>
      <c r="E332" s="76" t="s">
        <v>99</v>
      </c>
      <c r="F332" s="76" t="s">
        <v>98</v>
      </c>
      <c r="G332" s="72"/>
      <c r="H332" s="77">
        <f>H327+H331</f>
        <v>0</v>
      </c>
      <c r="I332" s="77">
        <f>I327+I331</f>
        <v>-12000000000</v>
      </c>
      <c r="J332" s="77">
        <f>J327+J331</f>
        <v>-12000000000</v>
      </c>
      <c r="L332" s="77">
        <f>L327+L331</f>
        <v>0</v>
      </c>
      <c r="M332" s="77">
        <f>M327+M331</f>
        <v>-9000000000</v>
      </c>
      <c r="N332" s="77">
        <f>N327+N331</f>
        <v>-9000000000</v>
      </c>
      <c r="P332" s="77">
        <f>P327+P331</f>
        <v>0</v>
      </c>
      <c r="Q332" s="77">
        <f>Q327+Q331</f>
        <v>-3000000000</v>
      </c>
      <c r="R332" s="77">
        <f>R327+R331</f>
        <v>-3000000000</v>
      </c>
      <c r="T332" s="77">
        <f>T327+T331</f>
        <v>0</v>
      </c>
      <c r="U332" s="77">
        <f>U327+U331</f>
        <v>-18000000000</v>
      </c>
      <c r="V332" s="77">
        <f>V327+V331</f>
        <v>-18000000000</v>
      </c>
      <c r="W332" s="72"/>
      <c r="X332" s="77">
        <f>X327+X331</f>
        <v>0</v>
      </c>
      <c r="Y332" s="77">
        <f>Y327+Y331</f>
        <v>-21000000000</v>
      </c>
      <c r="Z332" s="77">
        <f>Z327+Z331</f>
        <v>-21000000000</v>
      </c>
      <c r="AA332" s="72"/>
      <c r="AB332" s="77">
        <f>AB327+AB331</f>
        <v>0</v>
      </c>
      <c r="AC332" s="77">
        <f>AC327+AC331</f>
        <v>-26250000000</v>
      </c>
      <c r="AD332" s="77">
        <f>AD327+AD331</f>
        <v>-26250000000</v>
      </c>
      <c r="AE332" s="72"/>
      <c r="AF332" s="77">
        <f>AF327+AF331</f>
        <v>0</v>
      </c>
      <c r="AG332" s="77">
        <f>AG327+AG331</f>
        <v>-47250000000</v>
      </c>
      <c r="AH332" s="77">
        <f>AH327+AH331</f>
        <v>-47250000000</v>
      </c>
    </row>
    <row r="333" spans="1:34" s="4" customFormat="1" x14ac:dyDescent="0.25">
      <c r="A333" s="2">
        <v>632100</v>
      </c>
      <c r="B333" s="2">
        <v>6200</v>
      </c>
      <c r="C333" s="12">
        <v>6321</v>
      </c>
      <c r="D333" s="12">
        <v>11</v>
      </c>
      <c r="E333" s="12" t="s">
        <v>97</v>
      </c>
      <c r="F333" s="12" t="s">
        <v>96</v>
      </c>
      <c r="G333" s="68" t="s">
        <v>570</v>
      </c>
      <c r="H333" s="13"/>
      <c r="I333" s="13">
        <f>SUMIFS(GD_E_2018!G:G,GD_E_2018!E:E,A333)</f>
        <v>10000000000</v>
      </c>
      <c r="J333" s="13">
        <f>H333+I333</f>
        <v>10000000000</v>
      </c>
      <c r="L333" s="13"/>
      <c r="M333" s="13">
        <f>SUMIFS(GD_E_2018!I:I,GD_E_2018!E:E,A333)</f>
        <v>7500000000</v>
      </c>
      <c r="N333" s="13">
        <f>L333+M333</f>
        <v>7500000000</v>
      </c>
      <c r="P333" s="13"/>
      <c r="Q333" s="13">
        <f>SUMIFS(GD_E_2018!K:K,GD_E_2018!E:E,A333)</f>
        <v>2500000000</v>
      </c>
      <c r="R333" s="13">
        <f t="shared" ref="P333:R337" si="529">Q333+P333</f>
        <v>2500000000</v>
      </c>
      <c r="T333" s="13"/>
      <c r="U333" s="13">
        <f>SUMIFS(GD_E_2019!G:G,GD_E_2019!E:E,A333)</f>
        <v>15000000000</v>
      </c>
      <c r="V333" s="13">
        <f t="shared" ref="V333:V337" si="530">U333+T333</f>
        <v>15000000000</v>
      </c>
      <c r="W333" s="68" t="s">
        <v>570</v>
      </c>
      <c r="X333" s="13"/>
      <c r="Y333" s="13">
        <f>SUMIFS(GD_E_2020!G:G,GD_E_2020!E:E,A333)</f>
        <v>17500000000</v>
      </c>
      <c r="Z333" s="13">
        <f t="shared" ref="Z333:Z337" si="531">Y333+X333</f>
        <v>17500000000</v>
      </c>
      <c r="AA333" s="68" t="s">
        <v>570</v>
      </c>
      <c r="AB333" s="13"/>
      <c r="AC333" s="13">
        <f>SUMIFS(GD_E_2020!J:J,GD_E_2020!E:E,A333)</f>
        <v>21875000000</v>
      </c>
      <c r="AD333" s="13">
        <f t="shared" ref="AD333:AD337" si="532">AC333+AB333</f>
        <v>21875000000</v>
      </c>
      <c r="AE333" s="68" t="s">
        <v>570</v>
      </c>
      <c r="AF333" s="13"/>
      <c r="AG333" s="13">
        <f t="shared" ref="AG333:AG337" si="533">AC333+Y333</f>
        <v>39375000000</v>
      </c>
      <c r="AH333" s="13">
        <f t="shared" ref="AH333:AH337" si="534">AG333+AF333</f>
        <v>39375000000</v>
      </c>
    </row>
    <row r="334" spans="1:34" s="4" customFormat="1" x14ac:dyDescent="0.25">
      <c r="A334" s="2">
        <v>632200</v>
      </c>
      <c r="B334" s="2">
        <v>6200</v>
      </c>
      <c r="C334" s="12">
        <v>6322</v>
      </c>
      <c r="D334" s="12">
        <v>11</v>
      </c>
      <c r="E334" s="12" t="s">
        <v>95</v>
      </c>
      <c r="F334" s="12" t="s">
        <v>94</v>
      </c>
      <c r="G334" s="68" t="s">
        <v>570</v>
      </c>
      <c r="H334" s="13"/>
      <c r="I334" s="13">
        <f>SUMIFS(GD_E_2018!G:G,GD_E_2018!E:E,A334)</f>
        <v>0</v>
      </c>
      <c r="J334" s="13">
        <f>H334+I334</f>
        <v>0</v>
      </c>
      <c r="L334" s="13"/>
      <c r="M334" s="13">
        <f>SUMIFS(GD_E_2018!I:I,GD_E_2018!E:E,A334)</f>
        <v>0</v>
      </c>
      <c r="N334" s="13">
        <f>L334+M334</f>
        <v>0</v>
      </c>
      <c r="P334" s="13">
        <f t="shared" si="529"/>
        <v>0</v>
      </c>
      <c r="Q334" s="13">
        <f>SUMIFS(GD_E_2018!K:K,GD_E_2018!E:E,A334)</f>
        <v>0</v>
      </c>
      <c r="R334" s="13">
        <f t="shared" si="529"/>
        <v>0</v>
      </c>
      <c r="T334" s="13"/>
      <c r="U334" s="13">
        <f>SUMIFS(GD_E_2019!G:G,GD_E_2019!E:E,A334)</f>
        <v>0</v>
      </c>
      <c r="V334" s="13">
        <f t="shared" si="530"/>
        <v>0</v>
      </c>
      <c r="W334" s="68" t="s">
        <v>570</v>
      </c>
      <c r="X334" s="13"/>
      <c r="Y334" s="13">
        <f>SUMIFS(GD_E_2020!G:G,GD_E_2020!E:E,A334)</f>
        <v>0</v>
      </c>
      <c r="Z334" s="13">
        <f t="shared" si="531"/>
        <v>0</v>
      </c>
      <c r="AA334" s="68" t="s">
        <v>570</v>
      </c>
      <c r="AB334" s="13"/>
      <c r="AC334" s="13">
        <f>SUMIFS(GD_E_2020!J:J,GD_E_2020!E:E,A334)</f>
        <v>0</v>
      </c>
      <c r="AD334" s="13">
        <f t="shared" si="532"/>
        <v>0</v>
      </c>
      <c r="AE334" s="68" t="s">
        <v>570</v>
      </c>
      <c r="AF334" s="13"/>
      <c r="AG334" s="13">
        <f t="shared" si="533"/>
        <v>0</v>
      </c>
      <c r="AH334" s="13">
        <f t="shared" si="534"/>
        <v>0</v>
      </c>
    </row>
    <row r="335" spans="1:34" s="4" customFormat="1" x14ac:dyDescent="0.25">
      <c r="A335" s="2">
        <v>632300</v>
      </c>
      <c r="B335" s="2">
        <v>6200</v>
      </c>
      <c r="C335" s="12">
        <v>6323</v>
      </c>
      <c r="D335" s="12">
        <v>11</v>
      </c>
      <c r="E335" s="12" t="s">
        <v>93</v>
      </c>
      <c r="F335" s="12" t="s">
        <v>92</v>
      </c>
      <c r="G335" s="68" t="s">
        <v>570</v>
      </c>
      <c r="H335" s="13"/>
      <c r="I335" s="13">
        <f>SUMIFS(GD_E_2018!G:G,GD_E_2018!E:E,A335)</f>
        <v>0</v>
      </c>
      <c r="J335" s="13">
        <f>H335+I335</f>
        <v>0</v>
      </c>
      <c r="L335" s="13"/>
      <c r="M335" s="13">
        <f>SUMIFS(GD_E_2018!I:I,GD_E_2018!E:E,A335)</f>
        <v>0</v>
      </c>
      <c r="N335" s="13">
        <f>L335+M335</f>
        <v>0</v>
      </c>
      <c r="P335" s="13">
        <f t="shared" si="529"/>
        <v>0</v>
      </c>
      <c r="Q335" s="13">
        <f>SUMIFS(GD_E_2018!K:K,GD_E_2018!E:E,A335)</f>
        <v>0</v>
      </c>
      <c r="R335" s="13">
        <f t="shared" si="529"/>
        <v>0</v>
      </c>
      <c r="T335" s="13"/>
      <c r="U335" s="13">
        <f>SUMIFS(GD_E_2019!G:G,GD_E_2019!E:E,A335)</f>
        <v>0</v>
      </c>
      <c r="V335" s="13">
        <f t="shared" si="530"/>
        <v>0</v>
      </c>
      <c r="W335" s="68" t="s">
        <v>570</v>
      </c>
      <c r="X335" s="13"/>
      <c r="Y335" s="13">
        <f>SUMIFS(GD_E_2020!G:G,GD_E_2020!E:E,A335)</f>
        <v>0</v>
      </c>
      <c r="Z335" s="13">
        <f t="shared" si="531"/>
        <v>0</v>
      </c>
      <c r="AA335" s="68" t="s">
        <v>570</v>
      </c>
      <c r="AB335" s="13"/>
      <c r="AC335" s="13">
        <f>SUMIFS(GD_E_2020!J:J,GD_E_2020!E:E,A335)</f>
        <v>0</v>
      </c>
      <c r="AD335" s="13">
        <f t="shared" si="532"/>
        <v>0</v>
      </c>
      <c r="AE335" s="68" t="s">
        <v>570</v>
      </c>
      <c r="AF335" s="13"/>
      <c r="AG335" s="13">
        <f t="shared" si="533"/>
        <v>0</v>
      </c>
      <c r="AH335" s="13">
        <f t="shared" si="534"/>
        <v>0</v>
      </c>
    </row>
    <row r="336" spans="1:34" s="4" customFormat="1" x14ac:dyDescent="0.25">
      <c r="A336" s="2">
        <v>632400</v>
      </c>
      <c r="B336" s="2">
        <v>6200</v>
      </c>
      <c r="C336" s="12">
        <v>6324</v>
      </c>
      <c r="D336" s="12">
        <v>11</v>
      </c>
      <c r="E336" s="12" t="s">
        <v>91</v>
      </c>
      <c r="F336" s="12" t="s">
        <v>90</v>
      </c>
      <c r="G336" s="68" t="s">
        <v>570</v>
      </c>
      <c r="H336" s="13"/>
      <c r="I336" s="13">
        <f>SUMIFS(GD_E_2018!G:G,GD_E_2018!E:E,A336)</f>
        <v>0</v>
      </c>
      <c r="J336" s="13">
        <f>H336+I336</f>
        <v>0</v>
      </c>
      <c r="L336" s="13"/>
      <c r="M336" s="13">
        <f>SUMIFS(GD_E_2018!I:I,GD_E_2018!E:E,A336)</f>
        <v>0</v>
      </c>
      <c r="N336" s="13">
        <f>L336+M336</f>
        <v>0</v>
      </c>
      <c r="P336" s="13">
        <f t="shared" si="529"/>
        <v>0</v>
      </c>
      <c r="Q336" s="13">
        <f>SUMIFS(GD_E_2018!K:K,GD_E_2018!E:E,A336)</f>
        <v>0</v>
      </c>
      <c r="R336" s="13">
        <f t="shared" si="529"/>
        <v>0</v>
      </c>
      <c r="T336" s="13"/>
      <c r="U336" s="13">
        <f>SUMIFS(GD_E_2019!G:G,GD_E_2019!E:E,A336)</f>
        <v>0</v>
      </c>
      <c r="V336" s="13">
        <f t="shared" si="530"/>
        <v>0</v>
      </c>
      <c r="W336" s="68" t="s">
        <v>570</v>
      </c>
      <c r="X336" s="13"/>
      <c r="Y336" s="13">
        <f>SUMIFS(GD_E_2020!G:G,GD_E_2020!E:E,A336)</f>
        <v>0</v>
      </c>
      <c r="Z336" s="13">
        <f t="shared" si="531"/>
        <v>0</v>
      </c>
      <c r="AA336" s="68" t="s">
        <v>570</v>
      </c>
      <c r="AB336" s="13"/>
      <c r="AC336" s="13">
        <f>SUMIFS(GD_E_2020!J:J,GD_E_2020!E:E,A336)</f>
        <v>0</v>
      </c>
      <c r="AD336" s="13">
        <f t="shared" si="532"/>
        <v>0</v>
      </c>
      <c r="AE336" s="68" t="s">
        <v>570</v>
      </c>
      <c r="AF336" s="13"/>
      <c r="AG336" s="13">
        <f t="shared" si="533"/>
        <v>0</v>
      </c>
      <c r="AH336" s="13">
        <f t="shared" si="534"/>
        <v>0</v>
      </c>
    </row>
    <row r="337" spans="1:34" s="4" customFormat="1" x14ac:dyDescent="0.25">
      <c r="A337" s="2">
        <v>632500</v>
      </c>
      <c r="B337" s="2">
        <v>6200</v>
      </c>
      <c r="C337" s="12">
        <v>6325</v>
      </c>
      <c r="D337" s="12">
        <v>11</v>
      </c>
      <c r="E337" s="12" t="s">
        <v>89</v>
      </c>
      <c r="F337" s="12" t="s">
        <v>17</v>
      </c>
      <c r="G337" s="68" t="s">
        <v>570</v>
      </c>
      <c r="H337" s="13"/>
      <c r="I337" s="13">
        <f>SUMIFS(GD_E_2018!G:G,GD_E_2018!E:E,A337)</f>
        <v>0</v>
      </c>
      <c r="J337" s="13">
        <f>H337+I337</f>
        <v>0</v>
      </c>
      <c r="L337" s="13"/>
      <c r="M337" s="13">
        <f>SUMIFS(GD_E_2018!I:I,GD_E_2018!E:E,A337)</f>
        <v>0</v>
      </c>
      <c r="N337" s="13">
        <f>L337+M337</f>
        <v>0</v>
      </c>
      <c r="P337" s="13">
        <f t="shared" si="529"/>
        <v>0</v>
      </c>
      <c r="Q337" s="13">
        <f>SUMIFS(GD_E_2018!K:K,GD_E_2018!E:E,A337)</f>
        <v>0</v>
      </c>
      <c r="R337" s="13">
        <f t="shared" si="529"/>
        <v>0</v>
      </c>
      <c r="T337" s="13"/>
      <c r="U337" s="13">
        <f>SUMIFS(GD_E_2019!G:G,GD_E_2019!E:E,A337)</f>
        <v>0</v>
      </c>
      <c r="V337" s="13">
        <f t="shared" si="530"/>
        <v>0</v>
      </c>
      <c r="W337" s="68" t="s">
        <v>570</v>
      </c>
      <c r="X337" s="13"/>
      <c r="Y337" s="13">
        <f>SUMIFS(GD_E_2020!G:G,GD_E_2020!E:E,A337)</f>
        <v>0</v>
      </c>
      <c r="Z337" s="13">
        <f t="shared" si="531"/>
        <v>0</v>
      </c>
      <c r="AA337" s="68" t="s">
        <v>570</v>
      </c>
      <c r="AB337" s="13"/>
      <c r="AC337" s="13">
        <f>SUMIFS(GD_E_2020!J:J,GD_E_2020!E:E,A337)</f>
        <v>0</v>
      </c>
      <c r="AD337" s="13">
        <f t="shared" si="532"/>
        <v>0</v>
      </c>
      <c r="AE337" s="68" t="s">
        <v>570</v>
      </c>
      <c r="AF337" s="13"/>
      <c r="AG337" s="13">
        <f t="shared" si="533"/>
        <v>0</v>
      </c>
      <c r="AH337" s="13">
        <f t="shared" si="534"/>
        <v>0</v>
      </c>
    </row>
    <row r="338" spans="1:34" s="4" customFormat="1" x14ac:dyDescent="0.25">
      <c r="A338" s="52"/>
      <c r="B338" s="52"/>
      <c r="C338" s="52"/>
      <c r="D338" s="52"/>
      <c r="E338" s="52" t="s">
        <v>88</v>
      </c>
      <c r="F338" s="52" t="s">
        <v>87</v>
      </c>
      <c r="G338" s="72"/>
      <c r="H338" s="58">
        <f>SUM(H333:H337)</f>
        <v>0</v>
      </c>
      <c r="I338" s="58">
        <f>SUM(I333:I337)</f>
        <v>10000000000</v>
      </c>
      <c r="J338" s="58">
        <f>SUM(J333:J337)</f>
        <v>10000000000</v>
      </c>
      <c r="L338" s="58">
        <f>SUM(L333:L337)</f>
        <v>0</v>
      </c>
      <c r="M338" s="58">
        <f>SUM(M333:M337)</f>
        <v>7500000000</v>
      </c>
      <c r="N338" s="58">
        <f>SUM(N333:N337)</f>
        <v>7500000000</v>
      </c>
      <c r="P338" s="58">
        <f>SUM(P333:P337)</f>
        <v>0</v>
      </c>
      <c r="Q338" s="58">
        <f>SUM(Q333:Q337)</f>
        <v>2500000000</v>
      </c>
      <c r="R338" s="58">
        <f>SUM(R333:R337)</f>
        <v>2500000000</v>
      </c>
      <c r="T338" s="58">
        <f>SUM(T333:T337)</f>
        <v>0</v>
      </c>
      <c r="U338" s="58">
        <f>SUM(U333:U337)</f>
        <v>15000000000</v>
      </c>
      <c r="V338" s="58">
        <f>SUM(V333:V337)</f>
        <v>15000000000</v>
      </c>
      <c r="W338" s="72"/>
      <c r="X338" s="58">
        <f>SUM(X333:X337)</f>
        <v>0</v>
      </c>
      <c r="Y338" s="58">
        <f>SUM(Y333:Y337)</f>
        <v>17500000000</v>
      </c>
      <c r="Z338" s="58">
        <f>SUM(Z333:Z337)</f>
        <v>17500000000</v>
      </c>
      <c r="AA338" s="72"/>
      <c r="AB338" s="58">
        <f>SUM(AB333:AB337)</f>
        <v>0</v>
      </c>
      <c r="AC338" s="58">
        <f>SUM(AC333:AC337)</f>
        <v>21875000000</v>
      </c>
      <c r="AD338" s="58">
        <f>SUM(AD333:AD337)</f>
        <v>21875000000</v>
      </c>
      <c r="AE338" s="72"/>
      <c r="AF338" s="58">
        <f>SUM(AF333:AF337)</f>
        <v>0</v>
      </c>
      <c r="AG338" s="58">
        <f>SUM(AG333:AG337)</f>
        <v>39375000000</v>
      </c>
      <c r="AH338" s="58">
        <f>SUM(AH333:AH337)</f>
        <v>39375000000</v>
      </c>
    </row>
    <row r="339" spans="1:34" s="4" customFormat="1" x14ac:dyDescent="0.25">
      <c r="A339" s="76"/>
      <c r="B339" s="76"/>
      <c r="C339" s="76"/>
      <c r="D339" s="76">
        <v>20</v>
      </c>
      <c r="E339" s="76" t="s">
        <v>86</v>
      </c>
      <c r="F339" s="76" t="s">
        <v>85</v>
      </c>
      <c r="G339" s="72"/>
      <c r="H339" s="77">
        <f>SUM(H321:H326,H328:H330,H333:H337)</f>
        <v>0</v>
      </c>
      <c r="I339" s="77">
        <f>SUM(I321:I326,I328:I330,I333:I337)</f>
        <v>-2000000000</v>
      </c>
      <c r="J339" s="77">
        <f>SUM(J321:J326,J328:J330,J333:J337)</f>
        <v>-2000000000</v>
      </c>
      <c r="L339" s="77">
        <f>SUM(L321:L326,L328:L330,L333:L337)</f>
        <v>0</v>
      </c>
      <c r="M339" s="77">
        <f>SUM(M321:M326,M328:M330,M333:M337)</f>
        <v>-1500000000</v>
      </c>
      <c r="N339" s="77">
        <f>SUM(N321:N326,N328:N330,N333:N337)</f>
        <v>-1500000000</v>
      </c>
      <c r="P339" s="77">
        <f>SUM(P321:P326,P328:P330,P333:P337)</f>
        <v>0</v>
      </c>
      <c r="Q339" s="77">
        <f>SUM(Q321:Q326,Q328:Q330,Q333:Q337)</f>
        <v>-500000000</v>
      </c>
      <c r="R339" s="77">
        <f>SUM(R321:R326,R328:R330,R333:R337)</f>
        <v>-500000000</v>
      </c>
      <c r="T339" s="77">
        <f>SUM(T321:T326,T328:T330,T333:T337)</f>
        <v>0</v>
      </c>
      <c r="U339" s="77">
        <f>SUM(U321:U326,U328:U330,U333:U337)</f>
        <v>-3000000000</v>
      </c>
      <c r="V339" s="77">
        <f>SUM(V321:V326,V328:V330,V333:V337)</f>
        <v>-3000000000</v>
      </c>
      <c r="W339" s="72"/>
      <c r="X339" s="77">
        <f>SUM(X321:X326,X328:X330,X333:X337)</f>
        <v>0</v>
      </c>
      <c r="Y339" s="77">
        <f>SUM(Y321:Y326,Y328:Y330,Y333:Y337)</f>
        <v>-3500000000</v>
      </c>
      <c r="Z339" s="77">
        <f>SUM(Z321:Z326,Z328:Z330,Z333:Z337)</f>
        <v>-3500000000</v>
      </c>
      <c r="AA339" s="72"/>
      <c r="AB339" s="77">
        <f>SUM(AB321:AB326,AB328:AB330,AB333:AB337)</f>
        <v>0</v>
      </c>
      <c r="AC339" s="77">
        <f>SUM(AC321:AC326,AC328:AC330,AC333:AC337)</f>
        <v>-4375000000</v>
      </c>
      <c r="AD339" s="77">
        <f>SUM(AD321:AD326,AD328:AD330,AD333:AD337)</f>
        <v>-4375000000</v>
      </c>
      <c r="AE339" s="72"/>
      <c r="AF339" s="77">
        <f>SUM(AF321:AF326,AF328:AF330,AF333:AF337)</f>
        <v>0</v>
      </c>
      <c r="AG339" s="77">
        <f>SUM(AG321:AG326,AG328:AG330,AG333:AG337)</f>
        <v>-7875000000</v>
      </c>
      <c r="AH339" s="77">
        <f>SUM(AH321:AH326,AH328:AH330,AH333:AH337)</f>
        <v>-7875000000</v>
      </c>
    </row>
    <row r="340" spans="1:34" s="4" customFormat="1" x14ac:dyDescent="0.25">
      <c r="A340" s="76"/>
      <c r="B340" s="76"/>
      <c r="C340" s="76"/>
      <c r="D340" s="76"/>
      <c r="E340" s="76"/>
      <c r="F340" s="76"/>
      <c r="G340" s="72"/>
      <c r="H340" s="78" t="e">
        <f>H339/H332</f>
        <v>#DIV/0!</v>
      </c>
      <c r="I340" s="77"/>
      <c r="J340" s="78">
        <f>J339/J332</f>
        <v>0.16666666666666666</v>
      </c>
      <c r="L340" s="78" t="e">
        <f>L339/L332</f>
        <v>#DIV/0!</v>
      </c>
      <c r="M340" s="77"/>
      <c r="N340" s="78">
        <f>N339/N332</f>
        <v>0.16666666666666666</v>
      </c>
      <c r="P340" s="78" t="e">
        <f>P339/P332</f>
        <v>#DIV/0!</v>
      </c>
      <c r="Q340" s="77"/>
      <c r="R340" s="78">
        <f>R339/R332</f>
        <v>0.16666666666666666</v>
      </c>
      <c r="T340" s="78" t="e">
        <f>T339/T332</f>
        <v>#DIV/0!</v>
      </c>
      <c r="U340" s="77"/>
      <c r="V340" s="78">
        <f>V339/V332</f>
        <v>0.16666666666666666</v>
      </c>
      <c r="W340" s="72"/>
      <c r="X340" s="78" t="e">
        <f>X339/X332</f>
        <v>#DIV/0!</v>
      </c>
      <c r="Y340" s="77"/>
      <c r="Z340" s="78">
        <f>Z339/Z332</f>
        <v>0.16666666666666666</v>
      </c>
      <c r="AA340" s="72"/>
      <c r="AB340" s="78" t="e">
        <f>AB339/AB332</f>
        <v>#DIV/0!</v>
      </c>
      <c r="AC340" s="77"/>
      <c r="AD340" s="78">
        <f>AD339/AD332</f>
        <v>0.16666666666666666</v>
      </c>
      <c r="AE340" s="72"/>
      <c r="AF340" s="78" t="e">
        <f>AF339/AF332</f>
        <v>#DIV/0!</v>
      </c>
      <c r="AG340" s="77"/>
      <c r="AH340" s="78">
        <f>AH339/AH332</f>
        <v>0.16666666666666666</v>
      </c>
    </row>
    <row r="341" spans="1:34" s="4" customFormat="1" x14ac:dyDescent="0.25">
      <c r="A341" s="4">
        <v>515100</v>
      </c>
      <c r="B341" s="4">
        <v>6800</v>
      </c>
      <c r="C341" s="22">
        <v>5151</v>
      </c>
      <c r="D341" s="12">
        <v>21</v>
      </c>
      <c r="E341" s="22" t="s">
        <v>84</v>
      </c>
      <c r="F341" s="22" t="s">
        <v>83</v>
      </c>
      <c r="G341" s="68" t="s">
        <v>570</v>
      </c>
      <c r="H341" s="13"/>
      <c r="I341" s="13">
        <f>SUMIFS(GD_E_2018!G:G,GD_E_2018!E:E,A341)</f>
        <v>0</v>
      </c>
      <c r="J341" s="13">
        <f t="shared" ref="J341:J346" si="535">H341+I341</f>
        <v>0</v>
      </c>
      <c r="L341" s="13"/>
      <c r="M341" s="13">
        <f>SUMIFS(GD_E_2018!I:I,GD_E_2018!E:E,A341)</f>
        <v>0</v>
      </c>
      <c r="N341" s="13">
        <f t="shared" ref="N341:N346" si="536">L341+M341</f>
        <v>0</v>
      </c>
      <c r="P341" s="13">
        <f t="shared" ref="P341:R346" si="537">O341+N341</f>
        <v>0</v>
      </c>
      <c r="Q341" s="13">
        <f>SUMIFS(GD_E_2018!K:K,GD_E_2018!E:E,A341)</f>
        <v>0</v>
      </c>
      <c r="R341" s="13">
        <f t="shared" si="537"/>
        <v>0</v>
      </c>
      <c r="T341" s="13"/>
      <c r="U341" s="13">
        <f>SUMIFS(GD_E_2019!G:G,GD_E_2019!E:E,A341)</f>
        <v>0</v>
      </c>
      <c r="V341" s="13">
        <f t="shared" ref="V341:V346" si="538">U341+T341</f>
        <v>0</v>
      </c>
      <c r="W341" s="68" t="s">
        <v>570</v>
      </c>
      <c r="X341" s="13"/>
      <c r="Y341" s="13">
        <f>SUMIFS(GD_E_2020!G:G,GD_E_2020!E:E,A341)</f>
        <v>0</v>
      </c>
      <c r="Z341" s="13">
        <f t="shared" ref="Z341:Z346" si="539">Y341+X341</f>
        <v>0</v>
      </c>
      <c r="AA341" s="68" t="s">
        <v>570</v>
      </c>
      <c r="AB341" s="13"/>
      <c r="AC341" s="13">
        <f>SUMIFS(GD_E_2020!J:J,GD_E_2020!E:E,A341)</f>
        <v>0</v>
      </c>
      <c r="AD341" s="13">
        <f t="shared" ref="AD341:AD346" si="540">AC341+AB341</f>
        <v>0</v>
      </c>
      <c r="AE341" s="68" t="s">
        <v>570</v>
      </c>
      <c r="AF341" s="13"/>
      <c r="AG341" s="13">
        <f t="shared" ref="AG341:AG346" si="541">AC341+Y341</f>
        <v>0</v>
      </c>
      <c r="AH341" s="13">
        <f t="shared" ref="AH341:AH346" si="542">AG341+AF341</f>
        <v>0</v>
      </c>
    </row>
    <row r="342" spans="1:34" s="4" customFormat="1" x14ac:dyDescent="0.25">
      <c r="A342" s="4">
        <v>515200</v>
      </c>
      <c r="B342" s="4">
        <v>6800</v>
      </c>
      <c r="C342" s="22">
        <v>5152</v>
      </c>
      <c r="D342" s="12">
        <v>21</v>
      </c>
      <c r="E342" s="22" t="s">
        <v>82</v>
      </c>
      <c r="F342" s="22" t="s">
        <v>81</v>
      </c>
      <c r="G342" s="68" t="s">
        <v>570</v>
      </c>
      <c r="H342" s="13"/>
      <c r="I342" s="13">
        <f>SUMIFS(GD_E_2018!G:G,GD_E_2018!E:E,A342)</f>
        <v>0</v>
      </c>
      <c r="J342" s="13">
        <f t="shared" si="535"/>
        <v>0</v>
      </c>
      <c r="L342" s="13"/>
      <c r="M342" s="13">
        <f>SUMIFS(GD_E_2018!I:I,GD_E_2018!E:E,A342)</f>
        <v>0</v>
      </c>
      <c r="N342" s="13">
        <f t="shared" si="536"/>
        <v>0</v>
      </c>
      <c r="P342" s="13">
        <f t="shared" si="537"/>
        <v>0</v>
      </c>
      <c r="Q342" s="13">
        <f>SUMIFS(GD_E_2018!K:K,GD_E_2018!E:E,A342)</f>
        <v>0</v>
      </c>
      <c r="R342" s="13">
        <f t="shared" si="537"/>
        <v>0</v>
      </c>
      <c r="T342" s="13"/>
      <c r="U342" s="13">
        <f>SUMIFS(GD_E_2019!G:G,GD_E_2019!E:E,A342)</f>
        <v>0</v>
      </c>
      <c r="V342" s="13">
        <f t="shared" si="538"/>
        <v>0</v>
      </c>
      <c r="W342" s="68" t="s">
        <v>570</v>
      </c>
      <c r="X342" s="13"/>
      <c r="Y342" s="13">
        <f>SUMIFS(GD_E_2020!G:G,GD_E_2020!E:E,A342)</f>
        <v>0</v>
      </c>
      <c r="Z342" s="13">
        <f t="shared" si="539"/>
        <v>0</v>
      </c>
      <c r="AA342" s="68" t="s">
        <v>570</v>
      </c>
      <c r="AB342" s="13"/>
      <c r="AC342" s="13">
        <f>SUMIFS(GD_E_2020!J:J,GD_E_2020!E:E,A342)</f>
        <v>0</v>
      </c>
      <c r="AD342" s="13">
        <f t="shared" si="540"/>
        <v>0</v>
      </c>
      <c r="AE342" s="68" t="s">
        <v>570</v>
      </c>
      <c r="AF342" s="13"/>
      <c r="AG342" s="13">
        <f t="shared" si="541"/>
        <v>0</v>
      </c>
      <c r="AH342" s="13">
        <f t="shared" si="542"/>
        <v>0</v>
      </c>
    </row>
    <row r="343" spans="1:34" s="4" customFormat="1" x14ac:dyDescent="0.25">
      <c r="A343" s="4">
        <v>515300</v>
      </c>
      <c r="B343" s="4">
        <v>6800</v>
      </c>
      <c r="C343" s="22">
        <v>5153</v>
      </c>
      <c r="D343" s="12">
        <v>21</v>
      </c>
      <c r="E343" s="22" t="s">
        <v>80</v>
      </c>
      <c r="F343" s="22" t="s">
        <v>79</v>
      </c>
      <c r="G343" s="68" t="s">
        <v>570</v>
      </c>
      <c r="H343" s="13"/>
      <c r="I343" s="13">
        <f>SUMIFS(GD_E_2018!G:G,GD_E_2018!E:E,A343)</f>
        <v>0</v>
      </c>
      <c r="J343" s="13">
        <f t="shared" si="535"/>
        <v>0</v>
      </c>
      <c r="L343" s="13"/>
      <c r="M343" s="13">
        <f>SUMIFS(GD_E_2018!I:I,GD_E_2018!E:E,A343)</f>
        <v>0</v>
      </c>
      <c r="N343" s="13">
        <f t="shared" si="536"/>
        <v>0</v>
      </c>
      <c r="P343" s="13">
        <f t="shared" si="537"/>
        <v>0</v>
      </c>
      <c r="Q343" s="13">
        <f>SUMIFS(GD_E_2018!K:K,GD_E_2018!E:E,A343)</f>
        <v>0</v>
      </c>
      <c r="R343" s="13">
        <f t="shared" si="537"/>
        <v>0</v>
      </c>
      <c r="T343" s="13"/>
      <c r="U343" s="13">
        <f>SUMIFS(GD_E_2019!G:G,GD_E_2019!E:E,A343)</f>
        <v>0</v>
      </c>
      <c r="V343" s="13">
        <f t="shared" si="538"/>
        <v>0</v>
      </c>
      <c r="W343" s="68" t="s">
        <v>570</v>
      </c>
      <c r="X343" s="13"/>
      <c r="Y343" s="13">
        <f>SUMIFS(GD_E_2020!G:G,GD_E_2020!E:E,A343)</f>
        <v>0</v>
      </c>
      <c r="Z343" s="13">
        <f t="shared" si="539"/>
        <v>0</v>
      </c>
      <c r="AA343" s="68" t="s">
        <v>570</v>
      </c>
      <c r="AB343" s="13"/>
      <c r="AC343" s="13">
        <f>SUMIFS(GD_E_2020!J:J,GD_E_2020!E:E,A343)</f>
        <v>0</v>
      </c>
      <c r="AD343" s="13">
        <f t="shared" si="540"/>
        <v>0</v>
      </c>
      <c r="AE343" s="68" t="s">
        <v>570</v>
      </c>
      <c r="AF343" s="13"/>
      <c r="AG343" s="13">
        <f t="shared" si="541"/>
        <v>0</v>
      </c>
      <c r="AH343" s="13">
        <f t="shared" si="542"/>
        <v>0</v>
      </c>
    </row>
    <row r="344" spans="1:34" s="4" customFormat="1" x14ac:dyDescent="0.25">
      <c r="A344" s="4">
        <v>515400</v>
      </c>
      <c r="B344" s="4">
        <v>6800</v>
      </c>
      <c r="C344" s="22">
        <v>5154</v>
      </c>
      <c r="D344" s="12">
        <v>21</v>
      </c>
      <c r="E344" s="22" t="s">
        <v>78</v>
      </c>
      <c r="F344" s="22" t="s">
        <v>77</v>
      </c>
      <c r="G344" s="68" t="s">
        <v>570</v>
      </c>
      <c r="H344" s="13"/>
      <c r="I344" s="13">
        <f>SUMIFS(GD_E_2018!G:G,GD_E_2018!E:E,A344)</f>
        <v>0</v>
      </c>
      <c r="J344" s="13">
        <f t="shared" si="535"/>
        <v>0</v>
      </c>
      <c r="L344" s="13"/>
      <c r="M344" s="13">
        <f>SUMIFS(GD_E_2018!I:I,GD_E_2018!E:E,A344)</f>
        <v>0</v>
      </c>
      <c r="N344" s="13">
        <f t="shared" si="536"/>
        <v>0</v>
      </c>
      <c r="P344" s="13">
        <f t="shared" si="537"/>
        <v>0</v>
      </c>
      <c r="Q344" s="13">
        <f>SUMIFS(GD_E_2018!K:K,GD_E_2018!E:E,A344)</f>
        <v>0</v>
      </c>
      <c r="R344" s="13">
        <f t="shared" si="537"/>
        <v>0</v>
      </c>
      <c r="T344" s="13"/>
      <c r="U344" s="13">
        <f>SUMIFS(GD_E_2019!G:G,GD_E_2019!E:E,A344)</f>
        <v>0</v>
      </c>
      <c r="V344" s="13">
        <f t="shared" si="538"/>
        <v>0</v>
      </c>
      <c r="W344" s="68" t="s">
        <v>570</v>
      </c>
      <c r="X344" s="13"/>
      <c r="Y344" s="13">
        <f>SUMIFS(GD_E_2020!G:G,GD_E_2020!E:E,A344)</f>
        <v>0</v>
      </c>
      <c r="Z344" s="13">
        <f t="shared" si="539"/>
        <v>0</v>
      </c>
      <c r="AA344" s="68" t="s">
        <v>570</v>
      </c>
      <c r="AB344" s="13"/>
      <c r="AC344" s="13">
        <f>SUMIFS(GD_E_2020!J:J,GD_E_2020!E:E,A344)</f>
        <v>0</v>
      </c>
      <c r="AD344" s="13">
        <f t="shared" si="540"/>
        <v>0</v>
      </c>
      <c r="AE344" s="68" t="s">
        <v>570</v>
      </c>
      <c r="AF344" s="13"/>
      <c r="AG344" s="13">
        <f t="shared" si="541"/>
        <v>0</v>
      </c>
      <c r="AH344" s="13">
        <f t="shared" si="542"/>
        <v>0</v>
      </c>
    </row>
    <row r="345" spans="1:34" s="4" customFormat="1" x14ac:dyDescent="0.25">
      <c r="A345" s="4">
        <v>515500</v>
      </c>
      <c r="B345" s="4">
        <v>6800</v>
      </c>
      <c r="C345" s="22">
        <v>5155</v>
      </c>
      <c r="D345" s="12">
        <v>21</v>
      </c>
      <c r="E345" s="22" t="s">
        <v>76</v>
      </c>
      <c r="F345" s="22" t="s">
        <v>75</v>
      </c>
      <c r="G345" s="68" t="s">
        <v>570</v>
      </c>
      <c r="H345" s="13"/>
      <c r="I345" s="13">
        <f>SUMIFS(GD_E_2018!G:G,GD_E_2018!E:E,A345)</f>
        <v>0</v>
      </c>
      <c r="J345" s="13">
        <f t="shared" si="535"/>
        <v>0</v>
      </c>
      <c r="L345" s="13"/>
      <c r="M345" s="13">
        <f>SUMIFS(GD_E_2018!I:I,GD_E_2018!E:E,A345)</f>
        <v>0</v>
      </c>
      <c r="N345" s="13">
        <f t="shared" si="536"/>
        <v>0</v>
      </c>
      <c r="P345" s="13">
        <f t="shared" si="537"/>
        <v>0</v>
      </c>
      <c r="Q345" s="13">
        <f>SUMIFS(GD_E_2018!K:K,GD_E_2018!E:E,A345)</f>
        <v>0</v>
      </c>
      <c r="R345" s="13">
        <f t="shared" si="537"/>
        <v>0</v>
      </c>
      <c r="T345" s="13"/>
      <c r="U345" s="13">
        <f>SUMIFS(GD_E_2019!G:G,GD_E_2019!E:E,A345)</f>
        <v>0</v>
      </c>
      <c r="V345" s="13">
        <f t="shared" si="538"/>
        <v>0</v>
      </c>
      <c r="W345" s="68" t="s">
        <v>570</v>
      </c>
      <c r="X345" s="13"/>
      <c r="Y345" s="13">
        <f>SUMIFS(GD_E_2020!G:G,GD_E_2020!E:E,A345)</f>
        <v>0</v>
      </c>
      <c r="Z345" s="13">
        <f t="shared" si="539"/>
        <v>0</v>
      </c>
      <c r="AA345" s="68" t="s">
        <v>570</v>
      </c>
      <c r="AB345" s="13"/>
      <c r="AC345" s="13">
        <f>SUMIFS(GD_E_2020!J:J,GD_E_2020!E:E,A345)</f>
        <v>0</v>
      </c>
      <c r="AD345" s="13">
        <f t="shared" si="540"/>
        <v>0</v>
      </c>
      <c r="AE345" s="68" t="s">
        <v>570</v>
      </c>
      <c r="AF345" s="13"/>
      <c r="AG345" s="13">
        <f t="shared" si="541"/>
        <v>0</v>
      </c>
      <c r="AH345" s="13">
        <f t="shared" si="542"/>
        <v>0</v>
      </c>
    </row>
    <row r="346" spans="1:34" s="4" customFormat="1" x14ac:dyDescent="0.25">
      <c r="A346" s="4">
        <v>515600</v>
      </c>
      <c r="B346" s="4">
        <v>6800</v>
      </c>
      <c r="C346" s="22">
        <v>5156</v>
      </c>
      <c r="D346" s="12">
        <v>21</v>
      </c>
      <c r="E346" s="22" t="s">
        <v>74</v>
      </c>
      <c r="F346" s="22" t="s">
        <v>73</v>
      </c>
      <c r="G346" s="68" t="s">
        <v>570</v>
      </c>
      <c r="H346" s="13"/>
      <c r="I346" s="13">
        <f>SUMIFS(GD_E_2018!G:G,GD_E_2018!E:E,A346)</f>
        <v>0</v>
      </c>
      <c r="J346" s="13">
        <f t="shared" si="535"/>
        <v>0</v>
      </c>
      <c r="L346" s="13"/>
      <c r="M346" s="13">
        <f>SUMIFS(GD_E_2018!I:I,GD_E_2018!E:E,A346)</f>
        <v>0</v>
      </c>
      <c r="N346" s="13">
        <f t="shared" si="536"/>
        <v>0</v>
      </c>
      <c r="P346" s="13">
        <f t="shared" si="537"/>
        <v>0</v>
      </c>
      <c r="Q346" s="13">
        <f>SUMIFS(GD_E_2018!K:K,GD_E_2018!E:E,A346)</f>
        <v>0</v>
      </c>
      <c r="R346" s="13">
        <f t="shared" si="537"/>
        <v>0</v>
      </c>
      <c r="T346" s="13"/>
      <c r="U346" s="13">
        <f>SUMIFS(GD_E_2019!G:G,GD_E_2019!E:E,A346)</f>
        <v>0</v>
      </c>
      <c r="V346" s="13">
        <f t="shared" si="538"/>
        <v>0</v>
      </c>
      <c r="W346" s="68" t="s">
        <v>570</v>
      </c>
      <c r="X346" s="13"/>
      <c r="Y346" s="13">
        <f>SUMIFS(GD_E_2020!G:G,GD_E_2020!E:E,A346)</f>
        <v>0</v>
      </c>
      <c r="Z346" s="13">
        <f t="shared" si="539"/>
        <v>0</v>
      </c>
      <c r="AA346" s="68" t="s">
        <v>570</v>
      </c>
      <c r="AB346" s="13"/>
      <c r="AC346" s="13">
        <f>SUMIFS(GD_E_2020!J:J,GD_E_2020!E:E,A346)</f>
        <v>0</v>
      </c>
      <c r="AD346" s="13">
        <f t="shared" si="540"/>
        <v>0</v>
      </c>
      <c r="AE346" s="68" t="s">
        <v>570</v>
      </c>
      <c r="AF346" s="13"/>
      <c r="AG346" s="13">
        <f t="shared" si="541"/>
        <v>0</v>
      </c>
      <c r="AH346" s="13">
        <f t="shared" si="542"/>
        <v>0</v>
      </c>
    </row>
    <row r="347" spans="1:34" s="4" customFormat="1" x14ac:dyDescent="0.25">
      <c r="A347" s="52"/>
      <c r="B347" s="52"/>
      <c r="C347" s="52"/>
      <c r="D347" s="52"/>
      <c r="E347" s="52" t="s">
        <v>72</v>
      </c>
      <c r="F347" s="52" t="s">
        <v>71</v>
      </c>
      <c r="G347" s="72"/>
      <c r="H347" s="58">
        <f>SUM(H341:H346)</f>
        <v>0</v>
      </c>
      <c r="I347" s="58">
        <f>SUM(I341:I346)</f>
        <v>0</v>
      </c>
      <c r="J347" s="58">
        <f>SUM(J341:J346)</f>
        <v>0</v>
      </c>
      <c r="L347" s="58">
        <f>SUM(L341:L346)</f>
        <v>0</v>
      </c>
      <c r="M347" s="58">
        <f>SUM(M341:M346)</f>
        <v>0</v>
      </c>
      <c r="N347" s="58">
        <f>SUM(N341:N346)</f>
        <v>0</v>
      </c>
      <c r="P347" s="58">
        <f>SUM(P341:P346)</f>
        <v>0</v>
      </c>
      <c r="Q347" s="58">
        <f>SUM(Q341:Q346)</f>
        <v>0</v>
      </c>
      <c r="R347" s="58">
        <f>SUM(R341:R346)</f>
        <v>0</v>
      </c>
      <c r="T347" s="58">
        <f>SUM(T341:T346)</f>
        <v>0</v>
      </c>
      <c r="U347" s="58">
        <f>SUM(U341:U346)</f>
        <v>0</v>
      </c>
      <c r="V347" s="58">
        <f>SUM(V341:V346)</f>
        <v>0</v>
      </c>
      <c r="W347" s="72"/>
      <c r="X347" s="58">
        <f>SUM(X341:X346)</f>
        <v>0</v>
      </c>
      <c r="Y347" s="58">
        <f>SUM(Y341:Y346)</f>
        <v>0</v>
      </c>
      <c r="Z347" s="58">
        <f>SUM(Z341:Z346)</f>
        <v>0</v>
      </c>
      <c r="AA347" s="72"/>
      <c r="AB347" s="58">
        <f>SUM(AB341:AB346)</f>
        <v>0</v>
      </c>
      <c r="AC347" s="58">
        <f>SUM(AC341:AC346)</f>
        <v>0</v>
      </c>
      <c r="AD347" s="58">
        <f>SUM(AD341:AD346)</f>
        <v>0</v>
      </c>
      <c r="AE347" s="72"/>
      <c r="AF347" s="58">
        <f>SUM(AF341:AF346)</f>
        <v>0</v>
      </c>
      <c r="AG347" s="58">
        <f>SUM(AG341:AG346)</f>
        <v>0</v>
      </c>
      <c r="AH347" s="58">
        <f>SUM(AH341:AH346)</f>
        <v>0</v>
      </c>
    </row>
    <row r="348" spans="1:34" s="4" customFormat="1" x14ac:dyDescent="0.25">
      <c r="A348" s="4">
        <v>635100</v>
      </c>
      <c r="B348" s="4">
        <v>6900</v>
      </c>
      <c r="C348" s="22">
        <v>6351</v>
      </c>
      <c r="D348" s="12">
        <v>23</v>
      </c>
      <c r="E348" s="22" t="s">
        <v>70</v>
      </c>
      <c r="F348" s="22" t="s">
        <v>69</v>
      </c>
      <c r="G348" s="68" t="s">
        <v>570</v>
      </c>
      <c r="H348" s="13"/>
      <c r="I348" s="13">
        <f>SUMIFS(GD_E_2018!G:G,GD_E_2018!E:E,A348)</f>
        <v>0</v>
      </c>
      <c r="J348" s="13">
        <f t="shared" ref="J348:J353" si="543">H348+I348</f>
        <v>0</v>
      </c>
      <c r="L348" s="13"/>
      <c r="M348" s="13">
        <f>SUMIFS(GD_E_2018!I:I,GD_E_2018!E:E,A348)</f>
        <v>0</v>
      </c>
      <c r="N348" s="13">
        <f t="shared" ref="N348:N353" si="544">L348+M348</f>
        <v>0</v>
      </c>
      <c r="P348" s="13">
        <f t="shared" ref="P348:R353" si="545">O348+N348</f>
        <v>0</v>
      </c>
      <c r="Q348" s="13">
        <f>SUMIFS(GD_E_2018!K:K,GD_E_2018!E:E,A348)</f>
        <v>0</v>
      </c>
      <c r="R348" s="13">
        <f t="shared" si="545"/>
        <v>0</v>
      </c>
      <c r="T348" s="13"/>
      <c r="U348" s="13">
        <f>SUMIFS(GD_E_2019!G:G,GD_E_2019!E:E,A348)</f>
        <v>0</v>
      </c>
      <c r="V348" s="13">
        <f t="shared" ref="V348:V353" si="546">U348+T348</f>
        <v>0</v>
      </c>
      <c r="W348" s="68" t="s">
        <v>570</v>
      </c>
      <c r="X348" s="13"/>
      <c r="Y348" s="13">
        <f>SUMIFS(GD_E_2020!G:G,GD_E_2020!E:E,A348)</f>
        <v>0</v>
      </c>
      <c r="Z348" s="13">
        <f t="shared" ref="Z348:Z353" si="547">Y348+X348</f>
        <v>0</v>
      </c>
      <c r="AA348" s="68" t="s">
        <v>570</v>
      </c>
      <c r="AB348" s="13"/>
      <c r="AC348" s="13">
        <f>SUMIFS(GD_E_2020!J:J,GD_E_2020!E:E,A348)</f>
        <v>0</v>
      </c>
      <c r="AD348" s="13">
        <f t="shared" ref="AD348:AD353" si="548">AC348+AB348</f>
        <v>0</v>
      </c>
      <c r="AE348" s="68" t="s">
        <v>570</v>
      </c>
      <c r="AF348" s="13"/>
      <c r="AG348" s="13">
        <f t="shared" ref="AG348:AG353" si="549">AC348+Y348</f>
        <v>0</v>
      </c>
      <c r="AH348" s="13">
        <f t="shared" ref="AH348:AH353" si="550">AG348+AF348</f>
        <v>0</v>
      </c>
    </row>
    <row r="349" spans="1:34" s="4" customFormat="1" x14ac:dyDescent="0.25">
      <c r="A349" s="4">
        <v>635200</v>
      </c>
      <c r="B349" s="4">
        <v>6900</v>
      </c>
      <c r="C349" s="22">
        <v>6352</v>
      </c>
      <c r="D349" s="12"/>
      <c r="E349" s="22" t="s">
        <v>68</v>
      </c>
      <c r="F349" s="22" t="s">
        <v>67</v>
      </c>
      <c r="G349" s="68" t="s">
        <v>570</v>
      </c>
      <c r="H349" s="13"/>
      <c r="I349" s="13">
        <f>SUMIFS(GD_E_2018!G:G,GD_E_2018!E:E,A349)</f>
        <v>0</v>
      </c>
      <c r="J349" s="13">
        <f t="shared" si="543"/>
        <v>0</v>
      </c>
      <c r="L349" s="13"/>
      <c r="M349" s="13">
        <f>SUMIFS(GD_E_2018!I:I,GD_E_2018!E:E,A349)</f>
        <v>0</v>
      </c>
      <c r="N349" s="13">
        <f t="shared" si="544"/>
        <v>0</v>
      </c>
      <c r="P349" s="13">
        <f t="shared" si="545"/>
        <v>0</v>
      </c>
      <c r="Q349" s="13">
        <f>SUMIFS(GD_E_2018!K:K,GD_E_2018!E:E,A349)</f>
        <v>0</v>
      </c>
      <c r="R349" s="13">
        <f t="shared" si="545"/>
        <v>0</v>
      </c>
      <c r="T349" s="13"/>
      <c r="U349" s="13">
        <f>SUMIFS(GD_E_2019!G:G,GD_E_2019!E:E,A349)</f>
        <v>0</v>
      </c>
      <c r="V349" s="13">
        <f t="shared" si="546"/>
        <v>0</v>
      </c>
      <c r="W349" s="68" t="s">
        <v>570</v>
      </c>
      <c r="X349" s="13"/>
      <c r="Y349" s="13">
        <f>SUMIFS(GD_E_2020!G:G,GD_E_2020!E:E,A349)</f>
        <v>0</v>
      </c>
      <c r="Z349" s="13">
        <f t="shared" si="547"/>
        <v>0</v>
      </c>
      <c r="AA349" s="68" t="s">
        <v>570</v>
      </c>
      <c r="AB349" s="13"/>
      <c r="AC349" s="13">
        <f>SUMIFS(GD_E_2020!J:J,GD_E_2020!E:E,A349)</f>
        <v>0</v>
      </c>
      <c r="AD349" s="13">
        <f t="shared" si="548"/>
        <v>0</v>
      </c>
      <c r="AE349" s="68" t="s">
        <v>570</v>
      </c>
      <c r="AF349" s="13"/>
      <c r="AG349" s="13">
        <f t="shared" si="549"/>
        <v>0</v>
      </c>
      <c r="AH349" s="13">
        <f t="shared" si="550"/>
        <v>0</v>
      </c>
    </row>
    <row r="350" spans="1:34" s="4" customFormat="1" x14ac:dyDescent="0.25">
      <c r="A350" s="4">
        <v>635300</v>
      </c>
      <c r="B350" s="4">
        <v>6900</v>
      </c>
      <c r="C350" s="22">
        <v>6353</v>
      </c>
      <c r="D350" s="12"/>
      <c r="E350" s="22" t="s">
        <v>66</v>
      </c>
      <c r="F350" s="22" t="s">
        <v>65</v>
      </c>
      <c r="G350" s="68" t="s">
        <v>570</v>
      </c>
      <c r="H350" s="13"/>
      <c r="I350" s="13">
        <f>SUMIFS(GD_E_2018!G:G,GD_E_2018!E:E,A350)</f>
        <v>0</v>
      </c>
      <c r="J350" s="13">
        <f t="shared" si="543"/>
        <v>0</v>
      </c>
      <c r="L350" s="13"/>
      <c r="M350" s="13">
        <f>SUMIFS(GD_E_2018!I:I,GD_E_2018!E:E,A350)</f>
        <v>0</v>
      </c>
      <c r="N350" s="13">
        <f t="shared" si="544"/>
        <v>0</v>
      </c>
      <c r="P350" s="13">
        <f t="shared" si="545"/>
        <v>0</v>
      </c>
      <c r="Q350" s="13">
        <f>SUMIFS(GD_E_2018!K:K,GD_E_2018!E:E,A350)</f>
        <v>0</v>
      </c>
      <c r="R350" s="13">
        <f t="shared" si="545"/>
        <v>0</v>
      </c>
      <c r="T350" s="13"/>
      <c r="U350" s="13">
        <f>SUMIFS(GD_E_2019!G:G,GD_E_2019!E:E,A350)</f>
        <v>0</v>
      </c>
      <c r="V350" s="13">
        <f t="shared" si="546"/>
        <v>0</v>
      </c>
      <c r="W350" s="68" t="s">
        <v>570</v>
      </c>
      <c r="X350" s="13"/>
      <c r="Y350" s="13">
        <f>SUMIFS(GD_E_2020!G:G,GD_E_2020!E:E,A350)</f>
        <v>0</v>
      </c>
      <c r="Z350" s="13">
        <f t="shared" si="547"/>
        <v>0</v>
      </c>
      <c r="AA350" s="68" t="s">
        <v>570</v>
      </c>
      <c r="AB350" s="13"/>
      <c r="AC350" s="13">
        <f>SUMIFS(GD_E_2020!J:J,GD_E_2020!E:E,A350)</f>
        <v>0</v>
      </c>
      <c r="AD350" s="13">
        <f t="shared" si="548"/>
        <v>0</v>
      </c>
      <c r="AE350" s="68" t="s">
        <v>570</v>
      </c>
      <c r="AF350" s="13"/>
      <c r="AG350" s="13">
        <f t="shared" si="549"/>
        <v>0</v>
      </c>
      <c r="AH350" s="13">
        <f t="shared" si="550"/>
        <v>0</v>
      </c>
    </row>
    <row r="351" spans="1:34" s="4" customFormat="1" x14ac:dyDescent="0.25">
      <c r="A351" s="4">
        <v>635400</v>
      </c>
      <c r="B351" s="4">
        <v>6900</v>
      </c>
      <c r="C351" s="22">
        <v>6354</v>
      </c>
      <c r="D351" s="12"/>
      <c r="E351" s="22" t="s">
        <v>64</v>
      </c>
      <c r="F351" s="22" t="s">
        <v>63</v>
      </c>
      <c r="G351" s="68" t="s">
        <v>570</v>
      </c>
      <c r="H351" s="13"/>
      <c r="I351" s="13">
        <f>SUMIFS(GD_E_2018!G:G,GD_E_2018!E:E,A351)</f>
        <v>0</v>
      </c>
      <c r="J351" s="13">
        <f t="shared" si="543"/>
        <v>0</v>
      </c>
      <c r="L351" s="13"/>
      <c r="M351" s="13">
        <f>SUMIFS(GD_E_2018!I:I,GD_E_2018!E:E,A351)</f>
        <v>0</v>
      </c>
      <c r="N351" s="13">
        <f t="shared" si="544"/>
        <v>0</v>
      </c>
      <c r="P351" s="13">
        <f t="shared" si="545"/>
        <v>0</v>
      </c>
      <c r="Q351" s="13">
        <f>SUMIFS(GD_E_2018!K:K,GD_E_2018!E:E,A351)</f>
        <v>0</v>
      </c>
      <c r="R351" s="13">
        <f t="shared" si="545"/>
        <v>0</v>
      </c>
      <c r="T351" s="13"/>
      <c r="U351" s="13">
        <f>SUMIFS(GD_E_2019!G:G,GD_E_2019!E:E,A351)</f>
        <v>0</v>
      </c>
      <c r="V351" s="13">
        <f t="shared" si="546"/>
        <v>0</v>
      </c>
      <c r="W351" s="68" t="s">
        <v>570</v>
      </c>
      <c r="X351" s="13"/>
      <c r="Y351" s="13">
        <f>SUMIFS(GD_E_2020!G:G,GD_E_2020!E:E,A351)</f>
        <v>0</v>
      </c>
      <c r="Z351" s="13">
        <f t="shared" si="547"/>
        <v>0</v>
      </c>
      <c r="AA351" s="68" t="s">
        <v>570</v>
      </c>
      <c r="AB351" s="13"/>
      <c r="AC351" s="13">
        <f>SUMIFS(GD_E_2020!J:J,GD_E_2020!E:E,A351)</f>
        <v>0</v>
      </c>
      <c r="AD351" s="13">
        <f t="shared" si="548"/>
        <v>0</v>
      </c>
      <c r="AE351" s="68" t="s">
        <v>570</v>
      </c>
      <c r="AF351" s="13"/>
      <c r="AG351" s="13">
        <f t="shared" si="549"/>
        <v>0</v>
      </c>
      <c r="AH351" s="13">
        <f t="shared" si="550"/>
        <v>0</v>
      </c>
    </row>
    <row r="352" spans="1:34" s="4" customFormat="1" x14ac:dyDescent="0.25">
      <c r="A352" s="4">
        <v>635500</v>
      </c>
      <c r="B352" s="4">
        <v>6900</v>
      </c>
      <c r="C352" s="22">
        <v>6355</v>
      </c>
      <c r="D352" s="12"/>
      <c r="E352" s="22" t="s">
        <v>62</v>
      </c>
      <c r="F352" s="22" t="s">
        <v>61</v>
      </c>
      <c r="G352" s="68" t="s">
        <v>570</v>
      </c>
      <c r="H352" s="13"/>
      <c r="I352" s="13">
        <f>SUMIFS(GD_E_2018!G:G,GD_E_2018!E:E,A352)</f>
        <v>0</v>
      </c>
      <c r="J352" s="13">
        <f t="shared" si="543"/>
        <v>0</v>
      </c>
      <c r="L352" s="13"/>
      <c r="M352" s="13">
        <f>SUMIFS(GD_E_2018!I:I,GD_E_2018!E:E,A352)</f>
        <v>0</v>
      </c>
      <c r="N352" s="13">
        <f t="shared" si="544"/>
        <v>0</v>
      </c>
      <c r="P352" s="13">
        <f t="shared" si="545"/>
        <v>0</v>
      </c>
      <c r="Q352" s="13">
        <f>SUMIFS(GD_E_2018!K:K,GD_E_2018!E:E,A352)</f>
        <v>0</v>
      </c>
      <c r="R352" s="13">
        <f t="shared" si="545"/>
        <v>0</v>
      </c>
      <c r="T352" s="13"/>
      <c r="U352" s="13">
        <f>SUMIFS(GD_E_2019!G:G,GD_E_2019!E:E,A352)</f>
        <v>0</v>
      </c>
      <c r="V352" s="13">
        <f t="shared" si="546"/>
        <v>0</v>
      </c>
      <c r="W352" s="68" t="s">
        <v>570</v>
      </c>
      <c r="X352" s="13"/>
      <c r="Y352" s="13">
        <f>SUMIFS(GD_E_2020!G:G,GD_E_2020!E:E,A352)</f>
        <v>0</v>
      </c>
      <c r="Z352" s="13">
        <f t="shared" si="547"/>
        <v>0</v>
      </c>
      <c r="AA352" s="68" t="s">
        <v>570</v>
      </c>
      <c r="AB352" s="13"/>
      <c r="AC352" s="13">
        <f>SUMIFS(GD_E_2020!J:J,GD_E_2020!E:E,A352)</f>
        <v>0</v>
      </c>
      <c r="AD352" s="13">
        <f t="shared" si="548"/>
        <v>0</v>
      </c>
      <c r="AE352" s="68" t="s">
        <v>570</v>
      </c>
      <c r="AF352" s="13"/>
      <c r="AG352" s="13">
        <f t="shared" si="549"/>
        <v>0</v>
      </c>
      <c r="AH352" s="13">
        <f t="shared" si="550"/>
        <v>0</v>
      </c>
    </row>
    <row r="353" spans="1:34" s="4" customFormat="1" x14ac:dyDescent="0.25">
      <c r="A353" s="4">
        <v>635600</v>
      </c>
      <c r="B353" s="4">
        <v>6900</v>
      </c>
      <c r="C353" s="22">
        <v>6356</v>
      </c>
      <c r="D353" s="12"/>
      <c r="E353" s="22" t="s">
        <v>60</v>
      </c>
      <c r="F353" s="22" t="s">
        <v>59</v>
      </c>
      <c r="G353" s="68" t="s">
        <v>570</v>
      </c>
      <c r="H353" s="13"/>
      <c r="I353" s="13">
        <f>SUMIFS(GD_E_2018!G:G,GD_E_2018!E:E,A353)</f>
        <v>0</v>
      </c>
      <c r="J353" s="13">
        <f t="shared" si="543"/>
        <v>0</v>
      </c>
      <c r="L353" s="13"/>
      <c r="M353" s="13">
        <f>SUMIFS(GD_E_2018!I:I,GD_E_2018!E:E,A353)</f>
        <v>0</v>
      </c>
      <c r="N353" s="13">
        <f t="shared" si="544"/>
        <v>0</v>
      </c>
      <c r="P353" s="13">
        <f t="shared" si="545"/>
        <v>0</v>
      </c>
      <c r="Q353" s="13">
        <f>SUMIFS(GD_E_2018!K:K,GD_E_2018!E:E,A353)</f>
        <v>0</v>
      </c>
      <c r="R353" s="13">
        <f t="shared" si="545"/>
        <v>0</v>
      </c>
      <c r="T353" s="13"/>
      <c r="U353" s="13">
        <f>SUMIFS(GD_E_2019!G:G,GD_E_2019!E:E,A353)</f>
        <v>0</v>
      </c>
      <c r="V353" s="13">
        <f t="shared" si="546"/>
        <v>0</v>
      </c>
      <c r="W353" s="68" t="s">
        <v>570</v>
      </c>
      <c r="X353" s="13"/>
      <c r="Y353" s="13">
        <f>SUMIFS(GD_E_2020!G:G,GD_E_2020!E:E,A353)</f>
        <v>0</v>
      </c>
      <c r="Z353" s="13">
        <f t="shared" si="547"/>
        <v>0</v>
      </c>
      <c r="AA353" s="68" t="s">
        <v>570</v>
      </c>
      <c r="AB353" s="13"/>
      <c r="AC353" s="13">
        <f>SUMIFS(GD_E_2020!J:J,GD_E_2020!E:E,A353)</f>
        <v>0</v>
      </c>
      <c r="AD353" s="13">
        <f t="shared" si="548"/>
        <v>0</v>
      </c>
      <c r="AE353" s="68" t="s">
        <v>570</v>
      </c>
      <c r="AF353" s="13"/>
      <c r="AG353" s="13">
        <f t="shared" si="549"/>
        <v>0</v>
      </c>
      <c r="AH353" s="13">
        <f t="shared" si="550"/>
        <v>0</v>
      </c>
    </row>
    <row r="354" spans="1:34" s="4" customFormat="1" x14ac:dyDescent="0.25">
      <c r="A354" s="52"/>
      <c r="B354" s="52"/>
      <c r="C354" s="52"/>
      <c r="D354" s="52">
        <v>22</v>
      </c>
      <c r="E354" s="52" t="s">
        <v>58</v>
      </c>
      <c r="F354" s="52" t="s">
        <v>57</v>
      </c>
      <c r="G354" s="72"/>
      <c r="H354" s="58">
        <f t="shared" ref="H354:J354" si="551">SUM(H348:H353)</f>
        <v>0</v>
      </c>
      <c r="I354" s="58">
        <f t="shared" si="551"/>
        <v>0</v>
      </c>
      <c r="J354" s="58">
        <f t="shared" si="551"/>
        <v>0</v>
      </c>
      <c r="L354" s="58">
        <f t="shared" ref="L354:N354" si="552">SUM(L348:L353)</f>
        <v>0</v>
      </c>
      <c r="M354" s="58">
        <f t="shared" si="552"/>
        <v>0</v>
      </c>
      <c r="N354" s="58">
        <f t="shared" si="552"/>
        <v>0</v>
      </c>
      <c r="P354" s="58">
        <f t="shared" ref="P354:R354" si="553">SUM(P348:P353)</f>
        <v>0</v>
      </c>
      <c r="Q354" s="58">
        <f t="shared" si="553"/>
        <v>0</v>
      </c>
      <c r="R354" s="58">
        <f t="shared" si="553"/>
        <v>0</v>
      </c>
      <c r="T354" s="58">
        <f t="shared" ref="T354:V354" si="554">SUM(T348:T353)</f>
        <v>0</v>
      </c>
      <c r="U354" s="58">
        <f t="shared" si="554"/>
        <v>0</v>
      </c>
      <c r="V354" s="58">
        <f t="shared" si="554"/>
        <v>0</v>
      </c>
      <c r="W354" s="72"/>
      <c r="X354" s="58">
        <f t="shared" ref="X354:Z354" si="555">SUM(X348:X353)</f>
        <v>0</v>
      </c>
      <c r="Y354" s="58">
        <f t="shared" si="555"/>
        <v>0</v>
      </c>
      <c r="Z354" s="58">
        <f t="shared" si="555"/>
        <v>0</v>
      </c>
      <c r="AA354" s="72"/>
      <c r="AB354" s="58">
        <f t="shared" ref="AB354:AD354" si="556">SUM(AB348:AB353)</f>
        <v>0</v>
      </c>
      <c r="AC354" s="58">
        <f t="shared" si="556"/>
        <v>0</v>
      </c>
      <c r="AD354" s="58">
        <f t="shared" si="556"/>
        <v>0</v>
      </c>
      <c r="AE354" s="72"/>
      <c r="AF354" s="58">
        <f t="shared" ref="AF354:AH354" si="557">SUM(AF348:AF353)</f>
        <v>0</v>
      </c>
      <c r="AG354" s="58">
        <f t="shared" si="557"/>
        <v>0</v>
      </c>
      <c r="AH354" s="58">
        <f t="shared" si="557"/>
        <v>0</v>
      </c>
    </row>
    <row r="355" spans="1:34" s="4" customFormat="1" x14ac:dyDescent="0.25">
      <c r="A355" s="52">
        <v>841200</v>
      </c>
      <c r="B355" s="52">
        <v>7000</v>
      </c>
      <c r="C355" s="52"/>
      <c r="D355" s="52">
        <v>24</v>
      </c>
      <c r="E355" s="52" t="s">
        <v>56</v>
      </c>
      <c r="F355" s="52" t="s">
        <v>55</v>
      </c>
      <c r="G355" s="72" t="s">
        <v>570</v>
      </c>
      <c r="H355" s="58"/>
      <c r="I355" s="13">
        <f>SUMIFS(GD_E_2018!G:G,GD_E_2018!E:E,A355)</f>
        <v>0</v>
      </c>
      <c r="J355" s="16">
        <f t="shared" ref="J355:J362" si="558">H355+I355</f>
        <v>0</v>
      </c>
      <c r="L355" s="58"/>
      <c r="M355" s="13">
        <f>SUMIFS(GD_E_2018!I:I,GD_E_2018!E:E,A355)</f>
        <v>0</v>
      </c>
      <c r="N355" s="13">
        <f t="shared" ref="N355:N362" si="559">L355+M355</f>
        <v>0</v>
      </c>
      <c r="P355" s="58"/>
      <c r="Q355" s="13">
        <f>SUMIFS(GD_E_2018!K:K,GD_E_2018!E:E,A355)</f>
        <v>0</v>
      </c>
      <c r="R355" s="13">
        <f t="shared" ref="P355:R362" si="560">Q355+P355</f>
        <v>0</v>
      </c>
      <c r="T355" s="58"/>
      <c r="U355" s="13">
        <f>SUMIFS(GD_E_2019!G:G,GD_E_2019!E:E,A355)</f>
        <v>0</v>
      </c>
      <c r="V355" s="13">
        <f t="shared" ref="V355:V362" si="561">U355+T355</f>
        <v>0</v>
      </c>
      <c r="W355" s="72" t="s">
        <v>570</v>
      </c>
      <c r="X355" s="58"/>
      <c r="Y355" s="13">
        <f>SUMIFS(GD_E_2020!G:G,GD_E_2020!E:E,A355)</f>
        <v>0</v>
      </c>
      <c r="Z355" s="13">
        <f t="shared" ref="Z355:Z362" si="562">Y355+X355</f>
        <v>0</v>
      </c>
      <c r="AA355" s="72" t="s">
        <v>570</v>
      </c>
      <c r="AB355" s="58"/>
      <c r="AC355" s="13">
        <f>SUMIFS(GD_E_2020!J:J,GD_E_2020!E:E,A355)</f>
        <v>0</v>
      </c>
      <c r="AD355" s="13">
        <f t="shared" ref="AD355:AD362" si="563">AC355+AB355</f>
        <v>0</v>
      </c>
      <c r="AE355" s="72" t="s">
        <v>570</v>
      </c>
      <c r="AF355" s="58"/>
      <c r="AG355" s="13">
        <f t="shared" ref="AG355:AG362" si="564">AC355+Y355</f>
        <v>0</v>
      </c>
      <c r="AH355" s="13">
        <f t="shared" ref="AH355:AH362" si="565">AG355+AF355</f>
        <v>0</v>
      </c>
    </row>
    <row r="356" spans="1:34" s="4" customFormat="1" x14ac:dyDescent="0.25">
      <c r="A356" s="2">
        <v>641100</v>
      </c>
      <c r="B356" s="2">
        <v>6400</v>
      </c>
      <c r="C356" s="12">
        <v>6411</v>
      </c>
      <c r="D356" s="12">
        <v>25</v>
      </c>
      <c r="E356" s="12" t="s">
        <v>45</v>
      </c>
      <c r="F356" s="12" t="s">
        <v>54</v>
      </c>
      <c r="G356" s="68" t="s">
        <v>570</v>
      </c>
      <c r="H356" s="13"/>
      <c r="I356" s="13">
        <f>SUMIFS(GD_E_2018!G:G,GD_E_2018!E:E,A356)</f>
        <v>1500000000</v>
      </c>
      <c r="J356" s="13">
        <f t="shared" si="558"/>
        <v>1500000000</v>
      </c>
      <c r="L356" s="13"/>
      <c r="M356" s="13">
        <f>SUMIFS(GD_E_2018!I:I,GD_E_2018!E:E,A356)</f>
        <v>1125000000</v>
      </c>
      <c r="N356" s="13">
        <f t="shared" si="559"/>
        <v>1125000000</v>
      </c>
      <c r="P356" s="13"/>
      <c r="Q356" s="13">
        <f>SUMIFS(GD_E_2018!K:K,GD_E_2018!E:E,A356)</f>
        <v>375000000</v>
      </c>
      <c r="R356" s="13">
        <f t="shared" si="560"/>
        <v>375000000</v>
      </c>
      <c r="T356" s="13"/>
      <c r="U356" s="13">
        <f>SUMIFS(GD_E_2019!G:G,GD_E_2019!E:E,A356)</f>
        <v>1500000000</v>
      </c>
      <c r="V356" s="13">
        <f t="shared" si="561"/>
        <v>1500000000</v>
      </c>
      <c r="W356" s="68" t="s">
        <v>570</v>
      </c>
      <c r="X356" s="13"/>
      <c r="Y356" s="13">
        <f>SUMIFS(GD_E_2020!G:G,GD_E_2020!E:E,A356)</f>
        <v>1500000000</v>
      </c>
      <c r="Z356" s="13">
        <f t="shared" si="562"/>
        <v>1500000000</v>
      </c>
      <c r="AA356" s="68" t="s">
        <v>570</v>
      </c>
      <c r="AB356" s="13"/>
      <c r="AC356" s="13">
        <f>SUMIFS(GD_E_2020!J:J,GD_E_2020!E:E,A356)</f>
        <v>1875000000</v>
      </c>
      <c r="AD356" s="13">
        <f t="shared" si="563"/>
        <v>1875000000</v>
      </c>
      <c r="AE356" s="68" t="s">
        <v>570</v>
      </c>
      <c r="AF356" s="13"/>
      <c r="AG356" s="13">
        <f t="shared" si="564"/>
        <v>3375000000</v>
      </c>
      <c r="AH356" s="13">
        <f t="shared" si="565"/>
        <v>3375000000</v>
      </c>
    </row>
    <row r="357" spans="1:34" s="4" customFormat="1" x14ac:dyDescent="0.25">
      <c r="A357" s="2">
        <v>641200</v>
      </c>
      <c r="B357" s="2">
        <v>6400</v>
      </c>
      <c r="C357" s="12">
        <v>6412</v>
      </c>
      <c r="D357" s="12">
        <v>25</v>
      </c>
      <c r="E357" s="12" t="s">
        <v>53</v>
      </c>
      <c r="F357" s="12" t="s">
        <v>52</v>
      </c>
      <c r="G357" s="68" t="s">
        <v>570</v>
      </c>
      <c r="H357" s="13"/>
      <c r="I357" s="13">
        <f>SUMIFS(GD_E_2018!G:G,GD_E_2018!E:E,A357)</f>
        <v>0</v>
      </c>
      <c r="J357" s="13">
        <f t="shared" si="558"/>
        <v>0</v>
      </c>
      <c r="L357" s="13"/>
      <c r="M357" s="13">
        <f>SUMIFS(GD_E_2018!I:I,GD_E_2018!E:E,A357)</f>
        <v>0</v>
      </c>
      <c r="N357" s="13">
        <f t="shared" si="559"/>
        <v>0</v>
      </c>
      <c r="P357" s="13">
        <f t="shared" si="560"/>
        <v>0</v>
      </c>
      <c r="Q357" s="13">
        <f>SUMIFS(GD_E_2018!K:K,GD_E_2018!E:E,A357)</f>
        <v>0</v>
      </c>
      <c r="R357" s="13">
        <f t="shared" si="560"/>
        <v>0</v>
      </c>
      <c r="T357" s="13"/>
      <c r="U357" s="13">
        <f>SUMIFS(GD_E_2019!G:G,GD_E_2019!E:E,A357)</f>
        <v>0</v>
      </c>
      <c r="V357" s="13">
        <f t="shared" si="561"/>
        <v>0</v>
      </c>
      <c r="W357" s="68" t="s">
        <v>570</v>
      </c>
      <c r="X357" s="13"/>
      <c r="Y357" s="13">
        <f>SUMIFS(GD_E_2020!G:G,GD_E_2020!E:E,A357)</f>
        <v>0</v>
      </c>
      <c r="Z357" s="13">
        <f t="shared" si="562"/>
        <v>0</v>
      </c>
      <c r="AA357" s="68" t="s">
        <v>570</v>
      </c>
      <c r="AB357" s="13"/>
      <c r="AC357" s="13">
        <f>SUMIFS(GD_E_2020!J:J,GD_E_2020!E:E,A357)</f>
        <v>0</v>
      </c>
      <c r="AD357" s="13">
        <f t="shared" si="563"/>
        <v>0</v>
      </c>
      <c r="AE357" s="68" t="s">
        <v>570</v>
      </c>
      <c r="AF357" s="13"/>
      <c r="AG357" s="13">
        <f t="shared" si="564"/>
        <v>0</v>
      </c>
      <c r="AH357" s="13">
        <f t="shared" si="565"/>
        <v>0</v>
      </c>
    </row>
    <row r="358" spans="1:34" s="4" customFormat="1" x14ac:dyDescent="0.25">
      <c r="A358" s="2">
        <v>641300</v>
      </c>
      <c r="B358" s="2">
        <v>6400</v>
      </c>
      <c r="C358" s="12">
        <v>6413</v>
      </c>
      <c r="D358" s="12">
        <v>25</v>
      </c>
      <c r="E358" s="12" t="s">
        <v>51</v>
      </c>
      <c r="F358" s="12" t="s">
        <v>50</v>
      </c>
      <c r="G358" s="68" t="s">
        <v>570</v>
      </c>
      <c r="H358" s="13"/>
      <c r="I358" s="13">
        <f>SUMIFS(GD_E_2018!G:G,GD_E_2018!E:E,A358)</f>
        <v>0</v>
      </c>
      <c r="J358" s="13">
        <f t="shared" si="558"/>
        <v>0</v>
      </c>
      <c r="L358" s="13"/>
      <c r="M358" s="13">
        <f>SUMIFS(GD_E_2018!I:I,GD_E_2018!E:E,A358)</f>
        <v>0</v>
      </c>
      <c r="N358" s="13">
        <f t="shared" si="559"/>
        <v>0</v>
      </c>
      <c r="P358" s="13">
        <f t="shared" si="560"/>
        <v>0</v>
      </c>
      <c r="Q358" s="13">
        <f>SUMIFS(GD_E_2018!K:K,GD_E_2018!E:E,A358)</f>
        <v>0</v>
      </c>
      <c r="R358" s="13">
        <f t="shared" si="560"/>
        <v>0</v>
      </c>
      <c r="T358" s="13"/>
      <c r="U358" s="13">
        <f>SUMIFS(GD_E_2019!G:G,GD_E_2019!E:E,A358)</f>
        <v>0</v>
      </c>
      <c r="V358" s="13">
        <f t="shared" si="561"/>
        <v>0</v>
      </c>
      <c r="W358" s="68" t="s">
        <v>570</v>
      </c>
      <c r="X358" s="13"/>
      <c r="Y358" s="13">
        <f>SUMIFS(GD_E_2020!G:G,GD_E_2020!E:E,A358)</f>
        <v>0</v>
      </c>
      <c r="Z358" s="13">
        <f t="shared" si="562"/>
        <v>0</v>
      </c>
      <c r="AA358" s="68" t="s">
        <v>570</v>
      </c>
      <c r="AB358" s="13"/>
      <c r="AC358" s="13">
        <f>SUMIFS(GD_E_2020!J:J,GD_E_2020!E:E,A358)</f>
        <v>0</v>
      </c>
      <c r="AD358" s="13">
        <f t="shared" si="563"/>
        <v>0</v>
      </c>
      <c r="AE358" s="68" t="s">
        <v>570</v>
      </c>
      <c r="AF358" s="13"/>
      <c r="AG358" s="13">
        <f t="shared" si="564"/>
        <v>0</v>
      </c>
      <c r="AH358" s="13">
        <f t="shared" si="565"/>
        <v>0</v>
      </c>
    </row>
    <row r="359" spans="1:34" s="4" customFormat="1" x14ac:dyDescent="0.25">
      <c r="A359" s="2">
        <v>641400</v>
      </c>
      <c r="B359" s="2">
        <v>6400</v>
      </c>
      <c r="C359" s="12">
        <v>6414</v>
      </c>
      <c r="D359" s="12">
        <v>25</v>
      </c>
      <c r="E359" s="12" t="s">
        <v>39</v>
      </c>
      <c r="F359" s="12" t="s">
        <v>38</v>
      </c>
      <c r="G359" s="68" t="s">
        <v>570</v>
      </c>
      <c r="H359" s="13"/>
      <c r="I359" s="13">
        <f>SUMIFS(GD_E_2018!G:G,GD_E_2018!E:E,A359)</f>
        <v>0</v>
      </c>
      <c r="J359" s="13">
        <f t="shared" si="558"/>
        <v>0</v>
      </c>
      <c r="L359" s="13"/>
      <c r="M359" s="13">
        <f>SUMIFS(GD_E_2018!I:I,GD_E_2018!E:E,A359)</f>
        <v>0</v>
      </c>
      <c r="N359" s="13">
        <f t="shared" si="559"/>
        <v>0</v>
      </c>
      <c r="P359" s="13">
        <f t="shared" si="560"/>
        <v>0</v>
      </c>
      <c r="Q359" s="13">
        <f>SUMIFS(GD_E_2018!K:K,GD_E_2018!E:E,A359)</f>
        <v>0</v>
      </c>
      <c r="R359" s="13">
        <f t="shared" si="560"/>
        <v>0</v>
      </c>
      <c r="T359" s="13"/>
      <c r="U359" s="13">
        <f>SUMIFS(GD_E_2019!G:G,GD_E_2019!E:E,A359)</f>
        <v>0</v>
      </c>
      <c r="V359" s="13">
        <f t="shared" si="561"/>
        <v>0</v>
      </c>
      <c r="W359" s="68" t="s">
        <v>570</v>
      </c>
      <c r="X359" s="13"/>
      <c r="Y359" s="13">
        <f>SUMIFS(GD_E_2020!G:G,GD_E_2020!E:E,A359)</f>
        <v>0</v>
      </c>
      <c r="Z359" s="13">
        <f t="shared" si="562"/>
        <v>0</v>
      </c>
      <c r="AA359" s="68" t="s">
        <v>570</v>
      </c>
      <c r="AB359" s="13"/>
      <c r="AC359" s="13">
        <f>SUMIFS(GD_E_2020!J:J,GD_E_2020!E:E,A359)</f>
        <v>0</v>
      </c>
      <c r="AD359" s="13">
        <f t="shared" si="563"/>
        <v>0</v>
      </c>
      <c r="AE359" s="68" t="s">
        <v>570</v>
      </c>
      <c r="AF359" s="13"/>
      <c r="AG359" s="13">
        <f t="shared" si="564"/>
        <v>0</v>
      </c>
      <c r="AH359" s="13">
        <f t="shared" si="565"/>
        <v>0</v>
      </c>
    </row>
    <row r="360" spans="1:34" s="4" customFormat="1" x14ac:dyDescent="0.25">
      <c r="A360" s="2">
        <v>641500</v>
      </c>
      <c r="B360" s="2">
        <v>6400</v>
      </c>
      <c r="C360" s="12">
        <v>6415</v>
      </c>
      <c r="D360" s="12">
        <v>25</v>
      </c>
      <c r="E360" s="12" t="s">
        <v>49</v>
      </c>
      <c r="F360" s="12" t="s">
        <v>48</v>
      </c>
      <c r="G360" s="68" t="s">
        <v>570</v>
      </c>
      <c r="H360" s="13"/>
      <c r="I360" s="13">
        <f>SUMIFS(GD_E_2018!G:G,GD_E_2018!E:E,A360)</f>
        <v>0</v>
      </c>
      <c r="J360" s="13">
        <f t="shared" si="558"/>
        <v>0</v>
      </c>
      <c r="L360" s="13"/>
      <c r="M360" s="13">
        <f>SUMIFS(GD_E_2018!I:I,GD_E_2018!E:E,A360)</f>
        <v>0</v>
      </c>
      <c r="N360" s="13">
        <f t="shared" si="559"/>
        <v>0</v>
      </c>
      <c r="P360" s="13">
        <f t="shared" si="560"/>
        <v>0</v>
      </c>
      <c r="Q360" s="13">
        <f>SUMIFS(GD_E_2018!K:K,GD_E_2018!E:E,A360)</f>
        <v>0</v>
      </c>
      <c r="R360" s="13">
        <f t="shared" si="560"/>
        <v>0</v>
      </c>
      <c r="T360" s="13"/>
      <c r="U360" s="13">
        <f>SUMIFS(GD_E_2019!G:G,GD_E_2019!E:E,A360)</f>
        <v>0</v>
      </c>
      <c r="V360" s="13">
        <f t="shared" si="561"/>
        <v>0</v>
      </c>
      <c r="W360" s="68" t="s">
        <v>570</v>
      </c>
      <c r="X360" s="13"/>
      <c r="Y360" s="13">
        <f>SUMIFS(GD_E_2020!G:G,GD_E_2020!E:E,A360)</f>
        <v>0</v>
      </c>
      <c r="Z360" s="13">
        <f t="shared" si="562"/>
        <v>0</v>
      </c>
      <c r="AA360" s="68" t="s">
        <v>570</v>
      </c>
      <c r="AB360" s="13"/>
      <c r="AC360" s="13">
        <f>SUMIFS(GD_E_2020!J:J,GD_E_2020!E:E,A360)</f>
        <v>0</v>
      </c>
      <c r="AD360" s="13">
        <f t="shared" si="563"/>
        <v>0</v>
      </c>
      <c r="AE360" s="68" t="s">
        <v>570</v>
      </c>
      <c r="AF360" s="13"/>
      <c r="AG360" s="13">
        <f t="shared" si="564"/>
        <v>0</v>
      </c>
      <c r="AH360" s="13">
        <f t="shared" si="565"/>
        <v>0</v>
      </c>
    </row>
    <row r="361" spans="1:34" s="4" customFormat="1" x14ac:dyDescent="0.25">
      <c r="A361" s="2">
        <v>641700</v>
      </c>
      <c r="B361" s="2">
        <v>6400</v>
      </c>
      <c r="C361" s="12">
        <v>6417</v>
      </c>
      <c r="D361" s="12">
        <v>25</v>
      </c>
      <c r="E361" s="12" t="s">
        <v>33</v>
      </c>
      <c r="F361" s="12" t="s">
        <v>32</v>
      </c>
      <c r="G361" s="68" t="s">
        <v>570</v>
      </c>
      <c r="H361" s="13"/>
      <c r="I361" s="13">
        <f>SUMIFS(GD_E_2018!G:G,GD_E_2018!E:E,A361)</f>
        <v>0</v>
      </c>
      <c r="J361" s="13">
        <f t="shared" si="558"/>
        <v>0</v>
      </c>
      <c r="L361" s="13"/>
      <c r="M361" s="13">
        <f>SUMIFS(GD_E_2018!I:I,GD_E_2018!E:E,A361)</f>
        <v>0</v>
      </c>
      <c r="N361" s="13">
        <f t="shared" si="559"/>
        <v>0</v>
      </c>
      <c r="P361" s="13">
        <f t="shared" si="560"/>
        <v>0</v>
      </c>
      <c r="Q361" s="13">
        <f>SUMIFS(GD_E_2018!K:K,GD_E_2018!E:E,A361)</f>
        <v>0</v>
      </c>
      <c r="R361" s="13">
        <f t="shared" si="560"/>
        <v>0</v>
      </c>
      <c r="T361" s="13"/>
      <c r="U361" s="13">
        <f>SUMIFS(GD_E_2019!G:G,GD_E_2019!E:E,A361)</f>
        <v>0</v>
      </c>
      <c r="V361" s="13">
        <f t="shared" si="561"/>
        <v>0</v>
      </c>
      <c r="W361" s="68" t="s">
        <v>570</v>
      </c>
      <c r="X361" s="13"/>
      <c r="Y361" s="13">
        <f>SUMIFS(GD_E_2020!G:G,GD_E_2020!E:E,A361)</f>
        <v>0</v>
      </c>
      <c r="Z361" s="13">
        <f t="shared" si="562"/>
        <v>0</v>
      </c>
      <c r="AA361" s="68" t="s">
        <v>570</v>
      </c>
      <c r="AB361" s="13"/>
      <c r="AC361" s="13">
        <f>SUMIFS(GD_E_2020!J:J,GD_E_2020!E:E,A361)</f>
        <v>0</v>
      </c>
      <c r="AD361" s="13">
        <f t="shared" si="563"/>
        <v>0</v>
      </c>
      <c r="AE361" s="68" t="s">
        <v>570</v>
      </c>
      <c r="AF361" s="13"/>
      <c r="AG361" s="13">
        <f t="shared" si="564"/>
        <v>0</v>
      </c>
      <c r="AH361" s="13">
        <f t="shared" si="565"/>
        <v>0</v>
      </c>
    </row>
    <row r="362" spans="1:34" s="4" customFormat="1" x14ac:dyDescent="0.25">
      <c r="A362" s="2">
        <v>641800</v>
      </c>
      <c r="B362" s="2">
        <v>6400</v>
      </c>
      <c r="C362" s="12">
        <v>6418</v>
      </c>
      <c r="D362" s="12">
        <v>25</v>
      </c>
      <c r="E362" s="12" t="s">
        <v>18</v>
      </c>
      <c r="F362" s="12" t="s">
        <v>30</v>
      </c>
      <c r="G362" s="68" t="s">
        <v>570</v>
      </c>
      <c r="H362" s="13"/>
      <c r="I362" s="13">
        <f>SUMIFS(GD_E_2018!G:G,GD_E_2018!E:E,A362)</f>
        <v>0</v>
      </c>
      <c r="J362" s="13">
        <f t="shared" si="558"/>
        <v>0</v>
      </c>
      <c r="L362" s="13"/>
      <c r="M362" s="13">
        <f>SUMIFS(GD_E_2018!I:I,GD_E_2018!E:E,A362)</f>
        <v>0</v>
      </c>
      <c r="N362" s="13">
        <f t="shared" si="559"/>
        <v>0</v>
      </c>
      <c r="P362" s="13">
        <f t="shared" si="560"/>
        <v>0</v>
      </c>
      <c r="Q362" s="13">
        <f>SUMIFS(GD_E_2018!K:K,GD_E_2018!E:E,A362)</f>
        <v>0</v>
      </c>
      <c r="R362" s="13">
        <f t="shared" si="560"/>
        <v>0</v>
      </c>
      <c r="T362" s="13"/>
      <c r="U362" s="13">
        <f>SUMIFS(GD_E_2019!G:G,GD_E_2019!E:E,A362)</f>
        <v>0</v>
      </c>
      <c r="V362" s="13">
        <f t="shared" si="561"/>
        <v>0</v>
      </c>
      <c r="W362" s="68" t="s">
        <v>570</v>
      </c>
      <c r="X362" s="13"/>
      <c r="Y362" s="13">
        <f>SUMIFS(GD_E_2020!G:G,GD_E_2020!E:E,A362)</f>
        <v>0</v>
      </c>
      <c r="Z362" s="13">
        <f t="shared" si="562"/>
        <v>0</v>
      </c>
      <c r="AA362" s="68" t="s">
        <v>570</v>
      </c>
      <c r="AB362" s="13"/>
      <c r="AC362" s="13">
        <f>SUMIFS(GD_E_2020!J:J,GD_E_2020!E:E,A362)</f>
        <v>0</v>
      </c>
      <c r="AD362" s="13">
        <f t="shared" si="563"/>
        <v>0</v>
      </c>
      <c r="AE362" s="68" t="s">
        <v>570</v>
      </c>
      <c r="AF362" s="13"/>
      <c r="AG362" s="13">
        <f t="shared" si="564"/>
        <v>0</v>
      </c>
      <c r="AH362" s="13">
        <f t="shared" si="565"/>
        <v>0</v>
      </c>
    </row>
    <row r="363" spans="1:34" s="4" customFormat="1" x14ac:dyDescent="0.25">
      <c r="A363" s="52"/>
      <c r="B363" s="52"/>
      <c r="C363" s="52"/>
      <c r="D363" s="52"/>
      <c r="E363" s="52" t="s">
        <v>47</v>
      </c>
      <c r="F363" s="52" t="s">
        <v>46</v>
      </c>
      <c r="G363" s="72"/>
      <c r="H363" s="58">
        <f>SUM(H356:H362)</f>
        <v>0</v>
      </c>
      <c r="I363" s="58">
        <f>SUM(I356:I362)</f>
        <v>1500000000</v>
      </c>
      <c r="J363" s="58">
        <f>SUM(J356:J362)</f>
        <v>1500000000</v>
      </c>
      <c r="L363" s="58">
        <f>SUM(L356:L362)</f>
        <v>0</v>
      </c>
      <c r="M363" s="58">
        <f>SUM(M356:M362)</f>
        <v>1125000000</v>
      </c>
      <c r="N363" s="58">
        <f>SUM(N356:N362)</f>
        <v>1125000000</v>
      </c>
      <c r="P363" s="58">
        <f>SUM(P356:P362)</f>
        <v>0</v>
      </c>
      <c r="Q363" s="58">
        <f>SUM(Q356:Q362)</f>
        <v>375000000</v>
      </c>
      <c r="R363" s="58">
        <f>SUM(R356:R362)</f>
        <v>375000000</v>
      </c>
      <c r="T363" s="58">
        <f>SUM(T356:T362)</f>
        <v>0</v>
      </c>
      <c r="U363" s="58">
        <f>SUM(U356:U362)</f>
        <v>1500000000</v>
      </c>
      <c r="V363" s="58">
        <f>SUM(V356:V362)</f>
        <v>1500000000</v>
      </c>
      <c r="W363" s="72"/>
      <c r="X363" s="58">
        <f>SUM(X356:X362)</f>
        <v>0</v>
      </c>
      <c r="Y363" s="58">
        <f>SUM(Y356:Y362)</f>
        <v>1500000000</v>
      </c>
      <c r="Z363" s="58">
        <f>SUM(Z356:Z362)</f>
        <v>1500000000</v>
      </c>
      <c r="AA363" s="72"/>
      <c r="AB363" s="58">
        <f>SUM(AB356:AB362)</f>
        <v>0</v>
      </c>
      <c r="AC363" s="58">
        <f>SUM(AC356:AC362)</f>
        <v>1875000000</v>
      </c>
      <c r="AD363" s="58">
        <f>SUM(AD356:AD362)</f>
        <v>1875000000</v>
      </c>
      <c r="AE363" s="72"/>
      <c r="AF363" s="58">
        <f>SUM(AF356:AF362)</f>
        <v>0</v>
      </c>
      <c r="AG363" s="58">
        <f>SUM(AG356:AG362)</f>
        <v>3375000000</v>
      </c>
      <c r="AH363" s="58">
        <f>SUM(AH356:AH362)</f>
        <v>3375000000</v>
      </c>
    </row>
    <row r="364" spans="1:34" s="4" customFormat="1" x14ac:dyDescent="0.25">
      <c r="A364" s="4">
        <v>642100</v>
      </c>
      <c r="B364" s="4">
        <v>6500</v>
      </c>
      <c r="C364" s="22">
        <v>6421</v>
      </c>
      <c r="D364" s="12">
        <v>26</v>
      </c>
      <c r="E364" s="22" t="s">
        <v>45</v>
      </c>
      <c r="F364" s="22" t="s">
        <v>44</v>
      </c>
      <c r="G364" s="68" t="s">
        <v>570</v>
      </c>
      <c r="H364" s="13"/>
      <c r="I364" s="13">
        <f>SUMIFS(GD_E_2018!G:G,GD_E_2018!E:E,A364)</f>
        <v>0</v>
      </c>
      <c r="J364" s="13">
        <f t="shared" ref="J364:J371" si="566">H364+I364</f>
        <v>0</v>
      </c>
      <c r="L364" s="13"/>
      <c r="M364" s="13">
        <f>SUMIFS(GD_E_2018!I:I,GD_E_2018!E:E,A364)</f>
        <v>0</v>
      </c>
      <c r="N364" s="13">
        <f t="shared" ref="N364:N371" si="567">L364+M364</f>
        <v>0</v>
      </c>
      <c r="P364" s="13">
        <f t="shared" ref="P364:R371" si="568">O364+N364</f>
        <v>0</v>
      </c>
      <c r="Q364" s="13">
        <f>SUMIFS(GD_E_2018!K:K,GD_E_2018!E:E,A364)</f>
        <v>0</v>
      </c>
      <c r="R364" s="13">
        <f t="shared" si="568"/>
        <v>0</v>
      </c>
      <c r="T364" s="13"/>
      <c r="U364" s="13">
        <f>SUMIFS(GD_E_2019!G:G,GD_E_2019!E:E,A364)</f>
        <v>0</v>
      </c>
      <c r="V364" s="13">
        <f t="shared" ref="V364:V371" si="569">U364+T364</f>
        <v>0</v>
      </c>
      <c r="W364" s="68" t="s">
        <v>570</v>
      </c>
      <c r="X364" s="13"/>
      <c r="Y364" s="13">
        <f>SUMIFS(GD_E_2020!G:G,GD_E_2020!E:E,A364)</f>
        <v>0</v>
      </c>
      <c r="Z364" s="13">
        <f t="shared" ref="Z364:Z371" si="570">Y364+X364</f>
        <v>0</v>
      </c>
      <c r="AA364" s="68" t="s">
        <v>570</v>
      </c>
      <c r="AB364" s="13"/>
      <c r="AC364" s="13">
        <f>SUMIFS(GD_E_2020!J:J,GD_E_2020!E:E,A364)</f>
        <v>0</v>
      </c>
      <c r="AD364" s="13">
        <f t="shared" ref="AD364:AD371" si="571">AC364+AB364</f>
        <v>0</v>
      </c>
      <c r="AE364" s="68" t="s">
        <v>570</v>
      </c>
      <c r="AF364" s="13"/>
      <c r="AG364" s="13">
        <f t="shared" ref="AG364:AG371" si="572">AC364+Y364</f>
        <v>0</v>
      </c>
      <c r="AH364" s="13">
        <f t="shared" ref="AH364:AH371" si="573">AG364+AF364</f>
        <v>0</v>
      </c>
    </row>
    <row r="365" spans="1:34" s="4" customFormat="1" x14ac:dyDescent="0.25">
      <c r="A365" s="4">
        <v>642200</v>
      </c>
      <c r="B365" s="4">
        <v>6500</v>
      </c>
      <c r="C365" s="22">
        <v>6422</v>
      </c>
      <c r="D365" s="12">
        <v>26</v>
      </c>
      <c r="E365" s="22" t="s">
        <v>43</v>
      </c>
      <c r="F365" s="22" t="s">
        <v>42</v>
      </c>
      <c r="G365" s="68" t="s">
        <v>570</v>
      </c>
      <c r="H365" s="13"/>
      <c r="I365" s="13">
        <f>SUMIFS(GD_E_2018!G:G,GD_E_2018!E:E,A365)</f>
        <v>250000000</v>
      </c>
      <c r="J365" s="13">
        <f t="shared" si="566"/>
        <v>250000000</v>
      </c>
      <c r="L365" s="13"/>
      <c r="M365" s="13">
        <f>SUMIFS(GD_E_2018!I:I,GD_E_2018!E:E,A365)</f>
        <v>187500000</v>
      </c>
      <c r="N365" s="13">
        <f t="shared" si="567"/>
        <v>187500000</v>
      </c>
      <c r="P365" s="13"/>
      <c r="Q365" s="13">
        <f>SUMIFS(GD_E_2018!K:K,GD_E_2018!E:E,A365)</f>
        <v>62500000</v>
      </c>
      <c r="R365" s="13">
        <f t="shared" si="568"/>
        <v>62500000</v>
      </c>
      <c r="T365" s="13"/>
      <c r="U365" s="13">
        <f>SUMIFS(GD_E_2019!G:G,GD_E_2019!E:E,A365)</f>
        <v>250000000</v>
      </c>
      <c r="V365" s="13">
        <f t="shared" si="569"/>
        <v>250000000</v>
      </c>
      <c r="W365" s="68" t="s">
        <v>570</v>
      </c>
      <c r="X365" s="13"/>
      <c r="Y365" s="13">
        <f>SUMIFS(GD_E_2020!G:G,GD_E_2020!E:E,A365)</f>
        <v>125000000</v>
      </c>
      <c r="Z365" s="13">
        <f t="shared" si="570"/>
        <v>125000000</v>
      </c>
      <c r="AA365" s="68" t="s">
        <v>570</v>
      </c>
      <c r="AB365" s="13"/>
      <c r="AC365" s="13">
        <f>SUMIFS(GD_E_2020!J:J,GD_E_2020!E:E,A365)</f>
        <v>156250000</v>
      </c>
      <c r="AD365" s="13">
        <f t="shared" si="571"/>
        <v>156250000</v>
      </c>
      <c r="AE365" s="68" t="s">
        <v>570</v>
      </c>
      <c r="AF365" s="13"/>
      <c r="AG365" s="13">
        <f t="shared" si="572"/>
        <v>281250000</v>
      </c>
      <c r="AH365" s="13">
        <f t="shared" si="573"/>
        <v>281250000</v>
      </c>
    </row>
    <row r="366" spans="1:34" s="4" customFormat="1" x14ac:dyDescent="0.25">
      <c r="A366" s="4">
        <v>642300</v>
      </c>
      <c r="B366" s="4">
        <v>6500</v>
      </c>
      <c r="C366" s="22">
        <v>6423</v>
      </c>
      <c r="D366" s="12">
        <v>26</v>
      </c>
      <c r="E366" s="22" t="s">
        <v>41</v>
      </c>
      <c r="F366" s="22" t="s">
        <v>40</v>
      </c>
      <c r="G366" s="68" t="s">
        <v>570</v>
      </c>
      <c r="H366" s="13"/>
      <c r="I366" s="13">
        <f>SUMIFS(GD_E_2018!G:G,GD_E_2018!E:E,A366)</f>
        <v>0</v>
      </c>
      <c r="J366" s="13">
        <f t="shared" si="566"/>
        <v>0</v>
      </c>
      <c r="L366" s="13"/>
      <c r="M366" s="13">
        <f>SUMIFS(GD_E_2018!I:I,GD_E_2018!E:E,A366)</f>
        <v>0</v>
      </c>
      <c r="N366" s="13">
        <f t="shared" si="567"/>
        <v>0</v>
      </c>
      <c r="P366" s="13">
        <f t="shared" si="568"/>
        <v>0</v>
      </c>
      <c r="Q366" s="13">
        <f>SUMIFS(GD_E_2018!K:K,GD_E_2018!E:E,A366)</f>
        <v>0</v>
      </c>
      <c r="R366" s="13">
        <f t="shared" si="568"/>
        <v>0</v>
      </c>
      <c r="T366" s="13"/>
      <c r="U366" s="13">
        <f>SUMIFS(GD_E_2019!G:G,GD_E_2019!E:E,A366)</f>
        <v>0</v>
      </c>
      <c r="V366" s="13">
        <f t="shared" si="569"/>
        <v>0</v>
      </c>
      <c r="W366" s="68" t="s">
        <v>570</v>
      </c>
      <c r="X366" s="13"/>
      <c r="Y366" s="13">
        <f>SUMIFS(GD_E_2020!G:G,GD_E_2020!E:E,A366)</f>
        <v>0</v>
      </c>
      <c r="Z366" s="13">
        <f t="shared" si="570"/>
        <v>0</v>
      </c>
      <c r="AA366" s="68" t="s">
        <v>570</v>
      </c>
      <c r="AB366" s="13"/>
      <c r="AC366" s="13">
        <f>SUMIFS(GD_E_2020!J:J,GD_E_2020!E:E,A366)</f>
        <v>0</v>
      </c>
      <c r="AD366" s="13">
        <f t="shared" si="571"/>
        <v>0</v>
      </c>
      <c r="AE366" s="68" t="s">
        <v>570</v>
      </c>
      <c r="AF366" s="13"/>
      <c r="AG366" s="13">
        <f t="shared" si="572"/>
        <v>0</v>
      </c>
      <c r="AH366" s="13">
        <f t="shared" si="573"/>
        <v>0</v>
      </c>
    </row>
    <row r="367" spans="1:34" s="4" customFormat="1" x14ac:dyDescent="0.25">
      <c r="A367" s="4">
        <v>642400</v>
      </c>
      <c r="B367" s="4">
        <v>6500</v>
      </c>
      <c r="C367" s="22">
        <v>6424</v>
      </c>
      <c r="D367" s="12">
        <v>26</v>
      </c>
      <c r="E367" s="22" t="s">
        <v>39</v>
      </c>
      <c r="F367" s="22" t="s">
        <v>38</v>
      </c>
      <c r="G367" s="68" t="s">
        <v>570</v>
      </c>
      <c r="H367" s="13"/>
      <c r="I367" s="13">
        <f>SUMIFS(GD_E_2018!G:G,GD_E_2018!E:E,A367)</f>
        <v>100000000</v>
      </c>
      <c r="J367" s="13">
        <f t="shared" si="566"/>
        <v>100000000</v>
      </c>
      <c r="L367" s="13"/>
      <c r="M367" s="13">
        <f>SUMIFS(GD_E_2018!I:I,GD_E_2018!E:E,A367)</f>
        <v>75000000</v>
      </c>
      <c r="N367" s="13">
        <f t="shared" si="567"/>
        <v>75000000</v>
      </c>
      <c r="P367" s="13"/>
      <c r="Q367" s="13">
        <f>SUMIFS(GD_E_2018!K:K,GD_E_2018!E:E,A367)</f>
        <v>25000000</v>
      </c>
      <c r="R367" s="13">
        <f t="shared" si="568"/>
        <v>25000000</v>
      </c>
      <c r="T367" s="13"/>
      <c r="U367" s="13">
        <f>SUMIFS(GD_E_2019!G:G,GD_E_2019!E:E,A367)</f>
        <v>100000000</v>
      </c>
      <c r="V367" s="13">
        <f t="shared" si="569"/>
        <v>100000000</v>
      </c>
      <c r="W367" s="68" t="s">
        <v>570</v>
      </c>
      <c r="X367" s="13"/>
      <c r="Y367" s="13">
        <f>SUMIFS(GD_E_2020!G:G,GD_E_2020!E:E,A367)</f>
        <v>50000000</v>
      </c>
      <c r="Z367" s="13">
        <f t="shared" si="570"/>
        <v>50000000</v>
      </c>
      <c r="AA367" s="68" t="s">
        <v>570</v>
      </c>
      <c r="AB367" s="13"/>
      <c r="AC367" s="13">
        <f>SUMIFS(GD_E_2020!J:J,GD_E_2020!E:E,A367)</f>
        <v>50000000</v>
      </c>
      <c r="AD367" s="13">
        <f t="shared" si="571"/>
        <v>50000000</v>
      </c>
      <c r="AE367" s="68" t="s">
        <v>570</v>
      </c>
      <c r="AF367" s="13"/>
      <c r="AG367" s="13">
        <f t="shared" si="572"/>
        <v>100000000</v>
      </c>
      <c r="AH367" s="13">
        <f t="shared" si="573"/>
        <v>100000000</v>
      </c>
    </row>
    <row r="368" spans="1:34" s="4" customFormat="1" x14ac:dyDescent="0.25">
      <c r="A368" s="4">
        <v>642500</v>
      </c>
      <c r="B368" s="4">
        <v>6500</v>
      </c>
      <c r="C368" s="22">
        <v>6425</v>
      </c>
      <c r="D368" s="12">
        <v>26</v>
      </c>
      <c r="E368" s="22" t="s">
        <v>37</v>
      </c>
      <c r="F368" s="22" t="s">
        <v>36</v>
      </c>
      <c r="G368" s="68" t="s">
        <v>570</v>
      </c>
      <c r="H368" s="13"/>
      <c r="I368" s="13">
        <f>SUMIFS(GD_E_2018!G:G,GD_E_2018!E:E,A368)</f>
        <v>0</v>
      </c>
      <c r="J368" s="13">
        <f t="shared" si="566"/>
        <v>0</v>
      </c>
      <c r="L368" s="13"/>
      <c r="M368" s="13">
        <f>SUMIFS(GD_E_2018!I:I,GD_E_2018!E:E,A368)</f>
        <v>0</v>
      </c>
      <c r="N368" s="13">
        <f t="shared" si="567"/>
        <v>0</v>
      </c>
      <c r="P368" s="13">
        <f t="shared" si="568"/>
        <v>0</v>
      </c>
      <c r="Q368" s="13">
        <f>SUMIFS(GD_E_2018!K:K,GD_E_2018!E:E,A368)</f>
        <v>0</v>
      </c>
      <c r="R368" s="13">
        <f t="shared" si="568"/>
        <v>0</v>
      </c>
      <c r="T368" s="13"/>
      <c r="U368" s="13">
        <f>SUMIFS(GD_E_2019!G:G,GD_E_2019!E:E,A368)</f>
        <v>0</v>
      </c>
      <c r="V368" s="13">
        <f t="shared" si="569"/>
        <v>0</v>
      </c>
      <c r="W368" s="68" t="s">
        <v>570</v>
      </c>
      <c r="X368" s="13"/>
      <c r="Y368" s="13">
        <f>SUMIFS(GD_E_2020!G:G,GD_E_2020!E:E,A368)</f>
        <v>0</v>
      </c>
      <c r="Z368" s="13">
        <f t="shared" si="570"/>
        <v>0</v>
      </c>
      <c r="AA368" s="68" t="s">
        <v>570</v>
      </c>
      <c r="AB368" s="13"/>
      <c r="AC368" s="13">
        <f>SUMIFS(GD_E_2020!J:J,GD_E_2020!E:E,A368)</f>
        <v>0</v>
      </c>
      <c r="AD368" s="13">
        <f t="shared" si="571"/>
        <v>0</v>
      </c>
      <c r="AE368" s="68" t="s">
        <v>570</v>
      </c>
      <c r="AF368" s="13"/>
      <c r="AG368" s="13">
        <f t="shared" si="572"/>
        <v>0</v>
      </c>
      <c r="AH368" s="13">
        <f t="shared" si="573"/>
        <v>0</v>
      </c>
    </row>
    <row r="369" spans="1:34" s="4" customFormat="1" x14ac:dyDescent="0.25">
      <c r="A369" s="4">
        <v>642600</v>
      </c>
      <c r="B369" s="4">
        <v>6500</v>
      </c>
      <c r="C369" s="22">
        <v>6426</v>
      </c>
      <c r="D369" s="12">
        <v>26</v>
      </c>
      <c r="E369" s="22" t="s">
        <v>35</v>
      </c>
      <c r="F369" s="22" t="s">
        <v>34</v>
      </c>
      <c r="G369" s="68" t="s">
        <v>570</v>
      </c>
      <c r="H369" s="13"/>
      <c r="I369" s="13">
        <f>SUMIFS(GD_E_2018!G:G,GD_E_2018!E:E,A369)</f>
        <v>0</v>
      </c>
      <c r="J369" s="13">
        <f t="shared" si="566"/>
        <v>0</v>
      </c>
      <c r="L369" s="13"/>
      <c r="M369" s="13">
        <f>SUMIFS(GD_E_2018!I:I,GD_E_2018!E:E,A369)</f>
        <v>0</v>
      </c>
      <c r="N369" s="13">
        <f t="shared" si="567"/>
        <v>0</v>
      </c>
      <c r="P369" s="13">
        <f t="shared" si="568"/>
        <v>0</v>
      </c>
      <c r="Q369" s="13">
        <f>SUMIFS(GD_E_2018!K:K,GD_E_2018!E:E,A369)</f>
        <v>0</v>
      </c>
      <c r="R369" s="13">
        <f t="shared" si="568"/>
        <v>0</v>
      </c>
      <c r="T369" s="13"/>
      <c r="U369" s="13">
        <f>SUMIFS(GD_E_2019!G:G,GD_E_2019!E:E,A369)</f>
        <v>0</v>
      </c>
      <c r="V369" s="13">
        <f t="shared" si="569"/>
        <v>0</v>
      </c>
      <c r="W369" s="68" t="s">
        <v>570</v>
      </c>
      <c r="X369" s="13"/>
      <c r="Y369" s="13">
        <f>SUMIFS(GD_E_2020!G:G,GD_E_2020!E:E,A369)</f>
        <v>0</v>
      </c>
      <c r="Z369" s="13">
        <f t="shared" si="570"/>
        <v>0</v>
      </c>
      <c r="AA369" s="68" t="s">
        <v>570</v>
      </c>
      <c r="AB369" s="13"/>
      <c r="AC369" s="13">
        <f>SUMIFS(GD_E_2020!J:J,GD_E_2020!E:E,A369)</f>
        <v>0</v>
      </c>
      <c r="AD369" s="13">
        <f t="shared" si="571"/>
        <v>0</v>
      </c>
      <c r="AE369" s="68" t="s">
        <v>570</v>
      </c>
      <c r="AF369" s="13"/>
      <c r="AG369" s="13">
        <f t="shared" si="572"/>
        <v>0</v>
      </c>
      <c r="AH369" s="13">
        <f t="shared" si="573"/>
        <v>0</v>
      </c>
    </row>
    <row r="370" spans="1:34" s="4" customFormat="1" x14ac:dyDescent="0.25">
      <c r="A370" s="4">
        <v>642700</v>
      </c>
      <c r="B370" s="4">
        <v>6500</v>
      </c>
      <c r="C370" s="22">
        <v>6427</v>
      </c>
      <c r="D370" s="12">
        <v>26</v>
      </c>
      <c r="E370" s="22" t="s">
        <v>33</v>
      </c>
      <c r="F370" s="22" t="s">
        <v>32</v>
      </c>
      <c r="G370" s="68" t="s">
        <v>570</v>
      </c>
      <c r="H370" s="13"/>
      <c r="I370" s="13">
        <f>SUMIFS(GD_E_2018!G:G,GD_E_2018!E:E,A370)</f>
        <v>0</v>
      </c>
      <c r="J370" s="13">
        <f t="shared" si="566"/>
        <v>0</v>
      </c>
      <c r="L370" s="13"/>
      <c r="M370" s="13">
        <f>SUMIFS(GD_E_2018!I:I,GD_E_2018!E:E,A370)</f>
        <v>0</v>
      </c>
      <c r="N370" s="13">
        <f t="shared" si="567"/>
        <v>0</v>
      </c>
      <c r="P370" s="13">
        <f t="shared" si="568"/>
        <v>0</v>
      </c>
      <c r="Q370" s="13">
        <f>SUMIFS(GD_E_2018!K:K,GD_E_2018!E:E,A370)</f>
        <v>0</v>
      </c>
      <c r="R370" s="13">
        <f t="shared" si="568"/>
        <v>0</v>
      </c>
      <c r="T370" s="13"/>
      <c r="U370" s="13">
        <f>SUMIFS(GD_E_2019!G:G,GD_E_2019!E:E,A370)</f>
        <v>0</v>
      </c>
      <c r="V370" s="13">
        <f t="shared" si="569"/>
        <v>0</v>
      </c>
      <c r="W370" s="68" t="s">
        <v>570</v>
      </c>
      <c r="X370" s="13"/>
      <c r="Y370" s="13">
        <f>SUMIFS(GD_E_2020!G:G,GD_E_2020!E:E,A370)</f>
        <v>0</v>
      </c>
      <c r="Z370" s="13">
        <f t="shared" si="570"/>
        <v>0</v>
      </c>
      <c r="AA370" s="68" t="s">
        <v>570</v>
      </c>
      <c r="AB370" s="13"/>
      <c r="AC370" s="13">
        <f>SUMIFS(GD_E_2020!J:J,GD_E_2020!E:E,A370)</f>
        <v>0</v>
      </c>
      <c r="AD370" s="13">
        <f t="shared" si="571"/>
        <v>0</v>
      </c>
      <c r="AE370" s="68" t="s">
        <v>570</v>
      </c>
      <c r="AF370" s="13"/>
      <c r="AG370" s="13">
        <f t="shared" si="572"/>
        <v>0</v>
      </c>
      <c r="AH370" s="13">
        <f t="shared" si="573"/>
        <v>0</v>
      </c>
    </row>
    <row r="371" spans="1:34" s="4" customFormat="1" x14ac:dyDescent="0.25">
      <c r="A371" s="4">
        <v>642800</v>
      </c>
      <c r="B371" s="4">
        <v>6500</v>
      </c>
      <c r="C371" s="22">
        <v>6428</v>
      </c>
      <c r="D371" s="12">
        <v>26</v>
      </c>
      <c r="E371" s="22" t="s">
        <v>31</v>
      </c>
      <c r="F371" s="22" t="s">
        <v>30</v>
      </c>
      <c r="G371" s="68" t="s">
        <v>570</v>
      </c>
      <c r="H371" s="13"/>
      <c r="I371" s="13">
        <f>SUMIFS(GD_E_2018!G:G,GD_E_2018!E:E,A371)</f>
        <v>0</v>
      </c>
      <c r="J371" s="13">
        <f t="shared" si="566"/>
        <v>0</v>
      </c>
      <c r="L371" s="13"/>
      <c r="M371" s="13">
        <f>SUMIFS(GD_E_2018!I:I,GD_E_2018!E:E,A371)</f>
        <v>0</v>
      </c>
      <c r="N371" s="13">
        <f t="shared" si="567"/>
        <v>0</v>
      </c>
      <c r="P371" s="13">
        <f t="shared" si="568"/>
        <v>0</v>
      </c>
      <c r="Q371" s="13">
        <f>SUMIFS(GD_E_2018!K:K,GD_E_2018!E:E,A371)</f>
        <v>0</v>
      </c>
      <c r="R371" s="13">
        <f t="shared" si="568"/>
        <v>0</v>
      </c>
      <c r="T371" s="13"/>
      <c r="U371" s="13">
        <f>SUMIFS(GD_E_2019!G:G,GD_E_2019!E:E,A371)</f>
        <v>0</v>
      </c>
      <c r="V371" s="13">
        <f t="shared" si="569"/>
        <v>0</v>
      </c>
      <c r="W371" s="68" t="s">
        <v>570</v>
      </c>
      <c r="X371" s="13"/>
      <c r="Y371" s="13">
        <f>SUMIFS(GD_E_2020!G:G,GD_E_2020!E:E,A371)</f>
        <v>0</v>
      </c>
      <c r="Z371" s="13">
        <f t="shared" si="570"/>
        <v>0</v>
      </c>
      <c r="AA371" s="68" t="s">
        <v>570</v>
      </c>
      <c r="AB371" s="13"/>
      <c r="AC371" s="13">
        <f>SUMIFS(GD_E_2020!J:J,GD_E_2020!E:E,A371)</f>
        <v>0</v>
      </c>
      <c r="AD371" s="13">
        <f t="shared" si="571"/>
        <v>0</v>
      </c>
      <c r="AE371" s="68" t="s">
        <v>570</v>
      </c>
      <c r="AF371" s="13"/>
      <c r="AG371" s="13">
        <f t="shared" si="572"/>
        <v>0</v>
      </c>
      <c r="AH371" s="13">
        <f t="shared" si="573"/>
        <v>0</v>
      </c>
    </row>
    <row r="372" spans="1:34" s="4" customFormat="1" x14ac:dyDescent="0.25">
      <c r="A372" s="52"/>
      <c r="B372" s="52"/>
      <c r="C372" s="52"/>
      <c r="D372" s="52"/>
      <c r="E372" s="52" t="s">
        <v>29</v>
      </c>
      <c r="F372" s="52" t="s">
        <v>28</v>
      </c>
      <c r="G372" s="72"/>
      <c r="H372" s="58">
        <f>SUM(H364:H371)</f>
        <v>0</v>
      </c>
      <c r="I372" s="58">
        <f>SUM(I364:I371)</f>
        <v>350000000</v>
      </c>
      <c r="J372" s="58">
        <f>SUM(J364:J371)</f>
        <v>350000000</v>
      </c>
      <c r="L372" s="58">
        <f>SUM(L364:L371)</f>
        <v>0</v>
      </c>
      <c r="M372" s="58">
        <f>SUM(M364:M371)</f>
        <v>262500000</v>
      </c>
      <c r="N372" s="58">
        <f>SUM(N364:N371)</f>
        <v>262500000</v>
      </c>
      <c r="P372" s="58">
        <f>SUM(P364:P371)</f>
        <v>0</v>
      </c>
      <c r="Q372" s="58">
        <f>SUM(Q364:Q371)</f>
        <v>87500000</v>
      </c>
      <c r="R372" s="58">
        <f>SUM(R364:R371)</f>
        <v>87500000</v>
      </c>
      <c r="T372" s="58">
        <f>SUM(T364:T371)</f>
        <v>0</v>
      </c>
      <c r="U372" s="58">
        <f>SUM(U364:U371)</f>
        <v>350000000</v>
      </c>
      <c r="V372" s="58">
        <f>SUM(V364:V371)</f>
        <v>350000000</v>
      </c>
      <c r="W372" s="72"/>
      <c r="X372" s="58">
        <f>SUM(X364:X371)</f>
        <v>0</v>
      </c>
      <c r="Y372" s="58">
        <f>SUM(Y364:Y371)</f>
        <v>175000000</v>
      </c>
      <c r="Z372" s="58">
        <f>SUM(Z364:Z371)</f>
        <v>175000000</v>
      </c>
      <c r="AA372" s="72"/>
      <c r="AB372" s="58">
        <f>SUM(AB364:AB371)</f>
        <v>0</v>
      </c>
      <c r="AC372" s="58">
        <f>SUM(AC364:AC371)</f>
        <v>206250000</v>
      </c>
      <c r="AD372" s="58">
        <f>SUM(AD364:AD371)</f>
        <v>206250000</v>
      </c>
      <c r="AE372" s="72"/>
      <c r="AF372" s="58">
        <f>SUM(AF364:AF371)</f>
        <v>0</v>
      </c>
      <c r="AG372" s="58">
        <f>SUM(AG364:AG371)</f>
        <v>381250000</v>
      </c>
      <c r="AH372" s="58">
        <f>SUM(AH364:AH371)</f>
        <v>381250000</v>
      </c>
    </row>
    <row r="373" spans="1:34" s="4" customFormat="1" x14ac:dyDescent="0.25">
      <c r="A373" s="76"/>
      <c r="B373" s="76"/>
      <c r="C373" s="76"/>
      <c r="D373" s="76">
        <v>30</v>
      </c>
      <c r="E373" s="76" t="s">
        <v>27</v>
      </c>
      <c r="F373" s="76" t="s">
        <v>26</v>
      </c>
      <c r="G373" s="72"/>
      <c r="H373" s="77">
        <f>SUM(H339,H347,H354:H355,H363,H372)</f>
        <v>0</v>
      </c>
      <c r="I373" s="77">
        <f>SUM(I339,I347,I354:I355,I363,I372)</f>
        <v>-150000000</v>
      </c>
      <c r="J373" s="77">
        <f>SUM(J339,J347,J354:J355,J363,J372)</f>
        <v>-150000000</v>
      </c>
      <c r="L373" s="77">
        <f>SUM(L339,L347,L354:L355,L363,L372)</f>
        <v>0</v>
      </c>
      <c r="M373" s="77">
        <f>SUM(M339,M347,M354:M355,M363,M372)</f>
        <v>-112500000</v>
      </c>
      <c r="N373" s="77">
        <f>SUM(N339,N347,N354:N355,N363,N372)</f>
        <v>-112500000</v>
      </c>
      <c r="P373" s="77">
        <f>SUM(P339,P347,P354:P355,P363,P372)</f>
        <v>0</v>
      </c>
      <c r="Q373" s="77">
        <f>SUM(Q339,Q347,Q354:Q355,Q363,Q372)</f>
        <v>-37500000</v>
      </c>
      <c r="R373" s="77">
        <f>SUM(R339,R347,R354:R355,R363,R372)</f>
        <v>-37500000</v>
      </c>
      <c r="T373" s="77">
        <f>SUM(T339,T347,T354:T355,T363,T372)</f>
        <v>0</v>
      </c>
      <c r="U373" s="77">
        <f>SUM(U339,U347,U354:U355,U363,U372)</f>
        <v>-1150000000</v>
      </c>
      <c r="V373" s="77">
        <f>SUM(V339,V347,V354:V355,V363,V372)</f>
        <v>-1150000000</v>
      </c>
      <c r="W373" s="72"/>
      <c r="X373" s="77">
        <f>SUM(X339,X347,X354:X355,X363,X372)</f>
        <v>0</v>
      </c>
      <c r="Y373" s="77">
        <f>SUM(Y339,Y347,Y354:Y355,Y363,Y372)</f>
        <v>-1825000000</v>
      </c>
      <c r="Z373" s="77">
        <f>SUM(Z339,Z347,Z354:Z355,Z363,Z372)</f>
        <v>-1825000000</v>
      </c>
      <c r="AA373" s="72"/>
      <c r="AB373" s="77">
        <f>SUM(AB339,AB347,AB354:AB355,AB363,AB372)</f>
        <v>0</v>
      </c>
      <c r="AC373" s="77">
        <f>SUM(AC339,AC347,AC354:AC355,AC363,AC372)</f>
        <v>-2293750000</v>
      </c>
      <c r="AD373" s="77">
        <f>SUM(AD339,AD347,AD354:AD355,AD363,AD372)</f>
        <v>-2293750000</v>
      </c>
      <c r="AE373" s="72"/>
      <c r="AF373" s="77">
        <f>SUM(AF339,AF347,AF354:AF355,AF363,AF372)</f>
        <v>0</v>
      </c>
      <c r="AG373" s="77">
        <f>SUM(AG339,AG347,AG354:AG355,AG363,AG372)</f>
        <v>-4118750000</v>
      </c>
      <c r="AH373" s="77">
        <f>SUM(AH339,AH347,AH354:AH355,AH363,AH372)</f>
        <v>-4118750000</v>
      </c>
    </row>
    <row r="374" spans="1:34" s="4" customFormat="1" x14ac:dyDescent="0.25">
      <c r="A374" s="2">
        <v>711100</v>
      </c>
      <c r="B374" s="2">
        <v>6300</v>
      </c>
      <c r="C374" s="12">
        <v>7111</v>
      </c>
      <c r="D374" s="12">
        <v>31</v>
      </c>
      <c r="E374" s="22" t="s">
        <v>25</v>
      </c>
      <c r="F374" s="22" t="s">
        <v>24</v>
      </c>
      <c r="G374" s="68" t="s">
        <v>570</v>
      </c>
      <c r="H374" s="13"/>
      <c r="I374" s="13">
        <f>SUMIFS(GD_E_2018!G:G,GD_E_2018!E:E,A374)</f>
        <v>0</v>
      </c>
      <c r="J374" s="13">
        <f>H374+I374</f>
        <v>0</v>
      </c>
      <c r="L374" s="13"/>
      <c r="M374" s="13">
        <f>SUMIFS(GD_E_2018!I:I,GD_E_2018!E:E,A374)</f>
        <v>0</v>
      </c>
      <c r="N374" s="13">
        <f>L374+M374</f>
        <v>0</v>
      </c>
      <c r="P374" s="13">
        <f t="shared" ref="P374:R375" si="574">O374+N374</f>
        <v>0</v>
      </c>
      <c r="Q374" s="13">
        <f>SUMIFS(GD_E_2018!K:K,GD_E_2018!E:E,A374)</f>
        <v>0</v>
      </c>
      <c r="R374" s="13">
        <f t="shared" si="574"/>
        <v>0</v>
      </c>
      <c r="T374" s="13"/>
      <c r="U374" s="13">
        <f>SUMIFS(GD_E_2019!G:G,GD_E_2019!E:E,A374)</f>
        <v>0</v>
      </c>
      <c r="V374" s="13">
        <f t="shared" ref="V374:V375" si="575">U374+T374</f>
        <v>0</v>
      </c>
      <c r="W374" s="68" t="s">
        <v>570</v>
      </c>
      <c r="X374" s="13"/>
      <c r="Y374" s="13">
        <f>SUMIFS(GD_E_2020!G:G,GD_E_2020!E:E,A374)</f>
        <v>0</v>
      </c>
      <c r="Z374" s="13">
        <f t="shared" ref="Z374:Z375" si="576">Y374+X374</f>
        <v>0</v>
      </c>
      <c r="AA374" s="68" t="s">
        <v>570</v>
      </c>
      <c r="AB374" s="13"/>
      <c r="AC374" s="13">
        <f>SUMIFS(GD_E_2020!J:J,GD_E_2020!E:E,A374)</f>
        <v>0</v>
      </c>
      <c r="AD374" s="13">
        <f t="shared" ref="AD374:AD375" si="577">AC374+AB374</f>
        <v>0</v>
      </c>
      <c r="AE374" s="68" t="s">
        <v>570</v>
      </c>
      <c r="AF374" s="13"/>
      <c r="AG374" s="13">
        <f t="shared" ref="AG374:AG375" si="578">AC374+Y374</f>
        <v>0</v>
      </c>
      <c r="AH374" s="13">
        <f t="shared" ref="AH374:AH375" si="579">AG374+AF374</f>
        <v>0</v>
      </c>
    </row>
    <row r="375" spans="1:34" s="4" customFormat="1" x14ac:dyDescent="0.25">
      <c r="A375" s="2">
        <v>711200</v>
      </c>
      <c r="B375" s="2">
        <v>6300</v>
      </c>
      <c r="C375" s="12">
        <v>7112</v>
      </c>
      <c r="D375" s="12">
        <v>31</v>
      </c>
      <c r="E375" s="22" t="s">
        <v>23</v>
      </c>
      <c r="F375" s="22" t="s">
        <v>19</v>
      </c>
      <c r="G375" s="68" t="s">
        <v>570</v>
      </c>
      <c r="H375" s="13"/>
      <c r="I375" s="13">
        <f>SUMIFS(GD_E_2018!G:G,GD_E_2018!E:E,A375)</f>
        <v>0</v>
      </c>
      <c r="J375" s="13">
        <f>H375+I375</f>
        <v>0</v>
      </c>
      <c r="L375" s="13"/>
      <c r="M375" s="13">
        <f>SUMIFS(GD_E_2018!I:I,GD_E_2018!E:E,A375)</f>
        <v>0</v>
      </c>
      <c r="N375" s="13">
        <f>L375+M375</f>
        <v>0</v>
      </c>
      <c r="P375" s="13">
        <f t="shared" si="574"/>
        <v>0</v>
      </c>
      <c r="Q375" s="13">
        <f>SUMIFS(GD_E_2018!K:K,GD_E_2018!E:E,A375)</f>
        <v>0</v>
      </c>
      <c r="R375" s="13">
        <f t="shared" si="574"/>
        <v>0</v>
      </c>
      <c r="T375" s="13"/>
      <c r="U375" s="13">
        <f>SUMIFS(GD_E_2019!G:G,GD_E_2019!E:E,A375)</f>
        <v>0</v>
      </c>
      <c r="V375" s="13">
        <f t="shared" si="575"/>
        <v>0</v>
      </c>
      <c r="W375" s="68" t="s">
        <v>570</v>
      </c>
      <c r="X375" s="13"/>
      <c r="Y375" s="13">
        <f>SUMIFS(GD_E_2020!G:G,GD_E_2020!E:E,A375)</f>
        <v>0</v>
      </c>
      <c r="Z375" s="13">
        <f t="shared" si="576"/>
        <v>0</v>
      </c>
      <c r="AA375" s="68" t="s">
        <v>570</v>
      </c>
      <c r="AB375" s="13"/>
      <c r="AC375" s="13">
        <f>SUMIFS(GD_E_2020!J:J,GD_E_2020!E:E,A375)</f>
        <v>0</v>
      </c>
      <c r="AD375" s="13">
        <f t="shared" si="577"/>
        <v>0</v>
      </c>
      <c r="AE375" s="68" t="s">
        <v>570</v>
      </c>
      <c r="AF375" s="13"/>
      <c r="AG375" s="13">
        <f t="shared" si="578"/>
        <v>0</v>
      </c>
      <c r="AH375" s="13">
        <f t="shared" si="579"/>
        <v>0</v>
      </c>
    </row>
    <row r="376" spans="1:34" s="4" customFormat="1" x14ac:dyDescent="0.25">
      <c r="A376" s="59"/>
      <c r="B376" s="59"/>
      <c r="C376" s="59"/>
      <c r="D376" s="59"/>
      <c r="E376" s="59" t="s">
        <v>23</v>
      </c>
      <c r="F376" s="59" t="s">
        <v>22</v>
      </c>
      <c r="G376" s="72"/>
      <c r="H376" s="60">
        <f>SUM(H374:H375)</f>
        <v>0</v>
      </c>
      <c r="I376" s="60">
        <f>SUM(I374:I375)</f>
        <v>0</v>
      </c>
      <c r="J376" s="60">
        <f>SUM(J374:J375)</f>
        <v>0</v>
      </c>
      <c r="L376" s="60">
        <f>SUM(L374:L375)</f>
        <v>0</v>
      </c>
      <c r="M376" s="60">
        <f>SUM(M374:M375)</f>
        <v>0</v>
      </c>
      <c r="N376" s="60">
        <f>SUM(N374:N375)</f>
        <v>0</v>
      </c>
      <c r="P376" s="60">
        <f>SUM(P374:P375)</f>
        <v>0</v>
      </c>
      <c r="Q376" s="60">
        <f>SUM(Q374:Q375)</f>
        <v>0</v>
      </c>
      <c r="R376" s="60">
        <f>SUM(R374:R375)</f>
        <v>0</v>
      </c>
      <c r="T376" s="60">
        <f>SUM(T374:T375)</f>
        <v>0</v>
      </c>
      <c r="U376" s="60">
        <f>SUM(U374:U375)</f>
        <v>0</v>
      </c>
      <c r="V376" s="60">
        <f>SUM(V374:V375)</f>
        <v>0</v>
      </c>
      <c r="W376" s="72"/>
      <c r="X376" s="60">
        <f>SUM(X374:X375)</f>
        <v>0</v>
      </c>
      <c r="Y376" s="60">
        <f>SUM(Y374:Y375)</f>
        <v>0</v>
      </c>
      <c r="Z376" s="60">
        <f>SUM(Z374:Z375)</f>
        <v>0</v>
      </c>
      <c r="AA376" s="72"/>
      <c r="AB376" s="60">
        <f>SUM(AB374:AB375)</f>
        <v>0</v>
      </c>
      <c r="AC376" s="60">
        <f>SUM(AC374:AC375)</f>
        <v>0</v>
      </c>
      <c r="AD376" s="60">
        <f>SUM(AD374:AD375)</f>
        <v>0</v>
      </c>
      <c r="AE376" s="72"/>
      <c r="AF376" s="60">
        <f>SUM(AF374:AF375)</f>
        <v>0</v>
      </c>
      <c r="AG376" s="60">
        <f>SUM(AG374:AG375)</f>
        <v>0</v>
      </c>
      <c r="AH376" s="60">
        <f>SUM(AH374:AH375)</f>
        <v>0</v>
      </c>
    </row>
    <row r="377" spans="1:34" s="4" customFormat="1" x14ac:dyDescent="0.25">
      <c r="A377" s="2">
        <v>811100</v>
      </c>
      <c r="B377" s="2">
        <v>6700</v>
      </c>
      <c r="C377" s="12">
        <v>8111</v>
      </c>
      <c r="D377" s="12">
        <v>32</v>
      </c>
      <c r="E377" s="22" t="s">
        <v>21</v>
      </c>
      <c r="F377" s="22" t="s">
        <v>20</v>
      </c>
      <c r="G377" s="68" t="s">
        <v>570</v>
      </c>
      <c r="H377" s="13"/>
      <c r="I377" s="13">
        <f>SUMIFS(GD_E_2018!G:G,GD_E_2018!E:E,A377)</f>
        <v>0</v>
      </c>
      <c r="J377" s="13">
        <f>H377+I377</f>
        <v>0</v>
      </c>
      <c r="L377" s="13"/>
      <c r="M377" s="13">
        <f>SUMIFS(GD_E_2018!I:I,GD_E_2018!E:E,A377)</f>
        <v>0</v>
      </c>
      <c r="N377" s="13">
        <f>L377+M377</f>
        <v>0</v>
      </c>
      <c r="P377" s="13">
        <f t="shared" ref="P377:R378" si="580">O377+N377</f>
        <v>0</v>
      </c>
      <c r="Q377" s="13">
        <f>SUMIFS(GD_E_2018!K:K,GD_E_2018!E:E,A377)</f>
        <v>0</v>
      </c>
      <c r="R377" s="13">
        <f t="shared" si="580"/>
        <v>0</v>
      </c>
      <c r="T377" s="13"/>
      <c r="U377" s="13">
        <f>SUMIFS(GD_E_2019!G:G,GD_E_2019!E:E,A377)</f>
        <v>0</v>
      </c>
      <c r="V377" s="13">
        <f t="shared" ref="V377:V378" si="581">U377+T377</f>
        <v>0</v>
      </c>
      <c r="W377" s="68" t="s">
        <v>570</v>
      </c>
      <c r="X377" s="13"/>
      <c r="Y377" s="13">
        <f>SUMIFS(GD_E_2020!G:G,GD_E_2020!E:E,A377)</f>
        <v>0</v>
      </c>
      <c r="Z377" s="13">
        <f t="shared" ref="Z377:Z378" si="582">Y377+X377</f>
        <v>0</v>
      </c>
      <c r="AA377" s="68" t="s">
        <v>570</v>
      </c>
      <c r="AB377" s="13"/>
      <c r="AC377" s="13">
        <f>SUMIFS(GD_E_2020!J:J,GD_E_2020!E:E,A377)</f>
        <v>0</v>
      </c>
      <c r="AD377" s="13">
        <f t="shared" ref="AD377:AD378" si="583">AC377+AB377</f>
        <v>0</v>
      </c>
      <c r="AE377" s="68" t="s">
        <v>570</v>
      </c>
      <c r="AF377" s="13"/>
      <c r="AG377" s="13">
        <f t="shared" ref="AG377:AG378" si="584">AC377+Y377</f>
        <v>0</v>
      </c>
      <c r="AH377" s="13">
        <f t="shared" ref="AH377:AH378" si="585">AG377+AF377</f>
        <v>0</v>
      </c>
    </row>
    <row r="378" spans="1:34" s="4" customFormat="1" x14ac:dyDescent="0.25">
      <c r="A378" s="2">
        <v>811200</v>
      </c>
      <c r="B378" s="2">
        <v>6700</v>
      </c>
      <c r="C378" s="12">
        <v>8112</v>
      </c>
      <c r="D378" s="12">
        <v>32</v>
      </c>
      <c r="E378" s="22" t="s">
        <v>18</v>
      </c>
      <c r="F378" s="22" t="s">
        <v>19</v>
      </c>
      <c r="G378" s="68" t="s">
        <v>570</v>
      </c>
      <c r="H378" s="13"/>
      <c r="I378" s="13">
        <f>SUMIFS(GD_E_2018!G:G,GD_E_2018!E:E,A378)</f>
        <v>0</v>
      </c>
      <c r="J378" s="13">
        <f>H378+I378</f>
        <v>0</v>
      </c>
      <c r="L378" s="13"/>
      <c r="M378" s="13">
        <f>SUMIFS(GD_E_2018!I:I,GD_E_2018!E:E,A378)</f>
        <v>0</v>
      </c>
      <c r="N378" s="13">
        <f>L378+M378</f>
        <v>0</v>
      </c>
      <c r="P378" s="13">
        <f t="shared" si="580"/>
        <v>0</v>
      </c>
      <c r="Q378" s="13">
        <f>SUMIFS(GD_E_2018!K:K,GD_E_2018!E:E,A378)</f>
        <v>0</v>
      </c>
      <c r="R378" s="13">
        <f t="shared" si="580"/>
        <v>0</v>
      </c>
      <c r="T378" s="13"/>
      <c r="U378" s="13">
        <f>SUMIFS(GD_E_2019!G:G,GD_E_2019!E:E,A378)</f>
        <v>0</v>
      </c>
      <c r="V378" s="13">
        <f t="shared" si="581"/>
        <v>0</v>
      </c>
      <c r="W378" s="68" t="s">
        <v>570</v>
      </c>
      <c r="X378" s="13"/>
      <c r="Y378" s="13">
        <f>SUMIFS(GD_E_2020!G:G,GD_E_2020!E:E,A378)</f>
        <v>0</v>
      </c>
      <c r="Z378" s="13">
        <f t="shared" si="582"/>
        <v>0</v>
      </c>
      <c r="AA378" s="68" t="s">
        <v>570</v>
      </c>
      <c r="AB378" s="13"/>
      <c r="AC378" s="13">
        <f>SUMIFS(GD_E_2020!J:J,GD_E_2020!E:E,A378)</f>
        <v>0</v>
      </c>
      <c r="AD378" s="13">
        <f t="shared" si="583"/>
        <v>0</v>
      </c>
      <c r="AE378" s="68" t="s">
        <v>570</v>
      </c>
      <c r="AF378" s="13"/>
      <c r="AG378" s="13">
        <f t="shared" si="584"/>
        <v>0</v>
      </c>
      <c r="AH378" s="13">
        <f t="shared" si="585"/>
        <v>0</v>
      </c>
    </row>
    <row r="379" spans="1:34" s="4" customFormat="1" x14ac:dyDescent="0.25">
      <c r="A379" s="59"/>
      <c r="B379" s="59"/>
      <c r="C379" s="59"/>
      <c r="D379" s="59"/>
      <c r="E379" s="59" t="s">
        <v>18</v>
      </c>
      <c r="F379" s="59" t="s">
        <v>17</v>
      </c>
      <c r="G379" s="72"/>
      <c r="H379" s="60">
        <f>SUM(H377:H378)</f>
        <v>0</v>
      </c>
      <c r="I379" s="60">
        <f>SUM(I377:I378)</f>
        <v>0</v>
      </c>
      <c r="J379" s="60">
        <f>SUM(J377:J378)</f>
        <v>0</v>
      </c>
      <c r="L379" s="60">
        <f>SUM(L377:L378)</f>
        <v>0</v>
      </c>
      <c r="M379" s="60">
        <f>SUM(M377:M378)</f>
        <v>0</v>
      </c>
      <c r="N379" s="60">
        <f>SUM(N377:N378)</f>
        <v>0</v>
      </c>
      <c r="P379" s="60">
        <f>SUM(P377:P378)</f>
        <v>0</v>
      </c>
      <c r="Q379" s="60">
        <f>SUM(Q377:Q378)</f>
        <v>0</v>
      </c>
      <c r="R379" s="60">
        <f>SUM(R377:R378)</f>
        <v>0</v>
      </c>
      <c r="T379" s="60">
        <f>SUM(T377:T378)</f>
        <v>0</v>
      </c>
      <c r="U379" s="60">
        <f>SUM(U377:U378)</f>
        <v>0</v>
      </c>
      <c r="V379" s="60">
        <f>SUM(V377:V378)</f>
        <v>0</v>
      </c>
      <c r="W379" s="72"/>
      <c r="X379" s="60">
        <f>SUM(X377:X378)</f>
        <v>0</v>
      </c>
      <c r="Y379" s="60">
        <f>SUM(Y377:Y378)</f>
        <v>0</v>
      </c>
      <c r="Z379" s="60">
        <f>SUM(Z377:Z378)</f>
        <v>0</v>
      </c>
      <c r="AA379" s="72"/>
      <c r="AB379" s="60">
        <f>SUM(AB377:AB378)</f>
        <v>0</v>
      </c>
      <c r="AC379" s="60">
        <f>SUM(AC377:AC378)</f>
        <v>0</v>
      </c>
      <c r="AD379" s="60">
        <f>SUM(AD377:AD378)</f>
        <v>0</v>
      </c>
      <c r="AE379" s="72"/>
      <c r="AF379" s="60">
        <f>SUM(AF377:AF378)</f>
        <v>0</v>
      </c>
      <c r="AG379" s="60">
        <f>SUM(AG377:AG378)</f>
        <v>0</v>
      </c>
      <c r="AH379" s="60">
        <f>SUM(AH377:AH378)</f>
        <v>0</v>
      </c>
    </row>
    <row r="380" spans="1:34" s="4" customFormat="1" x14ac:dyDescent="0.25">
      <c r="A380" s="76"/>
      <c r="B380" s="76"/>
      <c r="C380" s="76"/>
      <c r="D380" s="76">
        <v>40</v>
      </c>
      <c r="E380" s="76" t="s">
        <v>16</v>
      </c>
      <c r="F380" s="76" t="s">
        <v>15</v>
      </c>
      <c r="G380" s="72"/>
      <c r="H380" s="77">
        <f>H376+H379</f>
        <v>0</v>
      </c>
      <c r="I380" s="77">
        <f>I376+I379</f>
        <v>0</v>
      </c>
      <c r="J380" s="77">
        <f>J376+J379</f>
        <v>0</v>
      </c>
      <c r="L380" s="77">
        <f>L376+L379</f>
        <v>0</v>
      </c>
      <c r="M380" s="77">
        <f>M376+M379</f>
        <v>0</v>
      </c>
      <c r="N380" s="77">
        <f>N376+N379</f>
        <v>0</v>
      </c>
      <c r="P380" s="77">
        <f>P376+P379</f>
        <v>0</v>
      </c>
      <c r="Q380" s="77">
        <f>Q376+Q379</f>
        <v>0</v>
      </c>
      <c r="R380" s="77">
        <f>R376+R379</f>
        <v>0</v>
      </c>
      <c r="T380" s="77">
        <f>T376+T379</f>
        <v>0</v>
      </c>
      <c r="U380" s="77">
        <f>U376+U379</f>
        <v>0</v>
      </c>
      <c r="V380" s="77">
        <f>V376+V379</f>
        <v>0</v>
      </c>
      <c r="W380" s="72"/>
      <c r="X380" s="77">
        <f>X376+X379</f>
        <v>0</v>
      </c>
      <c r="Y380" s="77">
        <f>Y376+Y379</f>
        <v>0</v>
      </c>
      <c r="Z380" s="77">
        <f>Z376+Z379</f>
        <v>0</v>
      </c>
      <c r="AA380" s="72"/>
      <c r="AB380" s="77">
        <f>AB376+AB379</f>
        <v>0</v>
      </c>
      <c r="AC380" s="77">
        <f>AC376+AC379</f>
        <v>0</v>
      </c>
      <c r="AD380" s="77">
        <f>AD376+AD379</f>
        <v>0</v>
      </c>
      <c r="AE380" s="72"/>
      <c r="AF380" s="77">
        <f>AF376+AF379</f>
        <v>0</v>
      </c>
      <c r="AG380" s="77">
        <f>AG376+AG379</f>
        <v>0</v>
      </c>
      <c r="AH380" s="77">
        <f>AH376+AH379</f>
        <v>0</v>
      </c>
    </row>
    <row r="381" spans="1:34" s="4" customFormat="1" x14ac:dyDescent="0.25">
      <c r="A381" s="41"/>
      <c r="B381" s="41"/>
      <c r="C381" s="41"/>
      <c r="D381" s="41">
        <v>50</v>
      </c>
      <c r="E381" s="41" t="s">
        <v>14</v>
      </c>
      <c r="F381" s="41" t="s">
        <v>13</v>
      </c>
      <c r="G381" s="72"/>
      <c r="H381" s="42">
        <f>H373+H380</f>
        <v>0</v>
      </c>
      <c r="I381" s="42">
        <f>I373+I380</f>
        <v>-150000000</v>
      </c>
      <c r="J381" s="42">
        <f>J373+J380</f>
        <v>-150000000</v>
      </c>
      <c r="L381" s="42">
        <f>L373+L380</f>
        <v>0</v>
      </c>
      <c r="M381" s="42">
        <f>M373+M380</f>
        <v>-112500000</v>
      </c>
      <c r="N381" s="42">
        <f>N373+N380</f>
        <v>-112500000</v>
      </c>
      <c r="P381" s="42">
        <f>P373+P380</f>
        <v>0</v>
      </c>
      <c r="Q381" s="42">
        <f>Q373+Q380</f>
        <v>-37500000</v>
      </c>
      <c r="R381" s="42">
        <f>R373+R380</f>
        <v>-37500000</v>
      </c>
      <c r="T381" s="42">
        <f>T373+T380</f>
        <v>0</v>
      </c>
      <c r="U381" s="42">
        <f>U373+U380</f>
        <v>-1150000000</v>
      </c>
      <c r="V381" s="42">
        <f>V373+V380</f>
        <v>-1150000000</v>
      </c>
      <c r="W381" s="72"/>
      <c r="X381" s="42">
        <f>X373+X380</f>
        <v>0</v>
      </c>
      <c r="Y381" s="42">
        <f>Y373+Y380</f>
        <v>-1825000000</v>
      </c>
      <c r="Z381" s="42">
        <f>Z373+Z380</f>
        <v>-1825000000</v>
      </c>
      <c r="AA381" s="72"/>
      <c r="AB381" s="42">
        <f>AB373+AB380</f>
        <v>0</v>
      </c>
      <c r="AC381" s="42">
        <f>AC373+AC380</f>
        <v>-2293750000</v>
      </c>
      <c r="AD381" s="42">
        <f>AD373+AD380</f>
        <v>-2293750000</v>
      </c>
      <c r="AE381" s="72"/>
      <c r="AF381" s="42">
        <f>AF373+AF380</f>
        <v>0</v>
      </c>
      <c r="AG381" s="42">
        <f>AG373+AG380</f>
        <v>-4118750000</v>
      </c>
      <c r="AH381" s="42">
        <f>AH373+AH380</f>
        <v>-4118750000</v>
      </c>
    </row>
    <row r="382" spans="1:34" s="4" customFormat="1" x14ac:dyDescent="0.25">
      <c r="A382" s="15">
        <v>821100</v>
      </c>
      <c r="B382" s="15">
        <v>7100</v>
      </c>
      <c r="C382" s="15">
        <v>8211</v>
      </c>
      <c r="D382" s="15">
        <v>51</v>
      </c>
      <c r="E382" s="15" t="s">
        <v>12</v>
      </c>
      <c r="F382" s="15" t="s">
        <v>11</v>
      </c>
      <c r="G382" s="68" t="s">
        <v>570</v>
      </c>
      <c r="H382" s="16"/>
      <c r="I382" s="13">
        <f>SUMIFS(GD_E_2018!G:G,GD_E_2018!E:E,A382)</f>
        <v>30000000</v>
      </c>
      <c r="J382" s="16">
        <f>H382+I382</f>
        <v>30000000</v>
      </c>
      <c r="L382" s="16"/>
      <c r="M382" s="13">
        <f>SUMIFS(GD_E_2018!I:I,GD_E_2018!E:E,A382)</f>
        <v>22500000</v>
      </c>
      <c r="N382" s="16">
        <f>L382+M382</f>
        <v>22500000</v>
      </c>
      <c r="P382" s="13"/>
      <c r="Q382" s="13">
        <f>SUMIFS(GD_E_2018!K:K,GD_E_2018!E:E,A382)</f>
        <v>7500000</v>
      </c>
      <c r="R382" s="13">
        <f t="shared" ref="P382:R383" si="586">Q382+P382</f>
        <v>7500000</v>
      </c>
      <c r="T382" s="13"/>
      <c r="U382" s="13">
        <f>SUMIFS(GD_E_2019!G:G,GD_E_2019!E:E,A382)</f>
        <v>230000000</v>
      </c>
      <c r="V382" s="13">
        <f t="shared" ref="V382:V383" si="587">U382+T382</f>
        <v>230000000</v>
      </c>
      <c r="W382" s="68" t="s">
        <v>570</v>
      </c>
      <c r="X382" s="13"/>
      <c r="Y382" s="13">
        <f>SUMIFS(GD_E_2020!G:G,GD_E_2020!E:E,A382)</f>
        <v>365000000</v>
      </c>
      <c r="Z382" s="13">
        <f t="shared" ref="Z382:Z383" si="588">Y382+X382</f>
        <v>365000000</v>
      </c>
      <c r="AA382" s="68" t="s">
        <v>570</v>
      </c>
      <c r="AB382" s="13"/>
      <c r="AC382" s="13">
        <f>SUMIFS(GD_E_2020!J:J,GD_E_2020!E:E,A382)</f>
        <v>458750000</v>
      </c>
      <c r="AD382" s="13">
        <f t="shared" ref="AD382:AD383" si="589">AC382+AB382</f>
        <v>458750000</v>
      </c>
      <c r="AE382" s="68" t="s">
        <v>570</v>
      </c>
      <c r="AF382" s="13"/>
      <c r="AG382" s="13">
        <f t="shared" ref="AG382:AG383" si="590">AC382+Y382</f>
        <v>823750000</v>
      </c>
      <c r="AH382" s="13">
        <f t="shared" ref="AH382:AH383" si="591">AG382+AF382</f>
        <v>823750000</v>
      </c>
    </row>
    <row r="383" spans="1:34" s="4" customFormat="1" x14ac:dyDescent="0.25">
      <c r="A383" s="15">
        <v>821200</v>
      </c>
      <c r="B383" s="15">
        <v>7100</v>
      </c>
      <c r="C383" s="15">
        <v>8212</v>
      </c>
      <c r="D383" s="15">
        <v>52</v>
      </c>
      <c r="E383" s="15" t="s">
        <v>10</v>
      </c>
      <c r="F383" s="15" t="s">
        <v>9</v>
      </c>
      <c r="G383" s="68" t="s">
        <v>570</v>
      </c>
      <c r="H383" s="16"/>
      <c r="I383" s="13">
        <f>SUMIFS(GD_E_2018!G:G,GD_E_2018!E:E,A383)</f>
        <v>0</v>
      </c>
      <c r="J383" s="16">
        <f>H383+I383</f>
        <v>0</v>
      </c>
      <c r="L383" s="16"/>
      <c r="M383" s="13">
        <f>SUMIFS(GD_E_2018!I:I,GD_E_2018!E:E,A383)</f>
        <v>0</v>
      </c>
      <c r="N383" s="16">
        <f>L383+M383</f>
        <v>0</v>
      </c>
      <c r="P383" s="13">
        <f t="shared" si="586"/>
        <v>0</v>
      </c>
      <c r="Q383" s="13">
        <f>SUMIFS(GD_E_2018!K:K,GD_E_2018!E:E,A383)</f>
        <v>0</v>
      </c>
      <c r="R383" s="13">
        <f t="shared" si="586"/>
        <v>0</v>
      </c>
      <c r="T383" s="13"/>
      <c r="U383" s="13">
        <f>SUMIFS(GD_E_2019!G:G,GD_E_2019!E:E,A383)</f>
        <v>0</v>
      </c>
      <c r="V383" s="13">
        <f t="shared" si="587"/>
        <v>0</v>
      </c>
      <c r="W383" s="68" t="s">
        <v>570</v>
      </c>
      <c r="X383" s="13"/>
      <c r="Y383" s="13">
        <f>SUMIFS(GD_E_2020!G:G,GD_E_2020!E:E,A383)</f>
        <v>0</v>
      </c>
      <c r="Z383" s="13">
        <f t="shared" si="588"/>
        <v>0</v>
      </c>
      <c r="AA383" s="68" t="s">
        <v>570</v>
      </c>
      <c r="AB383" s="13"/>
      <c r="AC383" s="13">
        <f>SUMIFS(GD_E_2020!J:J,GD_E_2020!E:E,A383)</f>
        <v>0</v>
      </c>
      <c r="AD383" s="13">
        <f t="shared" si="589"/>
        <v>0</v>
      </c>
      <c r="AE383" s="68" t="s">
        <v>570</v>
      </c>
      <c r="AF383" s="13"/>
      <c r="AG383" s="13">
        <f t="shared" si="590"/>
        <v>0</v>
      </c>
      <c r="AH383" s="13">
        <f t="shared" si="591"/>
        <v>0</v>
      </c>
    </row>
    <row r="384" spans="1:34" s="4" customFormat="1" x14ac:dyDescent="0.25">
      <c r="A384" s="41"/>
      <c r="B384" s="41"/>
      <c r="C384" s="41"/>
      <c r="D384" s="41">
        <v>60</v>
      </c>
      <c r="E384" s="41" t="s">
        <v>8</v>
      </c>
      <c r="F384" s="41" t="s">
        <v>7</v>
      </c>
      <c r="G384" s="72"/>
      <c r="H384" s="42">
        <f>SUM(H381:H383)</f>
        <v>0</v>
      </c>
      <c r="I384" s="42">
        <f>SUM(I381:I383)</f>
        <v>-120000000</v>
      </c>
      <c r="J384" s="42">
        <f>SUM(J381:J383)</f>
        <v>-120000000</v>
      </c>
      <c r="L384" s="42">
        <f>SUM(L381:L383)</f>
        <v>0</v>
      </c>
      <c r="M384" s="42">
        <f>SUM(M381:M383)</f>
        <v>-90000000</v>
      </c>
      <c r="N384" s="42">
        <f>SUM(N381:N383)</f>
        <v>-90000000</v>
      </c>
      <c r="P384" s="42">
        <f>SUM(P381:P383)</f>
        <v>0</v>
      </c>
      <c r="Q384" s="42">
        <f>SUM(Q381:Q383)</f>
        <v>-30000000</v>
      </c>
      <c r="R384" s="42">
        <f>SUM(R381:R383)</f>
        <v>-30000000</v>
      </c>
      <c r="T384" s="42">
        <f>SUM(T381:T383)</f>
        <v>0</v>
      </c>
      <c r="U384" s="42">
        <f>SUM(U381:U383)</f>
        <v>-920000000</v>
      </c>
      <c r="V384" s="42">
        <f>SUM(V381:V383)</f>
        <v>-920000000</v>
      </c>
      <c r="W384" s="72"/>
      <c r="X384" s="42">
        <f>SUM(X381:X383)</f>
        <v>0</v>
      </c>
      <c r="Y384" s="42">
        <f>SUM(Y381:Y383)</f>
        <v>-1460000000</v>
      </c>
      <c r="Z384" s="42">
        <f>SUM(Z381:Z383)</f>
        <v>-1460000000</v>
      </c>
      <c r="AA384" s="72"/>
      <c r="AB384" s="42">
        <f>SUM(AB381:AB383)</f>
        <v>0</v>
      </c>
      <c r="AC384" s="42">
        <f>SUM(AC381:AC383)</f>
        <v>-1835000000</v>
      </c>
      <c r="AD384" s="42">
        <f>SUM(AD381:AD383)</f>
        <v>-1835000000</v>
      </c>
      <c r="AE384" s="72"/>
      <c r="AF384" s="42">
        <f>SUM(AF381:AF383)</f>
        <v>0</v>
      </c>
      <c r="AG384" s="42">
        <f>SUM(AG381:AG383)</f>
        <v>-3295000000</v>
      </c>
      <c r="AH384" s="42">
        <f>SUM(AH381:AH383)</f>
        <v>-3295000000</v>
      </c>
    </row>
    <row r="385" spans="1:34" s="4" customFormat="1" ht="15.75" thickBot="1" x14ac:dyDescent="0.3">
      <c r="A385" s="61"/>
      <c r="B385" s="61"/>
      <c r="C385" s="61"/>
      <c r="D385" s="61"/>
      <c r="E385" s="61"/>
      <c r="F385" s="61"/>
      <c r="G385" s="75"/>
      <c r="H385" s="3"/>
      <c r="I385" s="3"/>
      <c r="J385" s="3"/>
      <c r="L385" s="3"/>
      <c r="M385" s="3"/>
      <c r="N385" s="3"/>
      <c r="P385" s="3"/>
      <c r="Q385" s="3"/>
      <c r="R385" s="3"/>
      <c r="T385" s="3"/>
      <c r="U385" s="3"/>
      <c r="V385" s="3"/>
      <c r="W385" s="75"/>
      <c r="X385" s="3"/>
      <c r="Y385" s="3"/>
      <c r="Z385" s="3"/>
      <c r="AA385" s="75"/>
      <c r="AB385" s="3"/>
      <c r="AC385" s="3"/>
      <c r="AD385" s="3"/>
      <c r="AE385" s="75"/>
      <c r="AF385" s="3"/>
      <c r="AG385" s="3"/>
      <c r="AH385" s="3"/>
    </row>
    <row r="386" spans="1:34" s="4" customFormat="1" x14ac:dyDescent="0.25">
      <c r="A386" s="2"/>
      <c r="B386" s="2"/>
      <c r="C386" s="2"/>
      <c r="D386" s="2"/>
      <c r="E386" s="12" t="s">
        <v>6</v>
      </c>
      <c r="F386" s="12" t="s">
        <v>5</v>
      </c>
      <c r="G386" s="68"/>
      <c r="H386" s="3"/>
      <c r="I386" s="3"/>
      <c r="J386" s="3"/>
      <c r="L386" s="3"/>
      <c r="M386" s="3"/>
      <c r="N386" s="3"/>
      <c r="P386" s="3"/>
      <c r="Q386" s="3"/>
      <c r="R386" s="3"/>
      <c r="T386" s="3"/>
      <c r="U386" s="3"/>
      <c r="V386" s="3"/>
      <c r="W386" s="68"/>
      <c r="X386" s="3"/>
      <c r="Y386" s="3"/>
      <c r="Z386" s="3"/>
      <c r="AA386" s="68"/>
      <c r="AB386" s="3"/>
      <c r="AC386" s="3"/>
      <c r="AD386" s="3"/>
      <c r="AE386" s="68"/>
      <c r="AF386" s="3"/>
      <c r="AG386" s="3"/>
      <c r="AH386" s="3"/>
    </row>
    <row r="387" spans="1:34" s="4" customFormat="1" x14ac:dyDescent="0.25">
      <c r="A387" s="2"/>
      <c r="B387" s="2"/>
      <c r="C387" s="2"/>
      <c r="D387" s="2">
        <v>61</v>
      </c>
      <c r="E387" s="2" t="s">
        <v>4</v>
      </c>
      <c r="F387" s="2" t="s">
        <v>3</v>
      </c>
      <c r="G387" s="69"/>
      <c r="H387" s="3">
        <f>H384-H388</f>
        <v>0</v>
      </c>
      <c r="I387" s="3">
        <f>I384-I388</f>
        <v>-120000000</v>
      </c>
      <c r="J387" s="3">
        <f>J384-J388</f>
        <v>-120000000</v>
      </c>
      <c r="L387" s="3">
        <f>L384-L388</f>
        <v>0</v>
      </c>
      <c r="M387" s="3">
        <f>M384-M388</f>
        <v>-90000000</v>
      </c>
      <c r="N387" s="3">
        <f>N384-N388</f>
        <v>-90000000</v>
      </c>
      <c r="P387" s="3">
        <f>P384-P388</f>
        <v>0</v>
      </c>
      <c r="Q387" s="3">
        <f>Q384-Q388</f>
        <v>-30000000</v>
      </c>
      <c r="R387" s="3">
        <f>R384-R388</f>
        <v>-30000000</v>
      </c>
      <c r="T387" s="3">
        <f>T384-T388</f>
        <v>0</v>
      </c>
      <c r="U387" s="3">
        <f>U384-U388</f>
        <v>-920000000</v>
      </c>
      <c r="V387" s="3">
        <f>V384-V388</f>
        <v>-920000000</v>
      </c>
      <c r="W387" s="69"/>
      <c r="X387" s="3">
        <f>X384-X388</f>
        <v>0</v>
      </c>
      <c r="Y387" s="3">
        <f>Y384-Y388</f>
        <v>-1460000000</v>
      </c>
      <c r="Z387" s="3">
        <f>Z384-Z388</f>
        <v>-1460000000</v>
      </c>
      <c r="AA387" s="69"/>
      <c r="AB387" s="3">
        <f>AB384-AB388</f>
        <v>0</v>
      </c>
      <c r="AC387" s="3">
        <f>AC384-AC388</f>
        <v>-1835000000</v>
      </c>
      <c r="AD387" s="3">
        <f>AD384-AD388</f>
        <v>-1835000000</v>
      </c>
      <c r="AE387" s="69"/>
      <c r="AF387" s="3">
        <f>AF384-AF388</f>
        <v>0</v>
      </c>
      <c r="AG387" s="3">
        <f>AG384-AG388</f>
        <v>-3295000000</v>
      </c>
      <c r="AH387" s="3">
        <f>AH384-AH388</f>
        <v>-3295000000</v>
      </c>
    </row>
    <row r="388" spans="1:34" s="4" customFormat="1" x14ac:dyDescent="0.25">
      <c r="A388" s="2">
        <v>841100</v>
      </c>
      <c r="B388" s="2"/>
      <c r="C388" s="2"/>
      <c r="D388" s="2">
        <v>62</v>
      </c>
      <c r="E388" s="2" t="s">
        <v>2</v>
      </c>
      <c r="F388" s="2" t="s">
        <v>1</v>
      </c>
      <c r="G388" s="68" t="s">
        <v>570</v>
      </c>
      <c r="H388" s="13"/>
      <c r="I388" s="13">
        <f>SUMIFS(GD_E_2018!G:G,GD_E_2018!E:E,A388)</f>
        <v>0</v>
      </c>
      <c r="J388" s="13">
        <f>H388+I388</f>
        <v>0</v>
      </c>
      <c r="L388" s="13"/>
      <c r="M388" s="13">
        <f>SUMIFS(GD_E_2018!I:I,GD_E_2018!E:E,A388)</f>
        <v>0</v>
      </c>
      <c r="N388" s="13">
        <f>L388+M388</f>
        <v>0</v>
      </c>
      <c r="P388" s="13">
        <f>O388+N388</f>
        <v>0</v>
      </c>
      <c r="Q388" s="13">
        <f>SUMIFS(GD_E_2018!K:K,GD_E_2018!E:E,A388)</f>
        <v>0</v>
      </c>
      <c r="R388" s="13">
        <f>Q388+P388</f>
        <v>0</v>
      </c>
      <c r="T388" s="13"/>
      <c r="U388" s="13">
        <f>SUMIFS(GD_E_2019!G:G,GD_E_2019!E:E,A388)</f>
        <v>0</v>
      </c>
      <c r="V388" s="13">
        <f>U388+T388</f>
        <v>0</v>
      </c>
      <c r="W388" s="68" t="s">
        <v>570</v>
      </c>
      <c r="X388" s="13"/>
      <c r="Y388" s="13">
        <f>SUMIFS(GD_E_2020!G:G,GD_E_2020!E:E,A388)</f>
        <v>0</v>
      </c>
      <c r="Z388" s="13">
        <f>Y388+X388</f>
        <v>0</v>
      </c>
      <c r="AA388" s="68" t="s">
        <v>570</v>
      </c>
      <c r="AB388" s="13"/>
      <c r="AC388" s="13">
        <f>SUMIFS(GD_E_2020!J:J,GD_E_2020!E:E,A388)</f>
        <v>0</v>
      </c>
      <c r="AD388" s="13">
        <f>AC388+AB388</f>
        <v>0</v>
      </c>
      <c r="AE388" s="68" t="s">
        <v>570</v>
      </c>
      <c r="AF388" s="13"/>
      <c r="AG388" s="13">
        <f>AC388+Y388</f>
        <v>0</v>
      </c>
      <c r="AH388" s="13">
        <f>AG388+AF388</f>
        <v>0</v>
      </c>
    </row>
    <row r="389" spans="1:34" s="4" customFormat="1" x14ac:dyDescent="0.25">
      <c r="A389" s="2"/>
      <c r="B389" s="2"/>
      <c r="C389" s="2"/>
      <c r="D389" s="2"/>
      <c r="E389" s="2"/>
      <c r="F389" s="2"/>
      <c r="G389" s="68"/>
      <c r="H389" s="45"/>
      <c r="I389" s="13"/>
      <c r="J389" s="45"/>
      <c r="L389" s="45"/>
      <c r="M389" s="13"/>
      <c r="N389" s="45"/>
      <c r="P389" s="45"/>
      <c r="Q389" s="13"/>
      <c r="R389" s="45"/>
      <c r="T389" s="45"/>
      <c r="U389" s="13"/>
      <c r="V389" s="45"/>
      <c r="W389" s="68"/>
      <c r="X389" s="45"/>
      <c r="Y389" s="13"/>
      <c r="Z389" s="45"/>
      <c r="AA389" s="68"/>
      <c r="AB389" s="45"/>
      <c r="AC389" s="13"/>
      <c r="AD389" s="45"/>
      <c r="AE389" s="68"/>
      <c r="AF389" s="45"/>
      <c r="AG389" s="13"/>
      <c r="AH389" s="45"/>
    </row>
    <row r="390" spans="1:34" s="4" customFormat="1" ht="15.75" thickBot="1" x14ac:dyDescent="0.3">
      <c r="A390" s="61"/>
      <c r="B390" s="61"/>
      <c r="C390" s="61"/>
      <c r="D390" s="61"/>
      <c r="E390" s="61"/>
      <c r="F390" s="61"/>
      <c r="G390" s="75"/>
      <c r="H390" s="3"/>
      <c r="I390" s="3"/>
      <c r="J390" s="3"/>
      <c r="L390" s="3"/>
      <c r="M390" s="3"/>
      <c r="N390" s="3"/>
      <c r="P390" s="3"/>
      <c r="Q390" s="3"/>
      <c r="R390" s="3"/>
      <c r="T390" s="3"/>
      <c r="U390" s="3"/>
      <c r="V390" s="3"/>
      <c r="W390" s="75"/>
      <c r="X390" s="3"/>
      <c r="Y390" s="3"/>
      <c r="Z390" s="3"/>
      <c r="AA390" s="75"/>
      <c r="AB390" s="3"/>
      <c r="AC390" s="3"/>
      <c r="AD390" s="3"/>
      <c r="AE390" s="75"/>
      <c r="AF390" s="3"/>
      <c r="AG390" s="3"/>
      <c r="AH390" s="3"/>
    </row>
    <row r="391" spans="1:34"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L391" s="5" t="str">
        <f>IF((L318+L202)=0,"Balanced",L318+L202)</f>
        <v>Balanced</v>
      </c>
      <c r="M391" s="5" t="str">
        <f>IF((M318+M202)=0,"Balanced",M318+M202)</f>
        <v>Balanced</v>
      </c>
      <c r="N391" s="5" t="str">
        <f>IF((N318+N202)=0,"Balanced",N318+N202)</f>
        <v>Balanced</v>
      </c>
      <c r="P391" s="5" t="str">
        <f>IF((P318+P202)=0,"Balanced",P318+P202)</f>
        <v>Balanced</v>
      </c>
      <c r="Q391" s="5" t="str">
        <f>IF((Q318+Q202)=0,"Balanced",Q318+Q202)</f>
        <v>Balanced</v>
      </c>
      <c r="R391" s="5" t="str">
        <f>IF((R318+R202)=0,"Balanced",R318+R202)</f>
        <v>Balanced</v>
      </c>
      <c r="T391" s="5" t="str">
        <f>IF((T318+T202)=0,"Balanced",T318+T202)</f>
        <v>Balanced</v>
      </c>
      <c r="U391" s="5" t="str">
        <f>IF((U318+U202)=0,"Balanced",U318+U202)</f>
        <v>Balanced</v>
      </c>
      <c r="V391" s="5" t="str">
        <f>IF((V318+V202)=0,"Balanced",V318+V202)</f>
        <v>Balanced</v>
      </c>
      <c r="W391" s="75"/>
      <c r="X391" s="5" t="str">
        <f>IF((X318+X202)=0,"Balanced",X318+X202)</f>
        <v>Balanced</v>
      </c>
      <c r="Y391" s="5" t="str">
        <f>IF((Y318+Y202)=0,"Balanced",Y318+Y202)</f>
        <v>Balanced</v>
      </c>
      <c r="Z391" s="5" t="str">
        <f>IF((Z318+Z202)=0,"Balanced",Z318+Z202)</f>
        <v>Balanced</v>
      </c>
      <c r="AA391" s="75"/>
      <c r="AB391" s="5" t="str">
        <f>IF((AB318+AB202)=0,"Balanced",AB318+AB202)</f>
        <v>Balanced</v>
      </c>
      <c r="AC391" s="5" t="str">
        <f>IF((AC318+AC202)=0,"Balanced",AC318+AC202)</f>
        <v>Balanced</v>
      </c>
      <c r="AD391" s="5" t="str">
        <f>IF((AD318+AD202)=0,"Balanced",AD318+AD202)</f>
        <v>Balanced</v>
      </c>
      <c r="AE391" s="75"/>
      <c r="AF391" s="5" t="str">
        <f>IF((AF318+AF202)=0,"Balanced",AF318+AF202)</f>
        <v>Balanced</v>
      </c>
      <c r="AG391" s="5" t="str">
        <f>IF((AG318+AG202)=0,"Balanced",AG318+AG202)</f>
        <v>Balanced</v>
      </c>
      <c r="AH391" s="5" t="str">
        <f>IF((AH318+AH202)=0,"Balanced",AH318+AH202)</f>
        <v>Balanced</v>
      </c>
    </row>
    <row r="392" spans="1:34" s="4" customFormat="1" x14ac:dyDescent="0.25">
      <c r="A392" s="62"/>
      <c r="B392" s="62"/>
      <c r="C392" s="62"/>
      <c r="D392" s="62"/>
      <c r="E392" s="62"/>
      <c r="F392" s="62"/>
      <c r="G392" s="75"/>
      <c r="H392" s="5">
        <f>H387-H302</f>
        <v>0</v>
      </c>
      <c r="I392" s="5">
        <f>I387-I302</f>
        <v>0</v>
      </c>
      <c r="J392" s="5">
        <f>J387-J302</f>
        <v>0</v>
      </c>
      <c r="L392" s="5">
        <f>L387-L302</f>
        <v>0</v>
      </c>
      <c r="M392" s="5">
        <f>M387-M302</f>
        <v>0</v>
      </c>
      <c r="N392" s="5">
        <f>N387-N302</f>
        <v>0</v>
      </c>
      <c r="P392" s="5">
        <f>P387-P302</f>
        <v>0</v>
      </c>
      <c r="Q392" s="5">
        <f>Q387-Q302</f>
        <v>0</v>
      </c>
      <c r="R392" s="5">
        <f>R387-R302</f>
        <v>0</v>
      </c>
      <c r="T392" s="5">
        <f>T387-T302</f>
        <v>0</v>
      </c>
      <c r="U392" s="5">
        <f>U387-U302</f>
        <v>0</v>
      </c>
      <c r="V392" s="5">
        <f>V387-V302</f>
        <v>0</v>
      </c>
      <c r="W392" s="75"/>
      <c r="X392" s="5">
        <f>X387-X302</f>
        <v>0</v>
      </c>
      <c r="Y392" s="5">
        <f>Y387-Y302</f>
        <v>0</v>
      </c>
      <c r="Z392" s="5">
        <f>Z387-Z302</f>
        <v>0</v>
      </c>
      <c r="AA392" s="75"/>
      <c r="AB392" s="5">
        <f>AB387-AB302</f>
        <v>0</v>
      </c>
      <c r="AC392" s="5">
        <f>AC387-AC302</f>
        <v>0</v>
      </c>
      <c r="AD392" s="5">
        <f>AD387-AD302</f>
        <v>0</v>
      </c>
      <c r="AE392" s="75"/>
      <c r="AF392" s="5">
        <f>AF387-AF302</f>
        <v>0</v>
      </c>
      <c r="AG392" s="5">
        <f>AG387-AG302</f>
        <v>0</v>
      </c>
      <c r="AH392" s="5">
        <f>AH387-AH302</f>
        <v>0</v>
      </c>
    </row>
  </sheetData>
  <autoFilter ref="A6:AH392"/>
  <pageMargins left="0.7" right="0.7" top="0.75" bottom="0.75" header="0.3" footer="0.3"/>
  <pageSetup scale="66"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K46"/>
  <sheetViews>
    <sheetView zoomScale="75" zoomScaleNormal="75" workbookViewId="0">
      <pane xSplit="10" ySplit="4" topLeftCell="K5" activePane="bottomRight" state="frozen"/>
      <selection activeCell="U55" sqref="U55"/>
      <selection pane="topRight" activeCell="U55" sqref="U55"/>
      <selection pane="bottomLeft" activeCell="U55" sqref="U55"/>
      <selection pane="bottomRight" activeCell="F35" sqref="F35"/>
    </sheetView>
  </sheetViews>
  <sheetFormatPr defaultRowHeight="15" x14ac:dyDescent="0.25"/>
  <cols>
    <col min="2" max="2" width="9.140625" style="84"/>
    <col min="3" max="3" width="10.42578125" style="80" bestFit="1" customWidth="1"/>
    <col min="4" max="4" width="35.5703125" bestFit="1" customWidth="1"/>
    <col min="6" max="6" width="52" customWidth="1"/>
    <col min="7" max="7" width="18.5703125" style="81" bestFit="1" customWidth="1"/>
    <col min="8" max="8" width="16.85546875" bestFit="1" customWidth="1"/>
    <col min="9" max="9" width="18.5703125" style="81" bestFit="1" customWidth="1"/>
    <col min="11" max="11" width="18.5703125" style="81" bestFit="1" customWidth="1"/>
  </cols>
  <sheetData>
    <row r="1" spans="2:11" x14ac:dyDescent="0.25">
      <c r="G1" s="82" t="str">
        <f>BCTC_E!J3</f>
        <v>Balanced</v>
      </c>
      <c r="I1" s="82" t="str">
        <f>BCTC_E!L3</f>
        <v>Balanced</v>
      </c>
      <c r="K1" s="82" t="str">
        <f>BCTC_E!N3</f>
        <v>Balanced</v>
      </c>
    </row>
    <row r="2" spans="2:11" x14ac:dyDescent="0.25">
      <c r="G2" s="81">
        <f>SUBTOTAL(9,G5:G1048576)</f>
        <v>0</v>
      </c>
      <c r="I2" s="81">
        <f>SUBTOTAL(9,I5:I1048576)</f>
        <v>0</v>
      </c>
      <c r="K2" s="81">
        <f>SUBTOTAL(9,K5:K1048576)</f>
        <v>0</v>
      </c>
    </row>
    <row r="3" spans="2:11" ht="30" x14ac:dyDescent="0.25">
      <c r="B3" s="66" t="s">
        <v>590</v>
      </c>
      <c r="C3" s="79" t="s">
        <v>591</v>
      </c>
      <c r="D3" s="66" t="s">
        <v>592</v>
      </c>
      <c r="E3" s="66" t="s">
        <v>593</v>
      </c>
      <c r="F3" s="66" t="s">
        <v>599</v>
      </c>
      <c r="G3" s="66" t="s">
        <v>600</v>
      </c>
      <c r="I3" s="66" t="s">
        <v>629</v>
      </c>
      <c r="K3" s="66" t="s">
        <v>628</v>
      </c>
    </row>
    <row r="5" spans="2:11" x14ac:dyDescent="0.25">
      <c r="B5" s="84" t="s">
        <v>614</v>
      </c>
      <c r="C5" s="80">
        <v>43101</v>
      </c>
      <c r="D5" t="s">
        <v>596</v>
      </c>
      <c r="E5">
        <f>BCTC_M!A9</f>
        <v>111001</v>
      </c>
      <c r="F5" t="str">
        <f>VLOOKUP(E5,BCTC_M!$A$5:$E$391,5,0)</f>
        <v>Vietnam Dong</v>
      </c>
      <c r="G5" s="81">
        <f>10000000000/2</f>
        <v>5000000000</v>
      </c>
      <c r="I5" s="81">
        <f>G5</f>
        <v>5000000000</v>
      </c>
      <c r="K5" s="81">
        <v>0</v>
      </c>
    </row>
    <row r="6" spans="2:11" x14ac:dyDescent="0.25">
      <c r="B6" s="84" t="s">
        <v>614</v>
      </c>
      <c r="C6" s="80">
        <f>C5</f>
        <v>43101</v>
      </c>
      <c r="D6" t="str">
        <f>D5</f>
        <v>Nhan tien gop von</v>
      </c>
      <c r="E6">
        <f>BCTC_M!A282</f>
        <v>411001</v>
      </c>
      <c r="F6" t="str">
        <f>VLOOKUP(E6,BCTC_M!$A$5:$E$391,5,0)</f>
        <v>Contributed capital / Ordinary shares with voting rights</v>
      </c>
      <c r="G6" s="81">
        <f>-G5</f>
        <v>-5000000000</v>
      </c>
      <c r="I6" s="81">
        <f>-I5</f>
        <v>-5000000000</v>
      </c>
      <c r="K6" s="81">
        <f>-K5</f>
        <v>0</v>
      </c>
    </row>
    <row r="8" spans="2:11" x14ac:dyDescent="0.25">
      <c r="B8" s="84" t="s">
        <v>614</v>
      </c>
      <c r="C8" s="80">
        <v>43101</v>
      </c>
      <c r="D8" t="s">
        <v>596</v>
      </c>
      <c r="E8">
        <f>BCTC_M!A13</f>
        <v>111004</v>
      </c>
      <c r="F8" t="str">
        <f>VLOOKUP(E8,BCTC_M!$A$5:$E$391,5,0)</f>
        <v>Vietnam Dong</v>
      </c>
      <c r="G8" s="81">
        <f>100000000000/2</f>
        <v>50000000000</v>
      </c>
      <c r="I8" s="81">
        <f>G8/5</f>
        <v>10000000000</v>
      </c>
      <c r="K8" s="81">
        <v>0</v>
      </c>
    </row>
    <row r="9" spans="2:11" x14ac:dyDescent="0.25">
      <c r="B9" s="84" t="s">
        <v>614</v>
      </c>
      <c r="C9" s="80">
        <f>C8</f>
        <v>43101</v>
      </c>
      <c r="D9" t="str">
        <f>D8</f>
        <v>Nhan tien gop von</v>
      </c>
      <c r="E9">
        <f>E6</f>
        <v>411001</v>
      </c>
      <c r="F9" t="str">
        <f>VLOOKUP(E9,BCTC_M!$A$5:$E$391,5,0)</f>
        <v>Contributed capital / Ordinary shares with voting rights</v>
      </c>
      <c r="G9" s="81">
        <f>-G8</f>
        <v>-50000000000</v>
      </c>
      <c r="I9" s="81">
        <f>-I8</f>
        <v>-10000000000</v>
      </c>
      <c r="K9" s="81">
        <f>-K8</f>
        <v>0</v>
      </c>
    </row>
    <row r="11" spans="2:11" x14ac:dyDescent="0.25">
      <c r="B11" s="84" t="s">
        <v>614</v>
      </c>
      <c r="C11" s="80">
        <v>43101</v>
      </c>
      <c r="D11" t="s">
        <v>601</v>
      </c>
      <c r="E11">
        <f>BCTC_M!A115</f>
        <v>222002</v>
      </c>
      <c r="F11" t="str">
        <f>VLOOKUP(E11,BCTC_M!$A$5:$E$391,5,0)</f>
        <v>Machinery and equipment</v>
      </c>
      <c r="G11" s="81">
        <f>2000000000/2</f>
        <v>1000000000</v>
      </c>
      <c r="I11" s="81">
        <f>G11</f>
        <v>1000000000</v>
      </c>
      <c r="K11" s="81">
        <v>0</v>
      </c>
    </row>
    <row r="12" spans="2:11" x14ac:dyDescent="0.25">
      <c r="B12" s="84" t="s">
        <v>614</v>
      </c>
      <c r="C12" s="80">
        <f>C11</f>
        <v>43101</v>
      </c>
      <c r="D12" t="str">
        <f>D11</f>
        <v>Mua TSCD</v>
      </c>
      <c r="E12">
        <f>BCTC_M!A205</f>
        <v>311001</v>
      </c>
      <c r="F12" t="str">
        <f>VLOOKUP(E12,BCTC_M!$A$5:$E$391,5,0)</f>
        <v>Accounts payable to suppliers</v>
      </c>
      <c r="G12" s="81">
        <f>-G11</f>
        <v>-1000000000</v>
      </c>
      <c r="I12" s="81">
        <f>-I11</f>
        <v>-1000000000</v>
      </c>
      <c r="K12" s="81">
        <f>-K11</f>
        <v>0</v>
      </c>
    </row>
    <row r="14" spans="2:11" x14ac:dyDescent="0.25">
      <c r="B14" s="84" t="s">
        <v>614</v>
      </c>
      <c r="C14" s="80">
        <v>43101</v>
      </c>
      <c r="D14" t="s">
        <v>602</v>
      </c>
      <c r="E14">
        <f>BCTC_M!A367</f>
        <v>642400</v>
      </c>
      <c r="F14" t="str">
        <f>VLOOKUP(E14,BCTC_M!$A$5:$E$391,5,0)</f>
        <v>Fixed asset depreciation</v>
      </c>
      <c r="G14" s="81">
        <f>G11/10</f>
        <v>100000000</v>
      </c>
      <c r="I14" s="81">
        <f>G14/4*3</f>
        <v>75000000</v>
      </c>
      <c r="K14" s="81">
        <f>G14-I14</f>
        <v>25000000</v>
      </c>
    </row>
    <row r="15" spans="2:11" x14ac:dyDescent="0.25">
      <c r="B15" s="84" t="s">
        <v>614</v>
      </c>
      <c r="C15" s="80">
        <f>C14</f>
        <v>43101</v>
      </c>
      <c r="D15" t="str">
        <f>D14</f>
        <v>Khau hao TSCD</v>
      </c>
      <c r="E15">
        <f>BCTC_M!A122</f>
        <v>223002</v>
      </c>
      <c r="F15" t="str">
        <f>VLOOKUP(E15,BCTC_M!$A$5:$E$391,5,0)</f>
        <v>AD - Machinery and equipment</v>
      </c>
      <c r="G15" s="81">
        <f>-G14</f>
        <v>-100000000</v>
      </c>
      <c r="I15" s="81">
        <f>-I14</f>
        <v>-75000000</v>
      </c>
      <c r="K15" s="81">
        <f>-K14</f>
        <v>-25000000</v>
      </c>
    </row>
    <row r="17" spans="2:11" x14ac:dyDescent="0.25">
      <c r="B17" s="84" t="s">
        <v>614</v>
      </c>
      <c r="C17" s="80">
        <v>43101</v>
      </c>
      <c r="D17" t="s">
        <v>603</v>
      </c>
      <c r="E17">
        <f>BCTC_M!A69</f>
        <v>141013</v>
      </c>
      <c r="F17" t="str">
        <f>VLOOKUP(E17,BCTC_M!$A$5:$E$391,5,0)</f>
        <v>Purchase costs</v>
      </c>
      <c r="G17" s="81">
        <f>25000000000/2</f>
        <v>12500000000</v>
      </c>
      <c r="I17" s="81">
        <f>G17/4*3</f>
        <v>9375000000</v>
      </c>
      <c r="K17" s="81">
        <f>G17-I17</f>
        <v>3125000000</v>
      </c>
    </row>
    <row r="18" spans="2:11" x14ac:dyDescent="0.25">
      <c r="B18" s="84" t="s">
        <v>614</v>
      </c>
      <c r="C18" s="80">
        <f>C17</f>
        <v>43101</v>
      </c>
      <c r="D18" t="str">
        <f>D17</f>
        <v>Mua HTK</v>
      </c>
      <c r="E18">
        <f>E12</f>
        <v>311001</v>
      </c>
      <c r="F18" t="str">
        <f>VLOOKUP(E18,BCTC_M!$A$5:$E$391,5,0)</f>
        <v>Accounts payable to suppliers</v>
      </c>
      <c r="G18" s="81">
        <f>-G17</f>
        <v>-12500000000</v>
      </c>
      <c r="I18" s="81">
        <f>-I17</f>
        <v>-9375000000</v>
      </c>
      <c r="K18" s="81">
        <f>-K17</f>
        <v>-3125000000</v>
      </c>
    </row>
    <row r="20" spans="2:11" x14ac:dyDescent="0.25">
      <c r="B20" s="84" t="s">
        <v>614</v>
      </c>
      <c r="C20" s="80">
        <v>43465</v>
      </c>
      <c r="D20" t="s">
        <v>604</v>
      </c>
      <c r="E20">
        <f>BCTC_M!A35</f>
        <v>131001</v>
      </c>
      <c r="F20" t="str">
        <f>VLOOKUP(E20,BCTC_M!$A$5:$E$391,5,0)</f>
        <v>Accounts receivable from customers</v>
      </c>
      <c r="G20" s="81">
        <f>G17*1.2*H20</f>
        <v>12000000000</v>
      </c>
      <c r="H20" s="83">
        <v>0.8</v>
      </c>
      <c r="I20" s="81">
        <f>G20/4*3</f>
        <v>9000000000</v>
      </c>
      <c r="K20" s="81">
        <f>G20-I20</f>
        <v>3000000000</v>
      </c>
    </row>
    <row r="21" spans="2:11" x14ac:dyDescent="0.25">
      <c r="B21" s="84" t="s">
        <v>614</v>
      </c>
      <c r="C21" s="80">
        <f>C20</f>
        <v>43465</v>
      </c>
      <c r="D21" t="str">
        <f>D20</f>
        <v>Ban HTK</v>
      </c>
      <c r="E21">
        <f>BCTC_M!A321</f>
        <v>511100</v>
      </c>
      <c r="F21" t="str">
        <f>VLOOKUP(E21,BCTC_M!$A$5:$E$391,5,0)</f>
        <v>Revenue from sales of merchandises</v>
      </c>
      <c r="G21" s="81">
        <f>-G20</f>
        <v>-12000000000</v>
      </c>
      <c r="I21" s="81">
        <f>-I20</f>
        <v>-9000000000</v>
      </c>
      <c r="K21" s="81">
        <f>-K20</f>
        <v>-3000000000</v>
      </c>
    </row>
    <row r="23" spans="2:11" x14ac:dyDescent="0.25">
      <c r="B23" s="84" t="s">
        <v>614</v>
      </c>
      <c r="C23" s="80">
        <v>43465</v>
      </c>
      <c r="D23" t="s">
        <v>604</v>
      </c>
      <c r="E23">
        <f>BCTC_M!A333</f>
        <v>632100</v>
      </c>
      <c r="F23" t="str">
        <f>VLOOKUP(E23,BCTC_M!$A$5:$E$391,5,0)</f>
        <v>Costs of merchandises sold</v>
      </c>
      <c r="G23" s="81">
        <f>G17*1*H23</f>
        <v>10000000000</v>
      </c>
      <c r="H23" s="83">
        <f>H20</f>
        <v>0.8</v>
      </c>
      <c r="I23" s="81">
        <f>G23/4*3</f>
        <v>7500000000</v>
      </c>
      <c r="K23" s="81">
        <f>G23-I23</f>
        <v>2500000000</v>
      </c>
    </row>
    <row r="24" spans="2:11" x14ac:dyDescent="0.25">
      <c r="B24" s="84" t="s">
        <v>614</v>
      </c>
      <c r="C24" s="80">
        <f>C23</f>
        <v>43465</v>
      </c>
      <c r="D24" t="str">
        <f>D23</f>
        <v>Ban HTK</v>
      </c>
      <c r="E24">
        <f>E17</f>
        <v>141013</v>
      </c>
      <c r="F24" t="str">
        <f>VLOOKUP(E24,BCTC_M!$A$5:$E$391,5,0)</f>
        <v>Purchase costs</v>
      </c>
      <c r="G24" s="81">
        <f>-G23</f>
        <v>-10000000000</v>
      </c>
      <c r="I24" s="81">
        <f>-I23</f>
        <v>-7500000000</v>
      </c>
      <c r="K24" s="81">
        <f>-K23</f>
        <v>-2500000000</v>
      </c>
    </row>
    <row r="26" spans="2:11" x14ac:dyDescent="0.25">
      <c r="B26" s="84" t="s">
        <v>614</v>
      </c>
      <c r="C26" s="80">
        <v>43465</v>
      </c>
      <c r="D26" t="s">
        <v>605</v>
      </c>
      <c r="E26">
        <f>BCTC_M!A365</f>
        <v>642200</v>
      </c>
      <c r="F26" t="str">
        <f>VLOOKUP(E26,BCTC_M!$A$5:$E$391,5,0)</f>
        <v>Office supply expenses</v>
      </c>
      <c r="G26" s="81">
        <f>1000000000/2/2</f>
        <v>250000000</v>
      </c>
      <c r="I26" s="81">
        <f>G26/4*3</f>
        <v>187500000</v>
      </c>
      <c r="K26" s="81">
        <f>G26-I26</f>
        <v>62500000</v>
      </c>
    </row>
    <row r="27" spans="2:11" x14ac:dyDescent="0.25">
      <c r="B27" s="84" t="s">
        <v>614</v>
      </c>
      <c r="C27" s="80">
        <f>C26</f>
        <v>43465</v>
      </c>
      <c r="D27" t="str">
        <f>D26</f>
        <v>Chi phi QLDN</v>
      </c>
      <c r="E27">
        <f>E18</f>
        <v>311001</v>
      </c>
      <c r="F27" t="str">
        <f>VLOOKUP(E27,BCTC_M!$A$5:$E$391,5,0)</f>
        <v>Accounts payable to suppliers</v>
      </c>
      <c r="G27" s="81">
        <f>-G26</f>
        <v>-250000000</v>
      </c>
      <c r="I27" s="81">
        <f>-I26</f>
        <v>-187500000</v>
      </c>
      <c r="K27" s="81">
        <f>-K26</f>
        <v>-62500000</v>
      </c>
    </row>
    <row r="29" spans="2:11" x14ac:dyDescent="0.25">
      <c r="B29" s="84" t="s">
        <v>614</v>
      </c>
      <c r="C29" s="80">
        <v>43465</v>
      </c>
      <c r="D29" t="s">
        <v>606</v>
      </c>
      <c r="E29">
        <f>BCTC_M!A356</f>
        <v>641100</v>
      </c>
      <c r="F29" t="str">
        <f>VLOOKUP(E29,BCTC_M!$A$5:$E$391,5,0)</f>
        <v>Staff expenses</v>
      </c>
      <c r="G29" s="81">
        <f>3000000000/2</f>
        <v>1500000000</v>
      </c>
      <c r="I29" s="81">
        <f>G29/4*3</f>
        <v>1125000000</v>
      </c>
      <c r="K29" s="81">
        <f>G29-I29</f>
        <v>375000000</v>
      </c>
    </row>
    <row r="30" spans="2:11" x14ac:dyDescent="0.25">
      <c r="B30" s="84" t="s">
        <v>614</v>
      </c>
      <c r="C30" s="80">
        <f>C29</f>
        <v>43465</v>
      </c>
      <c r="D30" t="str">
        <f>D29</f>
        <v>Chi phi nhan vien ban hang</v>
      </c>
      <c r="E30">
        <f>BCTC_M!A217</f>
        <v>314001</v>
      </c>
      <c r="F30" t="str">
        <f>VLOOKUP(E30,BCTC_M!$A$5:$E$391,5,0)</f>
        <v>Payables to employees</v>
      </c>
      <c r="G30" s="81">
        <f>-G29</f>
        <v>-1500000000</v>
      </c>
      <c r="I30" s="81">
        <f>-I29</f>
        <v>-1125000000</v>
      </c>
      <c r="K30" s="81">
        <f>-K29</f>
        <v>-375000000</v>
      </c>
    </row>
    <row r="32" spans="2:11" x14ac:dyDescent="0.25">
      <c r="B32" s="84" t="s">
        <v>614</v>
      </c>
      <c r="C32" s="80">
        <v>43465</v>
      </c>
      <c r="D32" t="s">
        <v>607</v>
      </c>
      <c r="E32">
        <f>BCTC_M!A382</f>
        <v>821100</v>
      </c>
      <c r="F32" t="str">
        <f>VLOOKUP(E32,BCTC_M!$A$5:$E$391,5,0)</f>
        <v>Income tax expense – current</v>
      </c>
      <c r="G32" s="81">
        <f>-H32*20%</f>
        <v>30000000</v>
      </c>
      <c r="H32" s="81">
        <f>BCTC_E!J381</f>
        <v>-150000000</v>
      </c>
      <c r="I32" s="81">
        <f>G32/4*3</f>
        <v>22500000</v>
      </c>
      <c r="K32" s="81">
        <f>G32-I32</f>
        <v>7500000</v>
      </c>
    </row>
    <row r="33" spans="2:11" x14ac:dyDescent="0.25">
      <c r="B33" s="84" t="s">
        <v>614</v>
      </c>
      <c r="C33" s="80">
        <f>C32</f>
        <v>43465</v>
      </c>
      <c r="D33" t="str">
        <f>D32</f>
        <v>Chi phi thue TNDN</v>
      </c>
      <c r="E33">
        <f>BCTC_M!A211</f>
        <v>313005</v>
      </c>
      <c r="F33" t="str">
        <f>VLOOKUP(E33,BCTC_M!$A$5:$E$391,5,0)</f>
        <v>Corporate income tax pay.</v>
      </c>
      <c r="G33" s="81">
        <f>-G32</f>
        <v>-30000000</v>
      </c>
      <c r="I33" s="81">
        <f>-I32</f>
        <v>-22500000</v>
      </c>
      <c r="K33" s="81">
        <f>-K32</f>
        <v>-7500000</v>
      </c>
    </row>
    <row r="35" spans="2:11" x14ac:dyDescent="0.25">
      <c r="B35" s="84" t="s">
        <v>614</v>
      </c>
      <c r="C35" s="80">
        <v>43465</v>
      </c>
      <c r="D35" t="s">
        <v>608</v>
      </c>
      <c r="E35">
        <f>E18</f>
        <v>311001</v>
      </c>
      <c r="F35" t="str">
        <f>VLOOKUP(E35,BCTC_M!$A$5:$E$391,5,0)</f>
        <v>Accounts payable to suppliers</v>
      </c>
      <c r="G35" s="81">
        <f>G11/2</f>
        <v>500000000</v>
      </c>
      <c r="H35" s="81"/>
      <c r="I35" s="81">
        <v>0</v>
      </c>
      <c r="K35" s="81">
        <f>G35</f>
        <v>500000000</v>
      </c>
    </row>
    <row r="36" spans="2:11" x14ac:dyDescent="0.25">
      <c r="B36" s="84" t="s">
        <v>614</v>
      </c>
      <c r="C36" s="80">
        <f>C35</f>
        <v>43465</v>
      </c>
      <c r="D36" t="str">
        <f>D35</f>
        <v>Tra tien mua hang</v>
      </c>
      <c r="E36">
        <f>E8</f>
        <v>111004</v>
      </c>
      <c r="F36" t="str">
        <f>VLOOKUP(E36,BCTC_M!$A$5:$E$391,5,0)</f>
        <v>Vietnam Dong</v>
      </c>
      <c r="G36" s="81">
        <f>-G35</f>
        <v>-500000000</v>
      </c>
      <c r="I36" s="81">
        <f>-I35</f>
        <v>0</v>
      </c>
      <c r="K36" s="81">
        <f>-K35</f>
        <v>-500000000</v>
      </c>
    </row>
    <row r="38" spans="2:11" x14ac:dyDescent="0.25">
      <c r="B38" s="84" t="s">
        <v>614</v>
      </c>
      <c r="C38" s="80">
        <v>43465</v>
      </c>
      <c r="D38" t="s">
        <v>608</v>
      </c>
      <c r="E38">
        <f>E35</f>
        <v>311001</v>
      </c>
      <c r="F38" t="str">
        <f>VLOOKUP(E38,BCTC_M!$A$5:$E$391,5,0)</f>
        <v>Accounts payable to suppliers</v>
      </c>
      <c r="G38" s="81">
        <f>G17*75%</f>
        <v>9375000000</v>
      </c>
      <c r="H38" s="81"/>
      <c r="I38" s="81">
        <v>0</v>
      </c>
      <c r="K38" s="81">
        <f>G38</f>
        <v>9375000000</v>
      </c>
    </row>
    <row r="39" spans="2:11" x14ac:dyDescent="0.25">
      <c r="B39" s="84" t="s">
        <v>614</v>
      </c>
      <c r="C39" s="80">
        <f>C38</f>
        <v>43465</v>
      </c>
      <c r="D39" t="str">
        <f>D38</f>
        <v>Tra tien mua hang</v>
      </c>
      <c r="E39">
        <f>E36</f>
        <v>111004</v>
      </c>
      <c r="F39" t="str">
        <f>VLOOKUP(E39,BCTC_M!$A$5:$E$391,5,0)</f>
        <v>Vietnam Dong</v>
      </c>
      <c r="G39" s="81">
        <f>-G38</f>
        <v>-9375000000</v>
      </c>
      <c r="I39" s="81">
        <f>-I38</f>
        <v>0</v>
      </c>
      <c r="K39" s="81">
        <f>-K38</f>
        <v>-9375000000</v>
      </c>
    </row>
    <row r="41" spans="2:11" x14ac:dyDescent="0.25">
      <c r="B41" s="84" t="s">
        <v>614</v>
      </c>
      <c r="C41" s="80">
        <v>43465</v>
      </c>
      <c r="D41" t="s">
        <v>609</v>
      </c>
      <c r="E41">
        <f>E8</f>
        <v>111004</v>
      </c>
      <c r="F41" t="str">
        <f>VLOOKUP(E41,BCTC_M!$A$5:$E$391,5,0)</f>
        <v>Vietnam Dong</v>
      </c>
      <c r="G41" s="81">
        <f>G20*90%</f>
        <v>10800000000</v>
      </c>
      <c r="H41" s="81"/>
      <c r="I41" s="81">
        <v>0</v>
      </c>
      <c r="K41" s="81">
        <f>G41</f>
        <v>10800000000</v>
      </c>
    </row>
    <row r="42" spans="2:11" x14ac:dyDescent="0.25">
      <c r="B42" s="84" t="s">
        <v>614</v>
      </c>
      <c r="C42" s="80">
        <f>C41</f>
        <v>43465</v>
      </c>
      <c r="D42" t="str">
        <f>D41</f>
        <v>Thu tien ban hang</v>
      </c>
      <c r="E42">
        <f>E20</f>
        <v>131001</v>
      </c>
      <c r="F42" t="str">
        <f>VLOOKUP(E42,BCTC_M!$A$5:$E$391,5,0)</f>
        <v>Accounts receivable from customers</v>
      </c>
      <c r="G42" s="81">
        <f>-G41</f>
        <v>-10800000000</v>
      </c>
      <c r="I42" s="81">
        <f>-I41</f>
        <v>0</v>
      </c>
      <c r="K42" s="81">
        <f>-K41</f>
        <v>-10800000000</v>
      </c>
    </row>
    <row r="44" spans="2:11" x14ac:dyDescent="0.25">
      <c r="B44" s="84" t="s">
        <v>614</v>
      </c>
      <c r="C44" s="80">
        <v>43465</v>
      </c>
      <c r="D44" t="s">
        <v>630</v>
      </c>
      <c r="F44" t="e">
        <f>VLOOKUP(E44,BCTC_M!$A$5:$E$391,5,0)</f>
        <v>#N/A</v>
      </c>
      <c r="G44" s="81">
        <f>G24*90%</f>
        <v>-9000000000</v>
      </c>
      <c r="H44" s="81"/>
      <c r="I44" s="81">
        <v>0</v>
      </c>
    </row>
    <row r="45" spans="2:11" x14ac:dyDescent="0.25">
      <c r="B45" s="84" t="s">
        <v>614</v>
      </c>
      <c r="C45" s="80">
        <f>C44</f>
        <v>43465</v>
      </c>
      <c r="D45" t="str">
        <f>D44</f>
        <v>Loi nhuan chua PP tu 1/1 den 30/9/19</v>
      </c>
      <c r="F45" t="e">
        <f>VLOOKUP(E45,BCTC_M!$A$5:$E$391,5,0)</f>
        <v>#N/A</v>
      </c>
      <c r="G45" s="81">
        <f>-G44</f>
        <v>9000000000</v>
      </c>
      <c r="I45" s="81">
        <f>-I44</f>
        <v>0</v>
      </c>
      <c r="K45" s="81">
        <f>-K44</f>
        <v>0</v>
      </c>
    </row>
    <row r="46" spans="2:11" x14ac:dyDescent="0.25">
      <c r="H46" s="81"/>
    </row>
  </sheetData>
  <autoFilter ref="B4:H4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R392"/>
  <sheetViews>
    <sheetView zoomScale="75" zoomScaleNormal="75" workbookViewId="0">
      <pane xSplit="6" ySplit="6" topLeftCell="G7" activePane="bottomRight" state="frozen"/>
      <selection activeCell="A24" sqref="A24"/>
      <selection pane="topRight" activeCell="A24" sqref="A24"/>
      <selection pane="bottomLeft" activeCell="A24" sqref="A24"/>
      <selection pane="bottomRight" activeCell="E17" sqref="E17"/>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34.28515625" style="63" customWidth="1"/>
    <col min="7" max="7" width="3" style="75" customWidth="1"/>
    <col min="8" max="8" width="22.42578125" style="3" customWidth="1"/>
    <col min="9" max="9" width="20.7109375" style="3" customWidth="1"/>
    <col min="10" max="10" width="20" style="3" customWidth="1"/>
    <col min="11" max="11" width="1.7109375" style="64" customWidth="1"/>
    <col min="12" max="13" width="20.7109375" style="3" customWidth="1"/>
    <col min="14" max="14" width="20" style="3" customWidth="1"/>
    <col min="15" max="15" width="1.7109375" style="64" customWidth="1"/>
    <col min="16" max="17" width="20.7109375" style="3" customWidth="1"/>
    <col min="18" max="18" width="20" style="3" customWidth="1"/>
    <col min="19" max="16384" width="9.28515625" style="64"/>
  </cols>
  <sheetData>
    <row r="1" spans="1:18" s="4" customFormat="1" x14ac:dyDescent="0.25">
      <c r="A1" s="25" t="s">
        <v>595</v>
      </c>
      <c r="B1" s="25"/>
      <c r="C1" s="26"/>
      <c r="D1" s="27"/>
      <c r="E1" s="27"/>
      <c r="F1" s="27"/>
      <c r="G1" s="72"/>
      <c r="H1" s="28"/>
      <c r="I1" s="28"/>
      <c r="J1" s="28"/>
      <c r="L1" s="28"/>
      <c r="M1" s="28"/>
      <c r="N1" s="28"/>
      <c r="P1" s="28"/>
      <c r="Q1" s="28"/>
      <c r="R1" s="28"/>
    </row>
    <row r="2" spans="1:18" s="4" customFormat="1" x14ac:dyDescent="0.25">
      <c r="A2" s="1" t="s">
        <v>578</v>
      </c>
      <c r="B2" s="1"/>
      <c r="C2" s="1"/>
      <c r="D2" s="2"/>
      <c r="E2" s="2"/>
      <c r="F2" s="2"/>
      <c r="G2" s="69"/>
      <c r="H2" s="3"/>
      <c r="I2" s="3"/>
      <c r="J2" s="3"/>
      <c r="L2" s="3"/>
      <c r="M2" s="3"/>
      <c r="N2" s="3"/>
      <c r="P2" s="3"/>
      <c r="Q2" s="3"/>
      <c r="R2" s="3"/>
    </row>
    <row r="3" spans="1:18" s="4" customFormat="1" x14ac:dyDescent="0.25">
      <c r="A3" s="2"/>
      <c r="B3" s="2"/>
      <c r="C3" s="2"/>
      <c r="D3" s="2"/>
      <c r="E3" s="2"/>
      <c r="F3" s="2"/>
      <c r="G3" s="69"/>
      <c r="H3" s="5" t="str">
        <f>H391</f>
        <v>Balanced</v>
      </c>
      <c r="I3" s="5" t="str">
        <f>I391</f>
        <v>Balanced</v>
      </c>
      <c r="J3" s="5" t="str">
        <f>J391</f>
        <v>Balanced</v>
      </c>
      <c r="L3" s="5" t="str">
        <f>L391</f>
        <v>Balanced</v>
      </c>
      <c r="M3" s="5" t="str">
        <f>M391</f>
        <v>Balanced</v>
      </c>
      <c r="N3" s="5" t="str">
        <f>N391</f>
        <v>Balanced</v>
      </c>
      <c r="P3" s="5" t="str">
        <f>P391</f>
        <v>Balanced</v>
      </c>
      <c r="Q3" s="5">
        <f>Q391</f>
        <v>-1.9073486328125E-6</v>
      </c>
      <c r="R3" s="5" t="str">
        <f>R391</f>
        <v>Balanced</v>
      </c>
    </row>
    <row r="4" spans="1:18" s="7" customFormat="1" x14ac:dyDescent="0.25">
      <c r="A4" s="6"/>
      <c r="B4" s="6"/>
      <c r="C4" s="6"/>
      <c r="D4" s="6"/>
      <c r="E4" s="6"/>
      <c r="F4" s="6"/>
      <c r="G4" s="70"/>
      <c r="H4" s="67" t="s">
        <v>589</v>
      </c>
      <c r="I4" s="67" t="str">
        <f>H4</f>
        <v>CTY M</v>
      </c>
      <c r="J4" s="67" t="str">
        <f>I4</f>
        <v>CTY M</v>
      </c>
      <c r="L4" s="67" t="str">
        <f>I4</f>
        <v>CTY M</v>
      </c>
      <c r="M4" s="67" t="str">
        <f>J4</f>
        <v>CTY M</v>
      </c>
      <c r="N4" s="67" t="str">
        <f>M4</f>
        <v>CTY M</v>
      </c>
      <c r="P4" s="67" t="str">
        <f>M4</f>
        <v>CTY M</v>
      </c>
      <c r="Q4" s="67" t="str">
        <f>N4</f>
        <v>CTY M</v>
      </c>
      <c r="R4" s="67" t="str">
        <f>Q4</f>
        <v>CTY M</v>
      </c>
    </row>
    <row r="5" spans="1:18" s="4" customFormat="1" ht="30.75" thickBot="1" x14ac:dyDescent="0.3">
      <c r="A5" s="8" t="s">
        <v>576</v>
      </c>
      <c r="B5" s="8" t="s">
        <v>575</v>
      </c>
      <c r="C5" s="8" t="s">
        <v>574</v>
      </c>
      <c r="D5" s="9" t="s">
        <v>573</v>
      </c>
      <c r="E5" s="9" t="s">
        <v>572</v>
      </c>
      <c r="F5" s="9" t="s">
        <v>571</v>
      </c>
      <c r="G5" s="71"/>
      <c r="H5" s="85" t="s">
        <v>616</v>
      </c>
      <c r="I5" s="10" t="s">
        <v>610</v>
      </c>
      <c r="J5" s="66" t="s">
        <v>611</v>
      </c>
      <c r="L5" s="208" t="s">
        <v>794</v>
      </c>
      <c r="M5" s="10" t="s">
        <v>793</v>
      </c>
      <c r="N5" s="66" t="s">
        <v>795</v>
      </c>
      <c r="P5" s="208" t="s">
        <v>842</v>
      </c>
      <c r="Q5" s="10" t="s">
        <v>843</v>
      </c>
      <c r="R5" s="66" t="s">
        <v>844</v>
      </c>
    </row>
    <row r="6" spans="1:18" s="4" customFormat="1" x14ac:dyDescent="0.25">
      <c r="A6" s="2"/>
      <c r="B6" s="2"/>
      <c r="C6" s="2"/>
      <c r="D6" s="2"/>
      <c r="E6" s="2"/>
      <c r="F6" s="2"/>
      <c r="G6" s="69" t="s">
        <v>570</v>
      </c>
      <c r="H6" s="3"/>
      <c r="I6" s="3"/>
      <c r="J6" s="3"/>
      <c r="L6" s="3"/>
      <c r="M6" s="3"/>
      <c r="N6" s="3"/>
      <c r="P6" s="3"/>
      <c r="Q6" s="3"/>
      <c r="R6" s="3"/>
    </row>
    <row r="7" spans="1:18" s="4" customFormat="1" x14ac:dyDescent="0.25">
      <c r="A7" s="2"/>
      <c r="B7" s="2"/>
      <c r="C7" s="2"/>
      <c r="D7" s="1"/>
      <c r="E7" s="1" t="s">
        <v>569</v>
      </c>
      <c r="F7" s="1" t="s">
        <v>568</v>
      </c>
      <c r="G7" s="72"/>
      <c r="H7" s="3"/>
      <c r="I7" s="3"/>
      <c r="J7" s="3"/>
      <c r="L7" s="3"/>
      <c r="M7" s="3"/>
      <c r="N7" s="3"/>
      <c r="P7" s="3"/>
      <c r="Q7" s="3"/>
      <c r="R7" s="3"/>
    </row>
    <row r="8" spans="1:18" s="4" customFormat="1" x14ac:dyDescent="0.25">
      <c r="A8" s="2"/>
      <c r="B8" s="2"/>
      <c r="C8" s="2"/>
      <c r="D8" s="2"/>
      <c r="E8" s="2"/>
      <c r="F8" s="2"/>
      <c r="G8" s="69"/>
      <c r="H8" s="3"/>
      <c r="I8" s="3"/>
      <c r="J8" s="3"/>
      <c r="L8" s="3"/>
      <c r="M8" s="3"/>
      <c r="N8" s="3"/>
      <c r="P8" s="3"/>
      <c r="Q8" s="3"/>
      <c r="R8" s="3"/>
    </row>
    <row r="9" spans="1:18" s="4" customFormat="1" x14ac:dyDescent="0.25">
      <c r="A9" s="2">
        <v>111001</v>
      </c>
      <c r="B9" s="11">
        <v>2700</v>
      </c>
      <c r="C9" s="12">
        <v>1111</v>
      </c>
      <c r="D9" s="12">
        <v>111</v>
      </c>
      <c r="E9" s="12" t="s">
        <v>561</v>
      </c>
      <c r="F9" s="12" t="s">
        <v>560</v>
      </c>
      <c r="G9" s="68" t="s">
        <v>570</v>
      </c>
      <c r="H9" s="13"/>
      <c r="I9" s="13">
        <f>SUMIFS(GD_M_2018!G:G,GD_M_2018!E:E,A9)</f>
        <v>10000000000</v>
      </c>
      <c r="J9" s="13">
        <f>H9+I9</f>
        <v>10000000000</v>
      </c>
      <c r="L9" s="13">
        <f>J9</f>
        <v>10000000000</v>
      </c>
      <c r="M9" s="13">
        <f>SUMIFS(GD_M_2019!G:G,GD_M_2019!E:E,A9)</f>
        <v>0</v>
      </c>
      <c r="N9" s="13">
        <f>M9+L9</f>
        <v>10000000000</v>
      </c>
      <c r="P9" s="13">
        <f>N9</f>
        <v>10000000000</v>
      </c>
      <c r="Q9" s="13">
        <f>SUMIFS(GD_M_2020!G:G,GD_M_2020!E:E,A9)</f>
        <v>0</v>
      </c>
      <c r="R9" s="13">
        <f>Q9+P9</f>
        <v>10000000000</v>
      </c>
    </row>
    <row r="10" spans="1:18" s="4" customFormat="1" x14ac:dyDescent="0.25">
      <c r="A10" s="2">
        <v>111002</v>
      </c>
      <c r="B10" s="11">
        <v>2700</v>
      </c>
      <c r="C10" s="12">
        <v>1112</v>
      </c>
      <c r="D10" s="12">
        <v>111</v>
      </c>
      <c r="E10" s="12" t="s">
        <v>559</v>
      </c>
      <c r="F10" s="12" t="s">
        <v>558</v>
      </c>
      <c r="G10" s="68" t="s">
        <v>570</v>
      </c>
      <c r="H10" s="13"/>
      <c r="I10" s="13">
        <f>SUMIFS(GD_M_2018!G:G,GD_M_2018!E:E,A10)</f>
        <v>0</v>
      </c>
      <c r="J10" s="13">
        <f>H10+I10</f>
        <v>0</v>
      </c>
      <c r="L10" s="13">
        <f t="shared" ref="L10:L11" si="0">J10</f>
        <v>0</v>
      </c>
      <c r="M10" s="13">
        <f>SUMIFS(GD_M_2019!G:G,GD_M_2019!E:E,A10)</f>
        <v>0</v>
      </c>
      <c r="N10" s="13">
        <f t="shared" ref="N10:N11" si="1">M10+L10</f>
        <v>0</v>
      </c>
      <c r="P10" s="13">
        <f t="shared" ref="P10:P11" si="2">N10</f>
        <v>0</v>
      </c>
      <c r="Q10" s="13">
        <f>SUMIFS(GD_M_2020!G:G,GD_M_2020!E:E,A10)</f>
        <v>0</v>
      </c>
      <c r="R10" s="13">
        <f t="shared" ref="R10:R11" si="3">Q10+P10</f>
        <v>0</v>
      </c>
    </row>
    <row r="11" spans="1:18" s="4" customFormat="1" x14ac:dyDescent="0.25">
      <c r="A11" s="2">
        <v>111003</v>
      </c>
      <c r="B11" s="11">
        <v>2700</v>
      </c>
      <c r="C11" s="12">
        <v>1113</v>
      </c>
      <c r="D11" s="12">
        <v>111</v>
      </c>
      <c r="E11" s="12" t="s">
        <v>565</v>
      </c>
      <c r="F11" s="12" t="s">
        <v>564</v>
      </c>
      <c r="G11" s="68" t="s">
        <v>570</v>
      </c>
      <c r="H11" s="13"/>
      <c r="I11" s="13">
        <f>SUMIFS(GD_M_2018!G:G,GD_M_2018!E:E,A11)</f>
        <v>0</v>
      </c>
      <c r="J11" s="13">
        <f>H11+I11</f>
        <v>0</v>
      </c>
      <c r="L11" s="13">
        <f t="shared" si="0"/>
        <v>0</v>
      </c>
      <c r="M11" s="13">
        <f>SUMIFS(GD_M_2019!G:G,GD_M_2019!E:E,A11)</f>
        <v>0</v>
      </c>
      <c r="N11" s="13">
        <f t="shared" si="1"/>
        <v>0</v>
      </c>
      <c r="P11" s="13">
        <f t="shared" si="2"/>
        <v>0</v>
      </c>
      <c r="Q11" s="13">
        <f>SUMIFS(GD_M_2020!G:G,GD_M_2020!E:E,A11)</f>
        <v>0</v>
      </c>
      <c r="R11" s="13">
        <f t="shared" si="3"/>
        <v>0</v>
      </c>
    </row>
    <row r="12" spans="1:18" s="4" customFormat="1" x14ac:dyDescent="0.25">
      <c r="A12" s="14"/>
      <c r="B12" s="14"/>
      <c r="C12" s="15"/>
      <c r="D12" s="15"/>
      <c r="E12" s="15" t="s">
        <v>567</v>
      </c>
      <c r="F12" s="15" t="s">
        <v>566</v>
      </c>
      <c r="G12" s="69"/>
      <c r="H12" s="16">
        <f>SUM(H9:H11)</f>
        <v>0</v>
      </c>
      <c r="I12" s="16">
        <f>SUM(I9:I11)</f>
        <v>10000000000</v>
      </c>
      <c r="J12" s="16">
        <f>SUM(J9:J11)</f>
        <v>10000000000</v>
      </c>
      <c r="L12" s="16">
        <f>SUM(L9:L11)</f>
        <v>10000000000</v>
      </c>
      <c r="M12" s="16">
        <f>SUM(M9:M11)</f>
        <v>0</v>
      </c>
      <c r="N12" s="16">
        <f>SUM(N9:N11)</f>
        <v>10000000000</v>
      </c>
      <c r="P12" s="16">
        <f>SUM(P9:P11)</f>
        <v>10000000000</v>
      </c>
      <c r="Q12" s="16">
        <f>SUM(Q9:Q11)</f>
        <v>0</v>
      </c>
      <c r="R12" s="16">
        <f>SUM(R9:R11)</f>
        <v>10000000000</v>
      </c>
    </row>
    <row r="13" spans="1:18" s="4" customFormat="1" x14ac:dyDescent="0.25">
      <c r="A13" s="2">
        <v>111004</v>
      </c>
      <c r="B13" s="11">
        <v>2700</v>
      </c>
      <c r="C13" s="12">
        <v>1121</v>
      </c>
      <c r="D13" s="12">
        <v>111</v>
      </c>
      <c r="E13" s="12" t="s">
        <v>561</v>
      </c>
      <c r="F13" s="12" t="s">
        <v>560</v>
      </c>
      <c r="G13" s="68" t="s">
        <v>570</v>
      </c>
      <c r="H13" s="13"/>
      <c r="I13" s="13">
        <f>SUMIFS(GD_M_2018!G:G,GD_M_2018!E:E,A13)</f>
        <v>80850000000</v>
      </c>
      <c r="J13" s="13">
        <f>H13+I13</f>
        <v>80850000000</v>
      </c>
      <c r="L13" s="13">
        <f t="shared" ref="L13:L15" si="4">J13</f>
        <v>80850000000</v>
      </c>
      <c r="M13" s="13">
        <f>SUMIFS(GD_M_2019!G:G,GD_M_2019!E:E,A13)</f>
        <v>-38590000000</v>
      </c>
      <c r="N13" s="13">
        <f t="shared" ref="N13:N15" si="5">M13+L13</f>
        <v>42260000000</v>
      </c>
      <c r="P13" s="13">
        <f t="shared" ref="P13:P15" si="6">N13</f>
        <v>42260000000</v>
      </c>
      <c r="Q13" s="13">
        <f>SUMIFS(GD_M_2020!G:G,GD_M_2020!E:E,A13)</f>
        <v>32100000000</v>
      </c>
      <c r="R13" s="13">
        <f t="shared" ref="R13:R15" si="7">Q13+P13</f>
        <v>74360000000</v>
      </c>
    </row>
    <row r="14" spans="1:18" s="4" customFormat="1" x14ac:dyDescent="0.25">
      <c r="A14" s="2">
        <v>111005</v>
      </c>
      <c r="B14" s="11">
        <v>2700</v>
      </c>
      <c r="C14" s="12">
        <v>1122</v>
      </c>
      <c r="D14" s="12">
        <v>111</v>
      </c>
      <c r="E14" s="12" t="s">
        <v>559</v>
      </c>
      <c r="F14" s="12" t="s">
        <v>558</v>
      </c>
      <c r="G14" s="68" t="s">
        <v>570</v>
      </c>
      <c r="H14" s="13"/>
      <c r="I14" s="13">
        <f>SUMIFS(GD_M_2018!G:G,GD_M_2018!E:E,A14)</f>
        <v>0</v>
      </c>
      <c r="J14" s="13">
        <f>H14+I14</f>
        <v>0</v>
      </c>
      <c r="L14" s="13">
        <f t="shared" si="4"/>
        <v>0</v>
      </c>
      <c r="M14" s="13">
        <f>SUMIFS(GD_M_2019!G:G,GD_M_2019!E:E,A14)</f>
        <v>0</v>
      </c>
      <c r="N14" s="13">
        <f t="shared" si="5"/>
        <v>0</v>
      </c>
      <c r="P14" s="13">
        <f t="shared" si="6"/>
        <v>0</v>
      </c>
      <c r="Q14" s="13">
        <f>SUMIFS(GD_M_2020!G:G,GD_M_2020!E:E,A14)</f>
        <v>0</v>
      </c>
      <c r="R14" s="13">
        <f t="shared" si="7"/>
        <v>0</v>
      </c>
    </row>
    <row r="15" spans="1:18" s="4" customFormat="1" x14ac:dyDescent="0.25">
      <c r="A15" s="2">
        <v>111006</v>
      </c>
      <c r="B15" s="11">
        <v>2700</v>
      </c>
      <c r="C15" s="12">
        <v>1123</v>
      </c>
      <c r="D15" s="12">
        <v>111</v>
      </c>
      <c r="E15" s="12" t="s">
        <v>565</v>
      </c>
      <c r="F15" s="12" t="s">
        <v>564</v>
      </c>
      <c r="G15" s="68" t="s">
        <v>570</v>
      </c>
      <c r="H15" s="13"/>
      <c r="I15" s="13">
        <f>SUMIFS(GD_M_2018!G:G,GD_M_2018!E:E,A15)</f>
        <v>0</v>
      </c>
      <c r="J15" s="13">
        <f>H15+I15</f>
        <v>0</v>
      </c>
      <c r="L15" s="13">
        <f t="shared" si="4"/>
        <v>0</v>
      </c>
      <c r="M15" s="13">
        <f>SUMIFS(GD_M_2019!G:G,GD_M_2019!E:E,A15)</f>
        <v>0</v>
      </c>
      <c r="N15" s="13">
        <f t="shared" si="5"/>
        <v>0</v>
      </c>
      <c r="P15" s="13">
        <f t="shared" si="6"/>
        <v>0</v>
      </c>
      <c r="Q15" s="13">
        <f>SUMIFS(GD_M_2020!G:G,GD_M_2020!E:E,A15)</f>
        <v>0</v>
      </c>
      <c r="R15" s="13">
        <f t="shared" si="7"/>
        <v>0</v>
      </c>
    </row>
    <row r="16" spans="1:18" s="4" customFormat="1" x14ac:dyDescent="0.25">
      <c r="A16" s="14"/>
      <c r="B16" s="14"/>
      <c r="C16" s="15"/>
      <c r="D16" s="15"/>
      <c r="E16" s="15" t="s">
        <v>563</v>
      </c>
      <c r="F16" s="15" t="s">
        <v>562</v>
      </c>
      <c r="G16" s="69"/>
      <c r="H16" s="16">
        <f>SUM(H13:H15)</f>
        <v>0</v>
      </c>
      <c r="I16" s="16">
        <f>SUM(I13:I15)</f>
        <v>80850000000</v>
      </c>
      <c r="J16" s="16">
        <f>SUM(J13:J15)</f>
        <v>80850000000</v>
      </c>
      <c r="L16" s="16">
        <f>SUM(L13:L15)</f>
        <v>80850000000</v>
      </c>
      <c r="M16" s="16">
        <f>SUM(M13:M15)</f>
        <v>-38590000000</v>
      </c>
      <c r="N16" s="16">
        <f>SUM(N13:N15)</f>
        <v>42260000000</v>
      </c>
      <c r="P16" s="16">
        <f>SUM(P13:P15)</f>
        <v>42260000000</v>
      </c>
      <c r="Q16" s="16">
        <f>SUM(Q13:Q15)</f>
        <v>32100000000</v>
      </c>
      <c r="R16" s="16">
        <f>SUM(R13:R15)</f>
        <v>74360000000</v>
      </c>
    </row>
    <row r="17" spans="1:18" s="4" customFormat="1" x14ac:dyDescent="0.25">
      <c r="A17" s="2">
        <v>111007</v>
      </c>
      <c r="B17" s="11">
        <v>2700</v>
      </c>
      <c r="C17" s="2">
        <v>1131</v>
      </c>
      <c r="D17" s="12">
        <v>111</v>
      </c>
      <c r="E17" s="12" t="s">
        <v>561</v>
      </c>
      <c r="F17" s="12" t="s">
        <v>560</v>
      </c>
      <c r="G17" s="68" t="s">
        <v>570</v>
      </c>
      <c r="H17" s="13"/>
      <c r="I17" s="13">
        <f>SUMIFS(GD_M_2018!G:G,GD_M_2018!E:E,A17)</f>
        <v>0</v>
      </c>
      <c r="J17" s="13">
        <f>H17+I17</f>
        <v>0</v>
      </c>
      <c r="L17" s="13">
        <f t="shared" ref="L17:L18" si="8">J17</f>
        <v>0</v>
      </c>
      <c r="M17" s="13">
        <f>SUMIFS(GD_M_2019!G:G,GD_M_2019!E:E,A17)</f>
        <v>0</v>
      </c>
      <c r="N17" s="13">
        <f t="shared" ref="N17:N18" si="9">M17+L17</f>
        <v>0</v>
      </c>
      <c r="P17" s="13">
        <f t="shared" ref="P17:P18" si="10">N17</f>
        <v>0</v>
      </c>
      <c r="Q17" s="13">
        <f>SUMIFS(GD_M_2020!G:G,GD_M_2020!E:E,A17)</f>
        <v>0</v>
      </c>
      <c r="R17" s="13">
        <f t="shared" ref="R17:R18" si="11">Q17+P17</f>
        <v>0</v>
      </c>
    </row>
    <row r="18" spans="1:18" s="4" customFormat="1" x14ac:dyDescent="0.25">
      <c r="A18" s="2">
        <v>111008</v>
      </c>
      <c r="B18" s="11">
        <v>2700</v>
      </c>
      <c r="C18" s="2">
        <v>1132</v>
      </c>
      <c r="D18" s="12">
        <v>111</v>
      </c>
      <c r="E18" s="12" t="s">
        <v>559</v>
      </c>
      <c r="F18" s="12" t="s">
        <v>558</v>
      </c>
      <c r="G18" s="68" t="s">
        <v>570</v>
      </c>
      <c r="H18" s="13"/>
      <c r="I18" s="13">
        <f>SUMIFS(GD_M_2018!G:G,GD_M_2018!E:E,A18)</f>
        <v>0</v>
      </c>
      <c r="J18" s="13">
        <f>H18+I18</f>
        <v>0</v>
      </c>
      <c r="L18" s="13">
        <f t="shared" si="8"/>
        <v>0</v>
      </c>
      <c r="M18" s="13">
        <f>SUMIFS(GD_M_2019!G:G,GD_M_2019!E:E,A18)</f>
        <v>0</v>
      </c>
      <c r="N18" s="13">
        <f t="shared" si="9"/>
        <v>0</v>
      </c>
      <c r="P18" s="13">
        <f t="shared" si="10"/>
        <v>0</v>
      </c>
      <c r="Q18" s="13">
        <f>SUMIFS(GD_M_2020!G:G,GD_M_2020!E:E,A18)</f>
        <v>0</v>
      </c>
      <c r="R18" s="13">
        <f t="shared" si="11"/>
        <v>0</v>
      </c>
    </row>
    <row r="19" spans="1:18" s="4" customFormat="1" x14ac:dyDescent="0.25">
      <c r="A19" s="14"/>
      <c r="B19" s="14"/>
      <c r="C19" s="15"/>
      <c r="D19" s="15"/>
      <c r="E19" s="15" t="s">
        <v>557</v>
      </c>
      <c r="F19" s="15" t="s">
        <v>556</v>
      </c>
      <c r="G19" s="69"/>
      <c r="H19" s="16">
        <f>SUM(H17:H18)</f>
        <v>0</v>
      </c>
      <c r="I19" s="16">
        <f>SUM(I17:I18)</f>
        <v>0</v>
      </c>
      <c r="J19" s="16">
        <f>SUM(J17:J18)</f>
        <v>0</v>
      </c>
      <c r="L19" s="16">
        <f>SUM(L17:L18)</f>
        <v>0</v>
      </c>
      <c r="M19" s="16">
        <f>SUM(M17:M18)</f>
        <v>0</v>
      </c>
      <c r="N19" s="16">
        <f>SUM(N17:N18)</f>
        <v>0</v>
      </c>
      <c r="P19" s="16">
        <f>SUM(P17:P18)</f>
        <v>0</v>
      </c>
      <c r="Q19" s="16">
        <f>SUM(Q17:Q18)</f>
        <v>0</v>
      </c>
      <c r="R19" s="16">
        <f>SUM(R17:R18)</f>
        <v>0</v>
      </c>
    </row>
    <row r="20" spans="1:18" s="4" customFormat="1" x14ac:dyDescent="0.25">
      <c r="A20" s="17"/>
      <c r="B20" s="17"/>
      <c r="C20" s="18"/>
      <c r="D20" s="18"/>
      <c r="E20" s="19" t="s">
        <v>555</v>
      </c>
      <c r="F20" s="19"/>
      <c r="G20" s="72"/>
      <c r="H20" s="20">
        <f>H12+H16+H19</f>
        <v>0</v>
      </c>
      <c r="I20" s="20">
        <f>I12+I16+I19</f>
        <v>90850000000</v>
      </c>
      <c r="J20" s="20">
        <f>J12+J16+J19</f>
        <v>90850000000</v>
      </c>
      <c r="L20" s="20">
        <f>L12+L16+L19</f>
        <v>90850000000</v>
      </c>
      <c r="M20" s="20">
        <f>M12+M16+M19</f>
        <v>-38590000000</v>
      </c>
      <c r="N20" s="20">
        <f>N12+N16+N19</f>
        <v>52260000000</v>
      </c>
      <c r="P20" s="20">
        <f>P12+P16+P19</f>
        <v>52260000000</v>
      </c>
      <c r="Q20" s="20">
        <f>Q12+Q16+Q19</f>
        <v>32100000000</v>
      </c>
      <c r="R20" s="20">
        <f>R12+R16+R19</f>
        <v>84360000000</v>
      </c>
    </row>
    <row r="21" spans="1:18" s="4" customFormat="1" x14ac:dyDescent="0.25">
      <c r="A21" s="21">
        <v>112001</v>
      </c>
      <c r="B21" s="11">
        <v>2700</v>
      </c>
      <c r="C21" s="22">
        <v>1281</v>
      </c>
      <c r="D21" s="12">
        <v>112</v>
      </c>
      <c r="E21" s="22" t="s">
        <v>330</v>
      </c>
      <c r="F21" s="22" t="s">
        <v>329</v>
      </c>
      <c r="G21" s="68" t="s">
        <v>570</v>
      </c>
      <c r="H21" s="13"/>
      <c r="I21" s="13">
        <f>SUMIFS(GD_M_2018!G:G,GD_M_2018!E:E,A21)</f>
        <v>0</v>
      </c>
      <c r="J21" s="13">
        <f>H21+I21</f>
        <v>0</v>
      </c>
      <c r="L21" s="13">
        <f t="shared" ref="L21:L22" si="12">J21</f>
        <v>0</v>
      </c>
      <c r="M21" s="13">
        <f>SUMIFS(GD_M_2019!G:G,GD_M_2019!E:E,A21)</f>
        <v>0</v>
      </c>
      <c r="N21" s="13">
        <f t="shared" ref="N21:N22" si="13">M21+L21</f>
        <v>0</v>
      </c>
      <c r="P21" s="13">
        <f t="shared" ref="P21:P22" si="14">N21</f>
        <v>0</v>
      </c>
      <c r="Q21" s="13">
        <f>SUMIFS(GD_M_2020!G:G,GD_M_2020!E:E,A21)</f>
        <v>0</v>
      </c>
      <c r="R21" s="13">
        <f t="shared" ref="R21:R22" si="15">Q21+P21</f>
        <v>0</v>
      </c>
    </row>
    <row r="22" spans="1:18" s="4" customFormat="1" x14ac:dyDescent="0.25">
      <c r="A22" s="21">
        <v>112002</v>
      </c>
      <c r="B22" s="11">
        <v>2700</v>
      </c>
      <c r="C22" s="22">
        <v>1288</v>
      </c>
      <c r="D22" s="12">
        <v>112</v>
      </c>
      <c r="E22" s="22" t="s">
        <v>326</v>
      </c>
      <c r="F22" s="22" t="s">
        <v>325</v>
      </c>
      <c r="G22" s="68" t="s">
        <v>570</v>
      </c>
      <c r="H22" s="13"/>
      <c r="I22" s="13">
        <f>SUMIFS(GD_M_2018!G:G,GD_M_2018!E:E,A22)</f>
        <v>0</v>
      </c>
      <c r="J22" s="13">
        <f>H22+I22</f>
        <v>0</v>
      </c>
      <c r="L22" s="13">
        <f t="shared" si="12"/>
        <v>0</v>
      </c>
      <c r="M22" s="13">
        <f>SUMIFS(GD_M_2019!G:G,GD_M_2019!E:E,A22)</f>
        <v>0</v>
      </c>
      <c r="N22" s="13">
        <f t="shared" si="13"/>
        <v>0</v>
      </c>
      <c r="P22" s="13">
        <f t="shared" si="14"/>
        <v>0</v>
      </c>
      <c r="Q22" s="13">
        <f>SUMIFS(GD_M_2020!G:G,GD_M_2020!E:E,A22)</f>
        <v>0</v>
      </c>
      <c r="R22" s="13">
        <f t="shared" si="15"/>
        <v>0</v>
      </c>
    </row>
    <row r="23" spans="1:18" s="4" customFormat="1" x14ac:dyDescent="0.25">
      <c r="A23" s="24"/>
      <c r="B23" s="24"/>
      <c r="C23" s="19"/>
      <c r="D23" s="19"/>
      <c r="E23" s="19" t="s">
        <v>554</v>
      </c>
      <c r="F23" s="19" t="s">
        <v>553</v>
      </c>
      <c r="G23" s="72"/>
      <c r="H23" s="20">
        <f>SUM(H21:H22)</f>
        <v>0</v>
      </c>
      <c r="I23" s="20">
        <f>SUM(I21:I22)</f>
        <v>0</v>
      </c>
      <c r="J23" s="20">
        <f>SUM(J21:J22)</f>
        <v>0</v>
      </c>
      <c r="L23" s="20">
        <f>SUM(L21:L22)</f>
        <v>0</v>
      </c>
      <c r="M23" s="20">
        <f>SUM(M21:M22)</f>
        <v>0</v>
      </c>
      <c r="N23" s="20">
        <f>SUM(N21:N22)</f>
        <v>0</v>
      </c>
      <c r="P23" s="20">
        <f>SUM(P21:P22)</f>
        <v>0</v>
      </c>
      <c r="Q23" s="20">
        <f>SUM(Q21:Q22)</f>
        <v>0</v>
      </c>
      <c r="R23" s="20">
        <f>SUM(R21:R22)</f>
        <v>0</v>
      </c>
    </row>
    <row r="24" spans="1:18" s="4" customFormat="1" x14ac:dyDescent="0.25">
      <c r="A24" s="25"/>
      <c r="B24" s="25"/>
      <c r="C24" s="26"/>
      <c r="D24" s="27">
        <v>110</v>
      </c>
      <c r="E24" s="27" t="s">
        <v>552</v>
      </c>
      <c r="F24" s="27" t="s">
        <v>551</v>
      </c>
      <c r="G24" s="72"/>
      <c r="H24" s="28">
        <f>H20+H23</f>
        <v>0</v>
      </c>
      <c r="I24" s="28">
        <f>I20+I23</f>
        <v>90850000000</v>
      </c>
      <c r="J24" s="28">
        <f>J20+J23</f>
        <v>90850000000</v>
      </c>
      <c r="L24" s="28">
        <f>L20+L23</f>
        <v>90850000000</v>
      </c>
      <c r="M24" s="28">
        <f>M20+M23</f>
        <v>-38590000000</v>
      </c>
      <c r="N24" s="28">
        <f>N20+N23</f>
        <v>52260000000</v>
      </c>
      <c r="P24" s="28">
        <f>P20+P23</f>
        <v>52260000000</v>
      </c>
      <c r="Q24" s="28">
        <f>Q20+Q23</f>
        <v>32100000000</v>
      </c>
      <c r="R24" s="28">
        <f>R20+R23</f>
        <v>84360000000</v>
      </c>
    </row>
    <row r="25" spans="1:18" s="4" customFormat="1" x14ac:dyDescent="0.25">
      <c r="A25" s="29">
        <v>121001</v>
      </c>
      <c r="B25" s="11">
        <v>2300</v>
      </c>
      <c r="C25" s="2">
        <v>1211</v>
      </c>
      <c r="D25" s="12">
        <v>121</v>
      </c>
      <c r="E25" s="12" t="s">
        <v>550</v>
      </c>
      <c r="F25" s="12" t="s">
        <v>549</v>
      </c>
      <c r="G25" s="68" t="s">
        <v>570</v>
      </c>
      <c r="H25" s="13"/>
      <c r="I25" s="13">
        <f>SUMIFS(GD_M_2018!G:G,GD_M_2018!E:E,A25)</f>
        <v>0</v>
      </c>
      <c r="J25" s="13">
        <f>H25+I25</f>
        <v>0</v>
      </c>
      <c r="L25" s="13">
        <f t="shared" ref="L25:L27" si="16">J25</f>
        <v>0</v>
      </c>
      <c r="M25" s="13">
        <f>SUMIFS(GD_M_2019!G:G,GD_M_2019!E:E,A25)</f>
        <v>0</v>
      </c>
      <c r="N25" s="13">
        <f t="shared" ref="N25:N27" si="17">M25+L25</f>
        <v>0</v>
      </c>
      <c r="P25" s="13">
        <f t="shared" ref="P25:P27" si="18">N25</f>
        <v>0</v>
      </c>
      <c r="Q25" s="13">
        <f>SUMIFS(GD_M_2020!G:G,GD_M_2020!E:E,A25)</f>
        <v>0</v>
      </c>
      <c r="R25" s="13">
        <f t="shared" ref="R25:R27" si="19">Q25+P25</f>
        <v>0</v>
      </c>
    </row>
    <row r="26" spans="1:18" s="4" customFormat="1" x14ac:dyDescent="0.25">
      <c r="A26" s="29">
        <v>121002</v>
      </c>
      <c r="B26" s="11">
        <v>2300</v>
      </c>
      <c r="C26" s="2">
        <v>1212</v>
      </c>
      <c r="D26" s="12">
        <v>121</v>
      </c>
      <c r="E26" s="12" t="s">
        <v>328</v>
      </c>
      <c r="F26" s="12" t="s">
        <v>327</v>
      </c>
      <c r="G26" s="68" t="s">
        <v>570</v>
      </c>
      <c r="H26" s="13"/>
      <c r="I26" s="13">
        <f>SUMIFS(GD_M_2018!G:G,GD_M_2018!E:E,A26)</f>
        <v>0</v>
      </c>
      <c r="J26" s="13">
        <f>H26+I26</f>
        <v>0</v>
      </c>
      <c r="L26" s="13">
        <f t="shared" si="16"/>
        <v>0</v>
      </c>
      <c r="M26" s="13">
        <f>SUMIFS(GD_M_2019!G:G,GD_M_2019!E:E,A26)</f>
        <v>0</v>
      </c>
      <c r="N26" s="13">
        <f t="shared" si="17"/>
        <v>0</v>
      </c>
      <c r="P26" s="13">
        <f t="shared" si="18"/>
        <v>0</v>
      </c>
      <c r="Q26" s="13">
        <f>SUMIFS(GD_M_2020!G:G,GD_M_2020!E:E,A26)</f>
        <v>0</v>
      </c>
      <c r="R26" s="13">
        <f t="shared" si="19"/>
        <v>0</v>
      </c>
    </row>
    <row r="27" spans="1:18" s="4" customFormat="1" x14ac:dyDescent="0.25">
      <c r="A27" s="29">
        <v>121003</v>
      </c>
      <c r="B27" s="11">
        <v>2300</v>
      </c>
      <c r="C27" s="2">
        <v>1218</v>
      </c>
      <c r="D27" s="12">
        <v>121</v>
      </c>
      <c r="E27" s="12" t="s">
        <v>548</v>
      </c>
      <c r="F27" s="12" t="s">
        <v>547</v>
      </c>
      <c r="G27" s="68" t="s">
        <v>570</v>
      </c>
      <c r="H27" s="13"/>
      <c r="I27" s="13">
        <f>SUMIFS(GD_M_2018!G:G,GD_M_2018!E:E,A27)</f>
        <v>0</v>
      </c>
      <c r="J27" s="13">
        <f>H27+I27</f>
        <v>0</v>
      </c>
      <c r="L27" s="13">
        <f t="shared" si="16"/>
        <v>0</v>
      </c>
      <c r="M27" s="13">
        <f>SUMIFS(GD_M_2019!G:G,GD_M_2019!E:E,A27)</f>
        <v>0</v>
      </c>
      <c r="N27" s="13">
        <f t="shared" si="17"/>
        <v>0</v>
      </c>
      <c r="P27" s="13">
        <f t="shared" si="18"/>
        <v>0</v>
      </c>
      <c r="Q27" s="13">
        <f>SUMIFS(GD_M_2020!G:G,GD_M_2020!E:E,A27)</f>
        <v>0</v>
      </c>
      <c r="R27" s="13">
        <f t="shared" si="19"/>
        <v>0</v>
      </c>
    </row>
    <row r="28" spans="1:18" s="4" customFormat="1" x14ac:dyDescent="0.25">
      <c r="A28" s="14"/>
      <c r="B28" s="14"/>
      <c r="C28" s="15"/>
      <c r="D28" s="15"/>
      <c r="E28" s="15" t="s">
        <v>546</v>
      </c>
      <c r="F28" s="15" t="s">
        <v>545</v>
      </c>
      <c r="G28" s="69"/>
      <c r="H28" s="16">
        <f>SUM(H25:H27)</f>
        <v>0</v>
      </c>
      <c r="I28" s="16">
        <f>SUM(I25:I27)</f>
        <v>0</v>
      </c>
      <c r="J28" s="16">
        <f>SUM(J25:J27)</f>
        <v>0</v>
      </c>
      <c r="L28" s="16">
        <f>SUM(L25:L27)</f>
        <v>0</v>
      </c>
      <c r="M28" s="16">
        <f>SUM(M25:M27)</f>
        <v>0</v>
      </c>
      <c r="N28" s="16">
        <f>SUM(N25:N27)</f>
        <v>0</v>
      </c>
      <c r="P28" s="16">
        <f>SUM(P25:P27)</f>
        <v>0</v>
      </c>
      <c r="Q28" s="16">
        <f>SUM(Q25:Q27)</f>
        <v>0</v>
      </c>
      <c r="R28" s="16">
        <f>SUM(R25:R27)</f>
        <v>0</v>
      </c>
    </row>
    <row r="29" spans="1:18" s="4" customFormat="1" x14ac:dyDescent="0.25">
      <c r="A29" s="14">
        <v>122001</v>
      </c>
      <c r="B29" s="14"/>
      <c r="C29" s="15">
        <v>2291</v>
      </c>
      <c r="D29" s="15">
        <v>122</v>
      </c>
      <c r="E29" s="15" t="s">
        <v>544</v>
      </c>
      <c r="F29" s="15" t="s">
        <v>543</v>
      </c>
      <c r="G29" s="69" t="s">
        <v>570</v>
      </c>
      <c r="H29" s="16"/>
      <c r="I29" s="13">
        <f>SUMIFS(GD_M_2018!G:G,GD_M_2018!E:E,A29)</f>
        <v>0</v>
      </c>
      <c r="J29" s="16">
        <f>H29+I29</f>
        <v>0</v>
      </c>
      <c r="L29" s="13">
        <f t="shared" ref="L29:L32" si="20">J29</f>
        <v>0</v>
      </c>
      <c r="M29" s="13">
        <f>SUMIFS(GD_M_2019!G:G,GD_M_2019!E:E,A29)</f>
        <v>0</v>
      </c>
      <c r="N29" s="13">
        <f t="shared" ref="N29:N32" si="21">M29+L29</f>
        <v>0</v>
      </c>
      <c r="P29" s="13">
        <f t="shared" ref="P29:P32" si="22">N29</f>
        <v>0</v>
      </c>
      <c r="Q29" s="13">
        <f>SUMIFS(GD_M_2020!G:G,GD_M_2020!E:E,A29)</f>
        <v>0</v>
      </c>
      <c r="R29" s="13">
        <f t="shared" ref="R29:R32" si="23">Q29+P29</f>
        <v>0</v>
      </c>
    </row>
    <row r="30" spans="1:18" s="4" customFormat="1" x14ac:dyDescent="0.25">
      <c r="A30" s="29">
        <v>123001</v>
      </c>
      <c r="B30" s="11">
        <v>2300</v>
      </c>
      <c r="C30" s="30">
        <v>1281</v>
      </c>
      <c r="D30" s="12">
        <v>123</v>
      </c>
      <c r="E30" s="12" t="s">
        <v>330</v>
      </c>
      <c r="F30" s="12" t="s">
        <v>329</v>
      </c>
      <c r="G30" s="68" t="s">
        <v>570</v>
      </c>
      <c r="H30" s="13"/>
      <c r="I30" s="13">
        <f>SUMIFS(GD_M_2018!G:G,GD_M_2018!E:E,A30)</f>
        <v>0</v>
      </c>
      <c r="J30" s="13">
        <f>H30+I30</f>
        <v>0</v>
      </c>
      <c r="L30" s="13">
        <f t="shared" si="20"/>
        <v>0</v>
      </c>
      <c r="M30" s="13">
        <f>SUMIFS(GD_M_2019!G:G,GD_M_2019!E:E,A30)</f>
        <v>0</v>
      </c>
      <c r="N30" s="13">
        <f t="shared" si="21"/>
        <v>0</v>
      </c>
      <c r="P30" s="13">
        <f t="shared" si="22"/>
        <v>0</v>
      </c>
      <c r="Q30" s="13">
        <f>SUMIFS(GD_M_2020!G:G,GD_M_2020!E:E,A30)</f>
        <v>0</v>
      </c>
      <c r="R30" s="13">
        <f t="shared" si="23"/>
        <v>0</v>
      </c>
    </row>
    <row r="31" spans="1:18" s="4" customFormat="1" x14ac:dyDescent="0.25">
      <c r="A31" s="29">
        <v>123002</v>
      </c>
      <c r="B31" s="11">
        <v>2300</v>
      </c>
      <c r="C31" s="12">
        <v>1282</v>
      </c>
      <c r="D31" s="12">
        <v>123</v>
      </c>
      <c r="E31" s="12" t="s">
        <v>328</v>
      </c>
      <c r="F31" s="12" t="s">
        <v>327</v>
      </c>
      <c r="G31" s="68" t="s">
        <v>570</v>
      </c>
      <c r="H31" s="13"/>
      <c r="I31" s="13">
        <f>SUMIFS(GD_M_2018!G:G,GD_M_2018!E:E,A31)</f>
        <v>0</v>
      </c>
      <c r="J31" s="13">
        <f>H31+I31</f>
        <v>0</v>
      </c>
      <c r="L31" s="13">
        <f t="shared" si="20"/>
        <v>0</v>
      </c>
      <c r="M31" s="13">
        <f>SUMIFS(GD_M_2019!G:G,GD_M_2019!E:E,A31)</f>
        <v>0</v>
      </c>
      <c r="N31" s="13">
        <f t="shared" si="21"/>
        <v>0</v>
      </c>
      <c r="P31" s="13">
        <f t="shared" si="22"/>
        <v>0</v>
      </c>
      <c r="Q31" s="13">
        <f>SUMIFS(GD_M_2020!G:G,GD_M_2020!E:E,A31)</f>
        <v>0</v>
      </c>
      <c r="R31" s="13">
        <f t="shared" si="23"/>
        <v>0</v>
      </c>
    </row>
    <row r="32" spans="1:18" s="4" customFormat="1" x14ac:dyDescent="0.25">
      <c r="A32" s="21">
        <v>123003</v>
      </c>
      <c r="B32" s="65">
        <v>2300</v>
      </c>
      <c r="C32" s="34">
        <v>12882</v>
      </c>
      <c r="D32" s="22">
        <v>123</v>
      </c>
      <c r="E32" s="22" t="s">
        <v>326</v>
      </c>
      <c r="F32" s="22" t="s">
        <v>325</v>
      </c>
      <c r="G32" s="68" t="s">
        <v>570</v>
      </c>
      <c r="H32" s="23"/>
      <c r="I32" s="13">
        <f>SUMIFS(GD_M_2018!G:G,GD_M_2018!E:E,A32)</f>
        <v>0</v>
      </c>
      <c r="J32" s="23">
        <f>H32+I32</f>
        <v>0</v>
      </c>
      <c r="L32" s="13">
        <f t="shared" si="20"/>
        <v>0</v>
      </c>
      <c r="M32" s="13">
        <f>SUMIFS(GD_M_2019!G:G,GD_M_2019!E:E,A32)</f>
        <v>0</v>
      </c>
      <c r="N32" s="13">
        <f t="shared" si="21"/>
        <v>0</v>
      </c>
      <c r="P32" s="13">
        <f t="shared" si="22"/>
        <v>0</v>
      </c>
      <c r="Q32" s="13">
        <f>SUMIFS(GD_M_2020!G:G,GD_M_2020!E:E,A32)</f>
        <v>0</v>
      </c>
      <c r="R32" s="13">
        <f t="shared" si="23"/>
        <v>0</v>
      </c>
    </row>
    <row r="33" spans="1:18" s="4" customFormat="1" x14ac:dyDescent="0.25">
      <c r="A33" s="14"/>
      <c r="B33" s="14"/>
      <c r="C33" s="15"/>
      <c r="D33" s="15"/>
      <c r="E33" s="15" t="s">
        <v>324</v>
      </c>
      <c r="F33" s="15" t="s">
        <v>323</v>
      </c>
      <c r="G33" s="69"/>
      <c r="H33" s="16">
        <f>SUM(H30:H32)</f>
        <v>0</v>
      </c>
      <c r="I33" s="16">
        <f>SUM(I30:I32)</f>
        <v>0</v>
      </c>
      <c r="J33" s="16">
        <f>SUM(J30:J32)</f>
        <v>0</v>
      </c>
      <c r="L33" s="16">
        <f>SUM(L30:L32)</f>
        <v>0</v>
      </c>
      <c r="M33" s="16">
        <f>SUM(M30:M32)</f>
        <v>0</v>
      </c>
      <c r="N33" s="16">
        <f>SUM(N30:N32)</f>
        <v>0</v>
      </c>
      <c r="P33" s="16">
        <f>SUM(P30:P32)</f>
        <v>0</v>
      </c>
      <c r="Q33" s="16">
        <f>SUM(Q30:Q32)</f>
        <v>0</v>
      </c>
      <c r="R33" s="16">
        <f>SUM(R30:R32)</f>
        <v>0</v>
      </c>
    </row>
    <row r="34" spans="1:18" s="4" customFormat="1" x14ac:dyDescent="0.25">
      <c r="A34" s="31"/>
      <c r="B34" s="31"/>
      <c r="C34" s="27"/>
      <c r="D34" s="27">
        <v>120</v>
      </c>
      <c r="E34" s="27" t="s">
        <v>542</v>
      </c>
      <c r="F34" s="27" t="s">
        <v>541</v>
      </c>
      <c r="G34" s="72"/>
      <c r="H34" s="28">
        <f>SUM(H28:H29,H33)</f>
        <v>0</v>
      </c>
      <c r="I34" s="28">
        <f>SUM(I28:I29,I33)</f>
        <v>0</v>
      </c>
      <c r="J34" s="28">
        <f>SUM(J28:J29,J33)</f>
        <v>0</v>
      </c>
      <c r="L34" s="28">
        <f>SUM(L28:L29,L33)</f>
        <v>0</v>
      </c>
      <c r="M34" s="28">
        <f>SUM(M28:M29,M33)</f>
        <v>0</v>
      </c>
      <c r="N34" s="28">
        <f>SUM(N28:N29,N33)</f>
        <v>0</v>
      </c>
      <c r="P34" s="28">
        <f>SUM(P28:P29,P33)</f>
        <v>0</v>
      </c>
      <c r="Q34" s="28">
        <f>SUM(Q28:Q29,Q33)</f>
        <v>0</v>
      </c>
      <c r="R34" s="28">
        <f>SUM(R28:R29,R33)</f>
        <v>0</v>
      </c>
    </row>
    <row r="35" spans="1:18" s="4" customFormat="1" x14ac:dyDescent="0.25">
      <c r="A35" s="14">
        <v>131001</v>
      </c>
      <c r="B35" s="14">
        <v>2500</v>
      </c>
      <c r="C35" s="32">
        <v>1311</v>
      </c>
      <c r="D35" s="15">
        <v>131</v>
      </c>
      <c r="E35" s="15" t="s">
        <v>540</v>
      </c>
      <c r="F35" s="15" t="s">
        <v>539</v>
      </c>
      <c r="G35" s="68" t="s">
        <v>570</v>
      </c>
      <c r="H35" s="16"/>
      <c r="I35" s="13">
        <f>SUMIFS(GD_M_2018!G:G,GD_M_2018!E:E,A35)</f>
        <v>2400000000</v>
      </c>
      <c r="J35" s="16">
        <f>H35+I35</f>
        <v>2400000000</v>
      </c>
      <c r="L35" s="13">
        <f t="shared" ref="L35:L39" si="24">J35</f>
        <v>2400000000</v>
      </c>
      <c r="M35" s="13">
        <f>SUMIFS(GD_M_2019!G:G,GD_M_2019!E:E,A35)</f>
        <v>1440000000</v>
      </c>
      <c r="N35" s="13">
        <f t="shared" ref="N35:N39" si="25">M35+L35</f>
        <v>3840000000</v>
      </c>
      <c r="P35" s="13">
        <f t="shared" ref="P35:P39" si="26">N35</f>
        <v>3840000000</v>
      </c>
      <c r="Q35" s="13">
        <f>SUMIFS(GD_M_2020!G:G,GD_M_2020!E:E,A35)</f>
        <v>15000000000</v>
      </c>
      <c r="R35" s="13">
        <f t="shared" ref="R35:R39" si="27">Q35+P35</f>
        <v>18840000000</v>
      </c>
    </row>
    <row r="36" spans="1:18" s="4" customFormat="1" x14ac:dyDescent="0.25">
      <c r="A36" s="14">
        <v>132001</v>
      </c>
      <c r="B36" s="14">
        <v>2550</v>
      </c>
      <c r="C36" s="32">
        <v>3313</v>
      </c>
      <c r="D36" s="15">
        <v>132</v>
      </c>
      <c r="E36" s="15" t="s">
        <v>538</v>
      </c>
      <c r="F36" s="15" t="s">
        <v>537</v>
      </c>
      <c r="G36" s="68" t="s">
        <v>570</v>
      </c>
      <c r="H36" s="16"/>
      <c r="I36" s="13">
        <f>SUMIFS(GD_M_2018!G:G,GD_M_2018!E:E,A36)</f>
        <v>0</v>
      </c>
      <c r="J36" s="16">
        <f>H36+I36</f>
        <v>0</v>
      </c>
      <c r="L36" s="13">
        <f t="shared" si="24"/>
        <v>0</v>
      </c>
      <c r="M36" s="13">
        <f>SUMIFS(GD_M_2019!G:G,GD_M_2019!E:E,A36)</f>
        <v>0</v>
      </c>
      <c r="N36" s="13">
        <f t="shared" si="25"/>
        <v>0</v>
      </c>
      <c r="P36" s="13">
        <f t="shared" si="26"/>
        <v>0</v>
      </c>
      <c r="Q36" s="13">
        <f>SUMIFS(GD_M_2020!G:G,GD_M_2020!E:E,A36)</f>
        <v>0</v>
      </c>
      <c r="R36" s="13">
        <f t="shared" si="27"/>
        <v>0</v>
      </c>
    </row>
    <row r="37" spans="1:18" s="4" customFormat="1" x14ac:dyDescent="0.25">
      <c r="A37" s="29">
        <v>133001</v>
      </c>
      <c r="B37" s="29">
        <v>2510</v>
      </c>
      <c r="C37" s="30">
        <v>13621</v>
      </c>
      <c r="D37" s="12">
        <v>133</v>
      </c>
      <c r="E37" s="12" t="s">
        <v>460</v>
      </c>
      <c r="F37" s="12" t="s">
        <v>459</v>
      </c>
      <c r="G37" s="68" t="s">
        <v>570</v>
      </c>
      <c r="H37" s="13"/>
      <c r="I37" s="13">
        <f>SUMIFS(GD_M_2018!G:G,GD_M_2018!E:E,A37)</f>
        <v>0</v>
      </c>
      <c r="J37" s="13">
        <f>H37+I37</f>
        <v>0</v>
      </c>
      <c r="L37" s="13">
        <f t="shared" si="24"/>
        <v>0</v>
      </c>
      <c r="M37" s="13">
        <f>SUMIFS(GD_M_2019!G:G,GD_M_2019!E:E,A37)</f>
        <v>0</v>
      </c>
      <c r="N37" s="13">
        <f t="shared" si="25"/>
        <v>0</v>
      </c>
      <c r="P37" s="13">
        <f t="shared" si="26"/>
        <v>0</v>
      </c>
      <c r="Q37" s="13">
        <f>SUMIFS(GD_M_2020!G:G,GD_M_2020!E:E,A37)</f>
        <v>0</v>
      </c>
      <c r="R37" s="13">
        <f t="shared" si="27"/>
        <v>0</v>
      </c>
    </row>
    <row r="38" spans="1:18" s="4" customFormat="1" x14ac:dyDescent="0.25">
      <c r="A38" s="29">
        <v>133002</v>
      </c>
      <c r="B38" s="29">
        <v>2510</v>
      </c>
      <c r="C38" s="30">
        <v>13631</v>
      </c>
      <c r="D38" s="12">
        <v>133</v>
      </c>
      <c r="E38" s="12" t="s">
        <v>458</v>
      </c>
      <c r="F38" s="12" t="s">
        <v>457</v>
      </c>
      <c r="G38" s="68" t="s">
        <v>570</v>
      </c>
      <c r="H38" s="13"/>
      <c r="I38" s="13">
        <f>SUMIFS(GD_M_2018!G:G,GD_M_2018!E:E,A38)</f>
        <v>0</v>
      </c>
      <c r="J38" s="13">
        <f>H38+I38</f>
        <v>0</v>
      </c>
      <c r="L38" s="13">
        <f t="shared" si="24"/>
        <v>0</v>
      </c>
      <c r="M38" s="13">
        <f>SUMIFS(GD_M_2019!G:G,GD_M_2019!E:E,A38)</f>
        <v>0</v>
      </c>
      <c r="N38" s="13">
        <f t="shared" si="25"/>
        <v>0</v>
      </c>
      <c r="P38" s="13">
        <f t="shared" si="26"/>
        <v>0</v>
      </c>
      <c r="Q38" s="13">
        <f>SUMIFS(GD_M_2020!G:G,GD_M_2020!E:E,A38)</f>
        <v>0</v>
      </c>
      <c r="R38" s="13">
        <f t="shared" si="27"/>
        <v>0</v>
      </c>
    </row>
    <row r="39" spans="1:18" s="4" customFormat="1" x14ac:dyDescent="0.25">
      <c r="A39" s="29">
        <v>133003</v>
      </c>
      <c r="B39" s="29">
        <v>2510</v>
      </c>
      <c r="C39" s="30">
        <v>13681</v>
      </c>
      <c r="D39" s="12">
        <v>133</v>
      </c>
      <c r="E39" s="12" t="s">
        <v>456</v>
      </c>
      <c r="F39" s="12" t="s">
        <v>455</v>
      </c>
      <c r="G39" s="68" t="s">
        <v>570</v>
      </c>
      <c r="H39" s="13"/>
      <c r="I39" s="13">
        <f>SUMIFS(GD_M_2018!G:G,GD_M_2018!E:E,A39)</f>
        <v>0</v>
      </c>
      <c r="J39" s="13">
        <f>H39+I39</f>
        <v>0</v>
      </c>
      <c r="L39" s="13">
        <f t="shared" si="24"/>
        <v>0</v>
      </c>
      <c r="M39" s="13">
        <f>SUMIFS(GD_M_2019!G:G,GD_M_2019!E:E,A39)</f>
        <v>0</v>
      </c>
      <c r="N39" s="13">
        <f t="shared" si="25"/>
        <v>0</v>
      </c>
      <c r="P39" s="13">
        <f t="shared" si="26"/>
        <v>0</v>
      </c>
      <c r="Q39" s="13">
        <f>SUMIFS(GD_M_2020!G:G,GD_M_2020!E:E,A39)</f>
        <v>0</v>
      </c>
      <c r="R39" s="13">
        <f t="shared" si="27"/>
        <v>0</v>
      </c>
    </row>
    <row r="40" spans="1:18" s="4" customFormat="1" x14ac:dyDescent="0.25">
      <c r="A40" s="14"/>
      <c r="B40" s="14"/>
      <c r="C40" s="15"/>
      <c r="D40" s="15"/>
      <c r="E40" s="15" t="s">
        <v>536</v>
      </c>
      <c r="F40" s="15" t="s">
        <v>535</v>
      </c>
      <c r="G40" s="69"/>
      <c r="H40" s="16">
        <f>SUM(H37:H39)</f>
        <v>0</v>
      </c>
      <c r="I40" s="16">
        <f>SUM(I37:I39)</f>
        <v>0</v>
      </c>
      <c r="J40" s="16">
        <f>SUM(J37:J39)</f>
        <v>0</v>
      </c>
      <c r="L40" s="16">
        <f>SUM(L37:L39)</f>
        <v>0</v>
      </c>
      <c r="M40" s="16">
        <f>SUM(M37:M39)</f>
        <v>0</v>
      </c>
      <c r="N40" s="16">
        <f>SUM(N37:N39)</f>
        <v>0</v>
      </c>
      <c r="P40" s="16">
        <f>SUM(P37:P39)</f>
        <v>0</v>
      </c>
      <c r="Q40" s="16">
        <f>SUM(Q37:Q39)</f>
        <v>0</v>
      </c>
      <c r="R40" s="16">
        <f>SUM(R37:R39)</f>
        <v>0</v>
      </c>
    </row>
    <row r="41" spans="1:18" s="4" customFormat="1" x14ac:dyDescent="0.25">
      <c r="A41" s="14">
        <v>134001</v>
      </c>
      <c r="B41" s="14">
        <v>2500</v>
      </c>
      <c r="C41" s="32">
        <v>3371</v>
      </c>
      <c r="D41" s="15">
        <v>134</v>
      </c>
      <c r="E41" s="15" t="s">
        <v>534</v>
      </c>
      <c r="F41" s="15" t="s">
        <v>533</v>
      </c>
      <c r="G41" s="68" t="s">
        <v>570</v>
      </c>
      <c r="H41" s="16"/>
      <c r="I41" s="13">
        <f>SUMIFS(GD_M_2018!G:G,GD_M_2018!E:E,A41)</f>
        <v>0</v>
      </c>
      <c r="J41" s="16">
        <f t="shared" ref="J41:J48" si="28">H41+I41</f>
        <v>0</v>
      </c>
      <c r="L41" s="13">
        <f t="shared" ref="L41:L48" si="29">J41</f>
        <v>0</v>
      </c>
      <c r="M41" s="13">
        <f>SUMIFS(GD_M_2019!G:G,GD_M_2019!E:E,A41)</f>
        <v>0</v>
      </c>
      <c r="N41" s="13">
        <f t="shared" ref="N41:N48" si="30">M41+L41</f>
        <v>0</v>
      </c>
      <c r="P41" s="13">
        <f t="shared" ref="P41:P48" si="31">N41</f>
        <v>0</v>
      </c>
      <c r="Q41" s="13">
        <f>SUMIFS(GD_M_2020!G:G,GD_M_2020!E:E,A41)</f>
        <v>0</v>
      </c>
      <c r="R41" s="13">
        <f t="shared" ref="R41:R48" si="32">Q41+P41</f>
        <v>0</v>
      </c>
    </row>
    <row r="42" spans="1:18" s="4" customFormat="1" x14ac:dyDescent="0.25">
      <c r="A42" s="14">
        <v>135001</v>
      </c>
      <c r="B42" s="14">
        <v>2300</v>
      </c>
      <c r="C42" s="32">
        <v>12831</v>
      </c>
      <c r="D42" s="15">
        <v>135</v>
      </c>
      <c r="E42" s="15" t="s">
        <v>800</v>
      </c>
      <c r="F42" s="15" t="s">
        <v>531</v>
      </c>
      <c r="G42" s="68" t="s">
        <v>570</v>
      </c>
      <c r="H42" s="16"/>
      <c r="I42" s="13">
        <f>SUMIFS(GD_M_2018!G:G,GD_M_2018!E:E,A42)</f>
        <v>0</v>
      </c>
      <c r="J42" s="16">
        <f t="shared" si="28"/>
        <v>0</v>
      </c>
      <c r="L42" s="13">
        <f t="shared" si="29"/>
        <v>0</v>
      </c>
      <c r="M42" s="13">
        <f>SUMIFS(GD_M_2019!G:G,GD_M_2019!E:E,A42)</f>
        <v>40000000000</v>
      </c>
      <c r="N42" s="13">
        <f t="shared" si="30"/>
        <v>40000000000</v>
      </c>
      <c r="P42" s="13">
        <f t="shared" si="31"/>
        <v>40000000000</v>
      </c>
      <c r="Q42" s="13">
        <f>SUMIFS(GD_M_2020!G:G,GD_M_2020!E:E,A42)</f>
        <v>-30000000000</v>
      </c>
      <c r="R42" s="13">
        <f t="shared" si="32"/>
        <v>10000000000</v>
      </c>
    </row>
    <row r="43" spans="1:18" s="4" customFormat="1" x14ac:dyDescent="0.25">
      <c r="A43" s="29">
        <v>136001</v>
      </c>
      <c r="B43" s="33">
        <v>2300</v>
      </c>
      <c r="C43" s="30">
        <v>13851</v>
      </c>
      <c r="D43" s="12">
        <v>136</v>
      </c>
      <c r="E43" s="12" t="s">
        <v>228</v>
      </c>
      <c r="F43" s="12" t="s">
        <v>227</v>
      </c>
      <c r="G43" s="68" t="s">
        <v>570</v>
      </c>
      <c r="H43" s="13"/>
      <c r="I43" s="13">
        <f>SUMIFS(GD_M_2018!G:G,GD_M_2018!E:E,A43)</f>
        <v>0</v>
      </c>
      <c r="J43" s="13">
        <f t="shared" si="28"/>
        <v>0</v>
      </c>
      <c r="L43" s="13">
        <f t="shared" si="29"/>
        <v>0</v>
      </c>
      <c r="M43" s="13">
        <f>SUMIFS(GD_M_2019!G:G,GD_M_2019!E:E,A43)</f>
        <v>0</v>
      </c>
      <c r="N43" s="13">
        <f t="shared" si="30"/>
        <v>0</v>
      </c>
      <c r="P43" s="13">
        <f t="shared" si="31"/>
        <v>0</v>
      </c>
      <c r="Q43" s="13">
        <f>SUMIFS(GD_M_2020!G:G,GD_M_2020!E:E,A43)</f>
        <v>0</v>
      </c>
      <c r="R43" s="13">
        <f t="shared" si="32"/>
        <v>0</v>
      </c>
    </row>
    <row r="44" spans="1:18" s="4" customFormat="1" x14ac:dyDescent="0.25">
      <c r="A44" s="29">
        <v>136002</v>
      </c>
      <c r="B44" s="33">
        <v>2300</v>
      </c>
      <c r="C44" s="30">
        <v>13881</v>
      </c>
      <c r="D44" s="12">
        <v>136</v>
      </c>
      <c r="E44" s="12" t="s">
        <v>530</v>
      </c>
      <c r="F44" s="12" t="s">
        <v>225</v>
      </c>
      <c r="G44" s="68" t="s">
        <v>570</v>
      </c>
      <c r="H44" s="13"/>
      <c r="I44" s="13">
        <f>SUMIFS(GD_M_2018!G:G,GD_M_2018!E:E,A44)</f>
        <v>0</v>
      </c>
      <c r="J44" s="13">
        <f t="shared" si="28"/>
        <v>0</v>
      </c>
      <c r="L44" s="13">
        <f t="shared" si="29"/>
        <v>0</v>
      </c>
      <c r="M44" s="13">
        <f>SUMIFS(GD_M_2019!G:G,GD_M_2019!E:E,A44)</f>
        <v>5100000000</v>
      </c>
      <c r="N44" s="13">
        <f t="shared" si="30"/>
        <v>5100000000</v>
      </c>
      <c r="P44" s="13">
        <f t="shared" si="31"/>
        <v>5100000000</v>
      </c>
      <c r="Q44" s="13">
        <f>SUMIFS(GD_M_2020!G:G,GD_M_2020!E:E,A44)</f>
        <v>-2100000000</v>
      </c>
      <c r="R44" s="13">
        <f t="shared" si="32"/>
        <v>3000000000</v>
      </c>
    </row>
    <row r="45" spans="1:18" s="4" customFormat="1" x14ac:dyDescent="0.25">
      <c r="A45" s="29">
        <v>136003</v>
      </c>
      <c r="B45" s="33">
        <v>2300</v>
      </c>
      <c r="C45" s="30">
        <v>3341</v>
      </c>
      <c r="D45" s="12">
        <v>136</v>
      </c>
      <c r="E45" s="12" t="s">
        <v>280</v>
      </c>
      <c r="F45" s="12" t="s">
        <v>279</v>
      </c>
      <c r="G45" s="68" t="s">
        <v>570</v>
      </c>
      <c r="H45" s="13"/>
      <c r="I45" s="13">
        <f>SUMIFS(GD_M_2018!G:G,GD_M_2018!E:E,A45)</f>
        <v>0</v>
      </c>
      <c r="J45" s="13">
        <f t="shared" si="28"/>
        <v>0</v>
      </c>
      <c r="L45" s="13">
        <f t="shared" si="29"/>
        <v>0</v>
      </c>
      <c r="M45" s="13">
        <f>SUMIFS(GD_M_2019!G:G,GD_M_2019!E:E,A45)</f>
        <v>0</v>
      </c>
      <c r="N45" s="13">
        <f t="shared" si="30"/>
        <v>0</v>
      </c>
      <c r="P45" s="13">
        <f t="shared" si="31"/>
        <v>0</v>
      </c>
      <c r="Q45" s="13">
        <f>SUMIFS(GD_M_2020!G:G,GD_M_2020!E:E,A45)</f>
        <v>0</v>
      </c>
      <c r="R45" s="13">
        <f t="shared" si="32"/>
        <v>0</v>
      </c>
    </row>
    <row r="46" spans="1:18" s="4" customFormat="1" x14ac:dyDescent="0.25">
      <c r="A46" s="29">
        <v>136004</v>
      </c>
      <c r="B46" s="33">
        <v>2300</v>
      </c>
      <c r="C46" s="30">
        <v>3381</v>
      </c>
      <c r="D46" s="12">
        <v>136</v>
      </c>
      <c r="E46" s="12" t="s">
        <v>450</v>
      </c>
      <c r="F46" s="12" t="s">
        <v>223</v>
      </c>
      <c r="G46" s="68" t="s">
        <v>570</v>
      </c>
      <c r="H46" s="13"/>
      <c r="I46" s="13">
        <f>SUMIFS(GD_M_2018!G:G,GD_M_2018!E:E,A46)</f>
        <v>0</v>
      </c>
      <c r="J46" s="13">
        <f t="shared" si="28"/>
        <v>0</v>
      </c>
      <c r="L46" s="13">
        <f t="shared" si="29"/>
        <v>0</v>
      </c>
      <c r="M46" s="13">
        <f>SUMIFS(GD_M_2019!G:G,GD_M_2019!E:E,A46)</f>
        <v>0</v>
      </c>
      <c r="N46" s="13">
        <f t="shared" si="30"/>
        <v>0</v>
      </c>
      <c r="P46" s="13">
        <f t="shared" si="31"/>
        <v>0</v>
      </c>
      <c r="Q46" s="13">
        <f>SUMIFS(GD_M_2020!G:G,GD_M_2020!E:E,A46)</f>
        <v>0</v>
      </c>
      <c r="R46" s="13">
        <f t="shared" si="32"/>
        <v>0</v>
      </c>
    </row>
    <row r="47" spans="1:18" s="4" customFormat="1" x14ac:dyDescent="0.25">
      <c r="A47" s="29">
        <v>136005</v>
      </c>
      <c r="B47" s="33">
        <v>2300</v>
      </c>
      <c r="C47" s="30">
        <v>1411</v>
      </c>
      <c r="D47" s="12">
        <v>136</v>
      </c>
      <c r="E47" s="12" t="s">
        <v>449</v>
      </c>
      <c r="F47" s="12" t="s">
        <v>448</v>
      </c>
      <c r="G47" s="68" t="s">
        <v>570</v>
      </c>
      <c r="H47" s="13"/>
      <c r="I47" s="13">
        <f>SUMIFS(GD_M_2018!G:G,GD_M_2018!E:E,A47)</f>
        <v>0</v>
      </c>
      <c r="J47" s="13">
        <f t="shared" si="28"/>
        <v>0</v>
      </c>
      <c r="L47" s="13">
        <f t="shared" si="29"/>
        <v>0</v>
      </c>
      <c r="M47" s="13">
        <f>SUMIFS(GD_M_2019!G:G,GD_M_2019!E:E,A47)</f>
        <v>0</v>
      </c>
      <c r="N47" s="13">
        <f t="shared" si="30"/>
        <v>0</v>
      </c>
      <c r="P47" s="13">
        <f t="shared" si="31"/>
        <v>0</v>
      </c>
      <c r="Q47" s="13">
        <f>SUMIFS(GD_M_2020!G:G,GD_M_2020!E:E,A47)</f>
        <v>0</v>
      </c>
      <c r="R47" s="13">
        <f t="shared" si="32"/>
        <v>0</v>
      </c>
    </row>
    <row r="48" spans="1:18" s="4" customFormat="1" x14ac:dyDescent="0.25">
      <c r="A48" s="29">
        <v>136006</v>
      </c>
      <c r="B48" s="29">
        <v>2300</v>
      </c>
      <c r="C48" s="30">
        <v>2441</v>
      </c>
      <c r="D48" s="12">
        <v>136</v>
      </c>
      <c r="E48" s="12" t="s">
        <v>447</v>
      </c>
      <c r="F48" s="12" t="s">
        <v>446</v>
      </c>
      <c r="G48" s="68" t="s">
        <v>570</v>
      </c>
      <c r="H48" s="13"/>
      <c r="I48" s="13">
        <f>SUMIFS(GD_M_2018!G:G,GD_M_2018!E:E,A48)</f>
        <v>0</v>
      </c>
      <c r="J48" s="13">
        <f t="shared" si="28"/>
        <v>0</v>
      </c>
      <c r="L48" s="13">
        <f t="shared" si="29"/>
        <v>0</v>
      </c>
      <c r="M48" s="13">
        <f>SUMIFS(GD_M_2019!G:G,GD_M_2019!E:E,A48)</f>
        <v>0</v>
      </c>
      <c r="N48" s="13">
        <f t="shared" si="30"/>
        <v>0</v>
      </c>
      <c r="P48" s="13">
        <f t="shared" si="31"/>
        <v>0</v>
      </c>
      <c r="Q48" s="13">
        <f>SUMIFS(GD_M_2020!G:G,GD_M_2020!E:E,A48)</f>
        <v>0</v>
      </c>
      <c r="R48" s="13">
        <f t="shared" si="32"/>
        <v>0</v>
      </c>
    </row>
    <row r="49" spans="1:18" s="4" customFormat="1" x14ac:dyDescent="0.25">
      <c r="A49" s="14"/>
      <c r="B49" s="14"/>
      <c r="C49" s="15"/>
      <c r="D49" s="15"/>
      <c r="E49" s="15" t="s">
        <v>529</v>
      </c>
      <c r="F49" s="15" t="s">
        <v>528</v>
      </c>
      <c r="G49" s="69"/>
      <c r="H49" s="16">
        <f>SUM(H43:H48)</f>
        <v>0</v>
      </c>
      <c r="I49" s="16">
        <f>SUM(I43:I48)</f>
        <v>0</v>
      </c>
      <c r="J49" s="16">
        <f>SUM(J43:J48)</f>
        <v>0</v>
      </c>
      <c r="L49" s="16">
        <f>SUM(L43:L48)</f>
        <v>0</v>
      </c>
      <c r="M49" s="16">
        <f>SUM(M43:M48)</f>
        <v>5100000000</v>
      </c>
      <c r="N49" s="16">
        <f>SUM(N43:N48)</f>
        <v>5100000000</v>
      </c>
      <c r="P49" s="16">
        <f>SUM(P43:P48)</f>
        <v>5100000000</v>
      </c>
      <c r="Q49" s="16">
        <f>SUM(Q43:Q48)</f>
        <v>-2100000000</v>
      </c>
      <c r="R49" s="16">
        <f>SUM(R43:R48)</f>
        <v>3000000000</v>
      </c>
    </row>
    <row r="50" spans="1:18" s="4" customFormat="1" x14ac:dyDescent="0.25">
      <c r="A50" s="14">
        <v>137001</v>
      </c>
      <c r="B50" s="33">
        <v>2300</v>
      </c>
      <c r="C50" s="15">
        <v>22931</v>
      </c>
      <c r="D50" s="15">
        <v>137</v>
      </c>
      <c r="E50" s="15" t="s">
        <v>527</v>
      </c>
      <c r="F50" s="15" t="s">
        <v>526</v>
      </c>
      <c r="G50" s="68" t="s">
        <v>570</v>
      </c>
      <c r="H50" s="16"/>
      <c r="I50" s="13">
        <f>SUMIFS(GD_M_2018!G:G,GD_M_2018!E:E,A50)</f>
        <v>0</v>
      </c>
      <c r="J50" s="16">
        <f>H50+I50</f>
        <v>0</v>
      </c>
      <c r="L50" s="13">
        <f t="shared" ref="L50:L51" si="33">J50</f>
        <v>0</v>
      </c>
      <c r="M50" s="13">
        <f>SUMIFS(GD_M_2019!G:G,GD_M_2019!E:E,A50)</f>
        <v>0</v>
      </c>
      <c r="N50" s="13">
        <f t="shared" ref="N50:N51" si="34">M50+L50</f>
        <v>0</v>
      </c>
      <c r="P50" s="13">
        <f t="shared" ref="P50:P51" si="35">N50</f>
        <v>0</v>
      </c>
      <c r="Q50" s="13">
        <f>SUMIFS(GD_M_2020!G:G,GD_M_2020!E:E,A50)</f>
        <v>0</v>
      </c>
      <c r="R50" s="13">
        <f t="shared" ref="R50:R51" si="36">Q50+P50</f>
        <v>0</v>
      </c>
    </row>
    <row r="51" spans="1:18" s="4" customFormat="1" x14ac:dyDescent="0.25">
      <c r="A51" s="14">
        <v>139001</v>
      </c>
      <c r="B51" s="14">
        <v>2300</v>
      </c>
      <c r="C51" s="15">
        <v>1381</v>
      </c>
      <c r="D51" s="15">
        <v>139</v>
      </c>
      <c r="E51" s="15" t="s">
        <v>525</v>
      </c>
      <c r="F51" s="15" t="s">
        <v>524</v>
      </c>
      <c r="G51" s="68" t="s">
        <v>570</v>
      </c>
      <c r="H51" s="16"/>
      <c r="I51" s="13">
        <f>SUMIFS(GD_M_2018!G:G,GD_M_2018!E:E,A51)</f>
        <v>0</v>
      </c>
      <c r="J51" s="16">
        <f>H51+I51</f>
        <v>0</v>
      </c>
      <c r="L51" s="13">
        <f t="shared" si="33"/>
        <v>0</v>
      </c>
      <c r="M51" s="13">
        <f>SUMIFS(GD_M_2019!G:G,GD_M_2019!E:E,A51)</f>
        <v>0</v>
      </c>
      <c r="N51" s="13">
        <f t="shared" si="34"/>
        <v>0</v>
      </c>
      <c r="P51" s="13">
        <f t="shared" si="35"/>
        <v>0</v>
      </c>
      <c r="Q51" s="13">
        <f>SUMIFS(GD_M_2020!G:G,GD_M_2020!E:E,A51)</f>
        <v>0</v>
      </c>
      <c r="R51" s="13">
        <f t="shared" si="36"/>
        <v>0</v>
      </c>
    </row>
    <row r="52" spans="1:18" s="4" customFormat="1" x14ac:dyDescent="0.25">
      <c r="A52" s="31"/>
      <c r="B52" s="31"/>
      <c r="C52" s="27"/>
      <c r="D52" s="27">
        <v>130</v>
      </c>
      <c r="E52" s="27" t="s">
        <v>523</v>
      </c>
      <c r="F52" s="27" t="s">
        <v>522</v>
      </c>
      <c r="G52" s="72"/>
      <c r="H52" s="28">
        <f>SUM(H35:H36,H40:H42,H49:H51)</f>
        <v>0</v>
      </c>
      <c r="I52" s="28">
        <f>SUM(I35:I36,I40:I42,I49:I51)</f>
        <v>2400000000</v>
      </c>
      <c r="J52" s="28">
        <f>SUM(J35:J36,J40:J42,J49:J51)</f>
        <v>2400000000</v>
      </c>
      <c r="L52" s="28">
        <f>SUM(L35:L36,L40:L42,L49:L51)</f>
        <v>2400000000</v>
      </c>
      <c r="M52" s="28">
        <f>SUM(M35:M36,M40:M42,M49:M51)</f>
        <v>46540000000</v>
      </c>
      <c r="N52" s="28">
        <f>SUM(N35:N36,N40:N42,N49:N51)</f>
        <v>48940000000</v>
      </c>
      <c r="P52" s="28">
        <f>SUM(P35:P36,P40:P42,P49:P51)</f>
        <v>48940000000</v>
      </c>
      <c r="Q52" s="28">
        <f>SUM(Q35:Q36,Q40:Q42,Q49:Q51)</f>
        <v>-17100000000</v>
      </c>
      <c r="R52" s="28">
        <f>SUM(R35:R36,R40:R42,R49:R51)</f>
        <v>31840000000</v>
      </c>
    </row>
    <row r="53" spans="1:18" s="4" customFormat="1" x14ac:dyDescent="0.25">
      <c r="A53" s="29"/>
      <c r="B53" s="29"/>
      <c r="C53" s="2"/>
      <c r="D53" s="2"/>
      <c r="E53" s="2"/>
      <c r="F53" s="2"/>
      <c r="G53" s="69"/>
      <c r="H53" s="3"/>
      <c r="I53" s="3"/>
      <c r="J53" s="3"/>
      <c r="L53" s="3"/>
      <c r="M53" s="3"/>
      <c r="N53" s="3"/>
      <c r="P53" s="3"/>
      <c r="Q53" s="3"/>
      <c r="R53" s="3"/>
    </row>
    <row r="54" spans="1:18" s="4" customFormat="1" x14ac:dyDescent="0.25">
      <c r="A54" s="14">
        <v>141001</v>
      </c>
      <c r="B54" s="14">
        <v>2100</v>
      </c>
      <c r="C54" s="15">
        <v>151</v>
      </c>
      <c r="D54" s="15">
        <v>141</v>
      </c>
      <c r="E54" s="15" t="s">
        <v>521</v>
      </c>
      <c r="F54" s="15" t="s">
        <v>520</v>
      </c>
      <c r="G54" s="68" t="s">
        <v>570</v>
      </c>
      <c r="H54" s="16"/>
      <c r="I54" s="13">
        <f>SUMIFS(GD_M_2018!G:G,GD_M_2018!E:E,A54)</f>
        <v>0</v>
      </c>
      <c r="J54" s="16">
        <f t="shared" ref="J54:J59" si="37">H54+I54</f>
        <v>0</v>
      </c>
      <c r="L54" s="13">
        <f t="shared" ref="L54:L59" si="38">J54</f>
        <v>0</v>
      </c>
      <c r="M54" s="13">
        <f>SUMIFS(GD_M_2019!G:G,GD_M_2019!E:E,A54)</f>
        <v>0</v>
      </c>
      <c r="N54" s="13">
        <f t="shared" ref="N54:N59" si="39">M54+L54</f>
        <v>0</v>
      </c>
      <c r="P54" s="13">
        <f t="shared" ref="P54:P59" si="40">N54</f>
        <v>0</v>
      </c>
      <c r="Q54" s="13">
        <f>SUMIFS(GD_M_2020!G:G,GD_M_2020!E:E,A54)</f>
        <v>0</v>
      </c>
      <c r="R54" s="13">
        <f t="shared" ref="R54:R59" si="41">Q54+P54</f>
        <v>0</v>
      </c>
    </row>
    <row r="55" spans="1:18" s="4" customFormat="1" x14ac:dyDescent="0.25">
      <c r="A55" s="14">
        <v>141002</v>
      </c>
      <c r="B55" s="14">
        <v>2100</v>
      </c>
      <c r="C55" s="15">
        <v>152</v>
      </c>
      <c r="D55" s="15">
        <v>141</v>
      </c>
      <c r="E55" s="15" t="s">
        <v>519</v>
      </c>
      <c r="F55" s="15" t="s">
        <v>518</v>
      </c>
      <c r="G55" s="68" t="s">
        <v>570</v>
      </c>
      <c r="H55" s="16"/>
      <c r="I55" s="13">
        <f>SUMIFS(GD_M_2018!G:G,GD_M_2018!E:E,A55)</f>
        <v>0</v>
      </c>
      <c r="J55" s="16">
        <f t="shared" si="37"/>
        <v>0</v>
      </c>
      <c r="L55" s="13">
        <f t="shared" si="38"/>
        <v>0</v>
      </c>
      <c r="M55" s="13">
        <f>SUMIFS(GD_M_2019!G:G,GD_M_2019!E:E,A55)</f>
        <v>0</v>
      </c>
      <c r="N55" s="13">
        <f t="shared" si="39"/>
        <v>0</v>
      </c>
      <c r="P55" s="13">
        <f t="shared" si="40"/>
        <v>0</v>
      </c>
      <c r="Q55" s="13">
        <f>SUMIFS(GD_M_2020!G:G,GD_M_2020!E:E,A55)</f>
        <v>0</v>
      </c>
      <c r="R55" s="13">
        <f t="shared" si="41"/>
        <v>0</v>
      </c>
    </row>
    <row r="56" spans="1:18" s="4" customFormat="1" x14ac:dyDescent="0.25">
      <c r="A56" s="29">
        <v>141003</v>
      </c>
      <c r="B56" s="29">
        <v>2100</v>
      </c>
      <c r="C56" s="12">
        <v>1531</v>
      </c>
      <c r="D56" s="12">
        <v>141</v>
      </c>
      <c r="E56" s="12" t="s">
        <v>511</v>
      </c>
      <c r="F56" s="12" t="s">
        <v>510</v>
      </c>
      <c r="G56" s="68" t="s">
        <v>570</v>
      </c>
      <c r="H56" s="13"/>
      <c r="I56" s="13">
        <f>SUMIFS(GD_M_2018!G:G,GD_M_2018!E:E,A56)</f>
        <v>0</v>
      </c>
      <c r="J56" s="13">
        <f t="shared" si="37"/>
        <v>0</v>
      </c>
      <c r="L56" s="13">
        <f t="shared" si="38"/>
        <v>0</v>
      </c>
      <c r="M56" s="13">
        <f>SUMIFS(GD_M_2019!G:G,GD_M_2019!E:E,A56)</f>
        <v>0</v>
      </c>
      <c r="N56" s="13">
        <f t="shared" si="39"/>
        <v>0</v>
      </c>
      <c r="P56" s="13">
        <f t="shared" si="40"/>
        <v>0</v>
      </c>
      <c r="Q56" s="13">
        <f>SUMIFS(GD_M_2020!G:G,GD_M_2020!E:E,A56)</f>
        <v>0</v>
      </c>
      <c r="R56" s="13">
        <f t="shared" si="41"/>
        <v>0</v>
      </c>
    </row>
    <row r="57" spans="1:18" s="4" customFormat="1" x14ac:dyDescent="0.25">
      <c r="A57" s="29">
        <v>141004</v>
      </c>
      <c r="B57" s="29">
        <v>2100</v>
      </c>
      <c r="C57" s="12">
        <v>1532</v>
      </c>
      <c r="D57" s="12">
        <v>141</v>
      </c>
      <c r="E57" s="12" t="s">
        <v>517</v>
      </c>
      <c r="F57" s="12" t="s">
        <v>516</v>
      </c>
      <c r="G57" s="68" t="s">
        <v>570</v>
      </c>
      <c r="H57" s="13"/>
      <c r="I57" s="13">
        <f>SUMIFS(GD_M_2018!G:G,GD_M_2018!E:E,A57)</f>
        <v>0</v>
      </c>
      <c r="J57" s="13">
        <f t="shared" si="37"/>
        <v>0</v>
      </c>
      <c r="L57" s="13">
        <f t="shared" si="38"/>
        <v>0</v>
      </c>
      <c r="M57" s="13">
        <f>SUMIFS(GD_M_2019!G:G,GD_M_2019!E:E,A57)</f>
        <v>0</v>
      </c>
      <c r="N57" s="13">
        <f t="shared" si="39"/>
        <v>0</v>
      </c>
      <c r="P57" s="13">
        <f t="shared" si="40"/>
        <v>0</v>
      </c>
      <c r="Q57" s="13">
        <f>SUMIFS(GD_M_2020!G:G,GD_M_2020!E:E,A57)</f>
        <v>0</v>
      </c>
      <c r="R57" s="13">
        <f t="shared" si="41"/>
        <v>0</v>
      </c>
    </row>
    <row r="58" spans="1:18" s="4" customFormat="1" x14ac:dyDescent="0.25">
      <c r="A58" s="29">
        <v>141005</v>
      </c>
      <c r="B58" s="29">
        <v>2100</v>
      </c>
      <c r="C58" s="12">
        <v>1533</v>
      </c>
      <c r="D58" s="12">
        <v>141</v>
      </c>
      <c r="E58" s="12" t="s">
        <v>515</v>
      </c>
      <c r="F58" s="12" t="s">
        <v>514</v>
      </c>
      <c r="G58" s="68" t="s">
        <v>570</v>
      </c>
      <c r="H58" s="13"/>
      <c r="I58" s="13">
        <f>SUMIFS(GD_M_2018!G:G,GD_M_2018!E:E,A58)</f>
        <v>0</v>
      </c>
      <c r="J58" s="13">
        <f t="shared" si="37"/>
        <v>0</v>
      </c>
      <c r="L58" s="13">
        <f t="shared" si="38"/>
        <v>0</v>
      </c>
      <c r="M58" s="13">
        <f>SUMIFS(GD_M_2019!G:G,GD_M_2019!E:E,A58)</f>
        <v>0</v>
      </c>
      <c r="N58" s="13">
        <f t="shared" si="39"/>
        <v>0</v>
      </c>
      <c r="P58" s="13">
        <f t="shared" si="40"/>
        <v>0</v>
      </c>
      <c r="Q58" s="13">
        <f>SUMIFS(GD_M_2020!G:G,GD_M_2020!E:E,A58)</f>
        <v>0</v>
      </c>
      <c r="R58" s="13">
        <f t="shared" si="41"/>
        <v>0</v>
      </c>
    </row>
    <row r="59" spans="1:18" s="4" customFormat="1" x14ac:dyDescent="0.25">
      <c r="A59" s="29">
        <v>141006</v>
      </c>
      <c r="B59" s="29">
        <v>2100</v>
      </c>
      <c r="C59" s="30">
        <v>1534</v>
      </c>
      <c r="D59" s="12">
        <v>141</v>
      </c>
      <c r="E59" s="12" t="s">
        <v>513</v>
      </c>
      <c r="F59" s="12" t="s">
        <v>512</v>
      </c>
      <c r="G59" s="68" t="s">
        <v>570</v>
      </c>
      <c r="H59" s="13"/>
      <c r="I59" s="13">
        <f>SUMIFS(GD_M_2018!G:G,GD_M_2018!E:E,A59)</f>
        <v>0</v>
      </c>
      <c r="J59" s="13">
        <f t="shared" si="37"/>
        <v>0</v>
      </c>
      <c r="L59" s="13">
        <f t="shared" si="38"/>
        <v>0</v>
      </c>
      <c r="M59" s="13">
        <f>SUMIFS(GD_M_2019!G:G,GD_M_2019!E:E,A59)</f>
        <v>0</v>
      </c>
      <c r="N59" s="13">
        <f t="shared" si="39"/>
        <v>0</v>
      </c>
      <c r="P59" s="13">
        <f t="shared" si="40"/>
        <v>0</v>
      </c>
      <c r="Q59" s="13">
        <f>SUMIFS(GD_M_2020!G:G,GD_M_2020!E:E,A59)</f>
        <v>0</v>
      </c>
      <c r="R59" s="13">
        <f t="shared" si="41"/>
        <v>0</v>
      </c>
    </row>
    <row r="60" spans="1:18" s="4" customFormat="1" x14ac:dyDescent="0.25">
      <c r="A60" s="14"/>
      <c r="B60" s="14"/>
      <c r="C60" s="15"/>
      <c r="D60" s="15"/>
      <c r="E60" s="15" t="s">
        <v>511</v>
      </c>
      <c r="F60" s="15" t="s">
        <v>510</v>
      </c>
      <c r="G60" s="69"/>
      <c r="H60" s="16">
        <f>SUM(H56:H59)</f>
        <v>0</v>
      </c>
      <c r="I60" s="16">
        <f>SUM(I56:I59)</f>
        <v>0</v>
      </c>
      <c r="J60" s="16">
        <f>SUM(J56:J59)</f>
        <v>0</v>
      </c>
      <c r="L60" s="16">
        <f>SUM(L56:L59)</f>
        <v>0</v>
      </c>
      <c r="M60" s="16">
        <f>SUM(M56:M59)</f>
        <v>0</v>
      </c>
      <c r="N60" s="16">
        <f>SUM(N56:N59)</f>
        <v>0</v>
      </c>
      <c r="P60" s="16">
        <f>SUM(P56:P59)</f>
        <v>0</v>
      </c>
      <c r="Q60" s="16">
        <f>SUM(Q56:Q59)</f>
        <v>0</v>
      </c>
      <c r="R60" s="16">
        <f>SUM(R56:R59)</f>
        <v>0</v>
      </c>
    </row>
    <row r="61" spans="1:18" s="4" customFormat="1" x14ac:dyDescent="0.25">
      <c r="A61" s="29">
        <v>141007</v>
      </c>
      <c r="B61" s="29">
        <v>2100</v>
      </c>
      <c r="C61" s="34">
        <v>1541</v>
      </c>
      <c r="D61" s="12">
        <v>141</v>
      </c>
      <c r="E61" s="22" t="s">
        <v>360</v>
      </c>
      <c r="F61" s="22" t="s">
        <v>359</v>
      </c>
      <c r="G61" s="68" t="s">
        <v>570</v>
      </c>
      <c r="H61" s="13"/>
      <c r="I61" s="13">
        <f>SUMIFS(GD_M_2018!G:G,GD_M_2018!E:E,A61)</f>
        <v>0</v>
      </c>
      <c r="J61" s="13">
        <f>H61+I61</f>
        <v>0</v>
      </c>
      <c r="L61" s="13">
        <f t="shared" ref="L61:L64" si="42">J61</f>
        <v>0</v>
      </c>
      <c r="M61" s="13">
        <f>SUMIFS(GD_M_2019!G:G,GD_M_2019!E:E,A61)</f>
        <v>0</v>
      </c>
      <c r="N61" s="13">
        <f t="shared" ref="N61:N64" si="43">M61+L61</f>
        <v>0</v>
      </c>
      <c r="P61" s="13">
        <f t="shared" ref="P61:P64" si="44">N61</f>
        <v>0</v>
      </c>
      <c r="Q61" s="13">
        <f>SUMIFS(GD_M_2020!G:G,GD_M_2020!E:E,A61)</f>
        <v>0</v>
      </c>
      <c r="R61" s="13">
        <f t="shared" ref="R61:R64" si="45">Q61+P61</f>
        <v>0</v>
      </c>
    </row>
    <row r="62" spans="1:18" s="4" customFormat="1" x14ac:dyDescent="0.25">
      <c r="A62" s="29">
        <v>141008</v>
      </c>
      <c r="B62" s="29">
        <v>2100</v>
      </c>
      <c r="C62" s="34">
        <v>1542</v>
      </c>
      <c r="D62" s="12">
        <v>141</v>
      </c>
      <c r="E62" s="22" t="s">
        <v>358</v>
      </c>
      <c r="F62" s="22" t="s">
        <v>357</v>
      </c>
      <c r="G62" s="68" t="s">
        <v>570</v>
      </c>
      <c r="H62" s="13"/>
      <c r="I62" s="13">
        <f>SUMIFS(GD_M_2018!G:G,GD_M_2018!E:E,A62)</f>
        <v>0</v>
      </c>
      <c r="J62" s="13">
        <f>H62+I62</f>
        <v>0</v>
      </c>
      <c r="L62" s="13">
        <f t="shared" si="42"/>
        <v>0</v>
      </c>
      <c r="M62" s="13">
        <f>SUMIFS(GD_M_2019!G:G,GD_M_2019!E:E,A62)</f>
        <v>0</v>
      </c>
      <c r="N62" s="13">
        <f t="shared" si="43"/>
        <v>0</v>
      </c>
      <c r="P62" s="13">
        <f t="shared" si="44"/>
        <v>0</v>
      </c>
      <c r="Q62" s="13">
        <f>SUMIFS(GD_M_2020!G:G,GD_M_2020!E:E,A62)</f>
        <v>0</v>
      </c>
      <c r="R62" s="13">
        <f t="shared" si="45"/>
        <v>0</v>
      </c>
    </row>
    <row r="63" spans="1:18" s="4" customFormat="1" x14ac:dyDescent="0.25">
      <c r="A63" s="29">
        <v>141009</v>
      </c>
      <c r="B63" s="29">
        <v>2100</v>
      </c>
      <c r="C63" s="34">
        <v>1543</v>
      </c>
      <c r="D63" s="12">
        <v>141</v>
      </c>
      <c r="E63" s="22" t="s">
        <v>356</v>
      </c>
      <c r="F63" s="22" t="s">
        <v>355</v>
      </c>
      <c r="G63" s="68" t="s">
        <v>570</v>
      </c>
      <c r="H63" s="13"/>
      <c r="I63" s="13">
        <f>SUMIFS(GD_M_2018!G:G,GD_M_2018!E:E,A63)</f>
        <v>0</v>
      </c>
      <c r="J63" s="13">
        <f>H63+I63</f>
        <v>0</v>
      </c>
      <c r="L63" s="13">
        <f t="shared" si="42"/>
        <v>0</v>
      </c>
      <c r="M63" s="13">
        <f>SUMIFS(GD_M_2019!G:G,GD_M_2019!E:E,A63)</f>
        <v>0</v>
      </c>
      <c r="N63" s="13">
        <f t="shared" si="43"/>
        <v>0</v>
      </c>
      <c r="P63" s="13">
        <f t="shared" si="44"/>
        <v>0</v>
      </c>
      <c r="Q63" s="13">
        <f>SUMIFS(GD_M_2020!G:G,GD_M_2020!E:E,A63)</f>
        <v>0</v>
      </c>
      <c r="R63" s="13">
        <f t="shared" si="45"/>
        <v>0</v>
      </c>
    </row>
    <row r="64" spans="1:18" s="4" customFormat="1" x14ac:dyDescent="0.25">
      <c r="A64" s="29">
        <v>141010</v>
      </c>
      <c r="B64" s="29">
        <v>2100</v>
      </c>
      <c r="C64" s="34">
        <v>1544</v>
      </c>
      <c r="D64" s="12">
        <v>141</v>
      </c>
      <c r="E64" s="22" t="s">
        <v>354</v>
      </c>
      <c r="F64" s="22" t="s">
        <v>353</v>
      </c>
      <c r="G64" s="68" t="s">
        <v>570</v>
      </c>
      <c r="H64" s="13"/>
      <c r="I64" s="13">
        <f>SUMIFS(GD_M_2018!G:G,GD_M_2018!E:E,A64)</f>
        <v>0</v>
      </c>
      <c r="J64" s="13">
        <f>H64+I64</f>
        <v>0</v>
      </c>
      <c r="L64" s="13">
        <f t="shared" si="42"/>
        <v>0</v>
      </c>
      <c r="M64" s="13">
        <f>SUMIFS(GD_M_2019!G:G,GD_M_2019!E:E,A64)</f>
        <v>0</v>
      </c>
      <c r="N64" s="13">
        <f t="shared" si="43"/>
        <v>0</v>
      </c>
      <c r="P64" s="13">
        <f t="shared" si="44"/>
        <v>0</v>
      </c>
      <c r="Q64" s="13">
        <f>SUMIFS(GD_M_2020!G:G,GD_M_2020!E:E,A64)</f>
        <v>0</v>
      </c>
      <c r="R64" s="13">
        <f t="shared" si="45"/>
        <v>0</v>
      </c>
    </row>
    <row r="65" spans="1:18" s="4" customFormat="1" x14ac:dyDescent="0.25">
      <c r="A65" s="14"/>
      <c r="B65" s="14"/>
      <c r="C65" s="15"/>
      <c r="D65" s="15"/>
      <c r="E65" s="15" t="s">
        <v>509</v>
      </c>
      <c r="F65" s="15" t="s">
        <v>508</v>
      </c>
      <c r="G65" s="69"/>
      <c r="H65" s="16">
        <f>SUM(H61:H64)</f>
        <v>0</v>
      </c>
      <c r="I65" s="16">
        <f>SUM(I61:I64)</f>
        <v>0</v>
      </c>
      <c r="J65" s="16">
        <f>SUM(J61:J64)</f>
        <v>0</v>
      </c>
      <c r="L65" s="16">
        <f>SUM(L61:L64)</f>
        <v>0</v>
      </c>
      <c r="M65" s="16">
        <f>SUM(M61:M64)</f>
        <v>0</v>
      </c>
      <c r="N65" s="16">
        <f>SUM(N61:N64)</f>
        <v>0</v>
      </c>
      <c r="P65" s="16">
        <f>SUM(P61:P64)</f>
        <v>0</v>
      </c>
      <c r="Q65" s="16">
        <f>SUM(Q61:Q64)</f>
        <v>0</v>
      </c>
      <c r="R65" s="16">
        <f>SUM(R61:R64)</f>
        <v>0</v>
      </c>
    </row>
    <row r="66" spans="1:18" s="4" customFormat="1" x14ac:dyDescent="0.25">
      <c r="A66" s="29">
        <v>141011</v>
      </c>
      <c r="B66" s="29">
        <v>2100</v>
      </c>
      <c r="C66" s="12">
        <v>1551</v>
      </c>
      <c r="D66" s="12">
        <v>141</v>
      </c>
      <c r="E66" s="12" t="s">
        <v>507</v>
      </c>
      <c r="F66" s="12" t="s">
        <v>506</v>
      </c>
      <c r="G66" s="68" t="s">
        <v>570</v>
      </c>
      <c r="H66" s="13"/>
      <c r="I66" s="13">
        <f>SUMIFS(GD_M_2018!G:G,GD_M_2018!E:E,A66)</f>
        <v>0</v>
      </c>
      <c r="J66" s="13">
        <f>H66+I66</f>
        <v>0</v>
      </c>
      <c r="L66" s="13">
        <f t="shared" ref="L66:L67" si="46">J66</f>
        <v>0</v>
      </c>
      <c r="M66" s="13">
        <f>SUMIFS(GD_M_2019!G:G,GD_M_2019!E:E,A66)</f>
        <v>0</v>
      </c>
      <c r="N66" s="13">
        <f t="shared" ref="N66:N67" si="47">M66+L66</f>
        <v>0</v>
      </c>
      <c r="P66" s="13">
        <f t="shared" ref="P66:P67" si="48">N66</f>
        <v>0</v>
      </c>
      <c r="Q66" s="13">
        <f>SUMIFS(GD_M_2020!G:G,GD_M_2020!E:E,A66)</f>
        <v>0</v>
      </c>
      <c r="R66" s="13">
        <f t="shared" ref="R66:R67" si="49">Q66+P66</f>
        <v>0</v>
      </c>
    </row>
    <row r="67" spans="1:18" s="4" customFormat="1" x14ac:dyDescent="0.25">
      <c r="A67" s="29">
        <v>141012</v>
      </c>
      <c r="B67" s="29">
        <v>2100</v>
      </c>
      <c r="C67" s="12">
        <v>1557</v>
      </c>
      <c r="D67" s="12">
        <v>141</v>
      </c>
      <c r="E67" s="12" t="s">
        <v>505</v>
      </c>
      <c r="F67" s="12" t="s">
        <v>504</v>
      </c>
      <c r="G67" s="68" t="s">
        <v>570</v>
      </c>
      <c r="H67" s="13"/>
      <c r="I67" s="13">
        <f>SUMIFS(GD_M_2018!G:G,GD_M_2018!E:E,A67)</f>
        <v>0</v>
      </c>
      <c r="J67" s="13">
        <f>H67+I67</f>
        <v>0</v>
      </c>
      <c r="L67" s="13">
        <f t="shared" si="46"/>
        <v>0</v>
      </c>
      <c r="M67" s="13">
        <f>SUMIFS(GD_M_2019!G:G,GD_M_2019!E:E,A67)</f>
        <v>0</v>
      </c>
      <c r="N67" s="13">
        <f t="shared" si="47"/>
        <v>0</v>
      </c>
      <c r="P67" s="13">
        <f t="shared" si="48"/>
        <v>0</v>
      </c>
      <c r="Q67" s="13">
        <f>SUMIFS(GD_M_2020!G:G,GD_M_2020!E:E,A67)</f>
        <v>0</v>
      </c>
      <c r="R67" s="13">
        <f t="shared" si="49"/>
        <v>0</v>
      </c>
    </row>
    <row r="68" spans="1:18" s="4" customFormat="1" x14ac:dyDescent="0.25">
      <c r="A68" s="14"/>
      <c r="B68" s="14"/>
      <c r="C68" s="15"/>
      <c r="D68" s="15"/>
      <c r="E68" s="15" t="s">
        <v>503</v>
      </c>
      <c r="F68" s="15" t="s">
        <v>502</v>
      </c>
      <c r="G68" s="69"/>
      <c r="H68" s="16">
        <f>SUM(H66:H67)</f>
        <v>0</v>
      </c>
      <c r="I68" s="16">
        <f>SUM(I66:I67)</f>
        <v>0</v>
      </c>
      <c r="J68" s="16">
        <f>SUM(J66:J67)</f>
        <v>0</v>
      </c>
      <c r="L68" s="16">
        <f>SUM(L66:L67)</f>
        <v>0</v>
      </c>
      <c r="M68" s="16">
        <f>SUM(M66:M67)</f>
        <v>0</v>
      </c>
      <c r="N68" s="16">
        <f>SUM(N66:N67)</f>
        <v>0</v>
      </c>
      <c r="P68" s="16">
        <f>SUM(P66:P67)</f>
        <v>0</v>
      </c>
      <c r="Q68" s="16">
        <f>SUM(Q66:Q67)</f>
        <v>0</v>
      </c>
      <c r="R68" s="16">
        <f>SUM(R66:R67)</f>
        <v>0</v>
      </c>
    </row>
    <row r="69" spans="1:18" s="4" customFormat="1" x14ac:dyDescent="0.25">
      <c r="A69" s="29">
        <v>141013</v>
      </c>
      <c r="B69" s="29">
        <v>2100</v>
      </c>
      <c r="C69" s="12">
        <v>1561</v>
      </c>
      <c r="D69" s="12">
        <v>141</v>
      </c>
      <c r="E69" s="12" t="s">
        <v>501</v>
      </c>
      <c r="F69" s="12" t="s">
        <v>500</v>
      </c>
      <c r="G69" s="68" t="s">
        <v>570</v>
      </c>
      <c r="H69" s="13"/>
      <c r="I69" s="13">
        <f>SUMIFS(GD_M_2018!G:G,GD_M_2018!E:E,A69)</f>
        <v>5000000000</v>
      </c>
      <c r="J69" s="13">
        <f>H69+I69</f>
        <v>5000000000</v>
      </c>
      <c r="L69" s="13">
        <f t="shared" ref="L69:L71" si="50">J69</f>
        <v>5000000000</v>
      </c>
      <c r="M69" s="13">
        <f>SUMIFS(GD_M_2019!G:G,GD_M_2019!E:E,A69)</f>
        <v>14999999999.999998</v>
      </c>
      <c r="N69" s="13">
        <f t="shared" ref="N69:N71" si="51">M69+L69</f>
        <v>20000000000</v>
      </c>
      <c r="P69" s="13">
        <f t="shared" ref="P69:P71" si="52">N69</f>
        <v>20000000000</v>
      </c>
      <c r="Q69" s="13">
        <f>SUMIFS(GD_M_2020!G:G,GD_M_2020!E:E,A69)</f>
        <v>-11999999999.999998</v>
      </c>
      <c r="R69" s="13">
        <f t="shared" ref="R69:R71" si="53">Q69+P69</f>
        <v>8000000000.0000019</v>
      </c>
    </row>
    <row r="70" spans="1:18" s="4" customFormat="1" x14ac:dyDescent="0.25">
      <c r="A70" s="29">
        <v>141014</v>
      </c>
      <c r="B70" s="29">
        <v>2100</v>
      </c>
      <c r="C70" s="12">
        <v>1562</v>
      </c>
      <c r="D70" s="12">
        <v>141</v>
      </c>
      <c r="E70" s="12" t="s">
        <v>499</v>
      </c>
      <c r="F70" s="12" t="s">
        <v>498</v>
      </c>
      <c r="G70" s="68" t="s">
        <v>570</v>
      </c>
      <c r="H70" s="13"/>
      <c r="I70" s="13">
        <f>SUMIFS(GD_M_2018!G:G,GD_M_2018!E:E,A70)</f>
        <v>0</v>
      </c>
      <c r="J70" s="13">
        <f>H70+I70</f>
        <v>0</v>
      </c>
      <c r="L70" s="13">
        <f t="shared" si="50"/>
        <v>0</v>
      </c>
      <c r="M70" s="13">
        <f>SUMIFS(GD_M_2019!G:G,GD_M_2019!E:E,A70)</f>
        <v>0</v>
      </c>
      <c r="N70" s="13">
        <f t="shared" si="51"/>
        <v>0</v>
      </c>
      <c r="P70" s="13">
        <f t="shared" si="52"/>
        <v>0</v>
      </c>
      <c r="Q70" s="13">
        <f>SUMIFS(GD_M_2020!G:G,GD_M_2020!E:E,A70)</f>
        <v>0</v>
      </c>
      <c r="R70" s="13">
        <f t="shared" si="53"/>
        <v>0</v>
      </c>
    </row>
    <row r="71" spans="1:18" s="4" customFormat="1" x14ac:dyDescent="0.25">
      <c r="A71" s="29">
        <v>141015</v>
      </c>
      <c r="B71" s="29">
        <v>2100</v>
      </c>
      <c r="C71" s="12">
        <v>1567</v>
      </c>
      <c r="D71" s="12">
        <v>141</v>
      </c>
      <c r="E71" s="12" t="s">
        <v>497</v>
      </c>
      <c r="F71" s="12" t="s">
        <v>496</v>
      </c>
      <c r="G71" s="68" t="s">
        <v>570</v>
      </c>
      <c r="H71" s="13"/>
      <c r="I71" s="13">
        <f>SUMIFS(GD_M_2018!G:G,GD_M_2018!E:E,A71)</f>
        <v>0</v>
      </c>
      <c r="J71" s="13">
        <f>H71+I71</f>
        <v>0</v>
      </c>
      <c r="L71" s="13">
        <f t="shared" si="50"/>
        <v>0</v>
      </c>
      <c r="M71" s="13">
        <f>SUMIFS(GD_M_2019!G:G,GD_M_2019!E:E,A71)</f>
        <v>0</v>
      </c>
      <c r="N71" s="13">
        <f t="shared" si="51"/>
        <v>0</v>
      </c>
      <c r="P71" s="13">
        <f t="shared" si="52"/>
        <v>0</v>
      </c>
      <c r="Q71" s="13">
        <f>SUMIFS(GD_M_2020!G:G,GD_M_2020!E:E,A71)</f>
        <v>0</v>
      </c>
      <c r="R71" s="13">
        <f t="shared" si="53"/>
        <v>0</v>
      </c>
    </row>
    <row r="72" spans="1:18" s="4" customFormat="1" x14ac:dyDescent="0.25">
      <c r="A72" s="14"/>
      <c r="B72" s="14"/>
      <c r="C72" s="15"/>
      <c r="D72" s="15"/>
      <c r="E72" s="15" t="s">
        <v>495</v>
      </c>
      <c r="F72" s="15" t="s">
        <v>494</v>
      </c>
      <c r="G72" s="69"/>
      <c r="H72" s="16">
        <f>SUM(H69:H71)</f>
        <v>0</v>
      </c>
      <c r="I72" s="16">
        <f>SUM(I69:I71)</f>
        <v>5000000000</v>
      </c>
      <c r="J72" s="16">
        <f>SUM(J69:J71)</f>
        <v>5000000000</v>
      </c>
      <c r="L72" s="16">
        <f>SUM(L69:L71)</f>
        <v>5000000000</v>
      </c>
      <c r="M72" s="16">
        <f>SUM(M69:M71)</f>
        <v>14999999999.999998</v>
      </c>
      <c r="N72" s="16">
        <f>SUM(N69:N71)</f>
        <v>20000000000</v>
      </c>
      <c r="P72" s="16">
        <f>SUM(P69:P71)</f>
        <v>20000000000</v>
      </c>
      <c r="Q72" s="16">
        <f>SUM(Q69:Q71)</f>
        <v>-11999999999.999998</v>
      </c>
      <c r="R72" s="16">
        <f>SUM(R69:R71)</f>
        <v>8000000000.0000019</v>
      </c>
    </row>
    <row r="73" spans="1:18" s="4" customFormat="1" x14ac:dyDescent="0.25">
      <c r="A73" s="14">
        <v>141016</v>
      </c>
      <c r="B73" s="14">
        <v>2100</v>
      </c>
      <c r="C73" s="15">
        <v>157</v>
      </c>
      <c r="D73" s="15">
        <v>141</v>
      </c>
      <c r="E73" s="15" t="s">
        <v>493</v>
      </c>
      <c r="F73" s="15" t="s">
        <v>492</v>
      </c>
      <c r="G73" s="68" t="s">
        <v>570</v>
      </c>
      <c r="H73" s="16"/>
      <c r="I73" s="13">
        <f>SUMIFS(GD_M_2018!G:G,GD_M_2018!E:E,A73)</f>
        <v>0</v>
      </c>
      <c r="J73" s="16">
        <f>H73+I73</f>
        <v>0</v>
      </c>
      <c r="L73" s="13">
        <f t="shared" ref="L73:L74" si="54">J73</f>
        <v>0</v>
      </c>
      <c r="M73" s="13">
        <f>SUMIFS(GD_M_2019!G:G,GD_M_2019!E:E,A73)</f>
        <v>0</v>
      </c>
      <c r="N73" s="13">
        <f t="shared" ref="N73:N74" si="55">M73+L73</f>
        <v>0</v>
      </c>
      <c r="P73" s="13">
        <f t="shared" ref="P73:P74" si="56">N73</f>
        <v>0</v>
      </c>
      <c r="Q73" s="13">
        <f>SUMIFS(GD_M_2020!G:G,GD_M_2020!E:E,A73)</f>
        <v>0</v>
      </c>
      <c r="R73" s="13">
        <f t="shared" ref="R73:R74" si="57">Q73+P73</f>
        <v>0</v>
      </c>
    </row>
    <row r="74" spans="1:18" s="4" customFormat="1" x14ac:dyDescent="0.25">
      <c r="A74" s="14">
        <v>141017</v>
      </c>
      <c r="B74" s="14">
        <v>2100</v>
      </c>
      <c r="C74" s="15">
        <v>158</v>
      </c>
      <c r="D74" s="15">
        <v>141</v>
      </c>
      <c r="E74" s="15" t="s">
        <v>491</v>
      </c>
      <c r="F74" s="15" t="s">
        <v>490</v>
      </c>
      <c r="G74" s="68" t="s">
        <v>570</v>
      </c>
      <c r="H74" s="16"/>
      <c r="I74" s="13">
        <f>SUMIFS(GD_M_2018!G:G,GD_M_2018!E:E,A74)</f>
        <v>0</v>
      </c>
      <c r="J74" s="16">
        <f>H74+I74</f>
        <v>0</v>
      </c>
      <c r="L74" s="13">
        <f t="shared" si="54"/>
        <v>0</v>
      </c>
      <c r="M74" s="13">
        <f>SUMIFS(GD_M_2019!G:G,GD_M_2019!E:E,A74)</f>
        <v>0</v>
      </c>
      <c r="N74" s="13">
        <f t="shared" si="55"/>
        <v>0</v>
      </c>
      <c r="P74" s="13">
        <f t="shared" si="56"/>
        <v>0</v>
      </c>
      <c r="Q74" s="13">
        <f>SUMIFS(GD_M_2020!G:G,GD_M_2020!E:E,A74)</f>
        <v>0</v>
      </c>
      <c r="R74" s="13">
        <f t="shared" si="57"/>
        <v>0</v>
      </c>
    </row>
    <row r="75" spans="1:18" s="4" customFormat="1" x14ac:dyDescent="0.25">
      <c r="A75" s="24"/>
      <c r="B75" s="24"/>
      <c r="C75" s="19"/>
      <c r="D75" s="19"/>
      <c r="E75" s="19" t="s">
        <v>489</v>
      </c>
      <c r="F75" s="19" t="s">
        <v>488</v>
      </c>
      <c r="G75" s="72"/>
      <c r="H75" s="20">
        <f>SUM(H54:H55,H60,H65,H68,H72:H74)</f>
        <v>0</v>
      </c>
      <c r="I75" s="20">
        <f>SUM(I54:I55,I60,I65,I68,I72:I74)</f>
        <v>5000000000</v>
      </c>
      <c r="J75" s="20">
        <f>SUM(J54:J55,J60,J65,J68,J72:J74)</f>
        <v>5000000000</v>
      </c>
      <c r="L75" s="20">
        <f>SUM(L54:L55,L60,L65,L68,L72:L74)</f>
        <v>5000000000</v>
      </c>
      <c r="M75" s="20">
        <f>SUM(M54:M55,M60,M65,M68,M72:M74)</f>
        <v>14999999999.999998</v>
      </c>
      <c r="N75" s="20">
        <f>SUM(N54:N55,N60,N65,N68,N72:N74)</f>
        <v>20000000000</v>
      </c>
      <c r="P75" s="20">
        <f>SUM(P54:P55,P60,P65,P68,P72:P74)</f>
        <v>20000000000</v>
      </c>
      <c r="Q75" s="20">
        <f>SUM(Q54:Q55,Q60,Q65,Q68,Q72:Q74)</f>
        <v>-11999999999.999998</v>
      </c>
      <c r="R75" s="20">
        <f>SUM(R54:R55,R60,R65,R68,R72:R74)</f>
        <v>8000000000.0000019</v>
      </c>
    </row>
    <row r="76" spans="1:18" s="4" customFormat="1" x14ac:dyDescent="0.25">
      <c r="A76" s="14">
        <v>149001</v>
      </c>
      <c r="B76" s="14">
        <v>2100</v>
      </c>
      <c r="C76" s="32">
        <v>2294</v>
      </c>
      <c r="D76" s="15">
        <v>149</v>
      </c>
      <c r="E76" s="15" t="s">
        <v>352</v>
      </c>
      <c r="F76" s="15" t="s">
        <v>351</v>
      </c>
      <c r="G76" s="68" t="s">
        <v>570</v>
      </c>
      <c r="H76" s="16"/>
      <c r="I76" s="13">
        <f>SUMIFS(GD_M_2018!G:G,GD_M_2018!E:E,A76)</f>
        <v>0</v>
      </c>
      <c r="J76" s="16">
        <f>H76+I76</f>
        <v>0</v>
      </c>
      <c r="L76" s="13">
        <f>J76</f>
        <v>0</v>
      </c>
      <c r="M76" s="13">
        <f>SUMIFS(GD_M_2019!G:G,GD_M_2019!E:E,A76)</f>
        <v>0</v>
      </c>
      <c r="N76" s="13">
        <f>M76+L76</f>
        <v>0</v>
      </c>
      <c r="P76" s="13">
        <f>N76</f>
        <v>0</v>
      </c>
      <c r="Q76" s="13">
        <f>SUMIFS(GD_M_2020!G:G,GD_M_2020!E:E,A76)</f>
        <v>0</v>
      </c>
      <c r="R76" s="13">
        <f>Q76+P76</f>
        <v>0</v>
      </c>
    </row>
    <row r="77" spans="1:18" s="4" customFormat="1" x14ac:dyDescent="0.25">
      <c r="A77" s="31"/>
      <c r="B77" s="31"/>
      <c r="C77" s="27"/>
      <c r="D77" s="27">
        <v>140</v>
      </c>
      <c r="E77" s="27" t="s">
        <v>489</v>
      </c>
      <c r="F77" s="27" t="s">
        <v>488</v>
      </c>
      <c r="G77" s="72"/>
      <c r="H77" s="28">
        <f>SUM(H75:H76)</f>
        <v>0</v>
      </c>
      <c r="I77" s="28">
        <f>SUM(I75:I76)</f>
        <v>5000000000</v>
      </c>
      <c r="J77" s="28">
        <f>SUM(J75:J76)</f>
        <v>5000000000</v>
      </c>
      <c r="L77" s="28">
        <f>SUM(L75:L76)</f>
        <v>5000000000</v>
      </c>
      <c r="M77" s="28">
        <f>SUM(M75:M76)</f>
        <v>14999999999.999998</v>
      </c>
      <c r="N77" s="28">
        <f>SUM(N75:N76)</f>
        <v>20000000000</v>
      </c>
      <c r="P77" s="28">
        <f>SUM(P75:P76)</f>
        <v>20000000000</v>
      </c>
      <c r="Q77" s="28">
        <f>SUM(Q75:Q76)</f>
        <v>-11999999999.999998</v>
      </c>
      <c r="R77" s="28">
        <f>SUM(R75:R76)</f>
        <v>8000000000.0000019</v>
      </c>
    </row>
    <row r="78" spans="1:18" s="4" customFormat="1" x14ac:dyDescent="0.25">
      <c r="A78" s="29"/>
      <c r="B78" s="29"/>
      <c r="C78" s="2"/>
      <c r="D78" s="2"/>
      <c r="E78" s="2"/>
      <c r="F78" s="2"/>
      <c r="G78" s="69"/>
      <c r="H78" s="3"/>
      <c r="I78" s="3"/>
      <c r="J78" s="3"/>
      <c r="L78" s="3"/>
      <c r="M78" s="3"/>
      <c r="N78" s="3"/>
      <c r="P78" s="3"/>
      <c r="Q78" s="3"/>
      <c r="R78" s="3"/>
    </row>
    <row r="79" spans="1:18" s="4" customFormat="1" x14ac:dyDescent="0.25">
      <c r="A79" s="14">
        <v>151001</v>
      </c>
      <c r="B79" s="14">
        <v>2300</v>
      </c>
      <c r="C79" s="32">
        <v>2421</v>
      </c>
      <c r="D79" s="15">
        <v>151</v>
      </c>
      <c r="E79" s="15" t="s">
        <v>487</v>
      </c>
      <c r="F79" s="15" t="s">
        <v>486</v>
      </c>
      <c r="G79" s="68" t="s">
        <v>570</v>
      </c>
      <c r="H79" s="16"/>
      <c r="I79" s="13">
        <f>SUMIFS(GD_M_2018!G:G,GD_M_2018!E:E,A79)</f>
        <v>0</v>
      </c>
      <c r="J79" s="16">
        <f t="shared" ref="J79:J89" si="58">H79+I79</f>
        <v>0</v>
      </c>
      <c r="L79" s="13">
        <f t="shared" ref="L79:L89" si="59">J79</f>
        <v>0</v>
      </c>
      <c r="M79" s="13">
        <f>SUMIFS(GD_M_2019!G:G,GD_M_2019!E:E,A79)</f>
        <v>0</v>
      </c>
      <c r="N79" s="13">
        <f t="shared" ref="N79:N89" si="60">M79+L79</f>
        <v>0</v>
      </c>
      <c r="P79" s="13">
        <f t="shared" ref="P79:P89" si="61">N79</f>
        <v>0</v>
      </c>
      <c r="Q79" s="13">
        <f>SUMIFS(GD_M_2020!G:G,GD_M_2020!E:E,A79)</f>
        <v>0</v>
      </c>
      <c r="R79" s="13">
        <f t="shared" ref="R79:R89" si="62">Q79+P79</f>
        <v>0</v>
      </c>
    </row>
    <row r="80" spans="1:18" s="4" customFormat="1" x14ac:dyDescent="0.25">
      <c r="A80" s="14">
        <v>152002</v>
      </c>
      <c r="B80" s="14">
        <v>2300</v>
      </c>
      <c r="C80" s="15">
        <v>133</v>
      </c>
      <c r="D80" s="15">
        <v>152</v>
      </c>
      <c r="E80" s="15" t="s">
        <v>485</v>
      </c>
      <c r="F80" s="15" t="s">
        <v>484</v>
      </c>
      <c r="G80" s="68" t="s">
        <v>570</v>
      </c>
      <c r="H80" s="16"/>
      <c r="I80" s="13">
        <f>SUMIFS(GD_M_2018!G:G,GD_M_2018!E:E,A80)</f>
        <v>0</v>
      </c>
      <c r="J80" s="16">
        <f t="shared" si="58"/>
        <v>0</v>
      </c>
      <c r="L80" s="13">
        <f t="shared" si="59"/>
        <v>0</v>
      </c>
      <c r="M80" s="13">
        <f>SUMIFS(GD_M_2019!G:G,GD_M_2019!E:E,A80)</f>
        <v>0</v>
      </c>
      <c r="N80" s="13">
        <f t="shared" si="60"/>
        <v>0</v>
      </c>
      <c r="P80" s="13">
        <f t="shared" si="61"/>
        <v>0</v>
      </c>
      <c r="Q80" s="13">
        <f>SUMIFS(GD_M_2020!G:G,GD_M_2020!E:E,A80)</f>
        <v>0</v>
      </c>
      <c r="R80" s="13">
        <f t="shared" si="62"/>
        <v>0</v>
      </c>
    </row>
    <row r="81" spans="1:18" s="4" customFormat="1" x14ac:dyDescent="0.25">
      <c r="A81" s="29">
        <v>153001</v>
      </c>
      <c r="B81" s="29">
        <v>2300</v>
      </c>
      <c r="C81" s="35">
        <v>33311</v>
      </c>
      <c r="D81" s="12">
        <v>153</v>
      </c>
      <c r="E81" s="12" t="s">
        <v>483</v>
      </c>
      <c r="F81" s="12" t="s">
        <v>299</v>
      </c>
      <c r="G81" s="68" t="s">
        <v>570</v>
      </c>
      <c r="H81" s="13"/>
      <c r="I81" s="13">
        <f>SUMIFS(GD_M_2018!G:G,GD_M_2018!E:E,A81)</f>
        <v>0</v>
      </c>
      <c r="J81" s="13">
        <f t="shared" si="58"/>
        <v>0</v>
      </c>
      <c r="L81" s="13">
        <f t="shared" si="59"/>
        <v>0</v>
      </c>
      <c r="M81" s="13">
        <f>SUMIFS(GD_M_2019!G:G,GD_M_2019!E:E,A81)</f>
        <v>0</v>
      </c>
      <c r="N81" s="13">
        <f t="shared" si="60"/>
        <v>0</v>
      </c>
      <c r="P81" s="13">
        <f t="shared" si="61"/>
        <v>0</v>
      </c>
      <c r="Q81" s="13">
        <f>SUMIFS(GD_M_2020!G:G,GD_M_2020!E:E,A81)</f>
        <v>0</v>
      </c>
      <c r="R81" s="13">
        <f t="shared" si="62"/>
        <v>0</v>
      </c>
    </row>
    <row r="82" spans="1:18" s="4" customFormat="1" x14ac:dyDescent="0.25">
      <c r="A82" s="29">
        <v>153002</v>
      </c>
      <c r="B82" s="29">
        <v>2300</v>
      </c>
      <c r="C82" s="35">
        <v>33312</v>
      </c>
      <c r="D82" s="12">
        <v>153</v>
      </c>
      <c r="E82" s="12" t="s">
        <v>482</v>
      </c>
      <c r="F82" s="12" t="s">
        <v>297</v>
      </c>
      <c r="G82" s="68" t="s">
        <v>570</v>
      </c>
      <c r="H82" s="13"/>
      <c r="I82" s="13">
        <f>SUMIFS(GD_M_2018!G:G,GD_M_2018!E:E,A82)</f>
        <v>0</v>
      </c>
      <c r="J82" s="13">
        <f t="shared" si="58"/>
        <v>0</v>
      </c>
      <c r="L82" s="13">
        <f t="shared" si="59"/>
        <v>0</v>
      </c>
      <c r="M82" s="13">
        <f>SUMIFS(GD_M_2019!G:G,GD_M_2019!E:E,A82)</f>
        <v>0</v>
      </c>
      <c r="N82" s="13">
        <f t="shared" si="60"/>
        <v>0</v>
      </c>
      <c r="P82" s="13">
        <f t="shared" si="61"/>
        <v>0</v>
      </c>
      <c r="Q82" s="13">
        <f>SUMIFS(GD_M_2020!G:G,GD_M_2020!E:E,A82)</f>
        <v>0</v>
      </c>
      <c r="R82" s="13">
        <f t="shared" si="62"/>
        <v>0</v>
      </c>
    </row>
    <row r="83" spans="1:18" s="4" customFormat="1" x14ac:dyDescent="0.25">
      <c r="A83" s="29">
        <v>153003</v>
      </c>
      <c r="B83" s="29">
        <v>2300</v>
      </c>
      <c r="C83" s="35">
        <v>3332</v>
      </c>
      <c r="D83" s="12">
        <v>153</v>
      </c>
      <c r="E83" s="12" t="s">
        <v>481</v>
      </c>
      <c r="F83" s="12" t="s">
        <v>295</v>
      </c>
      <c r="G83" s="68" t="s">
        <v>570</v>
      </c>
      <c r="H83" s="13"/>
      <c r="I83" s="13">
        <f>SUMIFS(GD_M_2018!G:G,GD_M_2018!E:E,A83)</f>
        <v>0</v>
      </c>
      <c r="J83" s="13">
        <f t="shared" si="58"/>
        <v>0</v>
      </c>
      <c r="L83" s="13">
        <f t="shared" si="59"/>
        <v>0</v>
      </c>
      <c r="M83" s="13">
        <f>SUMIFS(GD_M_2019!G:G,GD_M_2019!E:E,A83)</f>
        <v>0</v>
      </c>
      <c r="N83" s="13">
        <f t="shared" si="60"/>
        <v>0</v>
      </c>
      <c r="P83" s="13">
        <f t="shared" si="61"/>
        <v>0</v>
      </c>
      <c r="Q83" s="13">
        <f>SUMIFS(GD_M_2020!G:G,GD_M_2020!E:E,A83)</f>
        <v>0</v>
      </c>
      <c r="R83" s="13">
        <f t="shared" si="62"/>
        <v>0</v>
      </c>
    </row>
    <row r="84" spans="1:18" s="4" customFormat="1" x14ac:dyDescent="0.25">
      <c r="A84" s="29">
        <v>153004</v>
      </c>
      <c r="B84" s="29">
        <v>2300</v>
      </c>
      <c r="C84" s="35">
        <v>3333</v>
      </c>
      <c r="D84" s="12">
        <v>153</v>
      </c>
      <c r="E84" s="12" t="s">
        <v>480</v>
      </c>
      <c r="F84" s="12" t="s">
        <v>293</v>
      </c>
      <c r="G84" s="68" t="s">
        <v>570</v>
      </c>
      <c r="H84" s="13"/>
      <c r="I84" s="13">
        <f>SUMIFS(GD_M_2018!G:G,GD_M_2018!E:E,A84)</f>
        <v>0</v>
      </c>
      <c r="J84" s="13">
        <f t="shared" si="58"/>
        <v>0</v>
      </c>
      <c r="L84" s="13">
        <f t="shared" si="59"/>
        <v>0</v>
      </c>
      <c r="M84" s="13">
        <f>SUMIFS(GD_M_2019!G:G,GD_M_2019!E:E,A84)</f>
        <v>0</v>
      </c>
      <c r="N84" s="13">
        <f t="shared" si="60"/>
        <v>0</v>
      </c>
      <c r="P84" s="13">
        <f t="shared" si="61"/>
        <v>0</v>
      </c>
      <c r="Q84" s="13">
        <f>SUMIFS(GD_M_2020!G:G,GD_M_2020!E:E,A84)</f>
        <v>0</v>
      </c>
      <c r="R84" s="13">
        <f t="shared" si="62"/>
        <v>0</v>
      </c>
    </row>
    <row r="85" spans="1:18" s="4" customFormat="1" x14ac:dyDescent="0.25">
      <c r="A85" s="29">
        <v>153005</v>
      </c>
      <c r="B85" s="29">
        <v>2300</v>
      </c>
      <c r="C85" s="35">
        <v>3334</v>
      </c>
      <c r="D85" s="12">
        <v>153</v>
      </c>
      <c r="E85" s="12" t="s">
        <v>479</v>
      </c>
      <c r="F85" s="12" t="s">
        <v>291</v>
      </c>
      <c r="G85" s="68" t="s">
        <v>570</v>
      </c>
      <c r="H85" s="13"/>
      <c r="I85" s="13">
        <f>SUMIFS(GD_M_2018!G:G,GD_M_2018!E:E,A85)</f>
        <v>0</v>
      </c>
      <c r="J85" s="13">
        <f t="shared" si="58"/>
        <v>0</v>
      </c>
      <c r="L85" s="13">
        <f t="shared" si="59"/>
        <v>0</v>
      </c>
      <c r="M85" s="13">
        <f>SUMIFS(GD_M_2019!G:G,GD_M_2019!E:E,A85)</f>
        <v>0</v>
      </c>
      <c r="N85" s="13">
        <f t="shared" si="60"/>
        <v>0</v>
      </c>
      <c r="P85" s="13">
        <f t="shared" si="61"/>
        <v>0</v>
      </c>
      <c r="Q85" s="13">
        <f>SUMIFS(GD_M_2020!G:G,GD_M_2020!E:E,A85)</f>
        <v>0</v>
      </c>
      <c r="R85" s="13">
        <f t="shared" si="62"/>
        <v>0</v>
      </c>
    </row>
    <row r="86" spans="1:18" s="4" customFormat="1" x14ac:dyDescent="0.25">
      <c r="A86" s="29">
        <v>153006</v>
      </c>
      <c r="B86" s="29">
        <v>2300</v>
      </c>
      <c r="C86" s="35">
        <v>3335</v>
      </c>
      <c r="D86" s="12">
        <v>153</v>
      </c>
      <c r="E86" s="12" t="s">
        <v>478</v>
      </c>
      <c r="F86" s="12" t="s">
        <v>289</v>
      </c>
      <c r="G86" s="68" t="s">
        <v>570</v>
      </c>
      <c r="H86" s="13"/>
      <c r="I86" s="13">
        <f>SUMIFS(GD_M_2018!G:G,GD_M_2018!E:E,A86)</f>
        <v>0</v>
      </c>
      <c r="J86" s="13">
        <f t="shared" si="58"/>
        <v>0</v>
      </c>
      <c r="L86" s="13">
        <f t="shared" si="59"/>
        <v>0</v>
      </c>
      <c r="M86" s="13">
        <f>SUMIFS(GD_M_2019!G:G,GD_M_2019!E:E,A86)</f>
        <v>0</v>
      </c>
      <c r="N86" s="13">
        <f t="shared" si="60"/>
        <v>0</v>
      </c>
      <c r="P86" s="13">
        <f t="shared" si="61"/>
        <v>0</v>
      </c>
      <c r="Q86" s="13">
        <f>SUMIFS(GD_M_2020!G:G,GD_M_2020!E:E,A86)</f>
        <v>0</v>
      </c>
      <c r="R86" s="13">
        <f t="shared" si="62"/>
        <v>0</v>
      </c>
    </row>
    <row r="87" spans="1:18" s="4" customFormat="1" x14ac:dyDescent="0.25">
      <c r="A87" s="29">
        <v>153007</v>
      </c>
      <c r="B87" s="29">
        <v>2300</v>
      </c>
      <c r="C87" s="35">
        <v>3336</v>
      </c>
      <c r="D87" s="12">
        <v>153</v>
      </c>
      <c r="E87" s="12" t="s">
        <v>477</v>
      </c>
      <c r="F87" s="12" t="s">
        <v>287</v>
      </c>
      <c r="G87" s="68" t="s">
        <v>570</v>
      </c>
      <c r="H87" s="13"/>
      <c r="I87" s="13">
        <f>SUMIFS(GD_M_2018!G:G,GD_M_2018!E:E,A87)</f>
        <v>0</v>
      </c>
      <c r="J87" s="13">
        <f t="shared" si="58"/>
        <v>0</v>
      </c>
      <c r="L87" s="13">
        <f t="shared" si="59"/>
        <v>0</v>
      </c>
      <c r="M87" s="13">
        <f>SUMIFS(GD_M_2019!G:G,GD_M_2019!E:E,A87)</f>
        <v>0</v>
      </c>
      <c r="N87" s="13">
        <f t="shared" si="60"/>
        <v>0</v>
      </c>
      <c r="P87" s="13">
        <f t="shared" si="61"/>
        <v>0</v>
      </c>
      <c r="Q87" s="13">
        <f>SUMIFS(GD_M_2020!G:G,GD_M_2020!E:E,A87)</f>
        <v>0</v>
      </c>
      <c r="R87" s="13">
        <f t="shared" si="62"/>
        <v>0</v>
      </c>
    </row>
    <row r="88" spans="1:18" s="4" customFormat="1" x14ac:dyDescent="0.25">
      <c r="A88" s="29">
        <v>153008</v>
      </c>
      <c r="B88" s="29">
        <v>2300</v>
      </c>
      <c r="C88" s="35">
        <v>3337</v>
      </c>
      <c r="D88" s="12">
        <v>153</v>
      </c>
      <c r="E88" s="12" t="s">
        <v>476</v>
      </c>
      <c r="F88" s="12" t="s">
        <v>285</v>
      </c>
      <c r="G88" s="68" t="s">
        <v>570</v>
      </c>
      <c r="H88" s="13"/>
      <c r="I88" s="13">
        <f>SUMIFS(GD_M_2018!G:G,GD_M_2018!E:E,A88)</f>
        <v>0</v>
      </c>
      <c r="J88" s="13">
        <f t="shared" si="58"/>
        <v>0</v>
      </c>
      <c r="L88" s="13">
        <f t="shared" si="59"/>
        <v>0</v>
      </c>
      <c r="M88" s="13">
        <f>SUMIFS(GD_M_2019!G:G,GD_M_2019!E:E,A88)</f>
        <v>0</v>
      </c>
      <c r="N88" s="13">
        <f t="shared" si="60"/>
        <v>0</v>
      </c>
      <c r="P88" s="13">
        <f t="shared" si="61"/>
        <v>0</v>
      </c>
      <c r="Q88" s="13">
        <f>SUMIFS(GD_M_2020!G:G,GD_M_2020!E:E,A88)</f>
        <v>0</v>
      </c>
      <c r="R88" s="13">
        <f t="shared" si="62"/>
        <v>0</v>
      </c>
    </row>
    <row r="89" spans="1:18" s="4" customFormat="1" x14ac:dyDescent="0.25">
      <c r="A89" s="29">
        <v>153009</v>
      </c>
      <c r="B89" s="29">
        <v>2300</v>
      </c>
      <c r="C89" s="35">
        <v>3338</v>
      </c>
      <c r="D89" s="12">
        <v>153</v>
      </c>
      <c r="E89" s="12" t="s">
        <v>475</v>
      </c>
      <c r="F89" s="12" t="s">
        <v>474</v>
      </c>
      <c r="G89" s="68" t="s">
        <v>570</v>
      </c>
      <c r="H89" s="13"/>
      <c r="I89" s="13">
        <f>SUMIFS(GD_M_2018!G:G,GD_M_2018!E:E,A89)</f>
        <v>0</v>
      </c>
      <c r="J89" s="13">
        <f t="shared" si="58"/>
        <v>0</v>
      </c>
      <c r="L89" s="13">
        <f t="shared" si="59"/>
        <v>0</v>
      </c>
      <c r="M89" s="13">
        <f>SUMIFS(GD_M_2019!G:G,GD_M_2019!E:E,A89)</f>
        <v>0</v>
      </c>
      <c r="N89" s="13">
        <f t="shared" si="60"/>
        <v>0</v>
      </c>
      <c r="P89" s="13">
        <f t="shared" si="61"/>
        <v>0</v>
      </c>
      <c r="Q89" s="13">
        <f>SUMIFS(GD_M_2020!G:G,GD_M_2020!E:E,A89)</f>
        <v>0</v>
      </c>
      <c r="R89" s="13">
        <f t="shared" si="62"/>
        <v>0</v>
      </c>
    </row>
    <row r="90" spans="1:18" s="4" customFormat="1" x14ac:dyDescent="0.25">
      <c r="A90" s="14"/>
      <c r="B90" s="14"/>
      <c r="C90" s="15"/>
      <c r="D90" s="15"/>
      <c r="E90" s="15" t="s">
        <v>473</v>
      </c>
      <c r="F90" s="15" t="s">
        <v>472</v>
      </c>
      <c r="G90" s="69"/>
      <c r="H90" s="16">
        <f>SUM(H81:H89)</f>
        <v>0</v>
      </c>
      <c r="I90" s="16">
        <f>SUM(I81:I89)</f>
        <v>0</v>
      </c>
      <c r="J90" s="16">
        <f>SUM(J81:J89)</f>
        <v>0</v>
      </c>
      <c r="L90" s="16">
        <f>SUM(L81:L89)</f>
        <v>0</v>
      </c>
      <c r="M90" s="16">
        <f>SUM(M81:M89)</f>
        <v>0</v>
      </c>
      <c r="N90" s="16">
        <f>SUM(N81:N89)</f>
        <v>0</v>
      </c>
      <c r="P90" s="16">
        <f>SUM(P81:P89)</f>
        <v>0</v>
      </c>
      <c r="Q90" s="16">
        <f>SUM(Q81:Q89)</f>
        <v>0</v>
      </c>
      <c r="R90" s="16">
        <f>SUM(R81:R89)</f>
        <v>0</v>
      </c>
    </row>
    <row r="91" spans="1:18" s="4" customFormat="1" x14ac:dyDescent="0.25">
      <c r="A91" s="14">
        <v>154001</v>
      </c>
      <c r="B91" s="14">
        <v>2300</v>
      </c>
      <c r="C91" s="15">
        <v>171</v>
      </c>
      <c r="D91" s="15">
        <v>154</v>
      </c>
      <c r="E91" s="15" t="s">
        <v>471</v>
      </c>
      <c r="F91" s="15" t="s">
        <v>249</v>
      </c>
      <c r="G91" s="68" t="s">
        <v>570</v>
      </c>
      <c r="H91" s="16"/>
      <c r="I91" s="13">
        <f>SUMIFS(GD_M_2018!G:G,GD_M_2018!E:E,A91)</f>
        <v>0</v>
      </c>
      <c r="J91" s="16">
        <f>H91+I91</f>
        <v>0</v>
      </c>
      <c r="L91" s="13">
        <f t="shared" ref="L91:L92" si="63">J91</f>
        <v>0</v>
      </c>
      <c r="M91" s="13">
        <f>SUMIFS(GD_M_2019!G:G,GD_M_2019!E:E,A91)</f>
        <v>0</v>
      </c>
      <c r="N91" s="13">
        <f t="shared" ref="N91:N92" si="64">M91+L91</f>
        <v>0</v>
      </c>
      <c r="P91" s="13">
        <f t="shared" ref="P91:P92" si="65">N91</f>
        <v>0</v>
      </c>
      <c r="Q91" s="13">
        <f>SUMIFS(GD_M_2020!G:G,GD_M_2020!E:E,A91)</f>
        <v>0</v>
      </c>
      <c r="R91" s="13">
        <f t="shared" ref="R91:R92" si="66">Q91+P91</f>
        <v>0</v>
      </c>
    </row>
    <row r="92" spans="1:18" s="4" customFormat="1" x14ac:dyDescent="0.25">
      <c r="A92" s="14">
        <v>155001</v>
      </c>
      <c r="B92" s="14">
        <v>2300</v>
      </c>
      <c r="C92" s="32">
        <v>2288</v>
      </c>
      <c r="D92" s="15">
        <v>155</v>
      </c>
      <c r="E92" s="15" t="s">
        <v>470</v>
      </c>
      <c r="F92" s="15" t="s">
        <v>469</v>
      </c>
      <c r="G92" s="68" t="s">
        <v>570</v>
      </c>
      <c r="H92" s="16"/>
      <c r="I92" s="13">
        <f>SUMIFS(GD_M_2018!G:G,GD_M_2018!E:E,A92)</f>
        <v>0</v>
      </c>
      <c r="J92" s="16">
        <f>H92+I92</f>
        <v>0</v>
      </c>
      <c r="L92" s="13">
        <f t="shared" si="63"/>
        <v>0</v>
      </c>
      <c r="M92" s="13">
        <f>SUMIFS(GD_M_2019!G:G,GD_M_2019!E:E,A92)</f>
        <v>0</v>
      </c>
      <c r="N92" s="13">
        <f t="shared" si="64"/>
        <v>0</v>
      </c>
      <c r="P92" s="13">
        <f t="shared" si="65"/>
        <v>0</v>
      </c>
      <c r="Q92" s="13">
        <f>SUMIFS(GD_M_2020!G:G,GD_M_2020!E:E,A92)</f>
        <v>0</v>
      </c>
      <c r="R92" s="13">
        <f t="shared" si="66"/>
        <v>0</v>
      </c>
    </row>
    <row r="93" spans="1:18" s="4" customFormat="1" x14ac:dyDescent="0.25">
      <c r="A93" s="31"/>
      <c r="B93" s="31"/>
      <c r="C93" s="27"/>
      <c r="D93" s="27">
        <v>150</v>
      </c>
      <c r="E93" s="27" t="s">
        <v>470</v>
      </c>
      <c r="F93" s="27" t="s">
        <v>469</v>
      </c>
      <c r="G93" s="72"/>
      <c r="H93" s="28">
        <f>SUM(H79:H80,H90:H92)</f>
        <v>0</v>
      </c>
      <c r="I93" s="28">
        <f>SUM(I79:I80,I90:I92)</f>
        <v>0</v>
      </c>
      <c r="J93" s="28">
        <f>SUM(J79:J80,J90:J92)</f>
        <v>0</v>
      </c>
      <c r="L93" s="28">
        <f>SUM(L79:L80,L90:L92)</f>
        <v>0</v>
      </c>
      <c r="M93" s="28">
        <f>SUM(M79:M80,M90:M92)</f>
        <v>0</v>
      </c>
      <c r="N93" s="28">
        <f>SUM(N79:N80,N90:N92)</f>
        <v>0</v>
      </c>
      <c r="P93" s="28">
        <f>SUM(P79:P80,P90:P92)</f>
        <v>0</v>
      </c>
      <c r="Q93" s="28">
        <f>SUM(Q79:Q80,Q90:Q92)</f>
        <v>0</v>
      </c>
      <c r="R93" s="28">
        <f>SUM(R79:R80,R90:R92)</f>
        <v>0</v>
      </c>
    </row>
    <row r="94" spans="1:18" s="4" customFormat="1" x14ac:dyDescent="0.25">
      <c r="A94" s="36"/>
      <c r="B94" s="36"/>
      <c r="C94" s="37"/>
      <c r="D94" s="37">
        <v>100</v>
      </c>
      <c r="E94" s="37" t="s">
        <v>468</v>
      </c>
      <c r="F94" s="37" t="s">
        <v>467</v>
      </c>
      <c r="G94" s="72"/>
      <c r="H94" s="38">
        <f>SUM(H24,H34,H52,H77,H93)</f>
        <v>0</v>
      </c>
      <c r="I94" s="38">
        <f>SUM(I24,I34,I52,I77,I93)</f>
        <v>98250000000</v>
      </c>
      <c r="J94" s="38">
        <f>SUM(J24,J34,J52,J77,J93)</f>
        <v>98250000000</v>
      </c>
      <c r="L94" s="38">
        <f>SUM(L24,L34,L52,L77,L93)</f>
        <v>98250000000</v>
      </c>
      <c r="M94" s="38">
        <f>SUM(M24,M34,M52,M77,M93)</f>
        <v>22950000000</v>
      </c>
      <c r="N94" s="38">
        <f>SUM(N24,N34,N52,N77,N93)</f>
        <v>121200000000</v>
      </c>
      <c r="P94" s="38">
        <f>SUM(P24,P34,P52,P77,P93)</f>
        <v>121200000000</v>
      </c>
      <c r="Q94" s="38">
        <f>SUM(Q24,Q34,Q52,Q77,Q93)</f>
        <v>3000000000.0000019</v>
      </c>
      <c r="R94" s="38">
        <f>SUM(R24,R34,R52,R77,R93)</f>
        <v>124200000000</v>
      </c>
    </row>
    <row r="95" spans="1:18" s="4" customFormat="1" x14ac:dyDescent="0.25">
      <c r="A95" s="29"/>
      <c r="B95" s="29"/>
      <c r="C95" s="2"/>
      <c r="D95" s="2"/>
      <c r="E95" s="2"/>
      <c r="F95" s="2"/>
      <c r="G95" s="69"/>
      <c r="H95" s="3"/>
      <c r="I95" s="3"/>
      <c r="J95" s="3"/>
      <c r="L95" s="3"/>
      <c r="M95" s="3"/>
      <c r="N95" s="3"/>
      <c r="P95" s="3"/>
      <c r="Q95" s="3"/>
      <c r="R95" s="3"/>
    </row>
    <row r="96" spans="1:18" s="4" customFormat="1" x14ac:dyDescent="0.25">
      <c r="A96" s="29"/>
      <c r="B96" s="29"/>
      <c r="C96" s="2"/>
      <c r="D96" s="2"/>
      <c r="E96" s="1" t="s">
        <v>310</v>
      </c>
      <c r="F96" s="1" t="s">
        <v>309</v>
      </c>
      <c r="G96" s="72"/>
      <c r="H96" s="3"/>
      <c r="I96" s="3"/>
      <c r="J96" s="3"/>
      <c r="L96" s="3"/>
      <c r="M96" s="3"/>
      <c r="N96" s="3"/>
      <c r="P96" s="3"/>
      <c r="Q96" s="3"/>
      <c r="R96" s="3"/>
    </row>
    <row r="97" spans="1:18" s="4" customFormat="1" x14ac:dyDescent="0.25">
      <c r="A97" s="14">
        <v>211001</v>
      </c>
      <c r="B97" s="14">
        <v>1400</v>
      </c>
      <c r="C97" s="32">
        <v>1312</v>
      </c>
      <c r="D97" s="15">
        <v>211</v>
      </c>
      <c r="E97" s="15" t="s">
        <v>466</v>
      </c>
      <c r="F97" s="15" t="s">
        <v>465</v>
      </c>
      <c r="G97" s="68" t="s">
        <v>570</v>
      </c>
      <c r="H97" s="16"/>
      <c r="I97" s="13">
        <f>SUMIFS(GD_M_2018!G:G,GD_M_2018!E:E,A97)</f>
        <v>0</v>
      </c>
      <c r="J97" s="16">
        <f t="shared" ref="J97:J102" si="67">H97+I97</f>
        <v>0</v>
      </c>
      <c r="L97" s="13">
        <f t="shared" ref="L97:L102" si="68">J97</f>
        <v>0</v>
      </c>
      <c r="M97" s="13">
        <f>SUMIFS(GD_M_2019!G:G,GD_M_2019!E:E,A97)</f>
        <v>0</v>
      </c>
      <c r="N97" s="13">
        <f t="shared" ref="N97:N102" si="69">M97+L97</f>
        <v>0</v>
      </c>
      <c r="P97" s="13">
        <f t="shared" ref="P97:P102" si="70">N97</f>
        <v>0</v>
      </c>
      <c r="Q97" s="13">
        <f>SUMIFS(GD_M_2020!G:G,GD_M_2020!E:E,A97)</f>
        <v>0</v>
      </c>
      <c r="R97" s="13">
        <f t="shared" ref="R97:R102" si="71">Q97+P97</f>
        <v>0</v>
      </c>
    </row>
    <row r="98" spans="1:18" s="4" customFormat="1" x14ac:dyDescent="0.25">
      <c r="A98" s="14">
        <v>212001</v>
      </c>
      <c r="B98" s="14">
        <v>1410</v>
      </c>
      <c r="C98" s="32">
        <v>3312</v>
      </c>
      <c r="D98" s="15">
        <v>212</v>
      </c>
      <c r="E98" s="15" t="s">
        <v>464</v>
      </c>
      <c r="F98" s="15" t="s">
        <v>463</v>
      </c>
      <c r="G98" s="68" t="s">
        <v>570</v>
      </c>
      <c r="H98" s="16"/>
      <c r="I98" s="13">
        <f>SUMIFS(GD_M_2018!G:G,GD_M_2018!E:E,A98)</f>
        <v>0</v>
      </c>
      <c r="J98" s="16">
        <f t="shared" si="67"/>
        <v>0</v>
      </c>
      <c r="L98" s="13">
        <f t="shared" si="68"/>
        <v>0</v>
      </c>
      <c r="M98" s="13">
        <f>SUMIFS(GD_M_2019!G:G,GD_M_2019!E:E,A98)</f>
        <v>0</v>
      </c>
      <c r="N98" s="13">
        <f t="shared" si="69"/>
        <v>0</v>
      </c>
      <c r="P98" s="13">
        <f t="shared" si="70"/>
        <v>0</v>
      </c>
      <c r="Q98" s="13">
        <f>SUMIFS(GD_M_2020!G:G,GD_M_2020!E:E,A98)</f>
        <v>0</v>
      </c>
      <c r="R98" s="13">
        <f t="shared" si="71"/>
        <v>0</v>
      </c>
    </row>
    <row r="99" spans="1:18" s="4" customFormat="1" x14ac:dyDescent="0.25">
      <c r="A99" s="14">
        <v>213001</v>
      </c>
      <c r="B99" s="14">
        <v>1420</v>
      </c>
      <c r="C99" s="15">
        <v>1361</v>
      </c>
      <c r="D99" s="15">
        <v>213</v>
      </c>
      <c r="E99" s="15" t="s">
        <v>462</v>
      </c>
      <c r="F99" s="15" t="s">
        <v>461</v>
      </c>
      <c r="G99" s="68" t="s">
        <v>570</v>
      </c>
      <c r="H99" s="16"/>
      <c r="I99" s="13">
        <f>SUMIFS(GD_M_2018!G:G,GD_M_2018!E:E,A99)</f>
        <v>0</v>
      </c>
      <c r="J99" s="16">
        <f t="shared" si="67"/>
        <v>0</v>
      </c>
      <c r="L99" s="13">
        <f t="shared" si="68"/>
        <v>0</v>
      </c>
      <c r="M99" s="13">
        <f>SUMIFS(GD_M_2019!G:G,GD_M_2019!E:E,A99)</f>
        <v>0</v>
      </c>
      <c r="N99" s="13">
        <f t="shared" si="69"/>
        <v>0</v>
      </c>
      <c r="P99" s="13">
        <f t="shared" si="70"/>
        <v>0</v>
      </c>
      <c r="Q99" s="13">
        <f>SUMIFS(GD_M_2020!G:G,GD_M_2020!E:E,A99)</f>
        <v>0</v>
      </c>
      <c r="R99" s="13">
        <f t="shared" si="71"/>
        <v>0</v>
      </c>
    </row>
    <row r="100" spans="1:18" s="4" customFormat="1" x14ac:dyDescent="0.25">
      <c r="A100" s="29">
        <v>214001</v>
      </c>
      <c r="B100" s="29">
        <v>1420</v>
      </c>
      <c r="C100" s="39">
        <v>13622</v>
      </c>
      <c r="D100" s="2">
        <v>214</v>
      </c>
      <c r="E100" s="12" t="s">
        <v>460</v>
      </c>
      <c r="F100" s="12" t="s">
        <v>459</v>
      </c>
      <c r="G100" s="68" t="s">
        <v>570</v>
      </c>
      <c r="H100" s="13"/>
      <c r="I100" s="13">
        <f>SUMIFS(GD_M_2018!G:G,GD_M_2018!E:E,A100)</f>
        <v>0</v>
      </c>
      <c r="J100" s="13">
        <f t="shared" si="67"/>
        <v>0</v>
      </c>
      <c r="L100" s="13">
        <f t="shared" si="68"/>
        <v>0</v>
      </c>
      <c r="M100" s="13">
        <f>SUMIFS(GD_M_2019!G:G,GD_M_2019!E:E,A100)</f>
        <v>0</v>
      </c>
      <c r="N100" s="13">
        <f t="shared" si="69"/>
        <v>0</v>
      </c>
      <c r="P100" s="13">
        <f t="shared" si="70"/>
        <v>0</v>
      </c>
      <c r="Q100" s="13">
        <f>SUMIFS(GD_M_2020!G:G,GD_M_2020!E:E,A100)</f>
        <v>0</v>
      </c>
      <c r="R100" s="13">
        <f t="shared" si="71"/>
        <v>0</v>
      </c>
    </row>
    <row r="101" spans="1:18" s="4" customFormat="1" x14ac:dyDescent="0.25">
      <c r="A101" s="29">
        <v>214002</v>
      </c>
      <c r="B101" s="29">
        <v>1420</v>
      </c>
      <c r="C101" s="39">
        <v>13632</v>
      </c>
      <c r="D101" s="2">
        <v>214</v>
      </c>
      <c r="E101" s="12" t="s">
        <v>458</v>
      </c>
      <c r="F101" s="12" t="s">
        <v>457</v>
      </c>
      <c r="G101" s="68" t="s">
        <v>570</v>
      </c>
      <c r="H101" s="13"/>
      <c r="I101" s="13">
        <f>SUMIFS(GD_M_2018!G:G,GD_M_2018!E:E,A101)</f>
        <v>0</v>
      </c>
      <c r="J101" s="13">
        <f t="shared" si="67"/>
        <v>0</v>
      </c>
      <c r="L101" s="13">
        <f t="shared" si="68"/>
        <v>0</v>
      </c>
      <c r="M101" s="13">
        <f>SUMIFS(GD_M_2019!G:G,GD_M_2019!E:E,A101)</f>
        <v>0</v>
      </c>
      <c r="N101" s="13">
        <f t="shared" si="69"/>
        <v>0</v>
      </c>
      <c r="P101" s="13">
        <f t="shared" si="70"/>
        <v>0</v>
      </c>
      <c r="Q101" s="13">
        <f>SUMIFS(GD_M_2020!G:G,GD_M_2020!E:E,A101)</f>
        <v>0</v>
      </c>
      <c r="R101" s="13">
        <f t="shared" si="71"/>
        <v>0</v>
      </c>
    </row>
    <row r="102" spans="1:18" s="4" customFormat="1" x14ac:dyDescent="0.25">
      <c r="A102" s="29">
        <v>214003</v>
      </c>
      <c r="B102" s="29">
        <v>1420</v>
      </c>
      <c r="C102" s="39">
        <v>13682</v>
      </c>
      <c r="D102" s="2">
        <v>214</v>
      </c>
      <c r="E102" s="12" t="s">
        <v>456</v>
      </c>
      <c r="F102" s="12" t="s">
        <v>455</v>
      </c>
      <c r="G102" s="68" t="s">
        <v>570</v>
      </c>
      <c r="H102" s="13"/>
      <c r="I102" s="13">
        <f>SUMIFS(GD_M_2018!G:G,GD_M_2018!E:E,A102)</f>
        <v>0</v>
      </c>
      <c r="J102" s="13">
        <f t="shared" si="67"/>
        <v>0</v>
      </c>
      <c r="L102" s="13">
        <f t="shared" si="68"/>
        <v>0</v>
      </c>
      <c r="M102" s="13">
        <f>SUMIFS(GD_M_2019!G:G,GD_M_2019!E:E,A102)</f>
        <v>0</v>
      </c>
      <c r="N102" s="13">
        <f t="shared" si="69"/>
        <v>0</v>
      </c>
      <c r="P102" s="13">
        <f t="shared" si="70"/>
        <v>0</v>
      </c>
      <c r="Q102" s="13">
        <f>SUMIFS(GD_M_2020!G:G,GD_M_2020!E:E,A102)</f>
        <v>0</v>
      </c>
      <c r="R102" s="13">
        <f t="shared" si="71"/>
        <v>0</v>
      </c>
    </row>
    <row r="103" spans="1:18" s="4" customFormat="1" x14ac:dyDescent="0.25">
      <c r="A103" s="14"/>
      <c r="B103" s="14"/>
      <c r="C103" s="15"/>
      <c r="D103" s="15"/>
      <c r="E103" s="15" t="s">
        <v>454</v>
      </c>
      <c r="F103" s="15" t="s">
        <v>453</v>
      </c>
      <c r="G103" s="69"/>
      <c r="H103" s="16">
        <f>SUM(H100:H102)</f>
        <v>0</v>
      </c>
      <c r="I103" s="16">
        <f>SUM(I100:I102)</f>
        <v>0</v>
      </c>
      <c r="J103" s="16">
        <f>SUM(J100:J102)</f>
        <v>0</v>
      </c>
      <c r="L103" s="16">
        <f>SUM(L100:L102)</f>
        <v>0</v>
      </c>
      <c r="M103" s="16">
        <f>SUM(M100:M102)</f>
        <v>0</v>
      </c>
      <c r="N103" s="16">
        <f>SUM(N100:N102)</f>
        <v>0</v>
      </c>
      <c r="P103" s="16">
        <f>SUM(P100:P102)</f>
        <v>0</v>
      </c>
      <c r="Q103" s="16">
        <f>SUM(Q100:Q102)</f>
        <v>0</v>
      </c>
      <c r="R103" s="16">
        <f>SUM(R100:R102)</f>
        <v>0</v>
      </c>
    </row>
    <row r="104" spans="1:18" s="4" customFormat="1" x14ac:dyDescent="0.25">
      <c r="A104" s="14">
        <v>215001</v>
      </c>
      <c r="B104" s="14">
        <v>1900</v>
      </c>
      <c r="C104" s="32">
        <v>12832</v>
      </c>
      <c r="D104" s="15">
        <v>215</v>
      </c>
      <c r="E104" s="15" t="s">
        <v>452</v>
      </c>
      <c r="F104" s="15" t="s">
        <v>451</v>
      </c>
      <c r="G104" s="68" t="s">
        <v>570</v>
      </c>
      <c r="H104" s="16"/>
      <c r="I104" s="13">
        <f>SUMIFS(GD_M_2018!G:G,GD_M_2018!E:E,A104)</f>
        <v>0</v>
      </c>
      <c r="J104" s="16">
        <f t="shared" ref="J104:J110" si="72">H104+I104</f>
        <v>0</v>
      </c>
      <c r="L104" s="13">
        <f t="shared" ref="L104:L110" si="73">J104</f>
        <v>0</v>
      </c>
      <c r="M104" s="13">
        <f>SUMIFS(GD_M_2019!G:G,GD_M_2019!E:E,A104)</f>
        <v>0</v>
      </c>
      <c r="N104" s="13">
        <f t="shared" ref="N104:N110" si="74">M104+L104</f>
        <v>0</v>
      </c>
      <c r="P104" s="13">
        <f t="shared" ref="P104:P110" si="75">N104</f>
        <v>0</v>
      </c>
      <c r="Q104" s="13">
        <f>SUMIFS(GD_M_2020!G:G,GD_M_2020!E:E,A104)</f>
        <v>0</v>
      </c>
      <c r="R104" s="13">
        <f t="shared" ref="R104:R110" si="76">Q104+P104</f>
        <v>0</v>
      </c>
    </row>
    <row r="105" spans="1:18" s="4" customFormat="1" x14ac:dyDescent="0.25">
      <c r="A105" s="29">
        <v>216001</v>
      </c>
      <c r="B105" s="29">
        <v>1900</v>
      </c>
      <c r="C105" s="30">
        <v>13852</v>
      </c>
      <c r="D105" s="12">
        <v>216</v>
      </c>
      <c r="E105" s="12" t="s">
        <v>228</v>
      </c>
      <c r="F105" s="12" t="s">
        <v>227</v>
      </c>
      <c r="G105" s="68" t="s">
        <v>570</v>
      </c>
      <c r="H105" s="13"/>
      <c r="I105" s="13">
        <f>SUMIFS(GD_M_2018!G:G,GD_M_2018!E:E,A105)</f>
        <v>0</v>
      </c>
      <c r="J105" s="13">
        <f t="shared" si="72"/>
        <v>0</v>
      </c>
      <c r="L105" s="13">
        <f t="shared" si="73"/>
        <v>0</v>
      </c>
      <c r="M105" s="13">
        <f>SUMIFS(GD_M_2019!G:G,GD_M_2019!E:E,A105)</f>
        <v>0</v>
      </c>
      <c r="N105" s="13">
        <f t="shared" si="74"/>
        <v>0</v>
      </c>
      <c r="P105" s="13">
        <f t="shared" si="75"/>
        <v>0</v>
      </c>
      <c r="Q105" s="13">
        <f>SUMIFS(GD_M_2020!G:G,GD_M_2020!E:E,A105)</f>
        <v>0</v>
      </c>
      <c r="R105" s="13">
        <f t="shared" si="76"/>
        <v>0</v>
      </c>
    </row>
    <row r="106" spans="1:18" s="4" customFormat="1" x14ac:dyDescent="0.25">
      <c r="A106" s="29">
        <v>216002</v>
      </c>
      <c r="B106" s="29">
        <v>1900</v>
      </c>
      <c r="C106" s="30">
        <v>13882</v>
      </c>
      <c r="D106" s="12">
        <v>216</v>
      </c>
      <c r="E106" s="12" t="s">
        <v>445</v>
      </c>
      <c r="F106" s="12" t="s">
        <v>225</v>
      </c>
      <c r="G106" s="68" t="s">
        <v>570</v>
      </c>
      <c r="H106" s="13"/>
      <c r="I106" s="13">
        <f>SUMIFS(GD_M_2018!G:G,GD_M_2018!E:E,A106)</f>
        <v>0</v>
      </c>
      <c r="J106" s="13">
        <f t="shared" si="72"/>
        <v>0</v>
      </c>
      <c r="L106" s="13">
        <f t="shared" si="73"/>
        <v>0</v>
      </c>
      <c r="M106" s="13">
        <f>SUMIFS(GD_M_2019!G:G,GD_M_2019!E:E,A106)</f>
        <v>0</v>
      </c>
      <c r="N106" s="13">
        <f t="shared" si="74"/>
        <v>0</v>
      </c>
      <c r="P106" s="13">
        <f t="shared" si="75"/>
        <v>0</v>
      </c>
      <c r="Q106" s="13">
        <f>SUMIFS(GD_M_2020!G:G,GD_M_2020!E:E,A106)</f>
        <v>0</v>
      </c>
      <c r="R106" s="13">
        <f t="shared" si="76"/>
        <v>0</v>
      </c>
    </row>
    <row r="107" spans="1:18" s="4" customFormat="1" x14ac:dyDescent="0.25">
      <c r="A107" s="29">
        <v>216003</v>
      </c>
      <c r="B107" s="29">
        <v>1900</v>
      </c>
      <c r="C107" s="30">
        <v>3342</v>
      </c>
      <c r="D107" s="12">
        <v>216</v>
      </c>
      <c r="E107" s="12" t="s">
        <v>280</v>
      </c>
      <c r="F107" s="12" t="s">
        <v>279</v>
      </c>
      <c r="G107" s="68" t="s">
        <v>570</v>
      </c>
      <c r="H107" s="13"/>
      <c r="I107" s="13">
        <f>SUMIFS(GD_M_2018!G:G,GD_M_2018!E:E,A107)</f>
        <v>0</v>
      </c>
      <c r="J107" s="13">
        <f t="shared" si="72"/>
        <v>0</v>
      </c>
      <c r="L107" s="13">
        <f t="shared" si="73"/>
        <v>0</v>
      </c>
      <c r="M107" s="13">
        <f>SUMIFS(GD_M_2019!G:G,GD_M_2019!E:E,A107)</f>
        <v>0</v>
      </c>
      <c r="N107" s="13">
        <f t="shared" si="74"/>
        <v>0</v>
      </c>
      <c r="P107" s="13">
        <f t="shared" si="75"/>
        <v>0</v>
      </c>
      <c r="Q107" s="13">
        <f>SUMIFS(GD_M_2020!G:G,GD_M_2020!E:E,A107)</f>
        <v>0</v>
      </c>
      <c r="R107" s="13">
        <f t="shared" si="76"/>
        <v>0</v>
      </c>
    </row>
    <row r="108" spans="1:18" s="4" customFormat="1" x14ac:dyDescent="0.25">
      <c r="A108" s="29">
        <v>216004</v>
      </c>
      <c r="B108" s="29">
        <v>1900</v>
      </c>
      <c r="C108" s="30">
        <v>3382</v>
      </c>
      <c r="D108" s="12">
        <v>216</v>
      </c>
      <c r="E108" s="12" t="s">
        <v>450</v>
      </c>
      <c r="F108" s="12" t="s">
        <v>223</v>
      </c>
      <c r="G108" s="68" t="s">
        <v>570</v>
      </c>
      <c r="H108" s="13"/>
      <c r="I108" s="13">
        <f>SUMIFS(GD_M_2018!G:G,GD_M_2018!E:E,A108)</f>
        <v>0</v>
      </c>
      <c r="J108" s="13">
        <f t="shared" si="72"/>
        <v>0</v>
      </c>
      <c r="L108" s="13">
        <f t="shared" si="73"/>
        <v>0</v>
      </c>
      <c r="M108" s="13">
        <f>SUMIFS(GD_M_2019!G:G,GD_M_2019!E:E,A108)</f>
        <v>0</v>
      </c>
      <c r="N108" s="13">
        <f t="shared" si="74"/>
        <v>0</v>
      </c>
      <c r="P108" s="13">
        <f t="shared" si="75"/>
        <v>0</v>
      </c>
      <c r="Q108" s="13">
        <f>SUMIFS(GD_M_2020!G:G,GD_M_2020!E:E,A108)</f>
        <v>0</v>
      </c>
      <c r="R108" s="13">
        <f t="shared" si="76"/>
        <v>0</v>
      </c>
    </row>
    <row r="109" spans="1:18" s="4" customFormat="1" x14ac:dyDescent="0.25">
      <c r="A109" s="29">
        <v>216005</v>
      </c>
      <c r="B109" s="29">
        <v>1900</v>
      </c>
      <c r="C109" s="30">
        <v>1412</v>
      </c>
      <c r="D109" s="12">
        <v>216</v>
      </c>
      <c r="E109" s="12" t="s">
        <v>449</v>
      </c>
      <c r="F109" s="12" t="s">
        <v>448</v>
      </c>
      <c r="G109" s="68" t="s">
        <v>570</v>
      </c>
      <c r="H109" s="13"/>
      <c r="I109" s="13">
        <f>SUMIFS(GD_M_2018!G:G,GD_M_2018!E:E,A109)</f>
        <v>0</v>
      </c>
      <c r="J109" s="13">
        <f t="shared" si="72"/>
        <v>0</v>
      </c>
      <c r="L109" s="13">
        <f t="shared" si="73"/>
        <v>0</v>
      </c>
      <c r="M109" s="13">
        <f>SUMIFS(GD_M_2019!G:G,GD_M_2019!E:E,A109)</f>
        <v>0</v>
      </c>
      <c r="N109" s="13">
        <f t="shared" si="74"/>
        <v>0</v>
      </c>
      <c r="P109" s="13">
        <f t="shared" si="75"/>
        <v>0</v>
      </c>
      <c r="Q109" s="13">
        <f>SUMIFS(GD_M_2020!G:G,GD_M_2020!E:E,A109)</f>
        <v>0</v>
      </c>
      <c r="R109" s="13">
        <f t="shared" si="76"/>
        <v>0</v>
      </c>
    </row>
    <row r="110" spans="1:18" s="4" customFormat="1" x14ac:dyDescent="0.25">
      <c r="A110" s="29">
        <v>216006</v>
      </c>
      <c r="B110" s="29">
        <v>1900</v>
      </c>
      <c r="C110" s="30">
        <v>2442</v>
      </c>
      <c r="D110" s="12">
        <v>216</v>
      </c>
      <c r="E110" s="12" t="s">
        <v>447</v>
      </c>
      <c r="F110" s="12" t="s">
        <v>446</v>
      </c>
      <c r="G110" s="68" t="s">
        <v>570</v>
      </c>
      <c r="H110" s="13"/>
      <c r="I110" s="13">
        <f>SUMIFS(GD_M_2018!G:G,GD_M_2018!E:E,A110)</f>
        <v>0</v>
      </c>
      <c r="J110" s="13">
        <f t="shared" si="72"/>
        <v>0</v>
      </c>
      <c r="L110" s="13">
        <f t="shared" si="73"/>
        <v>0</v>
      </c>
      <c r="M110" s="13">
        <f>SUMIFS(GD_M_2019!G:G,GD_M_2019!E:E,A110)</f>
        <v>0</v>
      </c>
      <c r="N110" s="13">
        <f t="shared" si="74"/>
        <v>0</v>
      </c>
      <c r="P110" s="13">
        <f t="shared" si="75"/>
        <v>0</v>
      </c>
      <c r="Q110" s="13">
        <f>SUMIFS(GD_M_2020!G:G,GD_M_2020!E:E,A110)</f>
        <v>0</v>
      </c>
      <c r="R110" s="13">
        <f t="shared" si="76"/>
        <v>0</v>
      </c>
    </row>
    <row r="111" spans="1:18" s="4" customFormat="1" x14ac:dyDescent="0.25">
      <c r="A111" s="14"/>
      <c r="B111" s="14"/>
      <c r="C111" s="15"/>
      <c r="D111" s="15"/>
      <c r="E111" s="15" t="s">
        <v>445</v>
      </c>
      <c r="F111" s="15" t="s">
        <v>444</v>
      </c>
      <c r="G111" s="69"/>
      <c r="H111" s="16">
        <f>SUM(H105:H110)</f>
        <v>0</v>
      </c>
      <c r="I111" s="16">
        <f>SUM(I105:I110)</f>
        <v>0</v>
      </c>
      <c r="J111" s="16">
        <f>SUM(J105:J110)</f>
        <v>0</v>
      </c>
      <c r="L111" s="16">
        <f>SUM(L105:L110)</f>
        <v>0</v>
      </c>
      <c r="M111" s="16">
        <f>SUM(M105:M110)</f>
        <v>0</v>
      </c>
      <c r="N111" s="16">
        <f>SUM(N105:N110)</f>
        <v>0</v>
      </c>
      <c r="P111" s="16">
        <f>SUM(P105:P110)</f>
        <v>0</v>
      </c>
      <c r="Q111" s="16">
        <f>SUM(Q105:Q110)</f>
        <v>0</v>
      </c>
      <c r="R111" s="16">
        <f>SUM(R105:R110)</f>
        <v>0</v>
      </c>
    </row>
    <row r="112" spans="1:18" s="4" customFormat="1" x14ac:dyDescent="0.25">
      <c r="A112" s="14">
        <v>219001</v>
      </c>
      <c r="B112" s="14">
        <v>1400</v>
      </c>
      <c r="C112" s="15">
        <v>22932</v>
      </c>
      <c r="D112" s="15">
        <v>219</v>
      </c>
      <c r="E112" s="15" t="s">
        <v>443</v>
      </c>
      <c r="F112" s="15" t="s">
        <v>442</v>
      </c>
      <c r="G112" s="68" t="s">
        <v>570</v>
      </c>
      <c r="H112" s="16"/>
      <c r="I112" s="13">
        <f>SUMIFS(GD_M_2018!G:G,GD_M_2018!E:E,A112)</f>
        <v>0</v>
      </c>
      <c r="J112" s="16">
        <f>H112+I112</f>
        <v>0</v>
      </c>
      <c r="L112" s="13">
        <f>J112</f>
        <v>0</v>
      </c>
      <c r="M112" s="13">
        <f>SUMIFS(GD_M_2019!G:G,GD_M_2019!E:E,A112)</f>
        <v>0</v>
      </c>
      <c r="N112" s="13">
        <f>M112+L112</f>
        <v>0</v>
      </c>
      <c r="P112" s="13">
        <f>N112</f>
        <v>0</v>
      </c>
      <c r="Q112" s="13">
        <f>SUMIFS(GD_M_2020!G:G,GD_M_2020!E:E,A112)</f>
        <v>0</v>
      </c>
      <c r="R112" s="13">
        <f>Q112+P112</f>
        <v>0</v>
      </c>
    </row>
    <row r="113" spans="1:18"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L113" s="28">
        <f>SUM(L97:L99,L103:L104,L111:L112)</f>
        <v>0</v>
      </c>
      <c r="M113" s="28">
        <f>SUM(M97:M99,M103:M104,M111:M112)</f>
        <v>0</v>
      </c>
      <c r="N113" s="28">
        <f>SUM(N97:N99,N103:N104,N111:N112)</f>
        <v>0</v>
      </c>
      <c r="P113" s="28">
        <f>SUM(P97:P99,P103:P104,P111:P112)</f>
        <v>0</v>
      </c>
      <c r="Q113" s="28">
        <f>SUM(Q97:Q99,Q103:Q104,Q111:Q112)</f>
        <v>0</v>
      </c>
      <c r="R113" s="28">
        <f>SUM(R97:R99,R103:R104,R111:R112)</f>
        <v>0</v>
      </c>
    </row>
    <row r="114" spans="1:18" s="4" customFormat="1" x14ac:dyDescent="0.25">
      <c r="A114" s="29">
        <v>222001</v>
      </c>
      <c r="B114" s="29">
        <v>1100</v>
      </c>
      <c r="C114" s="12">
        <v>2111</v>
      </c>
      <c r="D114" s="12">
        <v>222</v>
      </c>
      <c r="E114" s="12" t="s">
        <v>433</v>
      </c>
      <c r="F114" s="12" t="s">
        <v>432</v>
      </c>
      <c r="G114" s="68" t="s">
        <v>570</v>
      </c>
      <c r="H114" s="13"/>
      <c r="I114" s="13">
        <f>SUMIFS(GD_M_2018!G:G,GD_M_2018!E:E,A114)</f>
        <v>0</v>
      </c>
      <c r="J114" s="13">
        <f t="shared" ref="J114:J119" si="77">H114+I114</f>
        <v>0</v>
      </c>
      <c r="L114" s="13">
        <f t="shared" ref="L114:L119" si="78">J114</f>
        <v>0</v>
      </c>
      <c r="M114" s="13">
        <f>SUMIFS(GD_M_2019!G:G,GD_M_2019!E:E,A114)</f>
        <v>0</v>
      </c>
      <c r="N114" s="13">
        <f t="shared" ref="N114:N119" si="79">M114+L114</f>
        <v>0</v>
      </c>
      <c r="P114" s="13">
        <f t="shared" ref="P114:P119" si="80">N114</f>
        <v>0</v>
      </c>
      <c r="Q114" s="13">
        <f>SUMIFS(GD_M_2020!G:G,GD_M_2020!E:E,A114)</f>
        <v>0</v>
      </c>
      <c r="R114" s="13">
        <f t="shared" ref="R114:R119" si="81">Q114+P114</f>
        <v>0</v>
      </c>
    </row>
    <row r="115" spans="1:18" s="4" customFormat="1" x14ac:dyDescent="0.25">
      <c r="A115" s="29">
        <v>222002</v>
      </c>
      <c r="B115" s="29">
        <v>1100</v>
      </c>
      <c r="C115" s="12">
        <v>2112</v>
      </c>
      <c r="D115" s="12">
        <v>222</v>
      </c>
      <c r="E115" s="12" t="s">
        <v>431</v>
      </c>
      <c r="F115" s="12" t="s">
        <v>430</v>
      </c>
      <c r="G115" s="68" t="s">
        <v>570</v>
      </c>
      <c r="H115" s="13"/>
      <c r="I115" s="13">
        <f>SUMIFS(GD_M_2018!G:G,GD_M_2018!E:E,A115)</f>
        <v>2000000000</v>
      </c>
      <c r="J115" s="13">
        <f t="shared" si="77"/>
        <v>2000000000</v>
      </c>
      <c r="L115" s="13">
        <f t="shared" si="78"/>
        <v>2000000000</v>
      </c>
      <c r="M115" s="13">
        <f>SUMIFS(GD_M_2019!G:G,GD_M_2019!E:E,A115)</f>
        <v>0</v>
      </c>
      <c r="N115" s="13">
        <f t="shared" si="79"/>
        <v>2000000000</v>
      </c>
      <c r="P115" s="13">
        <f t="shared" si="80"/>
        <v>2000000000</v>
      </c>
      <c r="Q115" s="13">
        <f>SUMIFS(GD_M_2020!G:G,GD_M_2020!E:E,A115)</f>
        <v>0</v>
      </c>
      <c r="R115" s="13">
        <f t="shared" si="81"/>
        <v>2000000000</v>
      </c>
    </row>
    <row r="116" spans="1:18" s="4" customFormat="1" x14ac:dyDescent="0.25">
      <c r="A116" s="29">
        <v>222003</v>
      </c>
      <c r="B116" s="29">
        <v>1100</v>
      </c>
      <c r="C116" s="12">
        <v>2113</v>
      </c>
      <c r="D116" s="12">
        <v>222</v>
      </c>
      <c r="E116" s="12" t="s">
        <v>429</v>
      </c>
      <c r="F116" s="12" t="s">
        <v>428</v>
      </c>
      <c r="G116" s="68" t="s">
        <v>570</v>
      </c>
      <c r="H116" s="13"/>
      <c r="I116" s="13">
        <f>SUMIFS(GD_M_2018!G:G,GD_M_2018!E:E,A116)</f>
        <v>0</v>
      </c>
      <c r="J116" s="13">
        <f t="shared" si="77"/>
        <v>0</v>
      </c>
      <c r="L116" s="13">
        <f t="shared" si="78"/>
        <v>0</v>
      </c>
      <c r="M116" s="13">
        <f>SUMIFS(GD_M_2019!G:G,GD_M_2019!E:E,A116)</f>
        <v>0</v>
      </c>
      <c r="N116" s="13">
        <f t="shared" si="79"/>
        <v>0</v>
      </c>
      <c r="P116" s="13">
        <f t="shared" si="80"/>
        <v>0</v>
      </c>
      <c r="Q116" s="13">
        <f>SUMIFS(GD_M_2020!G:G,GD_M_2020!E:E,A116)</f>
        <v>0</v>
      </c>
      <c r="R116" s="13">
        <f t="shared" si="81"/>
        <v>0</v>
      </c>
    </row>
    <row r="117" spans="1:18" s="4" customFormat="1" x14ac:dyDescent="0.25">
      <c r="A117" s="29">
        <v>222004</v>
      </c>
      <c r="B117" s="29">
        <v>1100</v>
      </c>
      <c r="C117" s="12">
        <v>2114</v>
      </c>
      <c r="D117" s="12">
        <v>222</v>
      </c>
      <c r="E117" s="12" t="s">
        <v>427</v>
      </c>
      <c r="F117" s="12" t="s">
        <v>426</v>
      </c>
      <c r="G117" s="68" t="s">
        <v>570</v>
      </c>
      <c r="H117" s="13"/>
      <c r="I117" s="13">
        <f>SUMIFS(GD_M_2018!G:G,GD_M_2018!E:E,A117)</f>
        <v>0</v>
      </c>
      <c r="J117" s="13">
        <f t="shared" si="77"/>
        <v>0</v>
      </c>
      <c r="L117" s="13">
        <f t="shared" si="78"/>
        <v>0</v>
      </c>
      <c r="M117" s="13">
        <f>SUMIFS(GD_M_2019!G:G,GD_M_2019!E:E,A117)</f>
        <v>0</v>
      </c>
      <c r="N117" s="13">
        <f t="shared" si="79"/>
        <v>0</v>
      </c>
      <c r="P117" s="13">
        <f t="shared" si="80"/>
        <v>0</v>
      </c>
      <c r="Q117" s="13">
        <f>SUMIFS(GD_M_2020!G:G,GD_M_2020!E:E,A117)</f>
        <v>0</v>
      </c>
      <c r="R117" s="13">
        <f t="shared" si="81"/>
        <v>0</v>
      </c>
    </row>
    <row r="118" spans="1:18" s="4" customFormat="1" x14ac:dyDescent="0.25">
      <c r="A118" s="29">
        <v>222005</v>
      </c>
      <c r="B118" s="29">
        <v>1100</v>
      </c>
      <c r="C118" s="12">
        <v>2115</v>
      </c>
      <c r="D118" s="12">
        <v>222</v>
      </c>
      <c r="E118" s="12" t="s">
        <v>439</v>
      </c>
      <c r="F118" s="12" t="s">
        <v>438</v>
      </c>
      <c r="G118" s="68" t="s">
        <v>570</v>
      </c>
      <c r="H118" s="13"/>
      <c r="I118" s="13">
        <f>SUMIFS(GD_M_2018!G:G,GD_M_2018!E:E,A118)</f>
        <v>0</v>
      </c>
      <c r="J118" s="13">
        <f t="shared" si="77"/>
        <v>0</v>
      </c>
      <c r="L118" s="13">
        <f t="shared" si="78"/>
        <v>0</v>
      </c>
      <c r="M118" s="13">
        <f>SUMIFS(GD_M_2019!G:G,GD_M_2019!E:E,A118)</f>
        <v>0</v>
      </c>
      <c r="N118" s="13">
        <f t="shared" si="79"/>
        <v>0</v>
      </c>
      <c r="P118" s="13">
        <f t="shared" si="80"/>
        <v>0</v>
      </c>
      <c r="Q118" s="13">
        <f>SUMIFS(GD_M_2020!G:G,GD_M_2020!E:E,A118)</f>
        <v>0</v>
      </c>
      <c r="R118" s="13">
        <f t="shared" si="81"/>
        <v>0</v>
      </c>
    </row>
    <row r="119" spans="1:18" s="4" customFormat="1" x14ac:dyDescent="0.25">
      <c r="A119" s="29">
        <v>222006</v>
      </c>
      <c r="B119" s="29">
        <v>1100</v>
      </c>
      <c r="C119" s="12">
        <v>2118</v>
      </c>
      <c r="D119" s="12">
        <v>222</v>
      </c>
      <c r="E119" s="12" t="s">
        <v>425</v>
      </c>
      <c r="F119" s="12" t="s">
        <v>424</v>
      </c>
      <c r="G119" s="68" t="s">
        <v>570</v>
      </c>
      <c r="H119" s="13"/>
      <c r="I119" s="13">
        <f>SUMIFS(GD_M_2018!G:G,GD_M_2018!E:E,A119)</f>
        <v>0</v>
      </c>
      <c r="J119" s="13">
        <f t="shared" si="77"/>
        <v>0</v>
      </c>
      <c r="L119" s="13">
        <f t="shared" si="78"/>
        <v>0</v>
      </c>
      <c r="M119" s="13">
        <f>SUMIFS(GD_M_2019!G:G,GD_M_2019!E:E,A119)</f>
        <v>0</v>
      </c>
      <c r="N119" s="13">
        <f t="shared" si="79"/>
        <v>0</v>
      </c>
      <c r="P119" s="13">
        <f t="shared" si="80"/>
        <v>0</v>
      </c>
      <c r="Q119" s="13">
        <f>SUMIFS(GD_M_2020!G:G,GD_M_2020!E:E,A119)</f>
        <v>0</v>
      </c>
      <c r="R119" s="13">
        <f t="shared" si="81"/>
        <v>0</v>
      </c>
    </row>
    <row r="120" spans="1:18" s="4" customFormat="1" x14ac:dyDescent="0.25">
      <c r="A120" s="14"/>
      <c r="B120" s="14"/>
      <c r="C120" s="15"/>
      <c r="D120" s="15"/>
      <c r="E120" s="15" t="s">
        <v>364</v>
      </c>
      <c r="F120" s="15" t="s">
        <v>363</v>
      </c>
      <c r="G120" s="69"/>
      <c r="H120" s="16">
        <f>SUM(H114:H119)</f>
        <v>0</v>
      </c>
      <c r="I120" s="16">
        <f>SUM(I114:I119)</f>
        <v>2000000000</v>
      </c>
      <c r="J120" s="16">
        <f>SUM(J114:J119)</f>
        <v>2000000000</v>
      </c>
      <c r="L120" s="16">
        <f>SUM(L114:L119)</f>
        <v>2000000000</v>
      </c>
      <c r="M120" s="16">
        <f>SUM(M114:M119)</f>
        <v>0</v>
      </c>
      <c r="N120" s="16">
        <f>SUM(N114:N119)</f>
        <v>2000000000</v>
      </c>
      <c r="P120" s="16">
        <f>SUM(P114:P119)</f>
        <v>2000000000</v>
      </c>
      <c r="Q120" s="16">
        <f>SUM(Q114:Q119)</f>
        <v>0</v>
      </c>
      <c r="R120" s="16">
        <f>SUM(R114:R119)</f>
        <v>2000000000</v>
      </c>
    </row>
    <row r="121" spans="1:18" s="4" customFormat="1" x14ac:dyDescent="0.25">
      <c r="A121" s="29">
        <v>223001</v>
      </c>
      <c r="B121" s="29">
        <v>1100</v>
      </c>
      <c r="C121" s="12">
        <v>21411</v>
      </c>
      <c r="D121" s="12">
        <v>223</v>
      </c>
      <c r="E121" s="12" t="s">
        <v>423</v>
      </c>
      <c r="F121" s="12" t="s">
        <v>422</v>
      </c>
      <c r="G121" s="68" t="s">
        <v>570</v>
      </c>
      <c r="H121" s="13"/>
      <c r="I121" s="13">
        <f>SUMIFS(GD_M_2018!G:G,GD_M_2018!E:E,A121)</f>
        <v>0</v>
      </c>
      <c r="J121" s="13">
        <f t="shared" ref="J121:J126" si="82">H121+I121</f>
        <v>0</v>
      </c>
      <c r="L121" s="13">
        <f t="shared" ref="L121:L126" si="83">J121</f>
        <v>0</v>
      </c>
      <c r="M121" s="13">
        <f>SUMIFS(GD_M_2019!G:G,GD_M_2019!E:E,A121)</f>
        <v>0</v>
      </c>
      <c r="N121" s="13">
        <f t="shared" ref="N121:N126" si="84">M121+L121</f>
        <v>0</v>
      </c>
      <c r="P121" s="13">
        <f t="shared" ref="P121:P126" si="85">N121</f>
        <v>0</v>
      </c>
      <c r="Q121" s="13">
        <f>SUMIFS(GD_M_2020!G:G,GD_M_2020!E:E,A121)</f>
        <v>0</v>
      </c>
      <c r="R121" s="13">
        <f t="shared" ref="R121:R126" si="86">Q121+P121</f>
        <v>0</v>
      </c>
    </row>
    <row r="122" spans="1:18" s="4" customFormat="1" x14ac:dyDescent="0.25">
      <c r="A122" s="29">
        <v>223002</v>
      </c>
      <c r="B122" s="29">
        <v>1100</v>
      </c>
      <c r="C122" s="12">
        <v>21412</v>
      </c>
      <c r="D122" s="12">
        <v>223</v>
      </c>
      <c r="E122" s="12" t="s">
        <v>421</v>
      </c>
      <c r="F122" s="12" t="s">
        <v>420</v>
      </c>
      <c r="G122" s="68" t="s">
        <v>570</v>
      </c>
      <c r="H122" s="13"/>
      <c r="I122" s="13">
        <f>SUMIFS(GD_M_2018!G:G,GD_M_2018!E:E,A122)</f>
        <v>-200000000</v>
      </c>
      <c r="J122" s="13">
        <f t="shared" si="82"/>
        <v>-200000000</v>
      </c>
      <c r="L122" s="13">
        <f t="shared" si="83"/>
        <v>-200000000</v>
      </c>
      <c r="M122" s="13">
        <f>SUMIFS(GD_M_2019!G:G,GD_M_2019!E:E,A122)</f>
        <v>-200000000</v>
      </c>
      <c r="N122" s="13">
        <f t="shared" si="84"/>
        <v>-400000000</v>
      </c>
      <c r="P122" s="13">
        <f t="shared" si="85"/>
        <v>-400000000</v>
      </c>
      <c r="Q122" s="13">
        <f>SUMIFS(GD_M_2020!G:G,GD_M_2020!E:E,A122)</f>
        <v>-200000000</v>
      </c>
      <c r="R122" s="13">
        <f t="shared" si="86"/>
        <v>-600000000</v>
      </c>
    </row>
    <row r="123" spans="1:18" s="4" customFormat="1" x14ac:dyDescent="0.25">
      <c r="A123" s="29">
        <v>223003</v>
      </c>
      <c r="B123" s="29">
        <v>1100</v>
      </c>
      <c r="C123" s="12">
        <v>21413</v>
      </c>
      <c r="D123" s="12">
        <v>223</v>
      </c>
      <c r="E123" s="12" t="s">
        <v>419</v>
      </c>
      <c r="F123" s="12" t="s">
        <v>418</v>
      </c>
      <c r="G123" s="68" t="s">
        <v>570</v>
      </c>
      <c r="H123" s="13"/>
      <c r="I123" s="13">
        <f>SUMIFS(GD_M_2018!G:G,GD_M_2018!E:E,A123)</f>
        <v>0</v>
      </c>
      <c r="J123" s="13">
        <f t="shared" si="82"/>
        <v>0</v>
      </c>
      <c r="L123" s="13">
        <f t="shared" si="83"/>
        <v>0</v>
      </c>
      <c r="M123" s="13">
        <f>SUMIFS(GD_M_2019!G:G,GD_M_2019!E:E,A123)</f>
        <v>0</v>
      </c>
      <c r="N123" s="13">
        <f t="shared" si="84"/>
        <v>0</v>
      </c>
      <c r="P123" s="13">
        <f t="shared" si="85"/>
        <v>0</v>
      </c>
      <c r="Q123" s="13">
        <f>SUMIFS(GD_M_2020!G:G,GD_M_2020!E:E,A123)</f>
        <v>0</v>
      </c>
      <c r="R123" s="13">
        <f t="shared" si="86"/>
        <v>0</v>
      </c>
    </row>
    <row r="124" spans="1:18" s="4" customFormat="1" x14ac:dyDescent="0.25">
      <c r="A124" s="29">
        <v>223004</v>
      </c>
      <c r="B124" s="29">
        <v>1100</v>
      </c>
      <c r="C124" s="12">
        <v>21414</v>
      </c>
      <c r="D124" s="12">
        <v>223</v>
      </c>
      <c r="E124" s="12" t="s">
        <v>417</v>
      </c>
      <c r="F124" s="12" t="s">
        <v>416</v>
      </c>
      <c r="G124" s="68" t="s">
        <v>570</v>
      </c>
      <c r="H124" s="13"/>
      <c r="I124" s="13">
        <f>SUMIFS(GD_M_2018!G:G,GD_M_2018!E:E,A124)</f>
        <v>0</v>
      </c>
      <c r="J124" s="13">
        <f t="shared" si="82"/>
        <v>0</v>
      </c>
      <c r="L124" s="13">
        <f t="shared" si="83"/>
        <v>0</v>
      </c>
      <c r="M124" s="13">
        <f>SUMIFS(GD_M_2019!G:G,GD_M_2019!E:E,A124)</f>
        <v>0</v>
      </c>
      <c r="N124" s="13">
        <f t="shared" si="84"/>
        <v>0</v>
      </c>
      <c r="P124" s="13">
        <f t="shared" si="85"/>
        <v>0</v>
      </c>
      <c r="Q124" s="13">
        <f>SUMIFS(GD_M_2020!G:G,GD_M_2020!E:E,A124)</f>
        <v>0</v>
      </c>
      <c r="R124" s="13">
        <f t="shared" si="86"/>
        <v>0</v>
      </c>
    </row>
    <row r="125" spans="1:18" s="4" customFormat="1" x14ac:dyDescent="0.25">
      <c r="A125" s="29">
        <v>223005</v>
      </c>
      <c r="B125" s="29">
        <v>1100</v>
      </c>
      <c r="C125" s="12">
        <v>21415</v>
      </c>
      <c r="D125" s="12">
        <v>223</v>
      </c>
      <c r="E125" s="12" t="s">
        <v>437</v>
      </c>
      <c r="F125" s="12" t="s">
        <v>436</v>
      </c>
      <c r="G125" s="68" t="s">
        <v>570</v>
      </c>
      <c r="H125" s="13"/>
      <c r="I125" s="13">
        <f>SUMIFS(GD_M_2018!G:G,GD_M_2018!E:E,A125)</f>
        <v>0</v>
      </c>
      <c r="J125" s="13">
        <f t="shared" si="82"/>
        <v>0</v>
      </c>
      <c r="L125" s="13">
        <f t="shared" si="83"/>
        <v>0</v>
      </c>
      <c r="M125" s="13">
        <f>SUMIFS(GD_M_2019!G:G,GD_M_2019!E:E,A125)</f>
        <v>0</v>
      </c>
      <c r="N125" s="13">
        <f t="shared" si="84"/>
        <v>0</v>
      </c>
      <c r="P125" s="13">
        <f t="shared" si="85"/>
        <v>0</v>
      </c>
      <c r="Q125" s="13">
        <f>SUMIFS(GD_M_2020!G:G,GD_M_2020!E:E,A125)</f>
        <v>0</v>
      </c>
      <c r="R125" s="13">
        <f t="shared" si="86"/>
        <v>0</v>
      </c>
    </row>
    <row r="126" spans="1:18" s="4" customFormat="1" x14ac:dyDescent="0.25">
      <c r="A126" s="29">
        <v>223006</v>
      </c>
      <c r="B126" s="29">
        <v>1100</v>
      </c>
      <c r="C126" s="12">
        <v>21418</v>
      </c>
      <c r="D126" s="12">
        <v>223</v>
      </c>
      <c r="E126" s="12" t="s">
        <v>415</v>
      </c>
      <c r="F126" s="12" t="s">
        <v>414</v>
      </c>
      <c r="G126" s="68" t="s">
        <v>570</v>
      </c>
      <c r="H126" s="13"/>
      <c r="I126" s="13">
        <f>SUMIFS(GD_M_2018!G:G,GD_M_2018!E:E,A126)</f>
        <v>0</v>
      </c>
      <c r="J126" s="13">
        <f t="shared" si="82"/>
        <v>0</v>
      </c>
      <c r="L126" s="13">
        <f t="shared" si="83"/>
        <v>0</v>
      </c>
      <c r="M126" s="13">
        <f>SUMIFS(GD_M_2019!G:G,GD_M_2019!E:E,A126)</f>
        <v>0</v>
      </c>
      <c r="N126" s="13">
        <f t="shared" si="84"/>
        <v>0</v>
      </c>
      <c r="P126" s="13">
        <f t="shared" si="85"/>
        <v>0</v>
      </c>
      <c r="Q126" s="13">
        <f>SUMIFS(GD_M_2020!G:G,GD_M_2020!E:E,A126)</f>
        <v>0</v>
      </c>
      <c r="R126" s="13">
        <f t="shared" si="86"/>
        <v>0</v>
      </c>
    </row>
    <row r="127" spans="1:18" s="4" customFormat="1" x14ac:dyDescent="0.25">
      <c r="A127" s="14"/>
      <c r="B127" s="14"/>
      <c r="C127" s="15"/>
      <c r="D127" s="15"/>
      <c r="E127" s="15" t="s">
        <v>376</v>
      </c>
      <c r="F127" s="15" t="s">
        <v>375</v>
      </c>
      <c r="G127" s="69"/>
      <c r="H127" s="16">
        <f>SUM(H121:H126)</f>
        <v>0</v>
      </c>
      <c r="I127" s="16">
        <f>SUM(I121:I126)</f>
        <v>-200000000</v>
      </c>
      <c r="J127" s="16">
        <f>SUM(J121:J126)</f>
        <v>-200000000</v>
      </c>
      <c r="L127" s="16">
        <f>SUM(L121:L126)</f>
        <v>-200000000</v>
      </c>
      <c r="M127" s="16">
        <f>SUM(M121:M126)</f>
        <v>-200000000</v>
      </c>
      <c r="N127" s="16">
        <f>SUM(N121:N126)</f>
        <v>-400000000</v>
      </c>
      <c r="P127" s="16">
        <f>SUM(P121:P126)</f>
        <v>-400000000</v>
      </c>
      <c r="Q127" s="16">
        <f>SUM(Q121:Q126)</f>
        <v>-200000000</v>
      </c>
      <c r="R127" s="16">
        <f>SUM(R121:R126)</f>
        <v>-600000000</v>
      </c>
    </row>
    <row r="128" spans="1:18" s="4" customFormat="1" x14ac:dyDescent="0.25">
      <c r="A128" s="31"/>
      <c r="B128" s="31"/>
      <c r="C128" s="27"/>
      <c r="D128" s="27">
        <v>221</v>
      </c>
      <c r="E128" s="27" t="s">
        <v>435</v>
      </c>
      <c r="F128" s="27" t="s">
        <v>434</v>
      </c>
      <c r="G128" s="72"/>
      <c r="H128" s="28">
        <f>SUM(H120,H127)</f>
        <v>0</v>
      </c>
      <c r="I128" s="28">
        <f>SUM(I120,I127)</f>
        <v>1800000000</v>
      </c>
      <c r="J128" s="28">
        <f>SUM(J120,J127)</f>
        <v>1800000000</v>
      </c>
      <c r="L128" s="28">
        <f>SUM(L120,L127)</f>
        <v>1800000000</v>
      </c>
      <c r="M128" s="28">
        <f>SUM(M120,M127)</f>
        <v>-200000000</v>
      </c>
      <c r="N128" s="28">
        <f>SUM(N120,N127)</f>
        <v>1600000000</v>
      </c>
      <c r="P128" s="28">
        <f>SUM(P120,P127)</f>
        <v>1600000000</v>
      </c>
      <c r="Q128" s="28">
        <f>SUM(Q120,Q127)</f>
        <v>-200000000</v>
      </c>
      <c r="R128" s="28">
        <f>SUM(R120,R127)</f>
        <v>1400000000</v>
      </c>
    </row>
    <row r="129" spans="1:18" s="4" customFormat="1" x14ac:dyDescent="0.25">
      <c r="A129" s="21">
        <v>225001</v>
      </c>
      <c r="B129" s="21">
        <v>1100</v>
      </c>
      <c r="C129" s="22">
        <v>2121</v>
      </c>
      <c r="D129" s="12">
        <v>225</v>
      </c>
      <c r="E129" s="22" t="s">
        <v>433</v>
      </c>
      <c r="F129" s="22" t="s">
        <v>432</v>
      </c>
      <c r="G129" s="68" t="s">
        <v>570</v>
      </c>
      <c r="H129" s="13"/>
      <c r="I129" s="13">
        <f>SUMIFS(GD_M_2018!G:G,GD_M_2018!E:E,A129)</f>
        <v>0</v>
      </c>
      <c r="J129" s="13">
        <f>H129+I129</f>
        <v>0</v>
      </c>
      <c r="L129" s="13">
        <f t="shared" ref="L129:L133" si="87">J129</f>
        <v>0</v>
      </c>
      <c r="M129" s="13">
        <f>SUMIFS(GD_M_2019!G:G,GD_M_2019!E:E,A129)</f>
        <v>0</v>
      </c>
      <c r="N129" s="13">
        <f t="shared" ref="N129:N133" si="88">M129+L129</f>
        <v>0</v>
      </c>
      <c r="P129" s="13">
        <f t="shared" ref="P129:P133" si="89">N129</f>
        <v>0</v>
      </c>
      <c r="Q129" s="13">
        <f>SUMIFS(GD_M_2020!G:G,GD_M_2020!E:E,A129)</f>
        <v>0</v>
      </c>
      <c r="R129" s="13">
        <f t="shared" ref="R129:R133" si="90">Q129+P129</f>
        <v>0</v>
      </c>
    </row>
    <row r="130" spans="1:18" s="4" customFormat="1" x14ac:dyDescent="0.25">
      <c r="A130" s="21">
        <v>225002</v>
      </c>
      <c r="B130" s="21">
        <v>1100</v>
      </c>
      <c r="C130" s="22">
        <v>2122</v>
      </c>
      <c r="D130" s="12">
        <v>225</v>
      </c>
      <c r="E130" s="22" t="s">
        <v>431</v>
      </c>
      <c r="F130" s="22" t="s">
        <v>430</v>
      </c>
      <c r="G130" s="68" t="s">
        <v>570</v>
      </c>
      <c r="H130" s="13"/>
      <c r="I130" s="13">
        <f>SUMIFS(GD_M_2018!G:G,GD_M_2018!E:E,A130)</f>
        <v>0</v>
      </c>
      <c r="J130" s="13">
        <f>H130+I130</f>
        <v>0</v>
      </c>
      <c r="L130" s="13">
        <f t="shared" si="87"/>
        <v>0</v>
      </c>
      <c r="M130" s="13">
        <f>SUMIFS(GD_M_2019!G:G,GD_M_2019!E:E,A130)</f>
        <v>0</v>
      </c>
      <c r="N130" s="13">
        <f t="shared" si="88"/>
        <v>0</v>
      </c>
      <c r="P130" s="13">
        <f t="shared" si="89"/>
        <v>0</v>
      </c>
      <c r="Q130" s="13">
        <f>SUMIFS(GD_M_2020!G:G,GD_M_2020!E:E,A130)</f>
        <v>0</v>
      </c>
      <c r="R130" s="13">
        <f t="shared" si="90"/>
        <v>0</v>
      </c>
    </row>
    <row r="131" spans="1:18" s="4" customFormat="1" x14ac:dyDescent="0.25">
      <c r="A131" s="21">
        <v>225003</v>
      </c>
      <c r="B131" s="21">
        <v>1100</v>
      </c>
      <c r="C131" s="22">
        <v>2123</v>
      </c>
      <c r="D131" s="12">
        <v>225</v>
      </c>
      <c r="E131" s="22" t="s">
        <v>429</v>
      </c>
      <c r="F131" s="22" t="s">
        <v>428</v>
      </c>
      <c r="G131" s="68" t="s">
        <v>570</v>
      </c>
      <c r="H131" s="13"/>
      <c r="I131" s="13">
        <f>SUMIFS(GD_M_2018!G:G,GD_M_2018!E:E,A131)</f>
        <v>0</v>
      </c>
      <c r="J131" s="13">
        <f>H131+I131</f>
        <v>0</v>
      </c>
      <c r="L131" s="13">
        <f t="shared" si="87"/>
        <v>0</v>
      </c>
      <c r="M131" s="13">
        <f>SUMIFS(GD_M_2019!G:G,GD_M_2019!E:E,A131)</f>
        <v>0</v>
      </c>
      <c r="N131" s="13">
        <f t="shared" si="88"/>
        <v>0</v>
      </c>
      <c r="P131" s="13">
        <f t="shared" si="89"/>
        <v>0</v>
      </c>
      <c r="Q131" s="13">
        <f>SUMIFS(GD_M_2020!G:G,GD_M_2020!E:E,A131)</f>
        <v>0</v>
      </c>
      <c r="R131" s="13">
        <f t="shared" si="90"/>
        <v>0</v>
      </c>
    </row>
    <row r="132" spans="1:18" s="4" customFormat="1" x14ac:dyDescent="0.25">
      <c r="A132" s="21">
        <v>225004</v>
      </c>
      <c r="B132" s="21">
        <v>1100</v>
      </c>
      <c r="C132" s="22">
        <v>2124</v>
      </c>
      <c r="D132" s="12">
        <v>225</v>
      </c>
      <c r="E132" s="22" t="s">
        <v>427</v>
      </c>
      <c r="F132" s="22" t="s">
        <v>426</v>
      </c>
      <c r="G132" s="68" t="s">
        <v>570</v>
      </c>
      <c r="H132" s="13"/>
      <c r="I132" s="13">
        <f>SUMIFS(GD_M_2018!G:G,GD_M_2018!E:E,A132)</f>
        <v>0</v>
      </c>
      <c r="J132" s="13">
        <f>H132+I132</f>
        <v>0</v>
      </c>
      <c r="L132" s="13">
        <f t="shared" si="87"/>
        <v>0</v>
      </c>
      <c r="M132" s="13">
        <f>SUMIFS(GD_M_2019!G:G,GD_M_2019!E:E,A132)</f>
        <v>0</v>
      </c>
      <c r="N132" s="13">
        <f t="shared" si="88"/>
        <v>0</v>
      </c>
      <c r="P132" s="13">
        <f t="shared" si="89"/>
        <v>0</v>
      </c>
      <c r="Q132" s="13">
        <f>SUMIFS(GD_M_2020!G:G,GD_M_2020!E:E,A132)</f>
        <v>0</v>
      </c>
      <c r="R132" s="13">
        <f t="shared" si="90"/>
        <v>0</v>
      </c>
    </row>
    <row r="133" spans="1:18" s="4" customFormat="1" x14ac:dyDescent="0.25">
      <c r="A133" s="21">
        <v>225005</v>
      </c>
      <c r="B133" s="21">
        <v>2000</v>
      </c>
      <c r="C133" s="22">
        <v>2125</v>
      </c>
      <c r="D133" s="12">
        <v>225</v>
      </c>
      <c r="E133" s="22" t="s">
        <v>425</v>
      </c>
      <c r="F133" s="22" t="s">
        <v>424</v>
      </c>
      <c r="G133" s="68" t="s">
        <v>570</v>
      </c>
      <c r="H133" s="13"/>
      <c r="I133" s="13">
        <f>SUMIFS(GD_M_2018!G:G,GD_M_2018!E:E,A133)</f>
        <v>0</v>
      </c>
      <c r="J133" s="13">
        <f>H133+I133</f>
        <v>0</v>
      </c>
      <c r="L133" s="13">
        <f t="shared" si="87"/>
        <v>0</v>
      </c>
      <c r="M133" s="13">
        <f>SUMIFS(GD_M_2019!G:G,GD_M_2019!E:E,A133)</f>
        <v>0</v>
      </c>
      <c r="N133" s="13">
        <f t="shared" si="88"/>
        <v>0</v>
      </c>
      <c r="P133" s="13">
        <f t="shared" si="89"/>
        <v>0</v>
      </c>
      <c r="Q133" s="13">
        <f>SUMIFS(GD_M_2020!G:G,GD_M_2020!E:E,A133)</f>
        <v>0</v>
      </c>
      <c r="R133" s="13">
        <f t="shared" si="90"/>
        <v>0</v>
      </c>
    </row>
    <row r="134" spans="1:18" s="4" customFormat="1" x14ac:dyDescent="0.25">
      <c r="A134" s="14"/>
      <c r="B134" s="14"/>
      <c r="C134" s="15"/>
      <c r="D134" s="15"/>
      <c r="E134" s="15" t="s">
        <v>364</v>
      </c>
      <c r="F134" s="15" t="s">
        <v>363</v>
      </c>
      <c r="G134" s="69"/>
      <c r="H134" s="16">
        <f>SUM(H129:H133)</f>
        <v>0</v>
      </c>
      <c r="I134" s="16">
        <f>SUM(I129:I133)</f>
        <v>0</v>
      </c>
      <c r="J134" s="16">
        <f>SUM(J129:J133)</f>
        <v>0</v>
      </c>
      <c r="L134" s="16">
        <f>SUM(L129:L133)</f>
        <v>0</v>
      </c>
      <c r="M134" s="16">
        <f>SUM(M129:M133)</f>
        <v>0</v>
      </c>
      <c r="N134" s="16">
        <f>SUM(N129:N133)</f>
        <v>0</v>
      </c>
      <c r="P134" s="16">
        <f>SUM(P129:P133)</f>
        <v>0</v>
      </c>
      <c r="Q134" s="16">
        <f>SUM(Q129:Q133)</f>
        <v>0</v>
      </c>
      <c r="R134" s="16">
        <f>SUM(R129:R133)</f>
        <v>0</v>
      </c>
    </row>
    <row r="135" spans="1:18" s="4" customFormat="1" x14ac:dyDescent="0.25">
      <c r="A135" s="29">
        <v>226001</v>
      </c>
      <c r="B135" s="29">
        <v>1100</v>
      </c>
      <c r="C135" s="12">
        <v>21421</v>
      </c>
      <c r="D135" s="12">
        <v>226</v>
      </c>
      <c r="E135" s="12" t="s">
        <v>423</v>
      </c>
      <c r="F135" s="12" t="s">
        <v>422</v>
      </c>
      <c r="G135" s="68" t="s">
        <v>570</v>
      </c>
      <c r="H135" s="13"/>
      <c r="I135" s="13">
        <f>SUMIFS(GD_M_2018!G:G,GD_M_2018!E:E,A135)</f>
        <v>0</v>
      </c>
      <c r="J135" s="13">
        <f>H135+I135</f>
        <v>0</v>
      </c>
      <c r="L135" s="13">
        <f t="shared" ref="L135:L139" si="91">J135</f>
        <v>0</v>
      </c>
      <c r="M135" s="13">
        <f>SUMIFS(GD_M_2019!G:G,GD_M_2019!E:E,A135)</f>
        <v>0</v>
      </c>
      <c r="N135" s="13">
        <f t="shared" ref="N135:N139" si="92">M135+L135</f>
        <v>0</v>
      </c>
      <c r="P135" s="13">
        <f t="shared" ref="P135:P139" si="93">N135</f>
        <v>0</v>
      </c>
      <c r="Q135" s="13">
        <f>SUMIFS(GD_M_2020!G:G,GD_M_2020!E:E,A135)</f>
        <v>0</v>
      </c>
      <c r="R135" s="13">
        <f t="shared" ref="R135:R139" si="94">Q135+P135</f>
        <v>0</v>
      </c>
    </row>
    <row r="136" spans="1:18" s="4" customFormat="1" x14ac:dyDescent="0.25">
      <c r="A136" s="29">
        <v>226002</v>
      </c>
      <c r="B136" s="29">
        <v>1100</v>
      </c>
      <c r="C136" s="12">
        <v>21422</v>
      </c>
      <c r="D136" s="12">
        <v>226</v>
      </c>
      <c r="E136" s="12" t="s">
        <v>421</v>
      </c>
      <c r="F136" s="12" t="s">
        <v>420</v>
      </c>
      <c r="G136" s="68" t="s">
        <v>570</v>
      </c>
      <c r="H136" s="13"/>
      <c r="I136" s="13">
        <f>SUMIFS(GD_M_2018!G:G,GD_M_2018!E:E,A136)</f>
        <v>0</v>
      </c>
      <c r="J136" s="13">
        <f>H136+I136</f>
        <v>0</v>
      </c>
      <c r="L136" s="13">
        <f t="shared" si="91"/>
        <v>0</v>
      </c>
      <c r="M136" s="13">
        <f>SUMIFS(GD_M_2019!G:G,GD_M_2019!E:E,A136)</f>
        <v>0</v>
      </c>
      <c r="N136" s="13">
        <f t="shared" si="92"/>
        <v>0</v>
      </c>
      <c r="P136" s="13">
        <f t="shared" si="93"/>
        <v>0</v>
      </c>
      <c r="Q136" s="13">
        <f>SUMIFS(GD_M_2020!G:G,GD_M_2020!E:E,A136)</f>
        <v>0</v>
      </c>
      <c r="R136" s="13">
        <f t="shared" si="94"/>
        <v>0</v>
      </c>
    </row>
    <row r="137" spans="1:18" s="4" customFormat="1" x14ac:dyDescent="0.25">
      <c r="A137" s="29">
        <v>226003</v>
      </c>
      <c r="B137" s="29">
        <v>1100</v>
      </c>
      <c r="C137" s="12">
        <v>21423</v>
      </c>
      <c r="D137" s="12">
        <v>226</v>
      </c>
      <c r="E137" s="12" t="s">
        <v>419</v>
      </c>
      <c r="F137" s="12" t="s">
        <v>418</v>
      </c>
      <c r="G137" s="68" t="s">
        <v>570</v>
      </c>
      <c r="H137" s="13"/>
      <c r="I137" s="13">
        <f>SUMIFS(GD_M_2018!G:G,GD_M_2018!E:E,A137)</f>
        <v>0</v>
      </c>
      <c r="J137" s="13">
        <f>H137+I137</f>
        <v>0</v>
      </c>
      <c r="L137" s="13">
        <f t="shared" si="91"/>
        <v>0</v>
      </c>
      <c r="M137" s="13">
        <f>SUMIFS(GD_M_2019!G:G,GD_M_2019!E:E,A137)</f>
        <v>0</v>
      </c>
      <c r="N137" s="13">
        <f t="shared" si="92"/>
        <v>0</v>
      </c>
      <c r="P137" s="13">
        <f t="shared" si="93"/>
        <v>0</v>
      </c>
      <c r="Q137" s="13">
        <f>SUMIFS(GD_M_2020!G:G,GD_M_2020!E:E,A137)</f>
        <v>0</v>
      </c>
      <c r="R137" s="13">
        <f t="shared" si="94"/>
        <v>0</v>
      </c>
    </row>
    <row r="138" spans="1:18" s="4" customFormat="1" x14ac:dyDescent="0.25">
      <c r="A138" s="29">
        <v>226004</v>
      </c>
      <c r="B138" s="29">
        <v>1100</v>
      </c>
      <c r="C138" s="12">
        <v>21124</v>
      </c>
      <c r="D138" s="12">
        <v>226</v>
      </c>
      <c r="E138" s="12" t="s">
        <v>417</v>
      </c>
      <c r="F138" s="12" t="s">
        <v>416</v>
      </c>
      <c r="G138" s="68" t="s">
        <v>570</v>
      </c>
      <c r="H138" s="13"/>
      <c r="I138" s="13">
        <f>SUMIFS(GD_M_2018!G:G,GD_M_2018!E:E,A138)</f>
        <v>0</v>
      </c>
      <c r="J138" s="13">
        <f>H138+I138</f>
        <v>0</v>
      </c>
      <c r="L138" s="13">
        <f t="shared" si="91"/>
        <v>0</v>
      </c>
      <c r="M138" s="13">
        <f>SUMIFS(GD_M_2019!G:G,GD_M_2019!E:E,A138)</f>
        <v>0</v>
      </c>
      <c r="N138" s="13">
        <f t="shared" si="92"/>
        <v>0</v>
      </c>
      <c r="P138" s="13">
        <f t="shared" si="93"/>
        <v>0</v>
      </c>
      <c r="Q138" s="13">
        <f>SUMIFS(GD_M_2020!G:G,GD_M_2020!E:E,A138)</f>
        <v>0</v>
      </c>
      <c r="R138" s="13">
        <f t="shared" si="94"/>
        <v>0</v>
      </c>
    </row>
    <row r="139" spans="1:18" s="4" customFormat="1" x14ac:dyDescent="0.25">
      <c r="A139" s="29">
        <v>226005</v>
      </c>
      <c r="B139" s="29">
        <v>2000</v>
      </c>
      <c r="C139" s="12">
        <v>21125</v>
      </c>
      <c r="D139" s="12">
        <v>226</v>
      </c>
      <c r="E139" s="12" t="s">
        <v>415</v>
      </c>
      <c r="F139" s="12" t="s">
        <v>414</v>
      </c>
      <c r="G139" s="68" t="s">
        <v>570</v>
      </c>
      <c r="H139" s="13"/>
      <c r="I139" s="13">
        <f>SUMIFS(GD_M_2018!G:G,GD_M_2018!E:E,A139)</f>
        <v>0</v>
      </c>
      <c r="J139" s="13">
        <f>H139+I139</f>
        <v>0</v>
      </c>
      <c r="L139" s="13">
        <f t="shared" si="91"/>
        <v>0</v>
      </c>
      <c r="M139" s="13">
        <f>SUMIFS(GD_M_2019!G:G,GD_M_2019!E:E,A139)</f>
        <v>0</v>
      </c>
      <c r="N139" s="13">
        <f t="shared" si="92"/>
        <v>0</v>
      </c>
      <c r="P139" s="13">
        <f t="shared" si="93"/>
        <v>0</v>
      </c>
      <c r="Q139" s="13">
        <f>SUMIFS(GD_M_2020!G:G,GD_M_2020!E:E,A139)</f>
        <v>0</v>
      </c>
      <c r="R139" s="13">
        <f t="shared" si="94"/>
        <v>0</v>
      </c>
    </row>
    <row r="140" spans="1:18" s="4" customFormat="1" x14ac:dyDescent="0.25">
      <c r="A140" s="14"/>
      <c r="B140" s="14"/>
      <c r="C140" s="15"/>
      <c r="D140" s="15"/>
      <c r="E140" s="15" t="s">
        <v>376</v>
      </c>
      <c r="F140" s="15" t="s">
        <v>375</v>
      </c>
      <c r="G140" s="69"/>
      <c r="H140" s="16">
        <f>SUM(H135:H139)</f>
        <v>0</v>
      </c>
      <c r="I140" s="16">
        <f>SUM(I135:I139)</f>
        <v>0</v>
      </c>
      <c r="J140" s="16">
        <f>SUM(J135:J139)</f>
        <v>0</v>
      </c>
      <c r="L140" s="16">
        <f>SUM(L135:L139)</f>
        <v>0</v>
      </c>
      <c r="M140" s="16">
        <f>SUM(M135:M139)</f>
        <v>0</v>
      </c>
      <c r="N140" s="16">
        <f>SUM(N135:N139)</f>
        <v>0</v>
      </c>
      <c r="P140" s="16">
        <f>SUM(P135:P139)</f>
        <v>0</v>
      </c>
      <c r="Q140" s="16">
        <f>SUM(Q135:Q139)</f>
        <v>0</v>
      </c>
      <c r="R140" s="16">
        <f>SUM(R135:R139)</f>
        <v>0</v>
      </c>
    </row>
    <row r="141" spans="1:18" s="4" customFormat="1" x14ac:dyDescent="0.25">
      <c r="A141" s="31"/>
      <c r="B141" s="31"/>
      <c r="C141" s="27"/>
      <c r="D141" s="27">
        <v>224</v>
      </c>
      <c r="E141" s="27" t="s">
        <v>413</v>
      </c>
      <c r="F141" s="27" t="s">
        <v>412</v>
      </c>
      <c r="G141" s="72"/>
      <c r="H141" s="28">
        <f>SUM(H134,H140)</f>
        <v>0</v>
      </c>
      <c r="I141" s="28">
        <f>SUM(I134,I140)</f>
        <v>0</v>
      </c>
      <c r="J141" s="28">
        <f>SUM(J134,J140)</f>
        <v>0</v>
      </c>
      <c r="L141" s="28">
        <f>SUM(L134,L140)</f>
        <v>0</v>
      </c>
      <c r="M141" s="28">
        <f>SUM(M134,M140)</f>
        <v>0</v>
      </c>
      <c r="N141" s="28">
        <f>SUM(N134,N140)</f>
        <v>0</v>
      </c>
      <c r="P141" s="28">
        <f>SUM(P134,P140)</f>
        <v>0</v>
      </c>
      <c r="Q141" s="28">
        <f>SUM(Q134,Q140)</f>
        <v>0</v>
      </c>
      <c r="R141" s="28">
        <f>SUM(R134,R140)</f>
        <v>0</v>
      </c>
    </row>
    <row r="142" spans="1:18" s="4" customFormat="1" x14ac:dyDescent="0.25">
      <c r="A142" s="29">
        <v>228001</v>
      </c>
      <c r="B142" s="29">
        <v>1200</v>
      </c>
      <c r="C142" s="12">
        <v>2131</v>
      </c>
      <c r="D142" s="12">
        <v>228</v>
      </c>
      <c r="E142" s="12" t="s">
        <v>372</v>
      </c>
      <c r="F142" s="12" t="s">
        <v>371</v>
      </c>
      <c r="G142" s="68" t="s">
        <v>570</v>
      </c>
      <c r="H142" s="13"/>
      <c r="I142" s="13">
        <f>SUMIFS(GD_M_2018!G:G,GD_M_2018!E:E,A142)</f>
        <v>0</v>
      </c>
      <c r="J142" s="13">
        <f t="shared" ref="J142:J148" si="95">H142+I142</f>
        <v>0</v>
      </c>
      <c r="L142" s="13">
        <f t="shared" ref="L142:L148" si="96">J142</f>
        <v>0</v>
      </c>
      <c r="M142" s="13">
        <f>SUMIFS(GD_M_2019!G:G,GD_M_2019!E:E,A142)</f>
        <v>0</v>
      </c>
      <c r="N142" s="13">
        <f t="shared" ref="N142:N148" si="97">M142+L142</f>
        <v>0</v>
      </c>
      <c r="P142" s="13">
        <f t="shared" ref="P142:P148" si="98">N142</f>
        <v>0</v>
      </c>
      <c r="Q142" s="13">
        <f>SUMIFS(GD_M_2020!G:G,GD_M_2020!E:E,A142)</f>
        <v>0</v>
      </c>
      <c r="R142" s="13">
        <f t="shared" ref="R142:R148" si="99">Q142+P142</f>
        <v>0</v>
      </c>
    </row>
    <row r="143" spans="1:18" s="4" customFormat="1" x14ac:dyDescent="0.25">
      <c r="A143" s="29">
        <v>228002</v>
      </c>
      <c r="B143" s="29">
        <v>1200</v>
      </c>
      <c r="C143" s="12">
        <v>2132</v>
      </c>
      <c r="D143" s="12">
        <v>228</v>
      </c>
      <c r="E143" s="12" t="s">
        <v>411</v>
      </c>
      <c r="F143" s="12" t="s">
        <v>410</v>
      </c>
      <c r="G143" s="68" t="s">
        <v>570</v>
      </c>
      <c r="H143" s="13"/>
      <c r="I143" s="13">
        <f>SUMIFS(GD_M_2018!G:G,GD_M_2018!E:E,A143)</f>
        <v>0</v>
      </c>
      <c r="J143" s="13">
        <f t="shared" si="95"/>
        <v>0</v>
      </c>
      <c r="L143" s="13">
        <f t="shared" si="96"/>
        <v>0</v>
      </c>
      <c r="M143" s="13">
        <f>SUMIFS(GD_M_2019!G:G,GD_M_2019!E:E,A143)</f>
        <v>0</v>
      </c>
      <c r="N143" s="13">
        <f t="shared" si="97"/>
        <v>0</v>
      </c>
      <c r="P143" s="13">
        <f t="shared" si="98"/>
        <v>0</v>
      </c>
      <c r="Q143" s="13">
        <f>SUMIFS(GD_M_2020!G:G,GD_M_2020!E:E,A143)</f>
        <v>0</v>
      </c>
      <c r="R143" s="13">
        <f t="shared" si="99"/>
        <v>0</v>
      </c>
    </row>
    <row r="144" spans="1:18" s="4" customFormat="1" x14ac:dyDescent="0.25">
      <c r="A144" s="29">
        <v>228003</v>
      </c>
      <c r="B144" s="29">
        <v>1200</v>
      </c>
      <c r="C144" s="12">
        <v>2133</v>
      </c>
      <c r="D144" s="12">
        <v>228</v>
      </c>
      <c r="E144" s="12" t="s">
        <v>409</v>
      </c>
      <c r="F144" s="12" t="s">
        <v>408</v>
      </c>
      <c r="G144" s="68" t="s">
        <v>570</v>
      </c>
      <c r="H144" s="13"/>
      <c r="I144" s="13">
        <f>SUMIFS(GD_M_2018!G:G,GD_M_2018!E:E,A144)</f>
        <v>0</v>
      </c>
      <c r="J144" s="13">
        <f t="shared" si="95"/>
        <v>0</v>
      </c>
      <c r="L144" s="13">
        <f t="shared" si="96"/>
        <v>0</v>
      </c>
      <c r="M144" s="13">
        <f>SUMIFS(GD_M_2019!G:G,GD_M_2019!E:E,A144)</f>
        <v>0</v>
      </c>
      <c r="N144" s="13">
        <f t="shared" si="97"/>
        <v>0</v>
      </c>
      <c r="P144" s="13">
        <f t="shared" si="98"/>
        <v>0</v>
      </c>
      <c r="Q144" s="13">
        <f>SUMIFS(GD_M_2020!G:G,GD_M_2020!E:E,A144)</f>
        <v>0</v>
      </c>
      <c r="R144" s="13">
        <f t="shared" si="99"/>
        <v>0</v>
      </c>
    </row>
    <row r="145" spans="1:18" s="4" customFormat="1" x14ac:dyDescent="0.25">
      <c r="A145" s="29">
        <v>228004</v>
      </c>
      <c r="B145" s="29">
        <v>1200</v>
      </c>
      <c r="C145" s="12">
        <v>2134</v>
      </c>
      <c r="D145" s="12">
        <v>228</v>
      </c>
      <c r="E145" s="12" t="s">
        <v>407</v>
      </c>
      <c r="F145" s="12" t="s">
        <v>406</v>
      </c>
      <c r="G145" s="68" t="s">
        <v>570</v>
      </c>
      <c r="H145" s="13"/>
      <c r="I145" s="13">
        <f>SUMIFS(GD_M_2018!G:G,GD_M_2018!E:E,A145)</f>
        <v>0</v>
      </c>
      <c r="J145" s="13">
        <f t="shared" si="95"/>
        <v>0</v>
      </c>
      <c r="L145" s="13">
        <f t="shared" si="96"/>
        <v>0</v>
      </c>
      <c r="M145" s="13">
        <f>SUMIFS(GD_M_2019!G:G,GD_M_2019!E:E,A145)</f>
        <v>0</v>
      </c>
      <c r="N145" s="13">
        <f t="shared" si="97"/>
        <v>0</v>
      </c>
      <c r="P145" s="13">
        <f t="shared" si="98"/>
        <v>0</v>
      </c>
      <c r="Q145" s="13">
        <f>SUMIFS(GD_M_2020!G:G,GD_M_2020!E:E,A145)</f>
        <v>0</v>
      </c>
      <c r="R145" s="13">
        <f t="shared" si="99"/>
        <v>0</v>
      </c>
    </row>
    <row r="146" spans="1:18" s="4" customFormat="1" x14ac:dyDescent="0.25">
      <c r="A146" s="29">
        <v>228005</v>
      </c>
      <c r="B146" s="29">
        <v>1200</v>
      </c>
      <c r="C146" s="12">
        <v>2135</v>
      </c>
      <c r="D146" s="12">
        <v>228</v>
      </c>
      <c r="E146" s="12" t="s">
        <v>405</v>
      </c>
      <c r="F146" s="12" t="s">
        <v>404</v>
      </c>
      <c r="G146" s="68" t="s">
        <v>570</v>
      </c>
      <c r="H146" s="13"/>
      <c r="I146" s="13">
        <f>SUMIFS(GD_M_2018!G:G,GD_M_2018!E:E,A146)</f>
        <v>0</v>
      </c>
      <c r="J146" s="13">
        <f t="shared" si="95"/>
        <v>0</v>
      </c>
      <c r="L146" s="13">
        <f t="shared" si="96"/>
        <v>0</v>
      </c>
      <c r="M146" s="13">
        <f>SUMIFS(GD_M_2019!G:G,GD_M_2019!E:E,A146)</f>
        <v>0</v>
      </c>
      <c r="N146" s="13">
        <f t="shared" si="97"/>
        <v>0</v>
      </c>
      <c r="P146" s="13">
        <f t="shared" si="98"/>
        <v>0</v>
      </c>
      <c r="Q146" s="13">
        <f>SUMIFS(GD_M_2020!G:G,GD_M_2020!E:E,A146)</f>
        <v>0</v>
      </c>
      <c r="R146" s="13">
        <f t="shared" si="99"/>
        <v>0</v>
      </c>
    </row>
    <row r="147" spans="1:18" s="4" customFormat="1" x14ac:dyDescent="0.25">
      <c r="A147" s="29">
        <v>228006</v>
      </c>
      <c r="B147" s="29">
        <v>1200</v>
      </c>
      <c r="C147" s="12">
        <v>2136</v>
      </c>
      <c r="D147" s="12">
        <v>228</v>
      </c>
      <c r="E147" s="12" t="s">
        <v>403</v>
      </c>
      <c r="F147" s="12" t="s">
        <v>402</v>
      </c>
      <c r="G147" s="68" t="s">
        <v>570</v>
      </c>
      <c r="H147" s="13"/>
      <c r="I147" s="13">
        <f>SUMIFS(GD_M_2018!G:G,GD_M_2018!E:E,A147)</f>
        <v>0</v>
      </c>
      <c r="J147" s="13">
        <f t="shared" si="95"/>
        <v>0</v>
      </c>
      <c r="L147" s="13">
        <f t="shared" si="96"/>
        <v>0</v>
      </c>
      <c r="M147" s="13">
        <f>SUMIFS(GD_M_2019!G:G,GD_M_2019!E:E,A147)</f>
        <v>0</v>
      </c>
      <c r="N147" s="13">
        <f t="shared" si="97"/>
        <v>0</v>
      </c>
      <c r="P147" s="13">
        <f t="shared" si="98"/>
        <v>0</v>
      </c>
      <c r="Q147" s="13">
        <f>SUMIFS(GD_M_2020!G:G,GD_M_2020!E:E,A147)</f>
        <v>0</v>
      </c>
      <c r="R147" s="13">
        <f t="shared" si="99"/>
        <v>0</v>
      </c>
    </row>
    <row r="148" spans="1:18" s="4" customFormat="1" x14ac:dyDescent="0.25">
      <c r="A148" s="29">
        <v>228007</v>
      </c>
      <c r="B148" s="29">
        <v>1200</v>
      </c>
      <c r="C148" s="12">
        <v>2138</v>
      </c>
      <c r="D148" s="12">
        <v>228</v>
      </c>
      <c r="E148" s="12" t="s">
        <v>401</v>
      </c>
      <c r="F148" s="12" t="s">
        <v>400</v>
      </c>
      <c r="G148" s="68" t="s">
        <v>570</v>
      </c>
      <c r="H148" s="13"/>
      <c r="I148" s="13">
        <f>SUMIFS(GD_M_2018!G:G,GD_M_2018!E:E,A148)</f>
        <v>0</v>
      </c>
      <c r="J148" s="13">
        <f t="shared" si="95"/>
        <v>0</v>
      </c>
      <c r="L148" s="13">
        <f t="shared" si="96"/>
        <v>0</v>
      </c>
      <c r="M148" s="13">
        <f>SUMIFS(GD_M_2019!G:G,GD_M_2019!E:E,A148)</f>
        <v>0</v>
      </c>
      <c r="N148" s="13">
        <f t="shared" si="97"/>
        <v>0</v>
      </c>
      <c r="P148" s="13">
        <f t="shared" si="98"/>
        <v>0</v>
      </c>
      <c r="Q148" s="13">
        <f>SUMIFS(GD_M_2020!G:G,GD_M_2020!E:E,A148)</f>
        <v>0</v>
      </c>
      <c r="R148" s="13">
        <f t="shared" si="99"/>
        <v>0</v>
      </c>
    </row>
    <row r="149" spans="1:18" s="4" customFormat="1" x14ac:dyDescent="0.25">
      <c r="A149" s="14"/>
      <c r="B149" s="14"/>
      <c r="C149" s="15"/>
      <c r="D149" s="15"/>
      <c r="E149" s="15" t="s">
        <v>364</v>
      </c>
      <c r="F149" s="15" t="s">
        <v>363</v>
      </c>
      <c r="G149" s="69"/>
      <c r="H149" s="16">
        <f>SUM(H142:H148)</f>
        <v>0</v>
      </c>
      <c r="I149" s="16">
        <f>SUM(I142:I148)</f>
        <v>0</v>
      </c>
      <c r="J149" s="16">
        <f>SUM(J142:J148)</f>
        <v>0</v>
      </c>
      <c r="L149" s="16">
        <f>SUM(L142:L148)</f>
        <v>0</v>
      </c>
      <c r="M149" s="16">
        <f>SUM(M142:M148)</f>
        <v>0</v>
      </c>
      <c r="N149" s="16">
        <f>SUM(N142:N148)</f>
        <v>0</v>
      </c>
      <c r="P149" s="16">
        <f>SUM(P142:P148)</f>
        <v>0</v>
      </c>
      <c r="Q149" s="16">
        <f>SUM(Q142:Q148)</f>
        <v>0</v>
      </c>
      <c r="R149" s="16">
        <f>SUM(R142:R148)</f>
        <v>0</v>
      </c>
    </row>
    <row r="150" spans="1:18" s="4" customFormat="1" x14ac:dyDescent="0.25">
      <c r="A150" s="29">
        <v>229001</v>
      </c>
      <c r="B150" s="29">
        <v>1200</v>
      </c>
      <c r="C150" s="12">
        <v>21431</v>
      </c>
      <c r="D150" s="12">
        <v>229</v>
      </c>
      <c r="E150" s="12" t="s">
        <v>382</v>
      </c>
      <c r="F150" s="12" t="s">
        <v>381</v>
      </c>
      <c r="G150" s="68" t="s">
        <v>570</v>
      </c>
      <c r="H150" s="13"/>
      <c r="I150" s="13">
        <f>SUMIFS(GD_M_2018!G:G,GD_M_2018!E:E,A150)</f>
        <v>0</v>
      </c>
      <c r="J150" s="13">
        <f t="shared" ref="J150:J156" si="100">H150+I150</f>
        <v>0</v>
      </c>
      <c r="L150" s="13">
        <f t="shared" ref="L150:L156" si="101">J150</f>
        <v>0</v>
      </c>
      <c r="M150" s="13">
        <f>SUMIFS(GD_M_2019!G:G,GD_M_2019!E:E,A150)</f>
        <v>0</v>
      </c>
      <c r="N150" s="13">
        <f t="shared" ref="N150:N156" si="102">M150+L150</f>
        <v>0</v>
      </c>
      <c r="P150" s="13">
        <f t="shared" ref="P150:P156" si="103">N150</f>
        <v>0</v>
      </c>
      <c r="Q150" s="13">
        <f>SUMIFS(GD_M_2020!G:G,GD_M_2020!E:E,A150)</f>
        <v>0</v>
      </c>
      <c r="R150" s="13">
        <f t="shared" ref="R150:R156" si="104">Q150+P150</f>
        <v>0</v>
      </c>
    </row>
    <row r="151" spans="1:18" s="4" customFormat="1" x14ac:dyDescent="0.25">
      <c r="A151" s="29">
        <v>229002</v>
      </c>
      <c r="B151" s="29">
        <v>1200</v>
      </c>
      <c r="C151" s="12">
        <v>21432</v>
      </c>
      <c r="D151" s="12">
        <v>229</v>
      </c>
      <c r="E151" s="12" t="s">
        <v>399</v>
      </c>
      <c r="F151" s="12" t="s">
        <v>398</v>
      </c>
      <c r="G151" s="68" t="s">
        <v>570</v>
      </c>
      <c r="H151" s="13"/>
      <c r="I151" s="13">
        <f>SUMIFS(GD_M_2018!G:G,GD_M_2018!E:E,A151)</f>
        <v>0</v>
      </c>
      <c r="J151" s="13">
        <f t="shared" si="100"/>
        <v>0</v>
      </c>
      <c r="L151" s="13">
        <f t="shared" si="101"/>
        <v>0</v>
      </c>
      <c r="M151" s="13">
        <f>SUMIFS(GD_M_2019!G:G,GD_M_2019!E:E,A151)</f>
        <v>0</v>
      </c>
      <c r="N151" s="13">
        <f t="shared" si="102"/>
        <v>0</v>
      </c>
      <c r="P151" s="13">
        <f t="shared" si="103"/>
        <v>0</v>
      </c>
      <c r="Q151" s="13">
        <f>SUMIFS(GD_M_2020!G:G,GD_M_2020!E:E,A151)</f>
        <v>0</v>
      </c>
      <c r="R151" s="13">
        <f t="shared" si="104"/>
        <v>0</v>
      </c>
    </row>
    <row r="152" spans="1:18" s="4" customFormat="1" x14ac:dyDescent="0.25">
      <c r="A152" s="29">
        <v>229003</v>
      </c>
      <c r="B152" s="29">
        <v>1200</v>
      </c>
      <c r="C152" s="12">
        <v>21433</v>
      </c>
      <c r="D152" s="12">
        <v>229</v>
      </c>
      <c r="E152" s="12" t="s">
        <v>397</v>
      </c>
      <c r="F152" s="12" t="s">
        <v>396</v>
      </c>
      <c r="G152" s="68" t="s">
        <v>570</v>
      </c>
      <c r="H152" s="13"/>
      <c r="I152" s="13">
        <f>SUMIFS(GD_M_2018!G:G,GD_M_2018!E:E,A152)</f>
        <v>0</v>
      </c>
      <c r="J152" s="13">
        <f t="shared" si="100"/>
        <v>0</v>
      </c>
      <c r="L152" s="13">
        <f t="shared" si="101"/>
        <v>0</v>
      </c>
      <c r="M152" s="13">
        <f>SUMIFS(GD_M_2019!G:G,GD_M_2019!E:E,A152)</f>
        <v>0</v>
      </c>
      <c r="N152" s="13">
        <f t="shared" si="102"/>
        <v>0</v>
      </c>
      <c r="P152" s="13">
        <f t="shared" si="103"/>
        <v>0</v>
      </c>
      <c r="Q152" s="13">
        <f>SUMIFS(GD_M_2020!G:G,GD_M_2020!E:E,A152)</f>
        <v>0</v>
      </c>
      <c r="R152" s="13">
        <f t="shared" si="104"/>
        <v>0</v>
      </c>
    </row>
    <row r="153" spans="1:18" s="4" customFormat="1" x14ac:dyDescent="0.25">
      <c r="A153" s="29">
        <v>229004</v>
      </c>
      <c r="B153" s="29">
        <v>1200</v>
      </c>
      <c r="C153" s="12">
        <v>21434</v>
      </c>
      <c r="D153" s="12">
        <v>229</v>
      </c>
      <c r="E153" s="12" t="s">
        <v>395</v>
      </c>
      <c r="F153" s="12" t="s">
        <v>394</v>
      </c>
      <c r="G153" s="68" t="s">
        <v>570</v>
      </c>
      <c r="H153" s="13"/>
      <c r="I153" s="13">
        <f>SUMIFS(GD_M_2018!G:G,GD_M_2018!E:E,A153)</f>
        <v>0</v>
      </c>
      <c r="J153" s="13">
        <f t="shared" si="100"/>
        <v>0</v>
      </c>
      <c r="L153" s="13">
        <f t="shared" si="101"/>
        <v>0</v>
      </c>
      <c r="M153" s="13">
        <f>SUMIFS(GD_M_2019!G:G,GD_M_2019!E:E,A153)</f>
        <v>0</v>
      </c>
      <c r="N153" s="13">
        <f t="shared" si="102"/>
        <v>0</v>
      </c>
      <c r="P153" s="13">
        <f t="shared" si="103"/>
        <v>0</v>
      </c>
      <c r="Q153" s="13">
        <f>SUMIFS(GD_M_2020!G:G,GD_M_2020!E:E,A153)</f>
        <v>0</v>
      </c>
      <c r="R153" s="13">
        <f t="shared" si="104"/>
        <v>0</v>
      </c>
    </row>
    <row r="154" spans="1:18" s="4" customFormat="1" x14ac:dyDescent="0.25">
      <c r="A154" s="29">
        <v>229005</v>
      </c>
      <c r="B154" s="29">
        <v>1200</v>
      </c>
      <c r="C154" s="12">
        <v>21435</v>
      </c>
      <c r="D154" s="12">
        <v>229</v>
      </c>
      <c r="E154" s="12" t="s">
        <v>393</v>
      </c>
      <c r="F154" s="12" t="s">
        <v>392</v>
      </c>
      <c r="G154" s="68" t="s">
        <v>570</v>
      </c>
      <c r="H154" s="13"/>
      <c r="I154" s="13">
        <f>SUMIFS(GD_M_2018!G:G,GD_M_2018!E:E,A154)</f>
        <v>0</v>
      </c>
      <c r="J154" s="13">
        <f t="shared" si="100"/>
        <v>0</v>
      </c>
      <c r="L154" s="13">
        <f t="shared" si="101"/>
        <v>0</v>
      </c>
      <c r="M154" s="13">
        <f>SUMIFS(GD_M_2019!G:G,GD_M_2019!E:E,A154)</f>
        <v>0</v>
      </c>
      <c r="N154" s="13">
        <f t="shared" si="102"/>
        <v>0</v>
      </c>
      <c r="P154" s="13">
        <f t="shared" si="103"/>
        <v>0</v>
      </c>
      <c r="Q154" s="13">
        <f>SUMIFS(GD_M_2020!G:G,GD_M_2020!E:E,A154)</f>
        <v>0</v>
      </c>
      <c r="R154" s="13">
        <f t="shared" si="104"/>
        <v>0</v>
      </c>
    </row>
    <row r="155" spans="1:18" s="4" customFormat="1" x14ac:dyDescent="0.25">
      <c r="A155" s="29">
        <v>229006</v>
      </c>
      <c r="B155" s="29">
        <v>1200</v>
      </c>
      <c r="C155" s="12">
        <v>21436</v>
      </c>
      <c r="D155" s="12">
        <v>229</v>
      </c>
      <c r="E155" s="12" t="s">
        <v>391</v>
      </c>
      <c r="F155" s="12" t="s">
        <v>390</v>
      </c>
      <c r="G155" s="68" t="s">
        <v>570</v>
      </c>
      <c r="H155" s="13"/>
      <c r="I155" s="13">
        <f>SUMIFS(GD_M_2018!G:G,GD_M_2018!E:E,A155)</f>
        <v>0</v>
      </c>
      <c r="J155" s="13">
        <f t="shared" si="100"/>
        <v>0</v>
      </c>
      <c r="L155" s="13">
        <f t="shared" si="101"/>
        <v>0</v>
      </c>
      <c r="M155" s="13">
        <f>SUMIFS(GD_M_2019!G:G,GD_M_2019!E:E,A155)</f>
        <v>0</v>
      </c>
      <c r="N155" s="13">
        <f t="shared" si="102"/>
        <v>0</v>
      </c>
      <c r="P155" s="13">
        <f t="shared" si="103"/>
        <v>0</v>
      </c>
      <c r="Q155" s="13">
        <f>SUMIFS(GD_M_2020!G:G,GD_M_2020!E:E,A155)</f>
        <v>0</v>
      </c>
      <c r="R155" s="13">
        <f t="shared" si="104"/>
        <v>0</v>
      </c>
    </row>
    <row r="156" spans="1:18" s="4" customFormat="1" x14ac:dyDescent="0.25">
      <c r="A156" s="29">
        <v>229007</v>
      </c>
      <c r="B156" s="29">
        <v>1200</v>
      </c>
      <c r="C156" s="12">
        <v>21438</v>
      </c>
      <c r="D156" s="12">
        <v>229</v>
      </c>
      <c r="E156" s="12" t="s">
        <v>389</v>
      </c>
      <c r="F156" s="12" t="s">
        <v>388</v>
      </c>
      <c r="G156" s="68" t="s">
        <v>570</v>
      </c>
      <c r="H156" s="13"/>
      <c r="I156" s="13">
        <f>SUMIFS(GD_M_2018!G:G,GD_M_2018!E:E,A156)</f>
        <v>0</v>
      </c>
      <c r="J156" s="13">
        <f t="shared" si="100"/>
        <v>0</v>
      </c>
      <c r="L156" s="13">
        <f t="shared" si="101"/>
        <v>0</v>
      </c>
      <c r="M156" s="13">
        <f>SUMIFS(GD_M_2019!G:G,GD_M_2019!E:E,A156)</f>
        <v>0</v>
      </c>
      <c r="N156" s="13">
        <f t="shared" si="102"/>
        <v>0</v>
      </c>
      <c r="P156" s="13">
        <f t="shared" si="103"/>
        <v>0</v>
      </c>
      <c r="Q156" s="13">
        <f>SUMIFS(GD_M_2020!G:G,GD_M_2020!E:E,A156)</f>
        <v>0</v>
      </c>
      <c r="R156" s="13">
        <f t="shared" si="104"/>
        <v>0</v>
      </c>
    </row>
    <row r="157" spans="1:18" s="4" customFormat="1" x14ac:dyDescent="0.25">
      <c r="A157" s="14"/>
      <c r="B157" s="14"/>
      <c r="C157" s="15"/>
      <c r="D157" s="15"/>
      <c r="E157" s="15" t="s">
        <v>387</v>
      </c>
      <c r="F157" s="15" t="s">
        <v>375</v>
      </c>
      <c r="G157" s="69"/>
      <c r="H157" s="16">
        <f>SUM(H150:H156)</f>
        <v>0</v>
      </c>
      <c r="I157" s="16">
        <f>SUM(I150:I156)</f>
        <v>0</v>
      </c>
      <c r="J157" s="16">
        <f>SUM(J150:J156)</f>
        <v>0</v>
      </c>
      <c r="L157" s="16">
        <f>SUM(L150:L156)</f>
        <v>0</v>
      </c>
      <c r="M157" s="16">
        <f>SUM(M150:M156)</f>
        <v>0</v>
      </c>
      <c r="N157" s="16">
        <f>SUM(N150:N156)</f>
        <v>0</v>
      </c>
      <c r="P157" s="16">
        <f>SUM(P150:P156)</f>
        <v>0</v>
      </c>
      <c r="Q157" s="16">
        <f>SUM(Q150:Q156)</f>
        <v>0</v>
      </c>
      <c r="R157" s="16">
        <f>SUM(R150:R156)</f>
        <v>0</v>
      </c>
    </row>
    <row r="158" spans="1:18" s="4" customFormat="1" x14ac:dyDescent="0.25">
      <c r="A158" s="31"/>
      <c r="B158" s="31"/>
      <c r="C158" s="27"/>
      <c r="D158" s="27">
        <v>227</v>
      </c>
      <c r="E158" s="27" t="s">
        <v>386</v>
      </c>
      <c r="F158" s="27" t="s">
        <v>385</v>
      </c>
      <c r="G158" s="72"/>
      <c r="H158" s="28">
        <f>SUM(H149,H157)</f>
        <v>0</v>
      </c>
      <c r="I158" s="28">
        <f>SUM(I149,I157)</f>
        <v>0</v>
      </c>
      <c r="J158" s="28">
        <f>SUM(J149,J157)</f>
        <v>0</v>
      </c>
      <c r="L158" s="28">
        <f>SUM(L149,L157)</f>
        <v>0</v>
      </c>
      <c r="M158" s="28">
        <f>SUM(M149,M157)</f>
        <v>0</v>
      </c>
      <c r="N158" s="28">
        <f>SUM(N149,N157)</f>
        <v>0</v>
      </c>
      <c r="P158" s="28">
        <f>SUM(P149,P157)</f>
        <v>0</v>
      </c>
      <c r="Q158" s="28">
        <f>SUM(Q149,Q157)</f>
        <v>0</v>
      </c>
      <c r="R158" s="28">
        <f>SUM(R149,R157)</f>
        <v>0</v>
      </c>
    </row>
    <row r="159" spans="1:18" s="4" customFormat="1" x14ac:dyDescent="0.25">
      <c r="A159" s="40"/>
      <c r="B159" s="40"/>
      <c r="C159" s="41"/>
      <c r="D159" s="41">
        <v>220</v>
      </c>
      <c r="E159" s="41" t="s">
        <v>384</v>
      </c>
      <c r="F159" s="41" t="s">
        <v>383</v>
      </c>
      <c r="G159" s="72"/>
      <c r="H159" s="42">
        <f>SUM(H128,H141,H158)</f>
        <v>0</v>
      </c>
      <c r="I159" s="42">
        <f>SUM(I128,I141,I158)</f>
        <v>1800000000</v>
      </c>
      <c r="J159" s="42">
        <f>SUM(J128,J141,J158)</f>
        <v>1800000000</v>
      </c>
      <c r="L159" s="42">
        <f>SUM(L128,L141,L158)</f>
        <v>1800000000</v>
      </c>
      <c r="M159" s="42">
        <f>SUM(M128,M141,M158)</f>
        <v>-200000000</v>
      </c>
      <c r="N159" s="42">
        <f>SUM(N128,N141,N158)</f>
        <v>1600000000</v>
      </c>
      <c r="P159" s="42">
        <f>SUM(P128,P141,P158)</f>
        <v>1600000000</v>
      </c>
      <c r="Q159" s="42">
        <f>SUM(Q128,Q141,Q158)</f>
        <v>-200000000</v>
      </c>
      <c r="R159" s="42">
        <f>SUM(R128,R141,R158)</f>
        <v>1400000000</v>
      </c>
    </row>
    <row r="160" spans="1:18" s="4" customFormat="1" x14ac:dyDescent="0.25">
      <c r="A160" s="29">
        <v>231001</v>
      </c>
      <c r="B160" s="29">
        <v>1500</v>
      </c>
      <c r="C160" s="12">
        <v>217</v>
      </c>
      <c r="D160" s="12">
        <v>231</v>
      </c>
      <c r="E160" s="12" t="s">
        <v>372</v>
      </c>
      <c r="F160" s="12" t="s">
        <v>371</v>
      </c>
      <c r="G160" s="68" t="s">
        <v>570</v>
      </c>
      <c r="H160" s="13"/>
      <c r="I160" s="13">
        <f>SUMIFS(GD_M_2018!G:G,GD_M_2018!E:E,A160)</f>
        <v>0</v>
      </c>
      <c r="J160" s="13">
        <f>H160+I160</f>
        <v>0</v>
      </c>
      <c r="L160" s="13">
        <f t="shared" ref="L160:L162" si="105">J160</f>
        <v>0</v>
      </c>
      <c r="M160" s="13">
        <f>SUMIFS(GD_M_2019!G:G,GD_M_2019!E:E,A160)</f>
        <v>0</v>
      </c>
      <c r="N160" s="13">
        <f t="shared" ref="N160:N162" si="106">M160+L160</f>
        <v>0</v>
      </c>
      <c r="P160" s="13">
        <f t="shared" ref="P160:P162" si="107">N160</f>
        <v>0</v>
      </c>
      <c r="Q160" s="13">
        <f>SUMIFS(GD_M_2020!G:G,GD_M_2020!E:E,A160)</f>
        <v>0</v>
      </c>
      <c r="R160" s="13">
        <f t="shared" ref="R160:R162" si="108">Q160+P160</f>
        <v>0</v>
      </c>
    </row>
    <row r="161" spans="1:18" s="4" customFormat="1" x14ac:dyDescent="0.25">
      <c r="A161" s="29">
        <v>231002</v>
      </c>
      <c r="B161" s="29">
        <v>1500</v>
      </c>
      <c r="C161" s="12">
        <v>217</v>
      </c>
      <c r="D161" s="12">
        <v>231</v>
      </c>
      <c r="E161" s="12" t="s">
        <v>370</v>
      </c>
      <c r="F161" s="12" t="s">
        <v>369</v>
      </c>
      <c r="G161" s="68" t="s">
        <v>570</v>
      </c>
      <c r="H161" s="13"/>
      <c r="I161" s="13">
        <f>SUMIFS(GD_M_2018!G:G,GD_M_2018!E:E,A161)</f>
        <v>0</v>
      </c>
      <c r="J161" s="13">
        <f>H161+I161</f>
        <v>0</v>
      </c>
      <c r="L161" s="13">
        <f t="shared" si="105"/>
        <v>0</v>
      </c>
      <c r="M161" s="13">
        <f>SUMIFS(GD_M_2019!G:G,GD_M_2019!E:E,A161)</f>
        <v>0</v>
      </c>
      <c r="N161" s="13">
        <f t="shared" si="106"/>
        <v>0</v>
      </c>
      <c r="P161" s="13">
        <f t="shared" si="107"/>
        <v>0</v>
      </c>
      <c r="Q161" s="13">
        <f>SUMIFS(GD_M_2020!G:G,GD_M_2020!E:E,A161)</f>
        <v>0</v>
      </c>
      <c r="R161" s="13">
        <f t="shared" si="108"/>
        <v>0</v>
      </c>
    </row>
    <row r="162" spans="1:18" s="4" customFormat="1" x14ac:dyDescent="0.25">
      <c r="A162" s="29">
        <v>231003</v>
      </c>
      <c r="B162" s="29">
        <v>1500</v>
      </c>
      <c r="C162" s="12">
        <v>217</v>
      </c>
      <c r="D162" s="12">
        <v>231</v>
      </c>
      <c r="E162" s="12" t="s">
        <v>368</v>
      </c>
      <c r="F162" s="12" t="s">
        <v>367</v>
      </c>
      <c r="G162" s="68" t="s">
        <v>570</v>
      </c>
      <c r="H162" s="13"/>
      <c r="I162" s="13">
        <f>SUMIFS(GD_M_2018!G:G,GD_M_2018!E:E,A162)</f>
        <v>0</v>
      </c>
      <c r="J162" s="13">
        <f>H162+I162</f>
        <v>0</v>
      </c>
      <c r="L162" s="13">
        <f t="shared" si="105"/>
        <v>0</v>
      </c>
      <c r="M162" s="13">
        <f>SUMIFS(GD_M_2019!G:G,GD_M_2019!E:E,A162)</f>
        <v>0</v>
      </c>
      <c r="N162" s="13">
        <f t="shared" si="106"/>
        <v>0</v>
      </c>
      <c r="P162" s="13">
        <f t="shared" si="107"/>
        <v>0</v>
      </c>
      <c r="Q162" s="13">
        <f>SUMIFS(GD_M_2020!G:G,GD_M_2020!E:E,A162)</f>
        <v>0</v>
      </c>
      <c r="R162" s="13">
        <f t="shared" si="108"/>
        <v>0</v>
      </c>
    </row>
    <row r="163" spans="1:18" s="4" customFormat="1" x14ac:dyDescent="0.25">
      <c r="A163" s="14"/>
      <c r="B163" s="14"/>
      <c r="C163" s="15"/>
      <c r="D163" s="15"/>
      <c r="E163" s="15" t="s">
        <v>364</v>
      </c>
      <c r="F163" s="15" t="s">
        <v>363</v>
      </c>
      <c r="G163" s="69"/>
      <c r="H163" s="16">
        <f>SUM(H160:H162)</f>
        <v>0</v>
      </c>
      <c r="I163" s="16">
        <f>SUM(I160:I162)</f>
        <v>0</v>
      </c>
      <c r="J163" s="16">
        <f>SUM(J160:J162)</f>
        <v>0</v>
      </c>
      <c r="L163" s="16">
        <f>SUM(L160:L162)</f>
        <v>0</v>
      </c>
      <c r="M163" s="16">
        <f>SUM(M160:M162)</f>
        <v>0</v>
      </c>
      <c r="N163" s="16">
        <f>SUM(N160:N162)</f>
        <v>0</v>
      </c>
      <c r="P163" s="16">
        <f>SUM(P160:P162)</f>
        <v>0</v>
      </c>
      <c r="Q163" s="16">
        <f>SUM(Q160:Q162)</f>
        <v>0</v>
      </c>
      <c r="R163" s="16">
        <f>SUM(R160:R162)</f>
        <v>0</v>
      </c>
    </row>
    <row r="164" spans="1:18" s="4" customFormat="1" x14ac:dyDescent="0.25">
      <c r="A164" s="29">
        <v>232001</v>
      </c>
      <c r="B164" s="29">
        <v>1500</v>
      </c>
      <c r="C164" s="12">
        <v>2147</v>
      </c>
      <c r="D164" s="12">
        <v>232</v>
      </c>
      <c r="E164" s="12" t="s">
        <v>382</v>
      </c>
      <c r="F164" s="12" t="s">
        <v>381</v>
      </c>
      <c r="G164" s="68" t="s">
        <v>570</v>
      </c>
      <c r="H164" s="13"/>
      <c r="I164" s="13">
        <f>SUMIFS(GD_M_2018!G:G,GD_M_2018!E:E,A164)</f>
        <v>0</v>
      </c>
      <c r="J164" s="13">
        <f>H164+I164</f>
        <v>0</v>
      </c>
      <c r="L164" s="13">
        <f t="shared" ref="L164:L166" si="109">J164</f>
        <v>0</v>
      </c>
      <c r="M164" s="13">
        <f>SUMIFS(GD_M_2019!G:G,GD_M_2019!E:E,A164)</f>
        <v>0</v>
      </c>
      <c r="N164" s="13">
        <f t="shared" ref="N164:N166" si="110">M164+L164</f>
        <v>0</v>
      </c>
      <c r="P164" s="13">
        <f t="shared" ref="P164:P166" si="111">N164</f>
        <v>0</v>
      </c>
      <c r="Q164" s="13">
        <f>SUMIFS(GD_M_2020!G:G,GD_M_2020!E:E,A164)</f>
        <v>0</v>
      </c>
      <c r="R164" s="13">
        <f t="shared" ref="R164:R166" si="112">Q164+P164</f>
        <v>0</v>
      </c>
    </row>
    <row r="165" spans="1:18" s="4" customFormat="1" x14ac:dyDescent="0.25">
      <c r="A165" s="29">
        <v>232002</v>
      </c>
      <c r="B165" s="29">
        <v>1500</v>
      </c>
      <c r="C165" s="12">
        <v>2147</v>
      </c>
      <c r="D165" s="12">
        <v>232</v>
      </c>
      <c r="E165" s="12" t="s">
        <v>380</v>
      </c>
      <c r="F165" s="12" t="s">
        <v>379</v>
      </c>
      <c r="G165" s="68" t="s">
        <v>570</v>
      </c>
      <c r="H165" s="13"/>
      <c r="I165" s="13">
        <f>SUMIFS(GD_M_2018!G:G,GD_M_2018!E:E,A165)</f>
        <v>0</v>
      </c>
      <c r="J165" s="13">
        <f>H165+I165</f>
        <v>0</v>
      </c>
      <c r="L165" s="13">
        <f t="shared" si="109"/>
        <v>0</v>
      </c>
      <c r="M165" s="13">
        <f>SUMIFS(GD_M_2019!G:G,GD_M_2019!E:E,A165)</f>
        <v>0</v>
      </c>
      <c r="N165" s="13">
        <f t="shared" si="110"/>
        <v>0</v>
      </c>
      <c r="P165" s="13">
        <f t="shared" si="111"/>
        <v>0</v>
      </c>
      <c r="Q165" s="13">
        <f>SUMIFS(GD_M_2020!G:G,GD_M_2020!E:E,A165)</f>
        <v>0</v>
      </c>
      <c r="R165" s="13">
        <f t="shared" si="112"/>
        <v>0</v>
      </c>
    </row>
    <row r="166" spans="1:18" s="4" customFormat="1" x14ac:dyDescent="0.25">
      <c r="A166" s="29">
        <v>232003</v>
      </c>
      <c r="B166" s="29">
        <v>1500</v>
      </c>
      <c r="C166" s="12">
        <v>2147</v>
      </c>
      <c r="D166" s="12">
        <v>232</v>
      </c>
      <c r="E166" s="12" t="s">
        <v>378</v>
      </c>
      <c r="F166" s="12" t="s">
        <v>377</v>
      </c>
      <c r="G166" s="68" t="s">
        <v>570</v>
      </c>
      <c r="H166" s="13"/>
      <c r="I166" s="13">
        <f>SUMIFS(GD_M_2018!G:G,GD_M_2018!E:E,A166)</f>
        <v>0</v>
      </c>
      <c r="J166" s="13">
        <f>H166+I166</f>
        <v>0</v>
      </c>
      <c r="L166" s="13">
        <f t="shared" si="109"/>
        <v>0</v>
      </c>
      <c r="M166" s="13">
        <f>SUMIFS(GD_M_2019!G:G,GD_M_2019!E:E,A166)</f>
        <v>0</v>
      </c>
      <c r="N166" s="13">
        <f t="shared" si="110"/>
        <v>0</v>
      </c>
      <c r="P166" s="13">
        <f t="shared" si="111"/>
        <v>0</v>
      </c>
      <c r="Q166" s="13">
        <f>SUMIFS(GD_M_2020!G:G,GD_M_2020!E:E,A166)</f>
        <v>0</v>
      </c>
      <c r="R166" s="13">
        <f t="shared" si="112"/>
        <v>0</v>
      </c>
    </row>
    <row r="167" spans="1:18" s="4" customFormat="1" x14ac:dyDescent="0.25">
      <c r="A167" s="14"/>
      <c r="B167" s="14"/>
      <c r="C167" s="15"/>
      <c r="D167" s="15"/>
      <c r="E167" s="15" t="s">
        <v>376</v>
      </c>
      <c r="F167" s="15" t="s">
        <v>375</v>
      </c>
      <c r="G167" s="69"/>
      <c r="H167" s="16">
        <f>SUM(H164:H166)</f>
        <v>0</v>
      </c>
      <c r="I167" s="16">
        <f>SUM(I164:I166)</f>
        <v>0</v>
      </c>
      <c r="J167" s="16">
        <f>SUM(J164:J166)</f>
        <v>0</v>
      </c>
      <c r="L167" s="16">
        <f>SUM(L164:L166)</f>
        <v>0</v>
      </c>
      <c r="M167" s="16">
        <f>SUM(M164:M166)</f>
        <v>0</v>
      </c>
      <c r="N167" s="16">
        <f>SUM(N164:N166)</f>
        <v>0</v>
      </c>
      <c r="P167" s="16">
        <f>SUM(P164:P166)</f>
        <v>0</v>
      </c>
      <c r="Q167" s="16">
        <f>SUM(Q164:Q166)</f>
        <v>0</v>
      </c>
      <c r="R167" s="16">
        <f>SUM(R164:R166)</f>
        <v>0</v>
      </c>
    </row>
    <row r="168" spans="1:18" s="4" customFormat="1" x14ac:dyDescent="0.25">
      <c r="A168" s="24"/>
      <c r="B168" s="24"/>
      <c r="C168" s="19"/>
      <c r="D168" s="19"/>
      <c r="E168" s="19" t="s">
        <v>374</v>
      </c>
      <c r="F168" s="19" t="s">
        <v>373</v>
      </c>
      <c r="G168" s="72"/>
      <c r="H168" s="20">
        <f>H163+H167</f>
        <v>0</v>
      </c>
      <c r="I168" s="20">
        <f>I163+I167</f>
        <v>0</v>
      </c>
      <c r="J168" s="20">
        <f>J163+J167</f>
        <v>0</v>
      </c>
      <c r="L168" s="20">
        <f>L163+L167</f>
        <v>0</v>
      </c>
      <c r="M168" s="20">
        <f>M163+M167</f>
        <v>0</v>
      </c>
      <c r="N168" s="20">
        <f>N163+N167</f>
        <v>0</v>
      </c>
      <c r="P168" s="20">
        <f>P163+P167</f>
        <v>0</v>
      </c>
      <c r="Q168" s="20">
        <f>Q163+Q167</f>
        <v>0</v>
      </c>
      <c r="R168" s="20">
        <f>R163+R167</f>
        <v>0</v>
      </c>
    </row>
    <row r="169" spans="1:18" s="4" customFormat="1" x14ac:dyDescent="0.25">
      <c r="A169" s="29">
        <v>231004</v>
      </c>
      <c r="B169" s="29">
        <v>1500</v>
      </c>
      <c r="C169" s="12">
        <v>217</v>
      </c>
      <c r="D169" s="12">
        <v>231</v>
      </c>
      <c r="E169" s="12" t="s">
        <v>372</v>
      </c>
      <c r="F169" s="12" t="s">
        <v>371</v>
      </c>
      <c r="G169" s="68" t="s">
        <v>570</v>
      </c>
      <c r="H169" s="13"/>
      <c r="I169" s="13">
        <f>SUMIFS(GD_M_2018!G:G,GD_M_2018!E:E,A169)</f>
        <v>0</v>
      </c>
      <c r="J169" s="13">
        <f>H169+I169</f>
        <v>0</v>
      </c>
      <c r="L169" s="13">
        <f t="shared" ref="L169:L171" si="113">J169</f>
        <v>0</v>
      </c>
      <c r="M169" s="13">
        <f>SUMIFS(GD_M_2019!G:G,GD_M_2019!E:E,A169)</f>
        <v>0</v>
      </c>
      <c r="N169" s="13">
        <f t="shared" ref="N169:N171" si="114">M169+L169</f>
        <v>0</v>
      </c>
      <c r="P169" s="13">
        <f t="shared" ref="P169:P171" si="115">N169</f>
        <v>0</v>
      </c>
      <c r="Q169" s="13">
        <f>SUMIFS(GD_M_2020!G:G,GD_M_2020!E:E,A169)</f>
        <v>0</v>
      </c>
      <c r="R169" s="13">
        <f t="shared" ref="R169:R171" si="116">Q169+P169</f>
        <v>0</v>
      </c>
    </row>
    <row r="170" spans="1:18" s="4" customFormat="1" x14ac:dyDescent="0.25">
      <c r="A170" s="29">
        <v>231005</v>
      </c>
      <c r="B170" s="29">
        <v>1500</v>
      </c>
      <c r="C170" s="12">
        <v>217</v>
      </c>
      <c r="D170" s="12">
        <v>231</v>
      </c>
      <c r="E170" s="12" t="s">
        <v>370</v>
      </c>
      <c r="F170" s="12" t="s">
        <v>369</v>
      </c>
      <c r="G170" s="68" t="s">
        <v>570</v>
      </c>
      <c r="H170" s="13"/>
      <c r="I170" s="13">
        <f>SUMIFS(GD_M_2018!G:G,GD_M_2018!E:E,A170)</f>
        <v>0</v>
      </c>
      <c r="J170" s="13">
        <f>H170+I170</f>
        <v>0</v>
      </c>
      <c r="L170" s="13">
        <f t="shared" si="113"/>
        <v>0</v>
      </c>
      <c r="M170" s="13">
        <f>SUMIFS(GD_M_2019!G:G,GD_M_2019!E:E,A170)</f>
        <v>0</v>
      </c>
      <c r="N170" s="13">
        <f t="shared" si="114"/>
        <v>0</v>
      </c>
      <c r="P170" s="13">
        <f t="shared" si="115"/>
        <v>0</v>
      </c>
      <c r="Q170" s="13">
        <f>SUMIFS(GD_M_2020!G:G,GD_M_2020!E:E,A170)</f>
        <v>0</v>
      </c>
      <c r="R170" s="13">
        <f t="shared" si="116"/>
        <v>0</v>
      </c>
    </row>
    <row r="171" spans="1:18" s="4" customFormat="1" x14ac:dyDescent="0.25">
      <c r="A171" s="29">
        <v>231006</v>
      </c>
      <c r="B171" s="29">
        <v>1500</v>
      </c>
      <c r="C171" s="12">
        <v>217</v>
      </c>
      <c r="D171" s="12">
        <v>231</v>
      </c>
      <c r="E171" s="12" t="s">
        <v>368</v>
      </c>
      <c r="F171" s="12" t="s">
        <v>367</v>
      </c>
      <c r="G171" s="68" t="s">
        <v>570</v>
      </c>
      <c r="H171" s="13"/>
      <c r="I171" s="13">
        <f>SUMIFS(GD_M_2018!G:G,GD_M_2018!E:E,A171)</f>
        <v>0</v>
      </c>
      <c r="J171" s="13">
        <f>H171+I171</f>
        <v>0</v>
      </c>
      <c r="L171" s="13">
        <f t="shared" si="113"/>
        <v>0</v>
      </c>
      <c r="M171" s="13">
        <f>SUMIFS(GD_M_2019!G:G,GD_M_2019!E:E,A171)</f>
        <v>0</v>
      </c>
      <c r="N171" s="13">
        <f t="shared" si="114"/>
        <v>0</v>
      </c>
      <c r="P171" s="13">
        <f t="shared" si="115"/>
        <v>0</v>
      </c>
      <c r="Q171" s="13">
        <f>SUMIFS(GD_M_2020!G:G,GD_M_2020!E:E,A171)</f>
        <v>0</v>
      </c>
      <c r="R171" s="13">
        <f t="shared" si="116"/>
        <v>0</v>
      </c>
    </row>
    <row r="172" spans="1:18" s="4" customFormat="1" x14ac:dyDescent="0.25">
      <c r="A172" s="24"/>
      <c r="B172" s="24"/>
      <c r="C172" s="19"/>
      <c r="D172" s="19"/>
      <c r="E172" s="19" t="s">
        <v>366</v>
      </c>
      <c r="F172" s="19" t="s">
        <v>365</v>
      </c>
      <c r="G172" s="72"/>
      <c r="H172" s="20">
        <f>SUM(H169:H171)</f>
        <v>0</v>
      </c>
      <c r="I172" s="20">
        <f>SUM(I169:I171)</f>
        <v>0</v>
      </c>
      <c r="J172" s="20">
        <f>SUM(J169:J171)</f>
        <v>0</v>
      </c>
      <c r="L172" s="20">
        <f>SUM(L169:L171)</f>
        <v>0</v>
      </c>
      <c r="M172" s="20">
        <f>SUM(M169:M171)</f>
        <v>0</v>
      </c>
      <c r="N172" s="20">
        <f>SUM(N169:N171)</f>
        <v>0</v>
      </c>
      <c r="P172" s="20">
        <f>SUM(P169:P171)</f>
        <v>0</v>
      </c>
      <c r="Q172" s="20">
        <f>SUM(Q169:Q171)</f>
        <v>0</v>
      </c>
      <c r="R172" s="20">
        <f>SUM(R169:R171)</f>
        <v>0</v>
      </c>
    </row>
    <row r="173" spans="1:18" s="4" customFormat="1" x14ac:dyDescent="0.25">
      <c r="A173" s="31"/>
      <c r="B173" s="31"/>
      <c r="C173" s="27"/>
      <c r="D173" s="27">
        <v>230</v>
      </c>
      <c r="E173" s="27" t="s">
        <v>362</v>
      </c>
      <c r="F173" s="27" t="s">
        <v>361</v>
      </c>
      <c r="G173" s="72"/>
      <c r="H173" s="28">
        <f>H168+H172</f>
        <v>0</v>
      </c>
      <c r="I173" s="28">
        <f>I168+I172</f>
        <v>0</v>
      </c>
      <c r="J173" s="28">
        <f>J168+J172</f>
        <v>0</v>
      </c>
      <c r="L173" s="28">
        <f>L168+L172</f>
        <v>0</v>
      </c>
      <c r="M173" s="28">
        <f>M168+M172</f>
        <v>0</v>
      </c>
      <c r="N173" s="28">
        <f>N168+N172</f>
        <v>0</v>
      </c>
      <c r="P173" s="28">
        <f>P168+P172</f>
        <v>0</v>
      </c>
      <c r="Q173" s="28">
        <f>Q168+Q172</f>
        <v>0</v>
      </c>
      <c r="R173" s="28">
        <f>R168+R172</f>
        <v>0</v>
      </c>
    </row>
    <row r="174" spans="1:18" s="4" customFormat="1" x14ac:dyDescent="0.25">
      <c r="A174" s="29">
        <v>241001</v>
      </c>
      <c r="B174" s="11">
        <v>1150</v>
      </c>
      <c r="C174" s="34">
        <v>1541</v>
      </c>
      <c r="D174" s="12">
        <v>241</v>
      </c>
      <c r="E174" s="22" t="s">
        <v>360</v>
      </c>
      <c r="F174" s="22" t="s">
        <v>359</v>
      </c>
      <c r="G174" s="68" t="s">
        <v>570</v>
      </c>
      <c r="H174" s="13"/>
      <c r="I174" s="13">
        <f>SUMIFS(GD_M_2018!G:G,GD_M_2018!E:E,A174)</f>
        <v>0</v>
      </c>
      <c r="J174" s="13">
        <f>H174+I174</f>
        <v>0</v>
      </c>
      <c r="L174" s="13">
        <f t="shared" ref="L174:L178" si="117">J174</f>
        <v>0</v>
      </c>
      <c r="M174" s="13">
        <f>SUMIFS(GD_M_2019!G:G,GD_M_2019!E:E,A174)</f>
        <v>0</v>
      </c>
      <c r="N174" s="13">
        <f t="shared" ref="N174:N178" si="118">M174+L174</f>
        <v>0</v>
      </c>
      <c r="P174" s="13">
        <f t="shared" ref="P174:P178" si="119">N174</f>
        <v>0</v>
      </c>
      <c r="Q174" s="13">
        <f>SUMIFS(GD_M_2020!G:G,GD_M_2020!E:E,A174)</f>
        <v>0</v>
      </c>
      <c r="R174" s="13">
        <f t="shared" ref="R174:R178" si="120">Q174+P174</f>
        <v>0</v>
      </c>
    </row>
    <row r="175" spans="1:18" s="4" customFormat="1" x14ac:dyDescent="0.25">
      <c r="A175" s="29">
        <v>241002</v>
      </c>
      <c r="B175" s="29">
        <v>1901</v>
      </c>
      <c r="C175" s="34">
        <v>1542</v>
      </c>
      <c r="D175" s="12">
        <v>241</v>
      </c>
      <c r="E175" s="22" t="s">
        <v>358</v>
      </c>
      <c r="F175" s="22" t="s">
        <v>357</v>
      </c>
      <c r="G175" s="68" t="s">
        <v>570</v>
      </c>
      <c r="H175" s="13"/>
      <c r="I175" s="13">
        <f>SUMIFS(GD_M_2018!G:G,GD_M_2018!E:E,A175)</f>
        <v>0</v>
      </c>
      <c r="J175" s="13">
        <f>H175+I175</f>
        <v>0</v>
      </c>
      <c r="L175" s="13">
        <f t="shared" si="117"/>
        <v>0</v>
      </c>
      <c r="M175" s="13">
        <f>SUMIFS(GD_M_2019!G:G,GD_M_2019!E:E,A175)</f>
        <v>0</v>
      </c>
      <c r="N175" s="13">
        <f t="shared" si="118"/>
        <v>0</v>
      </c>
      <c r="P175" s="13">
        <f t="shared" si="119"/>
        <v>0</v>
      </c>
      <c r="Q175" s="13">
        <f>SUMIFS(GD_M_2020!G:G,GD_M_2020!E:E,A175)</f>
        <v>0</v>
      </c>
      <c r="R175" s="13">
        <f t="shared" si="120"/>
        <v>0</v>
      </c>
    </row>
    <row r="176" spans="1:18" s="4" customFormat="1" x14ac:dyDescent="0.25">
      <c r="A176" s="29">
        <v>241003</v>
      </c>
      <c r="B176" s="29">
        <v>1901</v>
      </c>
      <c r="C176" s="34">
        <v>1543</v>
      </c>
      <c r="D176" s="12">
        <v>241</v>
      </c>
      <c r="E176" s="22" t="s">
        <v>356</v>
      </c>
      <c r="F176" s="22" t="s">
        <v>355</v>
      </c>
      <c r="G176" s="68" t="s">
        <v>570</v>
      </c>
      <c r="H176" s="13"/>
      <c r="I176" s="13">
        <f>SUMIFS(GD_M_2018!G:G,GD_M_2018!E:E,A176)</f>
        <v>0</v>
      </c>
      <c r="J176" s="13">
        <f>H176+I176</f>
        <v>0</v>
      </c>
      <c r="L176" s="13">
        <f t="shared" si="117"/>
        <v>0</v>
      </c>
      <c r="M176" s="13">
        <f>SUMIFS(GD_M_2019!G:G,GD_M_2019!E:E,A176)</f>
        <v>0</v>
      </c>
      <c r="N176" s="13">
        <f t="shared" si="118"/>
        <v>0</v>
      </c>
      <c r="P176" s="13">
        <f t="shared" si="119"/>
        <v>0</v>
      </c>
      <c r="Q176" s="13">
        <f>SUMIFS(GD_M_2020!G:G,GD_M_2020!E:E,A176)</f>
        <v>0</v>
      </c>
      <c r="R176" s="13">
        <f t="shared" si="120"/>
        <v>0</v>
      </c>
    </row>
    <row r="177" spans="1:18" s="4" customFormat="1" x14ac:dyDescent="0.25">
      <c r="A177" s="29">
        <v>241004</v>
      </c>
      <c r="B177" s="29">
        <v>1901</v>
      </c>
      <c r="C177" s="34">
        <v>1544</v>
      </c>
      <c r="D177" s="12">
        <v>241</v>
      </c>
      <c r="E177" s="22" t="s">
        <v>354</v>
      </c>
      <c r="F177" s="22" t="s">
        <v>353</v>
      </c>
      <c r="G177" s="68" t="s">
        <v>570</v>
      </c>
      <c r="H177" s="13"/>
      <c r="I177" s="13">
        <f>SUMIFS(GD_M_2018!G:G,GD_M_2018!E:E,A177)</f>
        <v>0</v>
      </c>
      <c r="J177" s="13">
        <f>H177+I177</f>
        <v>0</v>
      </c>
      <c r="L177" s="13">
        <f t="shared" si="117"/>
        <v>0</v>
      </c>
      <c r="M177" s="13">
        <f>SUMIFS(GD_M_2019!G:G,GD_M_2019!E:E,A177)</f>
        <v>0</v>
      </c>
      <c r="N177" s="13">
        <f t="shared" si="118"/>
        <v>0</v>
      </c>
      <c r="P177" s="13">
        <f t="shared" si="119"/>
        <v>0</v>
      </c>
      <c r="Q177" s="13">
        <f>SUMIFS(GD_M_2020!G:G,GD_M_2020!E:E,A177)</f>
        <v>0</v>
      </c>
      <c r="R177" s="13">
        <f t="shared" si="120"/>
        <v>0</v>
      </c>
    </row>
    <row r="178" spans="1:18" s="4" customFormat="1" x14ac:dyDescent="0.25">
      <c r="A178" s="29">
        <v>241005</v>
      </c>
      <c r="B178" s="29">
        <v>1901</v>
      </c>
      <c r="C178" s="30">
        <v>2294</v>
      </c>
      <c r="D178" s="12">
        <v>241</v>
      </c>
      <c r="E178" s="12" t="s">
        <v>352</v>
      </c>
      <c r="F178" s="12" t="s">
        <v>351</v>
      </c>
      <c r="G178" s="68" t="s">
        <v>570</v>
      </c>
      <c r="H178" s="13"/>
      <c r="I178" s="13">
        <f>SUMIFS(GD_M_2018!G:G,GD_M_2018!E:E,A178)</f>
        <v>0</v>
      </c>
      <c r="J178" s="13">
        <f>H178+I178</f>
        <v>0</v>
      </c>
      <c r="L178" s="13">
        <f t="shared" si="117"/>
        <v>0</v>
      </c>
      <c r="M178" s="13">
        <f>SUMIFS(GD_M_2019!G:G,GD_M_2019!E:E,A178)</f>
        <v>0</v>
      </c>
      <c r="N178" s="13">
        <f t="shared" si="118"/>
        <v>0</v>
      </c>
      <c r="P178" s="13">
        <f t="shared" si="119"/>
        <v>0</v>
      </c>
      <c r="Q178" s="13">
        <f>SUMIFS(GD_M_2020!G:G,GD_M_2020!E:E,A178)</f>
        <v>0</v>
      </c>
      <c r="R178" s="13">
        <f t="shared" si="120"/>
        <v>0</v>
      </c>
    </row>
    <row r="179" spans="1:18" s="4" customFormat="1" x14ac:dyDescent="0.25">
      <c r="A179" s="15"/>
      <c r="B179" s="15"/>
      <c r="C179" s="15"/>
      <c r="D179" s="15"/>
      <c r="E179" s="15" t="s">
        <v>340</v>
      </c>
      <c r="F179" s="15" t="s">
        <v>350</v>
      </c>
      <c r="G179" s="69"/>
      <c r="H179" s="16">
        <f>SUM(H174:H178)</f>
        <v>0</v>
      </c>
      <c r="I179" s="16">
        <f>SUM(I174:I178)</f>
        <v>0</v>
      </c>
      <c r="J179" s="16">
        <f>SUM(J174:J178)</f>
        <v>0</v>
      </c>
      <c r="L179" s="16">
        <f>SUM(L174:L178)</f>
        <v>0</v>
      </c>
      <c r="M179" s="16">
        <f>SUM(M174:M178)</f>
        <v>0</v>
      </c>
      <c r="N179" s="16">
        <f>SUM(N174:N178)</f>
        <v>0</v>
      </c>
      <c r="P179" s="16">
        <f>SUM(P174:P178)</f>
        <v>0</v>
      </c>
      <c r="Q179" s="16">
        <f>SUM(Q174:Q178)</f>
        <v>0</v>
      </c>
      <c r="R179" s="16">
        <f>SUM(R174:R178)</f>
        <v>0</v>
      </c>
    </row>
    <row r="180" spans="1:18" s="4" customFormat="1" x14ac:dyDescent="0.25">
      <c r="A180" s="2">
        <v>242001</v>
      </c>
      <c r="B180" s="11">
        <v>1150</v>
      </c>
      <c r="C180" s="12">
        <v>2411</v>
      </c>
      <c r="D180" s="12">
        <v>242</v>
      </c>
      <c r="E180" s="12" t="s">
        <v>349</v>
      </c>
      <c r="F180" s="12" t="s">
        <v>348</v>
      </c>
      <c r="G180" s="68" t="s">
        <v>570</v>
      </c>
      <c r="H180" s="13"/>
      <c r="I180" s="13">
        <f>SUMIFS(GD_M_2018!G:G,GD_M_2018!E:E,A180)</f>
        <v>0</v>
      </c>
      <c r="J180" s="13">
        <f>H180+I180</f>
        <v>0</v>
      </c>
      <c r="L180" s="13">
        <f t="shared" ref="L180:L183" si="121">J180</f>
        <v>0</v>
      </c>
      <c r="M180" s="13">
        <f>SUMIFS(GD_M_2019!G:G,GD_M_2019!E:E,A180)</f>
        <v>0</v>
      </c>
      <c r="N180" s="13">
        <f t="shared" ref="N180:N183" si="122">M180+L180</f>
        <v>0</v>
      </c>
      <c r="P180" s="13">
        <f t="shared" ref="P180:P183" si="123">N180</f>
        <v>0</v>
      </c>
      <c r="Q180" s="13">
        <f>SUMIFS(GD_M_2020!G:G,GD_M_2020!E:E,A180)</f>
        <v>0</v>
      </c>
      <c r="R180" s="13">
        <f t="shared" ref="R180:R183" si="124">Q180+P180</f>
        <v>0</v>
      </c>
    </row>
    <row r="181" spans="1:18" s="4" customFormat="1" x14ac:dyDescent="0.25">
      <c r="A181" s="2">
        <v>242002</v>
      </c>
      <c r="B181" s="11">
        <v>1150</v>
      </c>
      <c r="C181" s="12">
        <v>2412</v>
      </c>
      <c r="D181" s="12">
        <v>242</v>
      </c>
      <c r="E181" s="12" t="s">
        <v>347</v>
      </c>
      <c r="F181" s="12" t="s">
        <v>345</v>
      </c>
      <c r="G181" s="68" t="s">
        <v>570</v>
      </c>
      <c r="H181" s="13"/>
      <c r="I181" s="13">
        <f>SUMIFS(GD_M_2018!G:G,GD_M_2018!E:E,A181)</f>
        <v>0</v>
      </c>
      <c r="J181" s="13">
        <f>H181+I181</f>
        <v>0</v>
      </c>
      <c r="L181" s="13">
        <f t="shared" si="121"/>
        <v>0</v>
      </c>
      <c r="M181" s="13">
        <f>SUMIFS(GD_M_2019!G:G,GD_M_2019!E:E,A181)</f>
        <v>0</v>
      </c>
      <c r="N181" s="13">
        <f t="shared" si="122"/>
        <v>0</v>
      </c>
      <c r="P181" s="13">
        <f t="shared" si="123"/>
        <v>0</v>
      </c>
      <c r="Q181" s="13">
        <f>SUMIFS(GD_M_2020!G:G,GD_M_2020!E:E,A181)</f>
        <v>0</v>
      </c>
      <c r="R181" s="13">
        <f t="shared" si="124"/>
        <v>0</v>
      </c>
    </row>
    <row r="182" spans="1:18" s="4" customFormat="1" x14ac:dyDescent="0.25">
      <c r="A182" s="2">
        <v>242004</v>
      </c>
      <c r="B182" s="11">
        <v>1150</v>
      </c>
      <c r="C182" s="12">
        <v>2412</v>
      </c>
      <c r="D182" s="12">
        <v>242</v>
      </c>
      <c r="E182" s="12" t="s">
        <v>346</v>
      </c>
      <c r="F182" s="12" t="s">
        <v>345</v>
      </c>
      <c r="G182" s="68" t="s">
        <v>570</v>
      </c>
      <c r="H182" s="13"/>
      <c r="I182" s="13">
        <f>SUMIFS(GD_M_2018!G:G,GD_M_2018!E:E,A182)</f>
        <v>0</v>
      </c>
      <c r="J182" s="13">
        <f>H182+I182</f>
        <v>0</v>
      </c>
      <c r="L182" s="13">
        <f t="shared" si="121"/>
        <v>0</v>
      </c>
      <c r="M182" s="13">
        <f>SUMIFS(GD_M_2019!G:G,GD_M_2019!E:E,A182)</f>
        <v>0</v>
      </c>
      <c r="N182" s="13">
        <f t="shared" si="122"/>
        <v>0</v>
      </c>
      <c r="P182" s="13">
        <f t="shared" si="123"/>
        <v>0</v>
      </c>
      <c r="Q182" s="13">
        <f>SUMIFS(GD_M_2020!G:G,GD_M_2020!E:E,A182)</f>
        <v>0</v>
      </c>
      <c r="R182" s="13">
        <f t="shared" si="124"/>
        <v>0</v>
      </c>
    </row>
    <row r="183" spans="1:18" s="4" customFormat="1" x14ac:dyDescent="0.25">
      <c r="A183" s="2">
        <v>242003</v>
      </c>
      <c r="B183" s="11">
        <v>1150</v>
      </c>
      <c r="C183" s="12">
        <v>2413</v>
      </c>
      <c r="D183" s="12">
        <v>242</v>
      </c>
      <c r="E183" s="12" t="s">
        <v>344</v>
      </c>
      <c r="F183" s="12" t="s">
        <v>343</v>
      </c>
      <c r="G183" s="68" t="s">
        <v>570</v>
      </c>
      <c r="H183" s="13"/>
      <c r="I183" s="13">
        <f>SUMIFS(GD_M_2018!G:G,GD_M_2018!E:E,A183)</f>
        <v>0</v>
      </c>
      <c r="J183" s="13">
        <f>H183+I183</f>
        <v>0</v>
      </c>
      <c r="L183" s="13">
        <f t="shared" si="121"/>
        <v>0</v>
      </c>
      <c r="M183" s="13">
        <f>SUMIFS(GD_M_2019!G:G,GD_M_2019!E:E,A183)</f>
        <v>0</v>
      </c>
      <c r="N183" s="13">
        <f t="shared" si="122"/>
        <v>0</v>
      </c>
      <c r="P183" s="13">
        <f t="shared" si="123"/>
        <v>0</v>
      </c>
      <c r="Q183" s="13">
        <f>SUMIFS(GD_M_2020!G:G,GD_M_2020!E:E,A183)</f>
        <v>0</v>
      </c>
      <c r="R183" s="13">
        <f t="shared" si="124"/>
        <v>0</v>
      </c>
    </row>
    <row r="184" spans="1:18" s="4" customFormat="1" x14ac:dyDescent="0.25">
      <c r="A184" s="15"/>
      <c r="B184" s="15"/>
      <c r="C184" s="15"/>
      <c r="D184" s="15"/>
      <c r="E184" s="15" t="s">
        <v>342</v>
      </c>
      <c r="F184" s="15" t="s">
        <v>341</v>
      </c>
      <c r="G184" s="69"/>
      <c r="H184" s="16">
        <f>SUM(H180:H183)</f>
        <v>0</v>
      </c>
      <c r="I184" s="16">
        <f>SUM(I180:I183)</f>
        <v>0</v>
      </c>
      <c r="J184" s="16">
        <f>SUM(J180:J183)</f>
        <v>0</v>
      </c>
      <c r="L184" s="16">
        <f>SUM(L180:L183)</f>
        <v>0</v>
      </c>
      <c r="M184" s="16">
        <f>SUM(M180:M183)</f>
        <v>0</v>
      </c>
      <c r="N184" s="16">
        <f>SUM(N180:N183)</f>
        <v>0</v>
      </c>
      <c r="P184" s="16">
        <f>SUM(P180:P183)</f>
        <v>0</v>
      </c>
      <c r="Q184" s="16">
        <f>SUM(Q180:Q183)</f>
        <v>0</v>
      </c>
      <c r="R184" s="16">
        <f>SUM(R180:R183)</f>
        <v>0</v>
      </c>
    </row>
    <row r="185" spans="1:18" s="4" customFormat="1" x14ac:dyDescent="0.25">
      <c r="A185" s="27"/>
      <c r="B185" s="27"/>
      <c r="C185" s="27"/>
      <c r="D185" s="27">
        <v>240</v>
      </c>
      <c r="E185" s="27" t="s">
        <v>340</v>
      </c>
      <c r="F185" s="27" t="s">
        <v>339</v>
      </c>
      <c r="G185" s="72"/>
      <c r="H185" s="28">
        <f>H179+H184</f>
        <v>0</v>
      </c>
      <c r="I185" s="28">
        <f>I179+I184</f>
        <v>0</v>
      </c>
      <c r="J185" s="28">
        <f>J179+J184</f>
        <v>0</v>
      </c>
      <c r="L185" s="28">
        <f>L179+L184</f>
        <v>0</v>
      </c>
      <c r="M185" s="28">
        <f>M179+M184</f>
        <v>0</v>
      </c>
      <c r="N185" s="28">
        <f>N179+N184</f>
        <v>0</v>
      </c>
      <c r="P185" s="28">
        <f>P179+P184</f>
        <v>0</v>
      </c>
      <c r="Q185" s="28">
        <f>Q179+Q184</f>
        <v>0</v>
      </c>
      <c r="R185" s="28">
        <f>R179+R184</f>
        <v>0</v>
      </c>
    </row>
    <row r="186" spans="1:18" s="4" customFormat="1" x14ac:dyDescent="0.25">
      <c r="A186" s="15">
        <v>251001</v>
      </c>
      <c r="B186" s="15">
        <v>1350</v>
      </c>
      <c r="C186" s="15">
        <v>221</v>
      </c>
      <c r="D186" s="15">
        <v>251</v>
      </c>
      <c r="E186" s="15" t="s">
        <v>338</v>
      </c>
      <c r="F186" s="15" t="s">
        <v>337</v>
      </c>
      <c r="G186" s="68" t="s">
        <v>570</v>
      </c>
      <c r="H186" s="16"/>
      <c r="I186" s="13">
        <f>SUMIFS(GD_M_2018!G:G,GD_M_2018!E:E,A186)</f>
        <v>20000000000</v>
      </c>
      <c r="J186" s="16">
        <f t="shared" ref="J186:J192" si="125">H186+I186</f>
        <v>20000000000</v>
      </c>
      <c r="L186" s="13">
        <f t="shared" ref="L186:L192" si="126">J186</f>
        <v>20000000000</v>
      </c>
      <c r="M186" s="13">
        <f>SUMIFS(GD_M_2019!G:G,GD_M_2019!E:E,A186)</f>
        <v>0</v>
      </c>
      <c r="N186" s="13">
        <f t="shared" ref="N186:N192" si="127">M186+L186</f>
        <v>20000000000</v>
      </c>
      <c r="P186" s="13">
        <f t="shared" ref="P186:P192" si="128">N186</f>
        <v>20000000000</v>
      </c>
      <c r="Q186" s="13">
        <f>SUMIFS(GD_M_2020!G:G,GD_M_2020!E:E,A186)</f>
        <v>-5000000000</v>
      </c>
      <c r="R186" s="13">
        <f t="shared" ref="R186:R192" si="129">Q186+P186</f>
        <v>15000000000</v>
      </c>
    </row>
    <row r="187" spans="1:18" s="4" customFormat="1" x14ac:dyDescent="0.25">
      <c r="A187" s="15">
        <v>252001</v>
      </c>
      <c r="B187" s="15">
        <v>1600</v>
      </c>
      <c r="C187" s="15">
        <v>222</v>
      </c>
      <c r="D187" s="15">
        <v>252</v>
      </c>
      <c r="E187" s="15" t="s">
        <v>336</v>
      </c>
      <c r="F187" s="15" t="s">
        <v>335</v>
      </c>
      <c r="G187" s="68" t="s">
        <v>570</v>
      </c>
      <c r="H187" s="16"/>
      <c r="I187" s="13">
        <f>SUMIFS(GD_M_2018!G:G,GD_M_2018!E:E,A187)</f>
        <v>0</v>
      </c>
      <c r="J187" s="16">
        <f t="shared" si="125"/>
        <v>0</v>
      </c>
      <c r="L187" s="13">
        <f t="shared" si="126"/>
        <v>0</v>
      </c>
      <c r="M187" s="13">
        <f>SUMIFS(GD_M_2019!G:G,GD_M_2019!E:E,A187)</f>
        <v>8000000000</v>
      </c>
      <c r="N187" s="13">
        <f t="shared" si="127"/>
        <v>8000000000</v>
      </c>
      <c r="P187" s="13">
        <f t="shared" si="128"/>
        <v>8000000000</v>
      </c>
      <c r="Q187" s="13">
        <f>SUMIFS(GD_M_2020!G:G,GD_M_2020!E:E,A187)</f>
        <v>-8000000000</v>
      </c>
      <c r="R187" s="13">
        <f t="shared" si="129"/>
        <v>0</v>
      </c>
    </row>
    <row r="188" spans="1:18" s="4" customFormat="1" x14ac:dyDescent="0.25">
      <c r="A188" s="15">
        <v>253001</v>
      </c>
      <c r="B188" s="15">
        <v>1900</v>
      </c>
      <c r="C188" s="15">
        <v>2281</v>
      </c>
      <c r="D188" s="15">
        <v>253</v>
      </c>
      <c r="E188" s="15" t="s">
        <v>334</v>
      </c>
      <c r="F188" s="15" t="s">
        <v>333</v>
      </c>
      <c r="G188" s="68" t="s">
        <v>570</v>
      </c>
      <c r="H188" s="16"/>
      <c r="I188" s="13">
        <f>SUMIFS(GD_M_2018!G:G,GD_M_2018!E:E,A188)</f>
        <v>0</v>
      </c>
      <c r="J188" s="16">
        <f t="shared" si="125"/>
        <v>0</v>
      </c>
      <c r="L188" s="13">
        <f t="shared" si="126"/>
        <v>0</v>
      </c>
      <c r="M188" s="13">
        <f>SUMIFS(GD_M_2019!G:G,GD_M_2019!E:E,A188)</f>
        <v>0</v>
      </c>
      <c r="N188" s="13">
        <f t="shared" si="127"/>
        <v>0</v>
      </c>
      <c r="P188" s="13">
        <f t="shared" si="128"/>
        <v>0</v>
      </c>
      <c r="Q188" s="13">
        <f>SUMIFS(GD_M_2020!G:G,GD_M_2020!E:E,A188)</f>
        <v>0</v>
      </c>
      <c r="R188" s="13">
        <f t="shared" si="129"/>
        <v>0</v>
      </c>
    </row>
    <row r="189" spans="1:18" s="4" customFormat="1" x14ac:dyDescent="0.25">
      <c r="A189" s="15">
        <v>254001</v>
      </c>
      <c r="B189" s="15">
        <v>1600</v>
      </c>
      <c r="C189" s="15">
        <v>2292</v>
      </c>
      <c r="D189" s="15">
        <v>254</v>
      </c>
      <c r="E189" s="15" t="s">
        <v>332</v>
      </c>
      <c r="F189" s="15" t="s">
        <v>331</v>
      </c>
      <c r="G189" s="68" t="s">
        <v>570</v>
      </c>
      <c r="H189" s="16"/>
      <c r="I189" s="13">
        <f>SUMIFS(GD_M_2018!G:G,GD_M_2018!E:E,A189)</f>
        <v>0</v>
      </c>
      <c r="J189" s="16">
        <f t="shared" si="125"/>
        <v>0</v>
      </c>
      <c r="L189" s="13">
        <f t="shared" si="126"/>
        <v>0</v>
      </c>
      <c r="M189" s="13">
        <f>SUMIFS(GD_M_2019!G:G,GD_M_2019!E:E,A189)</f>
        <v>0</v>
      </c>
      <c r="N189" s="13">
        <f t="shared" si="127"/>
        <v>0</v>
      </c>
      <c r="P189" s="13">
        <f t="shared" si="128"/>
        <v>0</v>
      </c>
      <c r="Q189" s="13">
        <f>SUMIFS(GD_M_2020!G:G,GD_M_2020!E:E,A189)</f>
        <v>0</v>
      </c>
      <c r="R189" s="13">
        <f t="shared" si="129"/>
        <v>0</v>
      </c>
    </row>
    <row r="190" spans="1:18" s="4" customFormat="1" x14ac:dyDescent="0.25">
      <c r="A190" s="2">
        <v>255001</v>
      </c>
      <c r="B190" s="2">
        <v>1900</v>
      </c>
      <c r="C190" s="12">
        <v>1281</v>
      </c>
      <c r="D190" s="12">
        <v>255</v>
      </c>
      <c r="E190" s="12" t="s">
        <v>330</v>
      </c>
      <c r="F190" s="12" t="s">
        <v>329</v>
      </c>
      <c r="G190" s="68" t="s">
        <v>570</v>
      </c>
      <c r="H190" s="13"/>
      <c r="I190" s="13">
        <f>SUMIFS(GD_M_2018!G:G,GD_M_2018!E:E,A190)</f>
        <v>0</v>
      </c>
      <c r="J190" s="13">
        <f t="shared" si="125"/>
        <v>0</v>
      </c>
      <c r="L190" s="13">
        <f t="shared" si="126"/>
        <v>0</v>
      </c>
      <c r="M190" s="13">
        <f>SUMIFS(GD_M_2019!G:G,GD_M_2019!E:E,A190)</f>
        <v>0</v>
      </c>
      <c r="N190" s="13">
        <f t="shared" si="127"/>
        <v>0</v>
      </c>
      <c r="P190" s="13">
        <f t="shared" si="128"/>
        <v>0</v>
      </c>
      <c r="Q190" s="13">
        <f>SUMIFS(GD_M_2020!G:G,GD_M_2020!E:E,A190)</f>
        <v>0</v>
      </c>
      <c r="R190" s="13">
        <f t="shared" si="129"/>
        <v>0</v>
      </c>
    </row>
    <row r="191" spans="1:18" s="4" customFormat="1" x14ac:dyDescent="0.25">
      <c r="A191" s="2">
        <v>255002</v>
      </c>
      <c r="B191" s="2">
        <v>1900</v>
      </c>
      <c r="C191" s="12">
        <v>1282</v>
      </c>
      <c r="D191" s="12">
        <v>255</v>
      </c>
      <c r="E191" s="12" t="s">
        <v>328</v>
      </c>
      <c r="F191" s="12" t="s">
        <v>327</v>
      </c>
      <c r="G191" s="68" t="s">
        <v>570</v>
      </c>
      <c r="H191" s="13"/>
      <c r="I191" s="13">
        <f>SUMIFS(GD_M_2018!G:G,GD_M_2018!E:E,A191)</f>
        <v>0</v>
      </c>
      <c r="J191" s="13">
        <f t="shared" si="125"/>
        <v>0</v>
      </c>
      <c r="L191" s="13">
        <f t="shared" si="126"/>
        <v>0</v>
      </c>
      <c r="M191" s="13">
        <f>SUMIFS(GD_M_2019!G:G,GD_M_2019!E:E,A191)</f>
        <v>0</v>
      </c>
      <c r="N191" s="13">
        <f t="shared" si="127"/>
        <v>0</v>
      </c>
      <c r="P191" s="13">
        <f t="shared" si="128"/>
        <v>0</v>
      </c>
      <c r="Q191" s="13">
        <f>SUMIFS(GD_M_2020!G:G,GD_M_2020!E:E,A191)</f>
        <v>0</v>
      </c>
      <c r="R191" s="13">
        <f t="shared" si="129"/>
        <v>0</v>
      </c>
    </row>
    <row r="192" spans="1:18" s="4" customFormat="1" x14ac:dyDescent="0.25">
      <c r="A192" s="2">
        <v>255003</v>
      </c>
      <c r="B192" s="2">
        <v>1900</v>
      </c>
      <c r="C192" s="12">
        <v>1288</v>
      </c>
      <c r="D192" s="12">
        <v>255</v>
      </c>
      <c r="E192" s="12" t="s">
        <v>326</v>
      </c>
      <c r="F192" s="12" t="s">
        <v>325</v>
      </c>
      <c r="G192" s="68" t="s">
        <v>570</v>
      </c>
      <c r="H192" s="13"/>
      <c r="I192" s="13">
        <f>SUMIFS(GD_M_2018!G:G,GD_M_2018!E:E,A192)</f>
        <v>0</v>
      </c>
      <c r="J192" s="13">
        <f t="shared" si="125"/>
        <v>0</v>
      </c>
      <c r="L192" s="13">
        <f t="shared" si="126"/>
        <v>0</v>
      </c>
      <c r="M192" s="13">
        <f>SUMIFS(GD_M_2019!G:G,GD_M_2019!E:E,A192)</f>
        <v>0</v>
      </c>
      <c r="N192" s="13">
        <f t="shared" si="127"/>
        <v>0</v>
      </c>
      <c r="P192" s="13">
        <f t="shared" si="128"/>
        <v>0</v>
      </c>
      <c r="Q192" s="13">
        <f>SUMIFS(GD_M_2020!G:G,GD_M_2020!E:E,A192)</f>
        <v>0</v>
      </c>
      <c r="R192" s="13">
        <f t="shared" si="129"/>
        <v>0</v>
      </c>
    </row>
    <row r="193" spans="1:18" s="4" customFormat="1" x14ac:dyDescent="0.25">
      <c r="A193" s="15"/>
      <c r="B193" s="15"/>
      <c r="C193" s="15"/>
      <c r="D193" s="15"/>
      <c r="E193" s="15" t="s">
        <v>324</v>
      </c>
      <c r="F193" s="15" t="s">
        <v>323</v>
      </c>
      <c r="G193" s="69"/>
      <c r="H193" s="16">
        <f>SUM(H190:H192)</f>
        <v>0</v>
      </c>
      <c r="I193" s="16">
        <f>SUM(I190:I192)</f>
        <v>0</v>
      </c>
      <c r="J193" s="16">
        <f>SUM(J190:J192)</f>
        <v>0</v>
      </c>
      <c r="L193" s="16">
        <f>SUM(L190:L192)</f>
        <v>0</v>
      </c>
      <c r="M193" s="16">
        <f>SUM(M190:M192)</f>
        <v>0</v>
      </c>
      <c r="N193" s="16">
        <f>SUM(N190:N192)</f>
        <v>0</v>
      </c>
      <c r="P193" s="16">
        <f>SUM(P190:P192)</f>
        <v>0</v>
      </c>
      <c r="Q193" s="16">
        <f>SUM(Q190:Q192)</f>
        <v>0</v>
      </c>
      <c r="R193" s="16">
        <f>SUM(R190:R192)</f>
        <v>0</v>
      </c>
    </row>
    <row r="194" spans="1:18" s="4" customFormat="1" x14ac:dyDescent="0.25">
      <c r="A194" s="27"/>
      <c r="B194" s="27"/>
      <c r="C194" s="27"/>
      <c r="D194" s="27">
        <v>250</v>
      </c>
      <c r="E194" s="27" t="s">
        <v>322</v>
      </c>
      <c r="F194" s="27" t="s">
        <v>321</v>
      </c>
      <c r="G194" s="72"/>
      <c r="H194" s="28">
        <f>SUM(H186:H189,H193)</f>
        <v>0</v>
      </c>
      <c r="I194" s="28">
        <f>SUM(I186:I189,I193)</f>
        <v>20000000000</v>
      </c>
      <c r="J194" s="28">
        <f>SUM(J186:J189,J193)</f>
        <v>20000000000</v>
      </c>
      <c r="L194" s="28">
        <f>SUM(L186:L189,L193)</f>
        <v>20000000000</v>
      </c>
      <c r="M194" s="28">
        <f>SUM(M186:M189,M193)</f>
        <v>8000000000</v>
      </c>
      <c r="N194" s="28">
        <f>SUM(N186:N189,N193)</f>
        <v>28000000000</v>
      </c>
      <c r="P194" s="28">
        <f>SUM(P186:P189,P193)</f>
        <v>28000000000</v>
      </c>
      <c r="Q194" s="28">
        <f>SUM(Q186:Q189,Q193)</f>
        <v>-13000000000</v>
      </c>
      <c r="R194" s="28">
        <f>SUM(R186:R189,R193)</f>
        <v>15000000000</v>
      </c>
    </row>
    <row r="195" spans="1:18" s="4" customFormat="1" x14ac:dyDescent="0.25">
      <c r="A195" s="2">
        <v>261001</v>
      </c>
      <c r="B195" s="2">
        <v>1901</v>
      </c>
      <c r="C195" s="12">
        <v>242</v>
      </c>
      <c r="D195" s="12">
        <v>261</v>
      </c>
      <c r="E195" s="12" t="s">
        <v>320</v>
      </c>
      <c r="F195" s="12" t="s">
        <v>319</v>
      </c>
      <c r="G195" s="68" t="s">
        <v>570</v>
      </c>
      <c r="H195" s="13"/>
      <c r="I195" s="13">
        <f>SUMIFS(GD_M_2018!G:G,GD_M_2018!E:E,A195)</f>
        <v>0</v>
      </c>
      <c r="J195" s="13">
        <f>H195+I195</f>
        <v>0</v>
      </c>
      <c r="L195" s="13">
        <f t="shared" ref="L195:L199" si="130">J195</f>
        <v>0</v>
      </c>
      <c r="M195" s="13">
        <f>SUMIFS(GD_M_2019!G:G,GD_M_2019!E:E,A195)</f>
        <v>0</v>
      </c>
      <c r="N195" s="13">
        <f t="shared" ref="N195:N199" si="131">M195+L195</f>
        <v>0</v>
      </c>
      <c r="P195" s="13">
        <f t="shared" ref="P195:P199" si="132">N195</f>
        <v>0</v>
      </c>
      <c r="Q195" s="13">
        <f>SUMIFS(GD_M_2020!G:G,GD_M_2020!E:E,A195)</f>
        <v>0</v>
      </c>
      <c r="R195" s="13">
        <f t="shared" ref="R195:R199" si="133">Q195+P195</f>
        <v>0</v>
      </c>
    </row>
    <row r="196" spans="1:18" s="4" customFormat="1" x14ac:dyDescent="0.25">
      <c r="A196" s="2">
        <v>262001</v>
      </c>
      <c r="B196" s="2">
        <v>1800</v>
      </c>
      <c r="C196" s="12">
        <v>243</v>
      </c>
      <c r="D196" s="12">
        <v>262</v>
      </c>
      <c r="E196" s="12" t="s">
        <v>318</v>
      </c>
      <c r="F196" s="12" t="s">
        <v>317</v>
      </c>
      <c r="G196" s="68" t="s">
        <v>570</v>
      </c>
      <c r="H196" s="13"/>
      <c r="I196" s="13">
        <f>SUMIFS(GD_M_2018!G:G,GD_M_2018!E:E,A196)</f>
        <v>0</v>
      </c>
      <c r="J196" s="13">
        <f>H196+I196</f>
        <v>0</v>
      </c>
      <c r="L196" s="13">
        <f t="shared" si="130"/>
        <v>0</v>
      </c>
      <c r="M196" s="13">
        <f>SUMIFS(GD_M_2019!G:G,GD_M_2019!E:E,A196)</f>
        <v>0</v>
      </c>
      <c r="N196" s="13">
        <f t="shared" si="131"/>
        <v>0</v>
      </c>
      <c r="P196" s="13">
        <f t="shared" si="132"/>
        <v>0</v>
      </c>
      <c r="Q196" s="13">
        <f>SUMIFS(GD_M_2020!G:G,GD_M_2020!E:E,A196)</f>
        <v>0</v>
      </c>
      <c r="R196" s="13">
        <f t="shared" si="133"/>
        <v>0</v>
      </c>
    </row>
    <row r="197" spans="1:18" s="4" customFormat="1" x14ac:dyDescent="0.25">
      <c r="A197" s="2">
        <v>263001</v>
      </c>
      <c r="B197" s="2">
        <v>1900</v>
      </c>
      <c r="C197" s="12">
        <v>1534</v>
      </c>
      <c r="D197" s="12">
        <v>263</v>
      </c>
      <c r="E197" s="12" t="s">
        <v>316</v>
      </c>
      <c r="F197" s="12" t="s">
        <v>315</v>
      </c>
      <c r="G197" s="68" t="s">
        <v>570</v>
      </c>
      <c r="H197" s="13"/>
      <c r="I197" s="13">
        <f>SUMIFS(GD_M_2018!G:G,GD_M_2018!E:E,A197)</f>
        <v>0</v>
      </c>
      <c r="J197" s="13">
        <f>H197+I197</f>
        <v>0</v>
      </c>
      <c r="L197" s="13">
        <f t="shared" si="130"/>
        <v>0</v>
      </c>
      <c r="M197" s="13">
        <f>SUMIFS(GD_M_2019!G:G,GD_M_2019!E:E,A197)</f>
        <v>0</v>
      </c>
      <c r="N197" s="13">
        <f t="shared" si="131"/>
        <v>0</v>
      </c>
      <c r="P197" s="13">
        <f t="shared" si="132"/>
        <v>0</v>
      </c>
      <c r="Q197" s="13">
        <f>SUMIFS(GD_M_2020!G:G,GD_M_2020!E:E,A197)</f>
        <v>0</v>
      </c>
      <c r="R197" s="13">
        <f t="shared" si="133"/>
        <v>0</v>
      </c>
    </row>
    <row r="198" spans="1:18" s="4" customFormat="1" x14ac:dyDescent="0.25">
      <c r="A198" s="2">
        <v>268001</v>
      </c>
      <c r="B198" s="2">
        <v>1900</v>
      </c>
      <c r="C198" s="12">
        <v>2288</v>
      </c>
      <c r="D198" s="12">
        <v>268</v>
      </c>
      <c r="E198" s="12" t="s">
        <v>312</v>
      </c>
      <c r="F198" s="12" t="s">
        <v>311</v>
      </c>
      <c r="G198" s="68" t="s">
        <v>570</v>
      </c>
      <c r="H198" s="13"/>
      <c r="I198" s="13">
        <f>SUMIFS(GD_M_2018!G:G,GD_M_2018!E:E,A198)</f>
        <v>0</v>
      </c>
      <c r="J198" s="13">
        <f>H198+I198</f>
        <v>0</v>
      </c>
      <c r="L198" s="13">
        <f t="shared" si="130"/>
        <v>0</v>
      </c>
      <c r="M198" s="13">
        <f>SUMIFS(GD_M_2019!G:G,GD_M_2019!E:E,A198)</f>
        <v>0</v>
      </c>
      <c r="N198" s="13">
        <f t="shared" si="131"/>
        <v>0</v>
      </c>
      <c r="P198" s="13">
        <f t="shared" si="132"/>
        <v>0</v>
      </c>
      <c r="Q198" s="13">
        <f>SUMIFS(GD_M_2020!G:G,GD_M_2020!E:E,A198)</f>
        <v>0</v>
      </c>
      <c r="R198" s="13">
        <f t="shared" si="133"/>
        <v>0</v>
      </c>
    </row>
    <row r="199" spans="1:18" s="4" customFormat="1" x14ac:dyDescent="0.25">
      <c r="A199" s="2">
        <v>269001</v>
      </c>
      <c r="B199" s="2">
        <v>1201</v>
      </c>
      <c r="C199" s="12">
        <v>242</v>
      </c>
      <c r="D199" s="12">
        <v>269</v>
      </c>
      <c r="E199" s="12" t="s">
        <v>314</v>
      </c>
      <c r="F199" s="12" t="s">
        <v>313</v>
      </c>
      <c r="G199" s="68" t="s">
        <v>570</v>
      </c>
      <c r="H199" s="13"/>
      <c r="I199" s="13">
        <f>SUMIFS(GD_M_2018!G:G,GD_M_2018!E:E,A199)</f>
        <v>0</v>
      </c>
      <c r="J199" s="13">
        <f>H199+I199</f>
        <v>0</v>
      </c>
      <c r="L199" s="13">
        <f t="shared" si="130"/>
        <v>0</v>
      </c>
      <c r="M199" s="13">
        <f>SUMIFS(GD_M_2019!G:G,GD_M_2019!E:E,A199)</f>
        <v>0</v>
      </c>
      <c r="N199" s="13">
        <f t="shared" si="131"/>
        <v>0</v>
      </c>
      <c r="P199" s="13">
        <f t="shared" si="132"/>
        <v>0</v>
      </c>
      <c r="Q199" s="13">
        <f>SUMIFS(GD_M_2020!G:G,GD_M_2020!E:E,A199)</f>
        <v>0</v>
      </c>
      <c r="R199" s="13">
        <f t="shared" si="133"/>
        <v>0</v>
      </c>
    </row>
    <row r="200" spans="1:18" s="4" customFormat="1" x14ac:dyDescent="0.25">
      <c r="A200" s="15"/>
      <c r="B200" s="15"/>
      <c r="C200" s="15"/>
      <c r="D200" s="15">
        <v>260</v>
      </c>
      <c r="E200" s="15" t="s">
        <v>312</v>
      </c>
      <c r="F200" s="15" t="s">
        <v>311</v>
      </c>
      <c r="G200" s="69"/>
      <c r="H200" s="16">
        <f>SUM(H195:H199)</f>
        <v>0</v>
      </c>
      <c r="I200" s="16">
        <f>SUM(I195:I199)</f>
        <v>0</v>
      </c>
      <c r="J200" s="16">
        <f>SUM(J195:J199)</f>
        <v>0</v>
      </c>
      <c r="L200" s="16">
        <f>SUM(L195:L199)</f>
        <v>0</v>
      </c>
      <c r="M200" s="16">
        <f>SUM(M195:M199)</f>
        <v>0</v>
      </c>
      <c r="N200" s="16">
        <f>SUM(N195:N199)</f>
        <v>0</v>
      </c>
      <c r="P200" s="16">
        <f>SUM(P195:P199)</f>
        <v>0</v>
      </c>
      <c r="Q200" s="16">
        <f>SUM(Q195:Q199)</f>
        <v>0</v>
      </c>
      <c r="R200" s="16">
        <f>SUM(R195:R199)</f>
        <v>0</v>
      </c>
    </row>
    <row r="201" spans="1:18" s="4" customFormat="1" x14ac:dyDescent="0.25">
      <c r="A201" s="25"/>
      <c r="B201" s="25"/>
      <c r="C201" s="26"/>
      <c r="D201" s="26">
        <v>200</v>
      </c>
      <c r="E201" s="27" t="s">
        <v>310</v>
      </c>
      <c r="F201" s="27" t="s">
        <v>309</v>
      </c>
      <c r="G201" s="72"/>
      <c r="H201" s="28">
        <f>SUM(H97:H99,H103:H104,H111:H112,H159,H173,H194,H185,H200)</f>
        <v>0</v>
      </c>
      <c r="I201" s="28">
        <f>SUM(I97:I99,I103:I104,I111:I112,I159,I173,I194,I185,I200)</f>
        <v>21800000000</v>
      </c>
      <c r="J201" s="28">
        <f>SUM(J97:J99,J103:J104,J111:J112,J159,J173,J194,J185,J200)</f>
        <v>21800000000</v>
      </c>
      <c r="L201" s="28">
        <f>SUM(L97:L99,L103:L104,L111:L112,L159,L173,L194,L185,L200)</f>
        <v>21800000000</v>
      </c>
      <c r="M201" s="28">
        <f>SUM(M97:M99,M103:M104,M111:M112,M159,M173,M194,M185,M200)</f>
        <v>7800000000</v>
      </c>
      <c r="N201" s="28">
        <f>SUM(N97:N99,N103:N104,N111:N112,N159,N173,N194,N185,N200)</f>
        <v>29600000000</v>
      </c>
      <c r="P201" s="28">
        <f>SUM(P97:P99,P103:P104,P111:P112,P159,P173,P194,P185,P200)</f>
        <v>29600000000</v>
      </c>
      <c r="Q201" s="28">
        <f>SUM(Q97:Q99,Q103:Q104,Q111:Q112,Q159,Q173,Q194,Q185,Q200)</f>
        <v>-13200000000</v>
      </c>
      <c r="R201" s="28">
        <f>SUM(R97:R99,R103:R104,R111:R112,R159,R173,R194,R185,R200)</f>
        <v>16400000000</v>
      </c>
    </row>
    <row r="202" spans="1:18" s="4" customFormat="1" x14ac:dyDescent="0.25">
      <c r="A202" s="43"/>
      <c r="B202" s="43"/>
      <c r="C202" s="43"/>
      <c r="D202" s="43">
        <v>270</v>
      </c>
      <c r="E202" s="43" t="s">
        <v>308</v>
      </c>
      <c r="F202" s="43" t="s">
        <v>307</v>
      </c>
      <c r="G202" s="73"/>
      <c r="H202" s="44">
        <f>H201+H94</f>
        <v>0</v>
      </c>
      <c r="I202" s="44">
        <f>I201+I94</f>
        <v>120050000000</v>
      </c>
      <c r="J202" s="44">
        <f>J201+J94</f>
        <v>120050000000</v>
      </c>
      <c r="L202" s="44">
        <f>L201+L94</f>
        <v>120050000000</v>
      </c>
      <c r="M202" s="44">
        <f>M201+M94</f>
        <v>30750000000</v>
      </c>
      <c r="N202" s="44">
        <f>N201+N94</f>
        <v>150800000000</v>
      </c>
      <c r="P202" s="44">
        <f>P201+P94</f>
        <v>150800000000</v>
      </c>
      <c r="Q202" s="44">
        <f>Q201+Q94</f>
        <v>-10199999999.999998</v>
      </c>
      <c r="R202" s="44">
        <f>R201+R94</f>
        <v>140600000000</v>
      </c>
    </row>
    <row r="203" spans="1:18" s="4" customFormat="1" x14ac:dyDescent="0.25">
      <c r="A203" s="2"/>
      <c r="B203" s="2"/>
      <c r="C203" s="2"/>
      <c r="D203" s="2"/>
      <c r="E203" s="2"/>
      <c r="F203" s="2"/>
      <c r="G203" s="69"/>
      <c r="H203" s="3"/>
      <c r="I203" s="3"/>
      <c r="J203" s="3"/>
      <c r="L203" s="3"/>
      <c r="M203" s="3"/>
      <c r="N203" s="3"/>
      <c r="P203" s="3"/>
      <c r="Q203" s="3"/>
      <c r="R203" s="3"/>
    </row>
    <row r="204" spans="1:18" s="4" customFormat="1" x14ac:dyDescent="0.25">
      <c r="A204" s="1"/>
      <c r="B204" s="1"/>
      <c r="C204" s="1"/>
      <c r="D204" s="1"/>
      <c r="E204" s="1" t="s">
        <v>306</v>
      </c>
      <c r="F204" s="1" t="s">
        <v>305</v>
      </c>
      <c r="G204" s="72"/>
      <c r="H204" s="45"/>
      <c r="I204" s="45"/>
      <c r="J204" s="45"/>
      <c r="L204" s="45"/>
      <c r="M204" s="45"/>
      <c r="N204" s="45"/>
      <c r="P204" s="45"/>
      <c r="Q204" s="45"/>
      <c r="R204" s="45"/>
    </row>
    <row r="205" spans="1:18" s="4" customFormat="1" x14ac:dyDescent="0.25">
      <c r="A205" s="15">
        <v>311001</v>
      </c>
      <c r="B205" s="15">
        <v>5500</v>
      </c>
      <c r="C205" s="15">
        <v>331</v>
      </c>
      <c r="D205" s="15">
        <v>311</v>
      </c>
      <c r="E205" s="15" t="s">
        <v>304</v>
      </c>
      <c r="F205" s="15" t="s">
        <v>303</v>
      </c>
      <c r="G205" s="68" t="s">
        <v>570</v>
      </c>
      <c r="H205" s="16"/>
      <c r="I205" s="13">
        <f>SUMIFS(GD_M_2018!G:G,GD_M_2018!E:E,A205)</f>
        <v>-6750000000</v>
      </c>
      <c r="J205" s="16">
        <f t="shared" ref="J205:J215" si="134">H205+I205</f>
        <v>-6750000000</v>
      </c>
      <c r="L205" s="13">
        <f t="shared" ref="L205:L215" si="135">J205</f>
        <v>-6750000000</v>
      </c>
      <c r="M205" s="13">
        <f>SUMIFS(GD_M_2019!G:G,GD_M_2019!E:E,A205)</f>
        <v>-16749999999.999998</v>
      </c>
      <c r="N205" s="13">
        <f t="shared" ref="N205:N215" si="136">M205+L205</f>
        <v>-23500000000</v>
      </c>
      <c r="P205" s="13">
        <f t="shared" ref="P205:P215" si="137">N205</f>
        <v>-23500000000</v>
      </c>
      <c r="Q205" s="13">
        <f>SUMIFS(GD_M_2020!G:G,GD_M_2020!E:E,A205)</f>
        <v>10999999999.999998</v>
      </c>
      <c r="R205" s="13">
        <f t="shared" ref="R205:R215" si="138">Q205+P205</f>
        <v>-12500000000.000002</v>
      </c>
    </row>
    <row r="206" spans="1:18" s="4" customFormat="1" x14ac:dyDescent="0.25">
      <c r="A206" s="15">
        <v>312001</v>
      </c>
      <c r="B206" s="15">
        <v>5530</v>
      </c>
      <c r="C206" s="15">
        <v>131</v>
      </c>
      <c r="D206" s="15">
        <v>312</v>
      </c>
      <c r="E206" s="15" t="s">
        <v>302</v>
      </c>
      <c r="F206" s="15" t="s">
        <v>301</v>
      </c>
      <c r="G206" s="68" t="s">
        <v>570</v>
      </c>
      <c r="H206" s="16"/>
      <c r="I206" s="13">
        <f>SUMIFS(GD_M_2018!G:G,GD_M_2018!E:E,A206)</f>
        <v>0</v>
      </c>
      <c r="J206" s="16">
        <f t="shared" si="134"/>
        <v>0</v>
      </c>
      <c r="L206" s="13">
        <f t="shared" si="135"/>
        <v>0</v>
      </c>
      <c r="M206" s="13">
        <f>SUMIFS(GD_M_2019!G:G,GD_M_2019!E:E,A206)</f>
        <v>0</v>
      </c>
      <c r="N206" s="13">
        <f t="shared" si="136"/>
        <v>0</v>
      </c>
      <c r="P206" s="13">
        <f t="shared" si="137"/>
        <v>0</v>
      </c>
      <c r="Q206" s="13">
        <f>SUMIFS(GD_M_2020!G:G,GD_M_2020!E:E,A206)</f>
        <v>0</v>
      </c>
      <c r="R206" s="13">
        <f t="shared" si="138"/>
        <v>0</v>
      </c>
    </row>
    <row r="207" spans="1:18" s="4" customFormat="1" x14ac:dyDescent="0.25">
      <c r="A207" s="2">
        <v>313001</v>
      </c>
      <c r="B207" s="2">
        <v>5510</v>
      </c>
      <c r="C207" s="12">
        <v>33311</v>
      </c>
      <c r="D207" s="12">
        <v>313</v>
      </c>
      <c r="E207" s="12" t="s">
        <v>300</v>
      </c>
      <c r="F207" s="12" t="s">
        <v>299</v>
      </c>
      <c r="G207" s="68" t="s">
        <v>570</v>
      </c>
      <c r="H207" s="13"/>
      <c r="I207" s="13">
        <f>SUMIFS(GD_M_2018!G:G,GD_M_2018!E:E,A207)</f>
        <v>0</v>
      </c>
      <c r="J207" s="13">
        <f t="shared" si="134"/>
        <v>0</v>
      </c>
      <c r="L207" s="13">
        <f t="shared" si="135"/>
        <v>0</v>
      </c>
      <c r="M207" s="13">
        <f>SUMIFS(GD_M_2019!G:G,GD_M_2019!E:E,A207)</f>
        <v>0</v>
      </c>
      <c r="N207" s="13">
        <f t="shared" si="136"/>
        <v>0</v>
      </c>
      <c r="P207" s="13">
        <f t="shared" si="137"/>
        <v>0</v>
      </c>
      <c r="Q207" s="13">
        <f>SUMIFS(GD_M_2020!G:G,GD_M_2020!E:E,A207)</f>
        <v>0</v>
      </c>
      <c r="R207" s="13">
        <f t="shared" si="138"/>
        <v>0</v>
      </c>
    </row>
    <row r="208" spans="1:18" s="4" customFormat="1" x14ac:dyDescent="0.25">
      <c r="A208" s="2">
        <v>313002</v>
      </c>
      <c r="B208" s="2">
        <v>5510</v>
      </c>
      <c r="C208" s="12">
        <v>33312</v>
      </c>
      <c r="D208" s="12">
        <v>313</v>
      </c>
      <c r="E208" s="12" t="s">
        <v>298</v>
      </c>
      <c r="F208" s="12" t="s">
        <v>297</v>
      </c>
      <c r="G208" s="68" t="s">
        <v>570</v>
      </c>
      <c r="H208" s="13"/>
      <c r="I208" s="13">
        <f>SUMIFS(GD_M_2018!G:G,GD_M_2018!E:E,A208)</f>
        <v>0</v>
      </c>
      <c r="J208" s="13">
        <f t="shared" si="134"/>
        <v>0</v>
      </c>
      <c r="L208" s="13">
        <f t="shared" si="135"/>
        <v>0</v>
      </c>
      <c r="M208" s="13">
        <f>SUMIFS(GD_M_2019!G:G,GD_M_2019!E:E,A208)</f>
        <v>0</v>
      </c>
      <c r="N208" s="13">
        <f t="shared" si="136"/>
        <v>0</v>
      </c>
      <c r="P208" s="13">
        <f t="shared" si="137"/>
        <v>0</v>
      </c>
      <c r="Q208" s="13">
        <f>SUMIFS(GD_M_2020!G:G,GD_M_2020!E:E,A208)</f>
        <v>0</v>
      </c>
      <c r="R208" s="13">
        <f t="shared" si="138"/>
        <v>0</v>
      </c>
    </row>
    <row r="209" spans="1:18" s="4" customFormat="1" x14ac:dyDescent="0.25">
      <c r="A209" s="2">
        <v>313003</v>
      </c>
      <c r="B209" s="2">
        <v>5510</v>
      </c>
      <c r="C209" s="12">
        <v>3332</v>
      </c>
      <c r="D209" s="12">
        <v>313</v>
      </c>
      <c r="E209" s="12" t="s">
        <v>296</v>
      </c>
      <c r="F209" s="12" t="s">
        <v>295</v>
      </c>
      <c r="G209" s="68" t="s">
        <v>570</v>
      </c>
      <c r="H209" s="13"/>
      <c r="I209" s="13">
        <f>SUMIFS(GD_M_2018!G:G,GD_M_2018!E:E,A209)</f>
        <v>0</v>
      </c>
      <c r="J209" s="13">
        <f t="shared" si="134"/>
        <v>0</v>
      </c>
      <c r="L209" s="13">
        <f t="shared" si="135"/>
        <v>0</v>
      </c>
      <c r="M209" s="13">
        <f>SUMIFS(GD_M_2019!G:G,GD_M_2019!E:E,A209)</f>
        <v>0</v>
      </c>
      <c r="N209" s="13">
        <f t="shared" si="136"/>
        <v>0</v>
      </c>
      <c r="P209" s="13">
        <f t="shared" si="137"/>
        <v>0</v>
      </c>
      <c r="Q209" s="13">
        <f>SUMIFS(GD_M_2020!G:G,GD_M_2020!E:E,A209)</f>
        <v>0</v>
      </c>
      <c r="R209" s="13">
        <f t="shared" si="138"/>
        <v>0</v>
      </c>
    </row>
    <row r="210" spans="1:18" s="4" customFormat="1" x14ac:dyDescent="0.25">
      <c r="A210" s="2">
        <v>313004</v>
      </c>
      <c r="B210" s="2">
        <v>5510</v>
      </c>
      <c r="C210" s="12">
        <v>3333</v>
      </c>
      <c r="D210" s="12">
        <v>313</v>
      </c>
      <c r="E210" s="12" t="s">
        <v>294</v>
      </c>
      <c r="F210" s="12" t="s">
        <v>293</v>
      </c>
      <c r="G210" s="68" t="s">
        <v>570</v>
      </c>
      <c r="H210" s="13"/>
      <c r="I210" s="13">
        <f>SUMIFS(GD_M_2018!G:G,GD_M_2018!E:E,A210)</f>
        <v>0</v>
      </c>
      <c r="J210" s="13">
        <f t="shared" si="134"/>
        <v>0</v>
      </c>
      <c r="L210" s="13">
        <f t="shared" si="135"/>
        <v>0</v>
      </c>
      <c r="M210" s="13">
        <f>SUMIFS(GD_M_2019!G:G,GD_M_2019!E:E,A210)</f>
        <v>0</v>
      </c>
      <c r="N210" s="13">
        <f t="shared" si="136"/>
        <v>0</v>
      </c>
      <c r="P210" s="13">
        <f t="shared" si="137"/>
        <v>0</v>
      </c>
      <c r="Q210" s="13">
        <f>SUMIFS(GD_M_2020!G:G,GD_M_2020!E:E,A210)</f>
        <v>0</v>
      </c>
      <c r="R210" s="13">
        <f t="shared" si="138"/>
        <v>0</v>
      </c>
    </row>
    <row r="211" spans="1:18" s="4" customFormat="1" x14ac:dyDescent="0.25">
      <c r="A211" s="2">
        <v>313005</v>
      </c>
      <c r="B211" s="2">
        <v>5510</v>
      </c>
      <c r="C211" s="12">
        <v>3334</v>
      </c>
      <c r="D211" s="12">
        <v>313</v>
      </c>
      <c r="E211" s="12" t="s">
        <v>292</v>
      </c>
      <c r="F211" s="12" t="s">
        <v>291</v>
      </c>
      <c r="G211" s="68" t="s">
        <v>570</v>
      </c>
      <c r="H211" s="13"/>
      <c r="I211" s="13">
        <f>SUMIFS(GD_M_2018!G:G,GD_M_2018!E:E,A211)</f>
        <v>-60000000</v>
      </c>
      <c r="J211" s="13">
        <f t="shared" si="134"/>
        <v>-60000000</v>
      </c>
      <c r="L211" s="13">
        <f t="shared" si="135"/>
        <v>-60000000</v>
      </c>
      <c r="M211" s="13">
        <f>SUMIFS(GD_M_2019!G:G,GD_M_2019!E:E,A211)</f>
        <v>-2100000000</v>
      </c>
      <c r="N211" s="13">
        <f t="shared" si="136"/>
        <v>-2160000000</v>
      </c>
      <c r="P211" s="13">
        <f t="shared" si="137"/>
        <v>-2160000000</v>
      </c>
      <c r="Q211" s="13">
        <f>SUMIFS(GD_M_2020!G:G,GD_M_2020!E:E,A211)</f>
        <v>-1460000000.0000005</v>
      </c>
      <c r="R211" s="13">
        <f t="shared" si="138"/>
        <v>-3620000000.0000005</v>
      </c>
    </row>
    <row r="212" spans="1:18" s="4" customFormat="1" x14ac:dyDescent="0.25">
      <c r="A212" s="2">
        <v>313006</v>
      </c>
      <c r="B212" s="2">
        <v>5510</v>
      </c>
      <c r="C212" s="12">
        <v>3335</v>
      </c>
      <c r="D212" s="12">
        <v>313</v>
      </c>
      <c r="E212" s="12" t="s">
        <v>290</v>
      </c>
      <c r="F212" s="12" t="s">
        <v>289</v>
      </c>
      <c r="G212" s="68" t="s">
        <v>570</v>
      </c>
      <c r="H212" s="13"/>
      <c r="I212" s="13">
        <f>SUMIFS(GD_M_2018!G:G,GD_M_2018!E:E,A212)</f>
        <v>0</v>
      </c>
      <c r="J212" s="13">
        <f t="shared" si="134"/>
        <v>0</v>
      </c>
      <c r="L212" s="13">
        <f t="shared" si="135"/>
        <v>0</v>
      </c>
      <c r="M212" s="13">
        <f>SUMIFS(GD_M_2019!G:G,GD_M_2019!E:E,A212)</f>
        <v>0</v>
      </c>
      <c r="N212" s="13">
        <f t="shared" si="136"/>
        <v>0</v>
      </c>
      <c r="P212" s="13">
        <f t="shared" si="137"/>
        <v>0</v>
      </c>
      <c r="Q212" s="13">
        <f>SUMIFS(GD_M_2020!G:G,GD_M_2020!E:E,A212)</f>
        <v>0</v>
      </c>
      <c r="R212" s="13">
        <f t="shared" si="138"/>
        <v>0</v>
      </c>
    </row>
    <row r="213" spans="1:18" s="4" customFormat="1" x14ac:dyDescent="0.25">
      <c r="A213" s="2">
        <v>313007</v>
      </c>
      <c r="B213" s="2">
        <v>5510</v>
      </c>
      <c r="C213" s="12">
        <v>3336</v>
      </c>
      <c r="D213" s="12">
        <v>313</v>
      </c>
      <c r="E213" s="12" t="s">
        <v>288</v>
      </c>
      <c r="F213" s="12" t="s">
        <v>287</v>
      </c>
      <c r="G213" s="68" t="s">
        <v>570</v>
      </c>
      <c r="H213" s="13"/>
      <c r="I213" s="13">
        <f>SUMIFS(GD_M_2018!G:G,GD_M_2018!E:E,A213)</f>
        <v>0</v>
      </c>
      <c r="J213" s="13">
        <f t="shared" si="134"/>
        <v>0</v>
      </c>
      <c r="L213" s="13">
        <f t="shared" si="135"/>
        <v>0</v>
      </c>
      <c r="M213" s="13">
        <f>SUMIFS(GD_M_2019!G:G,GD_M_2019!E:E,A213)</f>
        <v>0</v>
      </c>
      <c r="N213" s="13">
        <f t="shared" si="136"/>
        <v>0</v>
      </c>
      <c r="P213" s="13">
        <f t="shared" si="137"/>
        <v>0</v>
      </c>
      <c r="Q213" s="13">
        <f>SUMIFS(GD_M_2020!G:G,GD_M_2020!E:E,A213)</f>
        <v>0</v>
      </c>
      <c r="R213" s="13">
        <f t="shared" si="138"/>
        <v>0</v>
      </c>
    </row>
    <row r="214" spans="1:18" s="4" customFormat="1" x14ac:dyDescent="0.25">
      <c r="A214" s="2">
        <v>313008</v>
      </c>
      <c r="B214" s="2">
        <v>5510</v>
      </c>
      <c r="C214" s="12">
        <v>3337</v>
      </c>
      <c r="D214" s="12">
        <v>313</v>
      </c>
      <c r="E214" s="12" t="s">
        <v>286</v>
      </c>
      <c r="F214" s="12" t="s">
        <v>285</v>
      </c>
      <c r="G214" s="68" t="s">
        <v>570</v>
      </c>
      <c r="H214" s="13"/>
      <c r="I214" s="13">
        <f>SUMIFS(GD_M_2018!G:G,GD_M_2018!E:E,A214)</f>
        <v>0</v>
      </c>
      <c r="J214" s="13">
        <f t="shared" si="134"/>
        <v>0</v>
      </c>
      <c r="L214" s="13">
        <f t="shared" si="135"/>
        <v>0</v>
      </c>
      <c r="M214" s="13">
        <f>SUMIFS(GD_M_2019!G:G,GD_M_2019!E:E,A214)</f>
        <v>0</v>
      </c>
      <c r="N214" s="13">
        <f t="shared" si="136"/>
        <v>0</v>
      </c>
      <c r="P214" s="13">
        <f t="shared" si="137"/>
        <v>0</v>
      </c>
      <c r="Q214" s="13">
        <f>SUMIFS(GD_M_2020!G:G,GD_M_2020!E:E,A214)</f>
        <v>0</v>
      </c>
      <c r="R214" s="13">
        <f t="shared" si="138"/>
        <v>0</v>
      </c>
    </row>
    <row r="215" spans="1:18" s="4" customFormat="1" x14ac:dyDescent="0.25">
      <c r="A215" s="2">
        <v>313009</v>
      </c>
      <c r="B215" s="2">
        <v>5510</v>
      </c>
      <c r="C215" s="12">
        <v>3338</v>
      </c>
      <c r="D215" s="12">
        <v>313</v>
      </c>
      <c r="E215" s="12" t="s">
        <v>284</v>
      </c>
      <c r="F215" s="12" t="s">
        <v>283</v>
      </c>
      <c r="G215" s="68" t="s">
        <v>570</v>
      </c>
      <c r="H215" s="13"/>
      <c r="I215" s="13">
        <f>SUMIFS(GD_M_2018!G:G,GD_M_2018!E:E,A215)</f>
        <v>0</v>
      </c>
      <c r="J215" s="13">
        <f t="shared" si="134"/>
        <v>0</v>
      </c>
      <c r="L215" s="13">
        <f t="shared" si="135"/>
        <v>0</v>
      </c>
      <c r="M215" s="13">
        <f>SUMIFS(GD_M_2019!G:G,GD_M_2019!E:E,A215)</f>
        <v>0</v>
      </c>
      <c r="N215" s="13">
        <f t="shared" si="136"/>
        <v>0</v>
      </c>
      <c r="P215" s="13">
        <f t="shared" si="137"/>
        <v>0</v>
      </c>
      <c r="Q215" s="13">
        <f>SUMIFS(GD_M_2020!G:G,GD_M_2020!E:E,A215)</f>
        <v>0</v>
      </c>
      <c r="R215" s="13">
        <f t="shared" si="138"/>
        <v>0</v>
      </c>
    </row>
    <row r="216" spans="1:18" s="4" customFormat="1" x14ac:dyDescent="0.25">
      <c r="A216" s="15"/>
      <c r="B216" s="15"/>
      <c r="C216" s="15"/>
      <c r="D216" s="15"/>
      <c r="E216" s="15" t="s">
        <v>282</v>
      </c>
      <c r="F216" s="15" t="s">
        <v>281</v>
      </c>
      <c r="G216" s="69"/>
      <c r="H216" s="16">
        <f>SUM(H207:H215)</f>
        <v>0</v>
      </c>
      <c r="I216" s="16">
        <f>SUM(I207:I215)</f>
        <v>-60000000</v>
      </c>
      <c r="J216" s="16">
        <f>SUM(J207:J215)</f>
        <v>-60000000</v>
      </c>
      <c r="L216" s="16">
        <f>SUM(L207:L215)</f>
        <v>-60000000</v>
      </c>
      <c r="M216" s="16">
        <f>SUM(M207:M215)</f>
        <v>-2100000000</v>
      </c>
      <c r="N216" s="16">
        <f>SUM(N207:N215)</f>
        <v>-2160000000</v>
      </c>
      <c r="P216" s="16">
        <f>SUM(P207:P215)</f>
        <v>-2160000000</v>
      </c>
      <c r="Q216" s="16">
        <f>SUM(Q207:Q215)</f>
        <v>-1460000000.0000005</v>
      </c>
      <c r="R216" s="16">
        <f>SUM(R207:R215)</f>
        <v>-3620000000.0000005</v>
      </c>
    </row>
    <row r="217" spans="1:18" s="4" customFormat="1" x14ac:dyDescent="0.25">
      <c r="A217" s="15">
        <v>314001</v>
      </c>
      <c r="B217" s="15">
        <v>5510</v>
      </c>
      <c r="C217" s="15">
        <v>334</v>
      </c>
      <c r="D217" s="15">
        <v>314</v>
      </c>
      <c r="E217" s="15" t="s">
        <v>280</v>
      </c>
      <c r="F217" s="15" t="s">
        <v>279</v>
      </c>
      <c r="G217" s="68" t="s">
        <v>570</v>
      </c>
      <c r="H217" s="16"/>
      <c r="I217" s="13">
        <f>SUMIFS(GD_M_2018!G:G,GD_M_2018!E:E,A217)</f>
        <v>-3000000000</v>
      </c>
      <c r="J217" s="16">
        <f>H217+I217</f>
        <v>-3000000000</v>
      </c>
      <c r="L217" s="13">
        <f t="shared" ref="L217:L221" si="139">J217</f>
        <v>-3000000000</v>
      </c>
      <c r="M217" s="13">
        <f>SUMIFS(GD_M_2019!G:G,GD_M_2019!E:E,A217)</f>
        <v>-3500000000</v>
      </c>
      <c r="N217" s="13">
        <f t="shared" ref="N217:N221" si="140">M217+L217</f>
        <v>-6500000000</v>
      </c>
      <c r="P217" s="13">
        <f t="shared" ref="P217:P221" si="141">N217</f>
        <v>-6500000000</v>
      </c>
      <c r="Q217" s="13">
        <f>SUMIFS(GD_M_2020!G:G,GD_M_2020!E:E,A217)</f>
        <v>0</v>
      </c>
      <c r="R217" s="13">
        <f t="shared" ref="R217:R221" si="142">Q217+P217</f>
        <v>-6500000000</v>
      </c>
    </row>
    <row r="218" spans="1:18" s="4" customFormat="1" x14ac:dyDescent="0.25">
      <c r="A218" s="15">
        <v>315001</v>
      </c>
      <c r="B218" s="15">
        <v>5540</v>
      </c>
      <c r="C218" s="15">
        <v>335</v>
      </c>
      <c r="D218" s="15">
        <v>315</v>
      </c>
      <c r="E218" s="15" t="s">
        <v>278</v>
      </c>
      <c r="F218" s="15" t="s">
        <v>277</v>
      </c>
      <c r="G218" s="68" t="s">
        <v>570</v>
      </c>
      <c r="H218" s="16"/>
      <c r="I218" s="13">
        <f>SUMIFS(GD_M_2018!G:G,GD_M_2018!E:E,A218)</f>
        <v>0</v>
      </c>
      <c r="J218" s="16">
        <f>H218+I218</f>
        <v>0</v>
      </c>
      <c r="L218" s="13">
        <f t="shared" si="139"/>
        <v>0</v>
      </c>
      <c r="M218" s="13">
        <f>SUMIFS(GD_M_2019!G:G,GD_M_2019!E:E,A218)</f>
        <v>0</v>
      </c>
      <c r="N218" s="13">
        <f t="shared" si="140"/>
        <v>0</v>
      </c>
      <c r="P218" s="13">
        <f t="shared" si="141"/>
        <v>0</v>
      </c>
      <c r="Q218" s="13">
        <f>SUMIFS(GD_M_2020!G:G,GD_M_2020!E:E,A218)</f>
        <v>0</v>
      </c>
      <c r="R218" s="13">
        <f t="shared" si="142"/>
        <v>0</v>
      </c>
    </row>
    <row r="219" spans="1:18" s="4" customFormat="1" x14ac:dyDescent="0.25">
      <c r="A219" s="2">
        <v>316001</v>
      </c>
      <c r="B219" s="2">
        <v>5520</v>
      </c>
      <c r="C219" s="12">
        <v>3362</v>
      </c>
      <c r="D219" s="12">
        <v>316</v>
      </c>
      <c r="E219" s="12" t="s">
        <v>238</v>
      </c>
      <c r="F219" s="12" t="s">
        <v>237</v>
      </c>
      <c r="G219" s="68" t="s">
        <v>570</v>
      </c>
      <c r="H219" s="13"/>
      <c r="I219" s="13">
        <f>SUMIFS(GD_M_2018!G:G,GD_M_2018!E:E,A219)</f>
        <v>0</v>
      </c>
      <c r="J219" s="13">
        <f>H219+I219</f>
        <v>0</v>
      </c>
      <c r="L219" s="13">
        <f t="shared" si="139"/>
        <v>0</v>
      </c>
      <c r="M219" s="13">
        <f>SUMIFS(GD_M_2019!G:G,GD_M_2019!E:E,A219)</f>
        <v>0</v>
      </c>
      <c r="N219" s="13">
        <f t="shared" si="140"/>
        <v>0</v>
      </c>
      <c r="P219" s="13">
        <f t="shared" si="141"/>
        <v>0</v>
      </c>
      <c r="Q219" s="13">
        <f>SUMIFS(GD_M_2020!G:G,GD_M_2020!E:E,A219)</f>
        <v>0</v>
      </c>
      <c r="R219" s="13">
        <f t="shared" si="142"/>
        <v>0</v>
      </c>
    </row>
    <row r="220" spans="1:18" s="4" customFormat="1" x14ac:dyDescent="0.25">
      <c r="A220" s="2">
        <v>316002</v>
      </c>
      <c r="B220" s="2">
        <v>5520</v>
      </c>
      <c r="C220" s="12">
        <v>3363</v>
      </c>
      <c r="D220" s="12">
        <v>316</v>
      </c>
      <c r="E220" s="12" t="s">
        <v>236</v>
      </c>
      <c r="F220" s="12" t="s">
        <v>235</v>
      </c>
      <c r="G220" s="68" t="s">
        <v>570</v>
      </c>
      <c r="H220" s="13"/>
      <c r="I220" s="13">
        <f>SUMIFS(GD_M_2018!G:G,GD_M_2018!E:E,A220)</f>
        <v>0</v>
      </c>
      <c r="J220" s="13">
        <f>H220+I220</f>
        <v>0</v>
      </c>
      <c r="L220" s="13">
        <f t="shared" si="139"/>
        <v>0</v>
      </c>
      <c r="M220" s="13">
        <f>SUMIFS(GD_M_2019!G:G,GD_M_2019!E:E,A220)</f>
        <v>0</v>
      </c>
      <c r="N220" s="13">
        <f t="shared" si="140"/>
        <v>0</v>
      </c>
      <c r="P220" s="13">
        <f t="shared" si="141"/>
        <v>0</v>
      </c>
      <c r="Q220" s="13">
        <f>SUMIFS(GD_M_2020!G:G,GD_M_2020!E:E,A220)</f>
        <v>0</v>
      </c>
      <c r="R220" s="13">
        <f t="shared" si="142"/>
        <v>0</v>
      </c>
    </row>
    <row r="221" spans="1:18" s="4" customFormat="1" x14ac:dyDescent="0.25">
      <c r="A221" s="2">
        <v>316003</v>
      </c>
      <c r="B221" s="46">
        <v>5510</v>
      </c>
      <c r="C221" s="12">
        <v>3368</v>
      </c>
      <c r="D221" s="12">
        <v>316</v>
      </c>
      <c r="E221" s="12" t="s">
        <v>234</v>
      </c>
      <c r="F221" s="12" t="s">
        <v>233</v>
      </c>
      <c r="G221" s="68" t="s">
        <v>570</v>
      </c>
      <c r="H221" s="13"/>
      <c r="I221" s="13">
        <f>SUMIFS(GD_M_2018!G:G,GD_M_2018!E:E,A221)</f>
        <v>0</v>
      </c>
      <c r="J221" s="13">
        <f>H221+I221</f>
        <v>0</v>
      </c>
      <c r="L221" s="13">
        <f t="shared" si="139"/>
        <v>0</v>
      </c>
      <c r="M221" s="13">
        <f>SUMIFS(GD_M_2019!G:G,GD_M_2019!E:E,A221)</f>
        <v>0</v>
      </c>
      <c r="N221" s="13">
        <f t="shared" si="140"/>
        <v>0</v>
      </c>
      <c r="P221" s="13">
        <f t="shared" si="141"/>
        <v>0</v>
      </c>
      <c r="Q221" s="13">
        <f>SUMIFS(GD_M_2020!G:G,GD_M_2020!E:E,A221)</f>
        <v>0</v>
      </c>
      <c r="R221" s="13">
        <f t="shared" si="142"/>
        <v>0</v>
      </c>
    </row>
    <row r="222" spans="1:18" s="4" customFormat="1" x14ac:dyDescent="0.25">
      <c r="A222" s="15"/>
      <c r="B222" s="15"/>
      <c r="C222" s="15"/>
      <c r="D222" s="15"/>
      <c r="E222" s="15" t="s">
        <v>276</v>
      </c>
      <c r="F222" s="15" t="s">
        <v>275</v>
      </c>
      <c r="G222" s="69"/>
      <c r="H222" s="16">
        <f>SUM(H219:H221)</f>
        <v>0</v>
      </c>
      <c r="I222" s="16">
        <f>SUM(I219:I221)</f>
        <v>0</v>
      </c>
      <c r="J222" s="16">
        <f>SUM(J219:J221)</f>
        <v>0</v>
      </c>
      <c r="L222" s="16">
        <f>SUM(L219:L221)</f>
        <v>0</v>
      </c>
      <c r="M222" s="16">
        <f>SUM(M219:M221)</f>
        <v>0</v>
      </c>
      <c r="N222" s="16">
        <f>SUM(N219:N221)</f>
        <v>0</v>
      </c>
      <c r="P222" s="16">
        <f>SUM(P219:P221)</f>
        <v>0</v>
      </c>
      <c r="Q222" s="16">
        <f>SUM(Q219:Q221)</f>
        <v>0</v>
      </c>
      <c r="R222" s="16">
        <f>SUM(R219:R221)</f>
        <v>0</v>
      </c>
    </row>
    <row r="223" spans="1:18" s="4" customFormat="1" x14ac:dyDescent="0.25">
      <c r="A223" s="15">
        <v>317001</v>
      </c>
      <c r="B223" s="15">
        <v>5510</v>
      </c>
      <c r="C223" s="15">
        <v>337</v>
      </c>
      <c r="D223" s="15">
        <v>317</v>
      </c>
      <c r="E223" s="15" t="s">
        <v>274</v>
      </c>
      <c r="F223" s="15" t="s">
        <v>273</v>
      </c>
      <c r="G223" s="68" t="s">
        <v>570</v>
      </c>
      <c r="H223" s="16"/>
      <c r="I223" s="13">
        <f>SUMIFS(GD_M_2018!G:G,GD_M_2018!E:E,A223)</f>
        <v>0</v>
      </c>
      <c r="J223" s="16">
        <f t="shared" ref="J223:J228" si="143">H223+I223</f>
        <v>0</v>
      </c>
      <c r="L223" s="13">
        <f t="shared" ref="L223:L228" si="144">J223</f>
        <v>0</v>
      </c>
      <c r="M223" s="13">
        <f>SUMIFS(GD_M_2019!G:G,GD_M_2019!E:E,A223)</f>
        <v>0</v>
      </c>
      <c r="N223" s="13">
        <f t="shared" ref="N223:N228" si="145">M223+L223</f>
        <v>0</v>
      </c>
      <c r="P223" s="13">
        <f t="shared" ref="P223:P228" si="146">N223</f>
        <v>0</v>
      </c>
      <c r="Q223" s="13">
        <f>SUMIFS(GD_M_2020!G:G,GD_M_2020!E:E,A223)</f>
        <v>0</v>
      </c>
      <c r="R223" s="13">
        <f t="shared" ref="R223:R228" si="147">Q223+P223</f>
        <v>0</v>
      </c>
    </row>
    <row r="224" spans="1:18" s="4" customFormat="1" x14ac:dyDescent="0.25">
      <c r="A224" s="15">
        <v>318001</v>
      </c>
      <c r="B224" s="15">
        <v>5600</v>
      </c>
      <c r="C224" s="15">
        <v>3387</v>
      </c>
      <c r="D224" s="15">
        <v>318</v>
      </c>
      <c r="E224" s="15" t="s">
        <v>272</v>
      </c>
      <c r="F224" s="15" t="s">
        <v>271</v>
      </c>
      <c r="G224" s="68" t="s">
        <v>570</v>
      </c>
      <c r="H224" s="16"/>
      <c r="I224" s="13">
        <f>SUMIFS(GD_M_2018!G:G,GD_M_2018!E:E,A224)</f>
        <v>0</v>
      </c>
      <c r="J224" s="16">
        <f t="shared" si="143"/>
        <v>0</v>
      </c>
      <c r="L224" s="13">
        <f t="shared" si="144"/>
        <v>0</v>
      </c>
      <c r="M224" s="13">
        <f>SUMIFS(GD_M_2019!G:G,GD_M_2019!E:E,A224)</f>
        <v>0</v>
      </c>
      <c r="N224" s="13">
        <f t="shared" si="145"/>
        <v>0</v>
      </c>
      <c r="P224" s="13">
        <f t="shared" si="146"/>
        <v>0</v>
      </c>
      <c r="Q224" s="13">
        <f>SUMIFS(GD_M_2020!G:G,GD_M_2020!E:E,A224)</f>
        <v>0</v>
      </c>
      <c r="R224" s="13">
        <f t="shared" si="147"/>
        <v>0</v>
      </c>
    </row>
    <row r="225" spans="1:18" s="4" customFormat="1" x14ac:dyDescent="0.25">
      <c r="A225" s="2">
        <v>319001</v>
      </c>
      <c r="B225" s="2">
        <v>5510</v>
      </c>
      <c r="C225" s="12">
        <v>1385</v>
      </c>
      <c r="D225" s="12">
        <v>319</v>
      </c>
      <c r="E225" s="12" t="s">
        <v>228</v>
      </c>
      <c r="F225" s="12" t="s">
        <v>227</v>
      </c>
      <c r="G225" s="68" t="s">
        <v>570</v>
      </c>
      <c r="H225" s="13"/>
      <c r="I225" s="13">
        <f>SUMIFS(GD_M_2018!G:G,GD_M_2018!E:E,A225)</f>
        <v>0</v>
      </c>
      <c r="J225" s="13">
        <f t="shared" si="143"/>
        <v>0</v>
      </c>
      <c r="L225" s="13">
        <f t="shared" si="144"/>
        <v>0</v>
      </c>
      <c r="M225" s="13">
        <f>SUMIFS(GD_M_2019!G:G,GD_M_2019!E:E,A225)</f>
        <v>0</v>
      </c>
      <c r="N225" s="13">
        <f t="shared" si="145"/>
        <v>0</v>
      </c>
      <c r="P225" s="13">
        <f t="shared" si="146"/>
        <v>0</v>
      </c>
      <c r="Q225" s="13">
        <f>SUMIFS(GD_M_2020!G:G,GD_M_2020!E:E,A225)</f>
        <v>0</v>
      </c>
      <c r="R225" s="13">
        <f t="shared" si="147"/>
        <v>0</v>
      </c>
    </row>
    <row r="226" spans="1:18" s="4" customFormat="1" x14ac:dyDescent="0.25">
      <c r="A226" s="2">
        <v>319002</v>
      </c>
      <c r="B226" s="2">
        <v>5511</v>
      </c>
      <c r="C226" s="12">
        <v>1388</v>
      </c>
      <c r="D226" s="12">
        <v>319</v>
      </c>
      <c r="E226" s="12" t="s">
        <v>270</v>
      </c>
      <c r="F226" s="12" t="s">
        <v>225</v>
      </c>
      <c r="G226" s="68" t="s">
        <v>570</v>
      </c>
      <c r="H226" s="13"/>
      <c r="I226" s="13">
        <f>SUMIFS(GD_M_2018!G:G,GD_M_2018!E:E,A226)</f>
        <v>0</v>
      </c>
      <c r="J226" s="13">
        <f t="shared" si="143"/>
        <v>0</v>
      </c>
      <c r="L226" s="13">
        <f t="shared" si="144"/>
        <v>0</v>
      </c>
      <c r="M226" s="13">
        <f>SUMIFS(GD_M_2019!G:G,GD_M_2019!E:E,A226)</f>
        <v>0</v>
      </c>
      <c r="N226" s="13">
        <f t="shared" si="145"/>
        <v>0</v>
      </c>
      <c r="P226" s="13">
        <f t="shared" si="146"/>
        <v>0</v>
      </c>
      <c r="Q226" s="13">
        <f>SUMIFS(GD_M_2020!G:G,GD_M_2020!E:E,A226)</f>
        <v>0</v>
      </c>
      <c r="R226" s="13">
        <f t="shared" si="147"/>
        <v>0</v>
      </c>
    </row>
    <row r="227" spans="1:18" s="4" customFormat="1" x14ac:dyDescent="0.25">
      <c r="A227" s="2">
        <v>319003</v>
      </c>
      <c r="B227" s="2">
        <v>5510</v>
      </c>
      <c r="C227" s="12">
        <v>338</v>
      </c>
      <c r="D227" s="12">
        <v>319</v>
      </c>
      <c r="E227" s="12" t="s">
        <v>269</v>
      </c>
      <c r="F227" s="12" t="s">
        <v>223</v>
      </c>
      <c r="G227" s="68" t="s">
        <v>570</v>
      </c>
      <c r="H227" s="13"/>
      <c r="I227" s="13">
        <f>SUMIFS(GD_M_2018!G:G,GD_M_2018!E:E,A227)</f>
        <v>0</v>
      </c>
      <c r="J227" s="13">
        <f t="shared" si="143"/>
        <v>0</v>
      </c>
      <c r="L227" s="13">
        <f t="shared" si="144"/>
        <v>0</v>
      </c>
      <c r="M227" s="13">
        <f>SUMIFS(GD_M_2019!G:G,GD_M_2019!E:E,A227)</f>
        <v>0</v>
      </c>
      <c r="N227" s="13">
        <f t="shared" si="145"/>
        <v>0</v>
      </c>
      <c r="P227" s="13">
        <f t="shared" si="146"/>
        <v>0</v>
      </c>
      <c r="Q227" s="13">
        <f>SUMIFS(GD_M_2020!G:G,GD_M_2020!E:E,A227)</f>
        <v>-3500000000</v>
      </c>
      <c r="R227" s="13">
        <f t="shared" si="147"/>
        <v>-3500000000</v>
      </c>
    </row>
    <row r="228" spans="1:18" s="4" customFormat="1" x14ac:dyDescent="0.25">
      <c r="A228" s="2">
        <v>319004</v>
      </c>
      <c r="B228" s="2">
        <v>5510</v>
      </c>
      <c r="C228" s="12">
        <v>334</v>
      </c>
      <c r="D228" s="12">
        <v>319</v>
      </c>
      <c r="E228" s="12" t="s">
        <v>222</v>
      </c>
      <c r="F228" s="12" t="s">
        <v>221</v>
      </c>
      <c r="G228" s="68" t="s">
        <v>570</v>
      </c>
      <c r="H228" s="13"/>
      <c r="I228" s="13">
        <f>SUMIFS(GD_M_2018!G:G,GD_M_2018!E:E,A228)</f>
        <v>0</v>
      </c>
      <c r="J228" s="13">
        <f t="shared" si="143"/>
        <v>0</v>
      </c>
      <c r="L228" s="13">
        <f t="shared" si="144"/>
        <v>0</v>
      </c>
      <c r="M228" s="13">
        <f>SUMIFS(GD_M_2019!G:G,GD_M_2019!E:E,A228)</f>
        <v>0</v>
      </c>
      <c r="N228" s="13">
        <f t="shared" si="145"/>
        <v>0</v>
      </c>
      <c r="P228" s="13">
        <f t="shared" si="146"/>
        <v>0</v>
      </c>
      <c r="Q228" s="13">
        <f>SUMIFS(GD_M_2020!G:G,GD_M_2020!E:E,A228)</f>
        <v>0</v>
      </c>
      <c r="R228" s="13">
        <f t="shared" si="147"/>
        <v>0</v>
      </c>
    </row>
    <row r="229" spans="1:18" s="4" customFormat="1" x14ac:dyDescent="0.25">
      <c r="A229" s="15"/>
      <c r="B229" s="15"/>
      <c r="C229" s="15"/>
      <c r="D229" s="15"/>
      <c r="E229" s="15" t="s">
        <v>268</v>
      </c>
      <c r="F229" s="15" t="s">
        <v>267</v>
      </c>
      <c r="G229" s="69"/>
      <c r="H229" s="16">
        <f>SUM(H225:H228)</f>
        <v>0</v>
      </c>
      <c r="I229" s="16">
        <f>SUM(I225:I228)</f>
        <v>0</v>
      </c>
      <c r="J229" s="16">
        <f>SUM(J225:J228)</f>
        <v>0</v>
      </c>
      <c r="L229" s="16">
        <f>SUM(L225:L228)</f>
        <v>0</v>
      </c>
      <c r="M229" s="16">
        <f>SUM(M225:M228)</f>
        <v>0</v>
      </c>
      <c r="N229" s="16">
        <f>SUM(N225:N228)</f>
        <v>0</v>
      </c>
      <c r="P229" s="16">
        <f>SUM(P225:P228)</f>
        <v>0</v>
      </c>
      <c r="Q229" s="16">
        <f>SUM(Q225:Q228)</f>
        <v>-3500000000</v>
      </c>
      <c r="R229" s="16">
        <f>SUM(R225:R228)</f>
        <v>-3500000000</v>
      </c>
    </row>
    <row r="230" spans="1:18" s="4" customFormat="1" x14ac:dyDescent="0.25">
      <c r="A230" s="2">
        <v>320001</v>
      </c>
      <c r="B230" s="2">
        <v>5300</v>
      </c>
      <c r="C230" s="12">
        <v>3411</v>
      </c>
      <c r="D230" s="12">
        <v>320</v>
      </c>
      <c r="E230" s="12" t="s">
        <v>218</v>
      </c>
      <c r="F230" s="12" t="s">
        <v>217</v>
      </c>
      <c r="G230" s="68" t="s">
        <v>570</v>
      </c>
      <c r="H230" s="13"/>
      <c r="I230" s="13">
        <f>SUMIFS(GD_M_2018!G:G,GD_M_2018!E:E,A230)</f>
        <v>0</v>
      </c>
      <c r="J230" s="13">
        <f>H230+I230</f>
        <v>0</v>
      </c>
      <c r="L230" s="13">
        <f t="shared" ref="L230:L232" si="148">J230</f>
        <v>0</v>
      </c>
      <c r="M230" s="13">
        <f>SUMIFS(GD_M_2019!G:G,GD_M_2019!E:E,A230)</f>
        <v>0</v>
      </c>
      <c r="N230" s="13">
        <f t="shared" ref="N230:N232" si="149">M230+L230</f>
        <v>0</v>
      </c>
      <c r="P230" s="13">
        <f t="shared" ref="P230:P232" si="150">N230</f>
        <v>0</v>
      </c>
      <c r="Q230" s="13">
        <f>SUMIFS(GD_M_2020!G:G,GD_M_2020!E:E,A230)</f>
        <v>0</v>
      </c>
      <c r="R230" s="13">
        <f t="shared" ref="R230:R232" si="151">Q230+P230</f>
        <v>0</v>
      </c>
    </row>
    <row r="231" spans="1:18" s="4" customFormat="1" x14ac:dyDescent="0.25">
      <c r="A231" s="2">
        <v>320002</v>
      </c>
      <c r="B231" s="2">
        <v>5300</v>
      </c>
      <c r="C231" s="12">
        <v>3412</v>
      </c>
      <c r="D231" s="12">
        <v>320</v>
      </c>
      <c r="E231" s="12" t="s">
        <v>216</v>
      </c>
      <c r="F231" s="12" t="s">
        <v>215</v>
      </c>
      <c r="G231" s="68" t="s">
        <v>570</v>
      </c>
      <c r="H231" s="13"/>
      <c r="I231" s="13">
        <f>SUMIFS(GD_M_2018!G:G,GD_M_2018!E:E,A231)</f>
        <v>0</v>
      </c>
      <c r="J231" s="13">
        <f>H231+I231</f>
        <v>0</v>
      </c>
      <c r="L231" s="13">
        <f t="shared" si="148"/>
        <v>0</v>
      </c>
      <c r="M231" s="13">
        <f>SUMIFS(GD_M_2019!G:G,GD_M_2019!E:E,A231)</f>
        <v>0</v>
      </c>
      <c r="N231" s="13">
        <f t="shared" si="149"/>
        <v>0</v>
      </c>
      <c r="P231" s="13">
        <f t="shared" si="150"/>
        <v>0</v>
      </c>
      <c r="Q231" s="13">
        <f>SUMIFS(GD_M_2020!G:G,GD_M_2020!E:E,A231)</f>
        <v>0</v>
      </c>
      <c r="R231" s="13">
        <f t="shared" si="151"/>
        <v>0</v>
      </c>
    </row>
    <row r="232" spans="1:18" s="4" customFormat="1" x14ac:dyDescent="0.25">
      <c r="A232" s="2">
        <v>320003</v>
      </c>
      <c r="B232" s="2">
        <v>5300</v>
      </c>
      <c r="C232" s="12">
        <v>34311</v>
      </c>
      <c r="D232" s="12">
        <v>320</v>
      </c>
      <c r="E232" s="12" t="s">
        <v>214</v>
      </c>
      <c r="F232" s="12" t="s">
        <v>213</v>
      </c>
      <c r="G232" s="68" t="s">
        <v>570</v>
      </c>
      <c r="H232" s="13"/>
      <c r="I232" s="13">
        <f>SUMIFS(GD_M_2018!G:G,GD_M_2018!E:E,A232)</f>
        <v>0</v>
      </c>
      <c r="J232" s="13">
        <f>H232+I232</f>
        <v>0</v>
      </c>
      <c r="L232" s="13">
        <f t="shared" si="148"/>
        <v>0</v>
      </c>
      <c r="M232" s="13">
        <f>SUMIFS(GD_M_2019!G:G,GD_M_2019!E:E,A232)</f>
        <v>0</v>
      </c>
      <c r="N232" s="13">
        <f t="shared" si="149"/>
        <v>0</v>
      </c>
      <c r="P232" s="13">
        <f t="shared" si="150"/>
        <v>0</v>
      </c>
      <c r="Q232" s="13">
        <f>SUMIFS(GD_M_2020!G:G,GD_M_2020!E:E,A232)</f>
        <v>0</v>
      </c>
      <c r="R232" s="13">
        <f t="shared" si="151"/>
        <v>0</v>
      </c>
    </row>
    <row r="233" spans="1:18" s="4" customFormat="1" x14ac:dyDescent="0.25">
      <c r="A233" s="15"/>
      <c r="B233" s="15"/>
      <c r="C233" s="15"/>
      <c r="D233" s="15"/>
      <c r="E233" s="15" t="s">
        <v>266</v>
      </c>
      <c r="F233" s="15" t="s">
        <v>265</v>
      </c>
      <c r="G233" s="69"/>
      <c r="H233" s="16">
        <f>SUM(H230:H232)</f>
        <v>0</v>
      </c>
      <c r="I233" s="16">
        <f>SUM(I230:I232)</f>
        <v>0</v>
      </c>
      <c r="J233" s="16">
        <f>SUM(J230:J232)</f>
        <v>0</v>
      </c>
      <c r="L233" s="16">
        <f>SUM(L230:L232)</f>
        <v>0</v>
      </c>
      <c r="M233" s="16">
        <f>SUM(M230:M232)</f>
        <v>0</v>
      </c>
      <c r="N233" s="16">
        <f>SUM(N230:N232)</f>
        <v>0</v>
      </c>
      <c r="P233" s="16">
        <f>SUM(P230:P232)</f>
        <v>0</v>
      </c>
      <c r="Q233" s="16">
        <f>SUM(Q230:Q232)</f>
        <v>0</v>
      </c>
      <c r="R233" s="16">
        <f>SUM(R230:R232)</f>
        <v>0</v>
      </c>
    </row>
    <row r="234" spans="1:18" s="4" customFormat="1" x14ac:dyDescent="0.25">
      <c r="A234" s="4">
        <v>321001</v>
      </c>
      <c r="B234" s="46">
        <v>5510</v>
      </c>
      <c r="C234" s="22">
        <v>3521</v>
      </c>
      <c r="D234" s="12">
        <v>321</v>
      </c>
      <c r="E234" s="22" t="s">
        <v>202</v>
      </c>
      <c r="F234" s="22" t="s">
        <v>201</v>
      </c>
      <c r="G234" s="68" t="s">
        <v>570</v>
      </c>
      <c r="H234" s="13"/>
      <c r="I234" s="13">
        <f>SUMIFS(GD_M_2018!G:G,GD_M_2018!E:E,A234)</f>
        <v>0</v>
      </c>
      <c r="J234" s="13">
        <f>H234+I234</f>
        <v>0</v>
      </c>
      <c r="L234" s="13">
        <f t="shared" ref="L234:L237" si="152">J234</f>
        <v>0</v>
      </c>
      <c r="M234" s="13">
        <f>SUMIFS(GD_M_2019!G:G,GD_M_2019!E:E,A234)</f>
        <v>0</v>
      </c>
      <c r="N234" s="13">
        <f t="shared" ref="N234:N237" si="153">M234+L234</f>
        <v>0</v>
      </c>
      <c r="P234" s="13">
        <f t="shared" ref="P234:P237" si="154">N234</f>
        <v>0</v>
      </c>
      <c r="Q234" s="13">
        <f>SUMIFS(GD_M_2020!G:G,GD_M_2020!E:E,A234)</f>
        <v>0</v>
      </c>
      <c r="R234" s="13">
        <f t="shared" ref="R234:R237" si="155">Q234+P234</f>
        <v>0</v>
      </c>
    </row>
    <row r="235" spans="1:18" s="4" customFormat="1" x14ac:dyDescent="0.25">
      <c r="A235" s="4">
        <v>321002</v>
      </c>
      <c r="B235" s="4">
        <v>5510</v>
      </c>
      <c r="C235" s="22">
        <v>3522</v>
      </c>
      <c r="D235" s="12">
        <v>321</v>
      </c>
      <c r="E235" s="22" t="s">
        <v>200</v>
      </c>
      <c r="F235" s="22" t="s">
        <v>199</v>
      </c>
      <c r="G235" s="68" t="s">
        <v>570</v>
      </c>
      <c r="H235" s="13"/>
      <c r="I235" s="13">
        <f>SUMIFS(GD_M_2018!G:G,GD_M_2018!E:E,A235)</f>
        <v>0</v>
      </c>
      <c r="J235" s="13">
        <f>H235+I235</f>
        <v>0</v>
      </c>
      <c r="L235" s="13">
        <f t="shared" si="152"/>
        <v>0</v>
      </c>
      <c r="M235" s="13">
        <f>SUMIFS(GD_M_2019!G:G,GD_M_2019!E:E,A235)</f>
        <v>0</v>
      </c>
      <c r="N235" s="13">
        <f t="shared" si="153"/>
        <v>0</v>
      </c>
      <c r="P235" s="13">
        <f t="shared" si="154"/>
        <v>0</v>
      </c>
      <c r="Q235" s="13">
        <f>SUMIFS(GD_M_2020!G:G,GD_M_2020!E:E,A235)</f>
        <v>0</v>
      </c>
      <c r="R235" s="13">
        <f t="shared" si="155"/>
        <v>0</v>
      </c>
    </row>
    <row r="236" spans="1:18" s="4" customFormat="1" x14ac:dyDescent="0.25">
      <c r="A236" s="4">
        <v>321003</v>
      </c>
      <c r="B236" s="4">
        <v>5510</v>
      </c>
      <c r="C236" s="22">
        <v>3523</v>
      </c>
      <c r="D236" s="12">
        <v>321</v>
      </c>
      <c r="E236" s="22" t="s">
        <v>198</v>
      </c>
      <c r="F236" s="22" t="s">
        <v>197</v>
      </c>
      <c r="G236" s="68" t="s">
        <v>570</v>
      </c>
      <c r="H236" s="13"/>
      <c r="I236" s="13">
        <f>SUMIFS(GD_M_2018!G:G,GD_M_2018!E:E,A236)</f>
        <v>0</v>
      </c>
      <c r="J236" s="13">
        <f>H236+I236</f>
        <v>0</v>
      </c>
      <c r="L236" s="13">
        <f t="shared" si="152"/>
        <v>0</v>
      </c>
      <c r="M236" s="13">
        <f>SUMIFS(GD_M_2019!G:G,GD_M_2019!E:E,A236)</f>
        <v>0</v>
      </c>
      <c r="N236" s="13">
        <f t="shared" si="153"/>
        <v>0</v>
      </c>
      <c r="P236" s="13">
        <f t="shared" si="154"/>
        <v>0</v>
      </c>
      <c r="Q236" s="13">
        <f>SUMIFS(GD_M_2020!G:G,GD_M_2020!E:E,A236)</f>
        <v>0</v>
      </c>
      <c r="R236" s="13">
        <f t="shared" si="155"/>
        <v>0</v>
      </c>
    </row>
    <row r="237" spans="1:18" s="4" customFormat="1" x14ac:dyDescent="0.25">
      <c r="A237" s="4">
        <v>321004</v>
      </c>
      <c r="B237" s="4">
        <v>5510</v>
      </c>
      <c r="C237" s="22">
        <v>3524</v>
      </c>
      <c r="D237" s="12">
        <v>321</v>
      </c>
      <c r="E237" s="22" t="s">
        <v>196</v>
      </c>
      <c r="F237" s="22" t="s">
        <v>195</v>
      </c>
      <c r="G237" s="68" t="s">
        <v>570</v>
      </c>
      <c r="H237" s="13"/>
      <c r="I237" s="13">
        <f>SUMIFS(GD_M_2018!G:G,GD_M_2018!E:E,A237)</f>
        <v>0</v>
      </c>
      <c r="J237" s="13">
        <f>H237+I237</f>
        <v>0</v>
      </c>
      <c r="L237" s="13">
        <f t="shared" si="152"/>
        <v>0</v>
      </c>
      <c r="M237" s="13">
        <f>SUMIFS(GD_M_2019!G:G,GD_M_2019!E:E,A237)</f>
        <v>0</v>
      </c>
      <c r="N237" s="13">
        <f t="shared" si="153"/>
        <v>0</v>
      </c>
      <c r="P237" s="13">
        <f t="shared" si="154"/>
        <v>0</v>
      </c>
      <c r="Q237" s="13">
        <f>SUMIFS(GD_M_2020!G:G,GD_M_2020!E:E,A237)</f>
        <v>0</v>
      </c>
      <c r="R237" s="13">
        <f t="shared" si="155"/>
        <v>0</v>
      </c>
    </row>
    <row r="238" spans="1:18" s="4" customFormat="1" x14ac:dyDescent="0.25">
      <c r="A238" s="15"/>
      <c r="B238" s="15"/>
      <c r="C238" s="15"/>
      <c r="D238" s="15"/>
      <c r="E238" s="15" t="s">
        <v>264</v>
      </c>
      <c r="F238" s="15" t="s">
        <v>263</v>
      </c>
      <c r="G238" s="69"/>
      <c r="H238" s="16">
        <f>SUM(H234:H237)</f>
        <v>0</v>
      </c>
      <c r="I238" s="16">
        <f>SUM(I234:I237)</f>
        <v>0</v>
      </c>
      <c r="J238" s="16">
        <f>SUM(J234:J237)</f>
        <v>0</v>
      </c>
      <c r="L238" s="16">
        <f>SUM(L234:L237)</f>
        <v>0</v>
      </c>
      <c r="M238" s="16">
        <f>SUM(M234:M237)</f>
        <v>0</v>
      </c>
      <c r="N238" s="16">
        <f>SUM(N234:N237)</f>
        <v>0</v>
      </c>
      <c r="P238" s="16">
        <f>SUM(P234:P237)</f>
        <v>0</v>
      </c>
      <c r="Q238" s="16">
        <f>SUM(Q234:Q237)</f>
        <v>0</v>
      </c>
      <c r="R238" s="16">
        <f>SUM(R234:R237)</f>
        <v>0</v>
      </c>
    </row>
    <row r="239" spans="1:18" s="4" customFormat="1" x14ac:dyDescent="0.25">
      <c r="A239" s="4">
        <v>322001</v>
      </c>
      <c r="B239" s="47">
        <v>5510</v>
      </c>
      <c r="C239" s="22">
        <v>3531</v>
      </c>
      <c r="D239" s="12">
        <v>322</v>
      </c>
      <c r="E239" s="48" t="s">
        <v>262</v>
      </c>
      <c r="F239" s="22" t="s">
        <v>261</v>
      </c>
      <c r="G239" s="68" t="s">
        <v>570</v>
      </c>
      <c r="H239" s="13"/>
      <c r="I239" s="13">
        <f>SUMIFS(GD_M_2018!G:G,GD_M_2018!E:E,A239)</f>
        <v>0</v>
      </c>
      <c r="J239" s="13">
        <f>H239+I239</f>
        <v>0</v>
      </c>
      <c r="L239" s="13">
        <f t="shared" ref="L239:L242" si="156">J239</f>
        <v>0</v>
      </c>
      <c r="M239" s="13">
        <f>SUMIFS(GD_M_2019!G:G,GD_M_2019!E:E,A239)</f>
        <v>0</v>
      </c>
      <c r="N239" s="13">
        <f t="shared" ref="N239:N242" si="157">M239+L239</f>
        <v>0</v>
      </c>
      <c r="P239" s="13">
        <f t="shared" ref="P239:P242" si="158">N239</f>
        <v>0</v>
      </c>
      <c r="Q239" s="13">
        <f>SUMIFS(GD_M_2020!G:G,GD_M_2020!E:E,A239)</f>
        <v>0</v>
      </c>
      <c r="R239" s="13">
        <f t="shared" ref="R239:R242" si="159">Q239+P239</f>
        <v>0</v>
      </c>
    </row>
    <row r="240" spans="1:18" s="4" customFormat="1" x14ac:dyDescent="0.25">
      <c r="A240" s="4">
        <v>322002</v>
      </c>
      <c r="B240" s="47">
        <v>5510</v>
      </c>
      <c r="C240" s="22">
        <v>3532</v>
      </c>
      <c r="D240" s="12">
        <v>322</v>
      </c>
      <c r="E240" s="48" t="s">
        <v>260</v>
      </c>
      <c r="F240" s="22" t="s">
        <v>259</v>
      </c>
      <c r="G240" s="68" t="s">
        <v>570</v>
      </c>
      <c r="H240" s="13"/>
      <c r="I240" s="13">
        <f>SUMIFS(GD_M_2018!G:G,GD_M_2018!E:E,A240)</f>
        <v>0</v>
      </c>
      <c r="J240" s="13">
        <f>H240+I240</f>
        <v>0</v>
      </c>
      <c r="L240" s="13">
        <f t="shared" si="156"/>
        <v>0</v>
      </c>
      <c r="M240" s="13">
        <f>SUMIFS(GD_M_2019!G:G,GD_M_2019!E:E,A240)</f>
        <v>0</v>
      </c>
      <c r="N240" s="13">
        <f t="shared" si="157"/>
        <v>0</v>
      </c>
      <c r="P240" s="13">
        <f t="shared" si="158"/>
        <v>0</v>
      </c>
      <c r="Q240" s="13">
        <f>SUMIFS(GD_M_2020!G:G,GD_M_2020!E:E,A240)</f>
        <v>0</v>
      </c>
      <c r="R240" s="13">
        <f t="shared" si="159"/>
        <v>0</v>
      </c>
    </row>
    <row r="241" spans="1:18" s="4" customFormat="1" x14ac:dyDescent="0.25">
      <c r="A241" s="4">
        <v>322003</v>
      </c>
      <c r="B241" s="4">
        <v>5500</v>
      </c>
      <c r="C241" s="22">
        <v>3533</v>
      </c>
      <c r="D241" s="12">
        <v>322</v>
      </c>
      <c r="E241" s="22" t="s">
        <v>258</v>
      </c>
      <c r="F241" s="22" t="s">
        <v>257</v>
      </c>
      <c r="G241" s="68" t="s">
        <v>570</v>
      </c>
      <c r="H241" s="13"/>
      <c r="I241" s="13">
        <f>SUMIFS(GD_M_2018!G:G,GD_M_2018!E:E,A241)</f>
        <v>0</v>
      </c>
      <c r="J241" s="13">
        <f>H241+I241</f>
        <v>0</v>
      </c>
      <c r="L241" s="13">
        <f t="shared" si="156"/>
        <v>0</v>
      </c>
      <c r="M241" s="13">
        <f>SUMIFS(GD_M_2019!G:G,GD_M_2019!E:E,A241)</f>
        <v>0</v>
      </c>
      <c r="N241" s="13">
        <f t="shared" si="157"/>
        <v>0</v>
      </c>
      <c r="P241" s="13">
        <f t="shared" si="158"/>
        <v>0</v>
      </c>
      <c r="Q241" s="13">
        <f>SUMIFS(GD_M_2020!G:G,GD_M_2020!E:E,A241)</f>
        <v>0</v>
      </c>
      <c r="R241" s="13">
        <f t="shared" si="159"/>
        <v>0</v>
      </c>
    </row>
    <row r="242" spans="1:18" s="4" customFormat="1" x14ac:dyDescent="0.25">
      <c r="A242" s="4">
        <v>322004</v>
      </c>
      <c r="B242" s="47">
        <v>5510</v>
      </c>
      <c r="C242" s="22">
        <v>3534</v>
      </c>
      <c r="D242" s="12">
        <v>322</v>
      </c>
      <c r="E242" s="22" t="s">
        <v>256</v>
      </c>
      <c r="F242" s="22" t="s">
        <v>255</v>
      </c>
      <c r="G242" s="68" t="s">
        <v>570</v>
      </c>
      <c r="H242" s="13"/>
      <c r="I242" s="13">
        <f>SUMIFS(GD_M_2018!G:G,GD_M_2018!E:E,A242)</f>
        <v>0</v>
      </c>
      <c r="J242" s="13">
        <f>H242+I242</f>
        <v>0</v>
      </c>
      <c r="L242" s="13">
        <f t="shared" si="156"/>
        <v>0</v>
      </c>
      <c r="M242" s="13">
        <f>SUMIFS(GD_M_2019!G:G,GD_M_2019!E:E,A242)</f>
        <v>0</v>
      </c>
      <c r="N242" s="13">
        <f t="shared" si="157"/>
        <v>0</v>
      </c>
      <c r="P242" s="13">
        <f t="shared" si="158"/>
        <v>0</v>
      </c>
      <c r="Q242" s="13">
        <f>SUMIFS(GD_M_2020!G:G,GD_M_2020!E:E,A242)</f>
        <v>0</v>
      </c>
      <c r="R242" s="13">
        <f t="shared" si="159"/>
        <v>0</v>
      </c>
    </row>
    <row r="243" spans="1:18" s="4" customFormat="1" x14ac:dyDescent="0.25">
      <c r="A243" s="15"/>
      <c r="B243" s="15"/>
      <c r="C243" s="15"/>
      <c r="D243" s="15"/>
      <c r="E243" s="15" t="s">
        <v>254</v>
      </c>
      <c r="F243" s="15" t="s">
        <v>253</v>
      </c>
      <c r="G243" s="69"/>
      <c r="H243" s="16">
        <f>SUM(H239:H242)</f>
        <v>0</v>
      </c>
      <c r="I243" s="16">
        <f>SUM(I239:I242)</f>
        <v>0</v>
      </c>
      <c r="J243" s="16">
        <f>SUM(J239:J242)</f>
        <v>0</v>
      </c>
      <c r="L243" s="16">
        <f>SUM(L239:L242)</f>
        <v>0</v>
      </c>
      <c r="M243" s="16">
        <f>SUM(M239:M242)</f>
        <v>0</v>
      </c>
      <c r="N243" s="16">
        <f>SUM(N239:N242)</f>
        <v>0</v>
      </c>
      <c r="P243" s="16">
        <f>SUM(P239:P242)</f>
        <v>0</v>
      </c>
      <c r="Q243" s="16">
        <f>SUM(Q239:Q242)</f>
        <v>0</v>
      </c>
      <c r="R243" s="16">
        <f>SUM(R239:R242)</f>
        <v>0</v>
      </c>
    </row>
    <row r="244" spans="1:18" s="4" customFormat="1" x14ac:dyDescent="0.25">
      <c r="A244" s="15">
        <v>323001</v>
      </c>
      <c r="B244" s="15">
        <v>5500</v>
      </c>
      <c r="C244" s="15">
        <v>357</v>
      </c>
      <c r="D244" s="15">
        <v>323</v>
      </c>
      <c r="E244" s="15" t="s">
        <v>252</v>
      </c>
      <c r="F244" s="15" t="s">
        <v>251</v>
      </c>
      <c r="G244" s="68" t="s">
        <v>570</v>
      </c>
      <c r="H244" s="16"/>
      <c r="I244" s="13">
        <f>SUMIFS(GD_M_2018!G:G,GD_M_2018!E:E,A244)</f>
        <v>0</v>
      </c>
      <c r="J244" s="16">
        <f>H244+I244</f>
        <v>0</v>
      </c>
      <c r="L244" s="13">
        <f t="shared" ref="L244:L245" si="160">J244</f>
        <v>0</v>
      </c>
      <c r="M244" s="13">
        <f>SUMIFS(GD_M_2019!G:G,GD_M_2019!E:E,A244)</f>
        <v>0</v>
      </c>
      <c r="N244" s="13">
        <f t="shared" ref="N244:N245" si="161">M244+L244</f>
        <v>0</v>
      </c>
      <c r="P244" s="13">
        <f t="shared" ref="P244:P245" si="162">N244</f>
        <v>0</v>
      </c>
      <c r="Q244" s="13">
        <f>SUMIFS(GD_M_2020!G:G,GD_M_2020!E:E,A244)</f>
        <v>0</v>
      </c>
      <c r="R244" s="13">
        <f t="shared" ref="R244:R245" si="163">Q244+P244</f>
        <v>0</v>
      </c>
    </row>
    <row r="245" spans="1:18" s="4" customFormat="1" x14ac:dyDescent="0.25">
      <c r="A245" s="15">
        <v>324001</v>
      </c>
      <c r="B245" s="15">
        <v>5500</v>
      </c>
      <c r="C245" s="15">
        <v>171</v>
      </c>
      <c r="D245" s="15">
        <v>324</v>
      </c>
      <c r="E245" s="15" t="s">
        <v>250</v>
      </c>
      <c r="F245" s="15" t="s">
        <v>249</v>
      </c>
      <c r="G245" s="68" t="s">
        <v>570</v>
      </c>
      <c r="H245" s="16"/>
      <c r="I245" s="13">
        <f>SUMIFS(GD_M_2018!G:G,GD_M_2018!E:E,A245)</f>
        <v>0</v>
      </c>
      <c r="J245" s="16">
        <f>H245+I245</f>
        <v>0</v>
      </c>
      <c r="L245" s="13">
        <f t="shared" si="160"/>
        <v>0</v>
      </c>
      <c r="M245" s="13">
        <f>SUMIFS(GD_M_2019!G:G,GD_M_2019!E:E,A245)</f>
        <v>0</v>
      </c>
      <c r="N245" s="13">
        <f t="shared" si="161"/>
        <v>0</v>
      </c>
      <c r="P245" s="13">
        <f t="shared" si="162"/>
        <v>0</v>
      </c>
      <c r="Q245" s="13">
        <f>SUMIFS(GD_M_2020!G:G,GD_M_2020!E:E,A245)</f>
        <v>0</v>
      </c>
      <c r="R245" s="13">
        <f t="shared" si="163"/>
        <v>0</v>
      </c>
    </row>
    <row r="246" spans="1:18" s="4" customFormat="1" x14ac:dyDescent="0.25">
      <c r="A246" s="27"/>
      <c r="B246" s="27"/>
      <c r="C246" s="27"/>
      <c r="D246" s="27">
        <v>310</v>
      </c>
      <c r="E246" s="27" t="s">
        <v>248</v>
      </c>
      <c r="F246" s="27" t="s">
        <v>247</v>
      </c>
      <c r="G246" s="72"/>
      <c r="H246" s="28">
        <f>SUM(H205:H206,H216:H218,H222:H224,H229,H233,H238,H243:H245)</f>
        <v>0</v>
      </c>
      <c r="I246" s="28">
        <f>SUM(I205:I206,I216:I218,I222:I224,I229,I233,I238,I243:I245)</f>
        <v>-9810000000</v>
      </c>
      <c r="J246" s="28">
        <f>SUM(J205:J206,J216:J218,J222:J224,J229,J233,J238,J243:J245)</f>
        <v>-9810000000</v>
      </c>
      <c r="L246" s="28">
        <f>SUM(L205:L206,L216:L218,L222:L224,L229,L233,L238,L243:L245)</f>
        <v>-9810000000</v>
      </c>
      <c r="M246" s="28">
        <f>SUM(M205:M206,M216:M218,M222:M224,M229,M233,M238,M243:M245)</f>
        <v>-22350000000</v>
      </c>
      <c r="N246" s="28">
        <f>SUM(N205:N206,N216:N218,N222:N224,N229,N233,N238,N243:N245)</f>
        <v>-32160000000</v>
      </c>
      <c r="P246" s="28">
        <f>SUM(P205:P206,P216:P218,P222:P224,P229,P233,P238,P243:P245)</f>
        <v>-32160000000</v>
      </c>
      <c r="Q246" s="28">
        <f>SUM(Q205:Q206,Q216:Q218,Q222:Q224,Q229,Q233,Q238,Q243:Q245)</f>
        <v>6039999999.9999981</v>
      </c>
      <c r="R246" s="28">
        <f>SUM(R205:R206,R216:R218,R222:R224,R229,R233,R238,R243:R245)</f>
        <v>-26120000000</v>
      </c>
    </row>
    <row r="247" spans="1:18" s="4" customFormat="1" x14ac:dyDescent="0.25">
      <c r="A247" s="2"/>
      <c r="B247" s="2"/>
      <c r="C247" s="2"/>
      <c r="D247" s="2"/>
      <c r="E247" s="2"/>
      <c r="F247" s="2"/>
      <c r="G247" s="69"/>
      <c r="H247" s="3"/>
      <c r="I247" s="3"/>
      <c r="J247" s="3"/>
      <c r="L247" s="3"/>
      <c r="M247" s="3"/>
      <c r="N247" s="3"/>
      <c r="P247" s="3"/>
      <c r="Q247" s="3"/>
      <c r="R247" s="3"/>
    </row>
    <row r="248" spans="1:18" s="4" customFormat="1" x14ac:dyDescent="0.25">
      <c r="A248" s="15">
        <v>331001</v>
      </c>
      <c r="B248" s="15">
        <v>4300</v>
      </c>
      <c r="C248" s="15">
        <v>331</v>
      </c>
      <c r="D248" s="15">
        <v>331</v>
      </c>
      <c r="E248" s="15" t="s">
        <v>246</v>
      </c>
      <c r="F248" s="15" t="s">
        <v>245</v>
      </c>
      <c r="G248" s="68" t="s">
        <v>570</v>
      </c>
      <c r="H248" s="16"/>
      <c r="I248" s="13">
        <f>SUMIFS(GD_M_2018!G:G,GD_M_2018!E:E,A248)</f>
        <v>0</v>
      </c>
      <c r="J248" s="16">
        <f t="shared" ref="J248:J254" si="164">H248+I248</f>
        <v>0</v>
      </c>
      <c r="L248" s="13">
        <f t="shared" ref="L248:L254" si="165">J248</f>
        <v>0</v>
      </c>
      <c r="M248" s="13">
        <f>SUMIFS(GD_M_2019!G:G,GD_M_2019!E:E,A248)</f>
        <v>0</v>
      </c>
      <c r="N248" s="13">
        <f t="shared" ref="N248:N254" si="166">M248+L248</f>
        <v>0</v>
      </c>
      <c r="P248" s="13">
        <f t="shared" ref="P248:P254" si="167">N248</f>
        <v>0</v>
      </c>
      <c r="Q248" s="13">
        <f>SUMIFS(GD_M_2020!G:G,GD_M_2020!E:E,A248)</f>
        <v>0</v>
      </c>
      <c r="R248" s="13">
        <f t="shared" ref="R248:R254" si="168">Q248+P248</f>
        <v>0</v>
      </c>
    </row>
    <row r="249" spans="1:18" s="4" customFormat="1" x14ac:dyDescent="0.25">
      <c r="A249" s="15">
        <v>332001</v>
      </c>
      <c r="B249" s="15">
        <v>4410</v>
      </c>
      <c r="C249" s="15">
        <v>131</v>
      </c>
      <c r="D249" s="15">
        <v>332</v>
      </c>
      <c r="E249" s="15" t="s">
        <v>244</v>
      </c>
      <c r="F249" s="15" t="s">
        <v>243</v>
      </c>
      <c r="G249" s="68" t="s">
        <v>570</v>
      </c>
      <c r="H249" s="16"/>
      <c r="I249" s="13">
        <f>SUMIFS(GD_M_2018!G:G,GD_M_2018!E:E,A249)</f>
        <v>0</v>
      </c>
      <c r="J249" s="16">
        <f t="shared" si="164"/>
        <v>0</v>
      </c>
      <c r="L249" s="13">
        <f t="shared" si="165"/>
        <v>0</v>
      </c>
      <c r="M249" s="13">
        <f>SUMIFS(GD_M_2019!G:G,GD_M_2019!E:E,A249)</f>
        <v>0</v>
      </c>
      <c r="N249" s="13">
        <f t="shared" si="166"/>
        <v>0</v>
      </c>
      <c r="P249" s="13">
        <f t="shared" si="167"/>
        <v>0</v>
      </c>
      <c r="Q249" s="13">
        <f>SUMIFS(GD_M_2020!G:G,GD_M_2020!E:E,A249)</f>
        <v>0</v>
      </c>
      <c r="R249" s="13">
        <f t="shared" si="168"/>
        <v>0</v>
      </c>
    </row>
    <row r="250" spans="1:18" s="4" customFormat="1" x14ac:dyDescent="0.25">
      <c r="A250" s="15">
        <v>333001</v>
      </c>
      <c r="B250" s="15">
        <v>4410</v>
      </c>
      <c r="C250" s="15">
        <v>335</v>
      </c>
      <c r="D250" s="15">
        <v>333</v>
      </c>
      <c r="E250" s="15" t="s">
        <v>242</v>
      </c>
      <c r="F250" s="15" t="s">
        <v>241</v>
      </c>
      <c r="G250" s="68" t="s">
        <v>570</v>
      </c>
      <c r="H250" s="16"/>
      <c r="I250" s="13">
        <f>SUMIFS(GD_M_2018!G:G,GD_M_2018!E:E,A250)</f>
        <v>0</v>
      </c>
      <c r="J250" s="16">
        <f t="shared" si="164"/>
        <v>0</v>
      </c>
      <c r="L250" s="13">
        <f t="shared" si="165"/>
        <v>0</v>
      </c>
      <c r="M250" s="13">
        <f>SUMIFS(GD_M_2019!G:G,GD_M_2019!E:E,A250)</f>
        <v>0</v>
      </c>
      <c r="N250" s="13">
        <f t="shared" si="166"/>
        <v>0</v>
      </c>
      <c r="P250" s="13">
        <f t="shared" si="167"/>
        <v>0</v>
      </c>
      <c r="Q250" s="13">
        <f>SUMIFS(GD_M_2020!G:G,GD_M_2020!E:E,A250)</f>
        <v>0</v>
      </c>
      <c r="R250" s="13">
        <f t="shared" si="168"/>
        <v>0</v>
      </c>
    </row>
    <row r="251" spans="1:18" s="4" customFormat="1" x14ac:dyDescent="0.25">
      <c r="A251" s="15">
        <v>334001</v>
      </c>
      <c r="B251" s="15">
        <v>4410</v>
      </c>
      <c r="C251" s="15">
        <v>3361</v>
      </c>
      <c r="D251" s="15">
        <v>334</v>
      </c>
      <c r="E251" s="15" t="s">
        <v>240</v>
      </c>
      <c r="F251" s="15" t="s">
        <v>239</v>
      </c>
      <c r="G251" s="68" t="s">
        <v>570</v>
      </c>
      <c r="H251" s="16"/>
      <c r="I251" s="13">
        <f>SUMIFS(GD_M_2018!G:G,GD_M_2018!E:E,A251)</f>
        <v>0</v>
      </c>
      <c r="J251" s="16">
        <f t="shared" si="164"/>
        <v>0</v>
      </c>
      <c r="L251" s="13">
        <f t="shared" si="165"/>
        <v>0</v>
      </c>
      <c r="M251" s="13">
        <f>SUMIFS(GD_M_2019!G:G,GD_M_2019!E:E,A251)</f>
        <v>0</v>
      </c>
      <c r="N251" s="13">
        <f t="shared" si="166"/>
        <v>0</v>
      </c>
      <c r="P251" s="13">
        <f t="shared" si="167"/>
        <v>0</v>
      </c>
      <c r="Q251" s="13">
        <f>SUMIFS(GD_M_2020!G:G,GD_M_2020!E:E,A251)</f>
        <v>0</v>
      </c>
      <c r="R251" s="13">
        <f t="shared" si="168"/>
        <v>0</v>
      </c>
    </row>
    <row r="252" spans="1:18" s="4" customFormat="1" x14ac:dyDescent="0.25">
      <c r="A252" s="2">
        <v>335001</v>
      </c>
      <c r="B252" s="2">
        <v>4410</v>
      </c>
      <c r="C252" s="12">
        <v>3362</v>
      </c>
      <c r="D252" s="12">
        <v>335</v>
      </c>
      <c r="E252" s="12" t="s">
        <v>238</v>
      </c>
      <c r="F252" s="12" t="s">
        <v>237</v>
      </c>
      <c r="G252" s="68" t="s">
        <v>570</v>
      </c>
      <c r="H252" s="13"/>
      <c r="I252" s="13">
        <f>SUMIFS(GD_M_2018!G:G,GD_M_2018!E:E,A252)</f>
        <v>0</v>
      </c>
      <c r="J252" s="13">
        <f t="shared" si="164"/>
        <v>0</v>
      </c>
      <c r="L252" s="13">
        <f t="shared" si="165"/>
        <v>0</v>
      </c>
      <c r="M252" s="13">
        <f>SUMIFS(GD_M_2019!G:G,GD_M_2019!E:E,A252)</f>
        <v>0</v>
      </c>
      <c r="N252" s="13">
        <f t="shared" si="166"/>
        <v>0</v>
      </c>
      <c r="P252" s="13">
        <f t="shared" si="167"/>
        <v>0</v>
      </c>
      <c r="Q252" s="13">
        <f>SUMIFS(GD_M_2020!G:G,GD_M_2020!E:E,A252)</f>
        <v>0</v>
      </c>
      <c r="R252" s="13">
        <f t="shared" si="168"/>
        <v>0</v>
      </c>
    </row>
    <row r="253" spans="1:18" s="4" customFormat="1" x14ac:dyDescent="0.25">
      <c r="A253" s="2">
        <v>335002</v>
      </c>
      <c r="B253" s="2">
        <v>4410</v>
      </c>
      <c r="C253" s="12">
        <v>3363</v>
      </c>
      <c r="D253" s="12">
        <v>335</v>
      </c>
      <c r="E253" s="12" t="s">
        <v>236</v>
      </c>
      <c r="F253" s="12" t="s">
        <v>235</v>
      </c>
      <c r="G253" s="68" t="s">
        <v>570</v>
      </c>
      <c r="H253" s="13"/>
      <c r="I253" s="13">
        <f>SUMIFS(GD_M_2018!G:G,GD_M_2018!E:E,A253)</f>
        <v>0</v>
      </c>
      <c r="J253" s="13">
        <f t="shared" si="164"/>
        <v>0</v>
      </c>
      <c r="L253" s="13">
        <f t="shared" si="165"/>
        <v>0</v>
      </c>
      <c r="M253" s="13">
        <f>SUMIFS(GD_M_2019!G:G,GD_M_2019!E:E,A253)</f>
        <v>0</v>
      </c>
      <c r="N253" s="13">
        <f t="shared" si="166"/>
        <v>0</v>
      </c>
      <c r="P253" s="13">
        <f t="shared" si="167"/>
        <v>0</v>
      </c>
      <c r="Q253" s="13">
        <f>SUMIFS(GD_M_2020!G:G,GD_M_2020!E:E,A253)</f>
        <v>0</v>
      </c>
      <c r="R253" s="13">
        <f t="shared" si="168"/>
        <v>0</v>
      </c>
    </row>
    <row r="254" spans="1:18" s="4" customFormat="1" x14ac:dyDescent="0.25">
      <c r="A254" s="2">
        <v>335003</v>
      </c>
      <c r="B254" s="2">
        <v>4410</v>
      </c>
      <c r="C254" s="12">
        <v>3368</v>
      </c>
      <c r="D254" s="12">
        <v>335</v>
      </c>
      <c r="E254" s="12" t="s">
        <v>234</v>
      </c>
      <c r="F254" s="12" t="s">
        <v>233</v>
      </c>
      <c r="G254" s="68" t="s">
        <v>570</v>
      </c>
      <c r="H254" s="13"/>
      <c r="I254" s="13">
        <f>SUMIFS(GD_M_2018!G:G,GD_M_2018!E:E,A254)</f>
        <v>0</v>
      </c>
      <c r="J254" s="13">
        <f t="shared" si="164"/>
        <v>0</v>
      </c>
      <c r="L254" s="13">
        <f t="shared" si="165"/>
        <v>0</v>
      </c>
      <c r="M254" s="13">
        <f>SUMIFS(GD_M_2019!G:G,GD_M_2019!E:E,A254)</f>
        <v>0</v>
      </c>
      <c r="N254" s="13">
        <f t="shared" si="166"/>
        <v>0</v>
      </c>
      <c r="P254" s="13">
        <f t="shared" si="167"/>
        <v>0</v>
      </c>
      <c r="Q254" s="13">
        <f>SUMIFS(GD_M_2020!G:G,GD_M_2020!E:E,A254)</f>
        <v>0</v>
      </c>
      <c r="R254" s="13">
        <f t="shared" si="168"/>
        <v>0</v>
      </c>
    </row>
    <row r="255" spans="1:18" s="4" customFormat="1" x14ac:dyDescent="0.25">
      <c r="A255" s="15"/>
      <c r="B255" s="15"/>
      <c r="C255" s="15"/>
      <c r="D255" s="15"/>
      <c r="E255" s="15" t="s">
        <v>232</v>
      </c>
      <c r="F255" s="15" t="s">
        <v>231</v>
      </c>
      <c r="G255" s="68"/>
      <c r="H255" s="16">
        <f>SUM(H252:H254)</f>
        <v>0</v>
      </c>
      <c r="I255" s="16">
        <f>SUM(I252:I254)</f>
        <v>0</v>
      </c>
      <c r="J255" s="16">
        <f>SUM(J252:J254)</f>
        <v>0</v>
      </c>
      <c r="L255" s="16">
        <f>SUM(L252:L254)</f>
        <v>0</v>
      </c>
      <c r="M255" s="16">
        <f>SUM(M252:M254)</f>
        <v>0</v>
      </c>
      <c r="N255" s="16">
        <f>SUM(N252:N254)</f>
        <v>0</v>
      </c>
      <c r="P255" s="16">
        <f>SUM(P252:P254)</f>
        <v>0</v>
      </c>
      <c r="Q255" s="16">
        <f>SUM(Q252:Q254)</f>
        <v>0</v>
      </c>
      <c r="R255" s="16">
        <f>SUM(R252:R254)</f>
        <v>0</v>
      </c>
    </row>
    <row r="256" spans="1:18" s="4" customFormat="1" x14ac:dyDescent="0.25">
      <c r="A256" s="15">
        <v>336001</v>
      </c>
      <c r="B256" s="15">
        <v>4400</v>
      </c>
      <c r="C256" s="15">
        <v>3387</v>
      </c>
      <c r="D256" s="15">
        <v>336</v>
      </c>
      <c r="E256" s="15" t="s">
        <v>230</v>
      </c>
      <c r="F256" s="15" t="s">
        <v>229</v>
      </c>
      <c r="G256" s="68" t="s">
        <v>570</v>
      </c>
      <c r="H256" s="16"/>
      <c r="I256" s="13">
        <f>SUMIFS(GD_M_2018!G:G,GD_M_2018!E:E,A256)</f>
        <v>0</v>
      </c>
      <c r="J256" s="16">
        <f>H256+I256</f>
        <v>0</v>
      </c>
      <c r="L256" s="13">
        <f t="shared" ref="L256:L260" si="169">J256</f>
        <v>0</v>
      </c>
      <c r="M256" s="13">
        <f>SUMIFS(GD_M_2019!G:G,GD_M_2019!E:E,A256)</f>
        <v>0</v>
      </c>
      <c r="N256" s="13">
        <f t="shared" ref="N256:N260" si="170">M256+L256</f>
        <v>0</v>
      </c>
      <c r="P256" s="13">
        <f t="shared" ref="P256:P260" si="171">N256</f>
        <v>0</v>
      </c>
      <c r="Q256" s="13">
        <f>SUMIFS(GD_M_2020!G:G,GD_M_2020!E:E,A256)</f>
        <v>0</v>
      </c>
      <c r="R256" s="13">
        <f t="shared" ref="R256:R260" si="172">Q256+P256</f>
        <v>0</v>
      </c>
    </row>
    <row r="257" spans="1:18" s="4" customFormat="1" x14ac:dyDescent="0.25">
      <c r="A257" s="2">
        <v>337001</v>
      </c>
      <c r="B257" s="2">
        <v>4410</v>
      </c>
      <c r="C257" s="12">
        <v>1385</v>
      </c>
      <c r="D257" s="12">
        <v>337</v>
      </c>
      <c r="E257" s="12" t="s">
        <v>228</v>
      </c>
      <c r="F257" s="12" t="s">
        <v>227</v>
      </c>
      <c r="G257" s="68" t="s">
        <v>570</v>
      </c>
      <c r="H257" s="13"/>
      <c r="I257" s="13">
        <f>SUMIFS(GD_M_2018!G:G,GD_M_2018!E:E,A257)</f>
        <v>0</v>
      </c>
      <c r="J257" s="13">
        <f>H257+I257</f>
        <v>0</v>
      </c>
      <c r="L257" s="13">
        <f t="shared" si="169"/>
        <v>0</v>
      </c>
      <c r="M257" s="13">
        <f>SUMIFS(GD_M_2019!G:G,GD_M_2019!E:E,A257)</f>
        <v>0</v>
      </c>
      <c r="N257" s="13">
        <f t="shared" si="170"/>
        <v>0</v>
      </c>
      <c r="P257" s="13">
        <f t="shared" si="171"/>
        <v>0</v>
      </c>
      <c r="Q257" s="13">
        <f>SUMIFS(GD_M_2020!G:G,GD_M_2020!E:E,A257)</f>
        <v>0</v>
      </c>
      <c r="R257" s="13">
        <f t="shared" si="172"/>
        <v>0</v>
      </c>
    </row>
    <row r="258" spans="1:18" s="4" customFormat="1" x14ac:dyDescent="0.25">
      <c r="A258" s="2">
        <v>337002</v>
      </c>
      <c r="B258" s="2">
        <v>4411</v>
      </c>
      <c r="C258" s="12">
        <v>1388</v>
      </c>
      <c r="D258" s="12">
        <v>337</v>
      </c>
      <c r="E258" s="12" t="s">
        <v>226</v>
      </c>
      <c r="F258" s="12" t="s">
        <v>225</v>
      </c>
      <c r="G258" s="68" t="s">
        <v>570</v>
      </c>
      <c r="H258" s="13"/>
      <c r="I258" s="13">
        <f>SUMIFS(GD_M_2018!G:G,GD_M_2018!E:E,A258)</f>
        <v>0</v>
      </c>
      <c r="J258" s="13">
        <f>H258+I258</f>
        <v>0</v>
      </c>
      <c r="L258" s="13">
        <f t="shared" si="169"/>
        <v>0</v>
      </c>
      <c r="M258" s="13">
        <f>SUMIFS(GD_M_2019!G:G,GD_M_2019!E:E,A258)</f>
        <v>0</v>
      </c>
      <c r="N258" s="13">
        <f t="shared" si="170"/>
        <v>0</v>
      </c>
      <c r="P258" s="13">
        <f t="shared" si="171"/>
        <v>0</v>
      </c>
      <c r="Q258" s="13">
        <f>SUMIFS(GD_M_2020!G:G,GD_M_2020!E:E,A258)</f>
        <v>0</v>
      </c>
      <c r="R258" s="13">
        <f t="shared" si="172"/>
        <v>0</v>
      </c>
    </row>
    <row r="259" spans="1:18" s="4" customFormat="1" x14ac:dyDescent="0.25">
      <c r="A259" s="2">
        <v>337003</v>
      </c>
      <c r="B259" s="2">
        <v>4410</v>
      </c>
      <c r="C259" s="12">
        <v>338</v>
      </c>
      <c r="D259" s="12">
        <v>337</v>
      </c>
      <c r="E259" s="12" t="s">
        <v>224</v>
      </c>
      <c r="F259" s="12" t="s">
        <v>223</v>
      </c>
      <c r="G259" s="68" t="s">
        <v>570</v>
      </c>
      <c r="H259" s="13"/>
      <c r="I259" s="13">
        <f>SUMIFS(GD_M_2018!G:G,GD_M_2018!E:E,A259)</f>
        <v>0</v>
      </c>
      <c r="J259" s="13">
        <f>H259+I259</f>
        <v>0</v>
      </c>
      <c r="L259" s="13">
        <f t="shared" si="169"/>
        <v>0</v>
      </c>
      <c r="M259" s="13">
        <f>SUMIFS(GD_M_2019!G:G,GD_M_2019!E:E,A259)</f>
        <v>0</v>
      </c>
      <c r="N259" s="13">
        <f t="shared" si="170"/>
        <v>0</v>
      </c>
      <c r="P259" s="13">
        <f t="shared" si="171"/>
        <v>0</v>
      </c>
      <c r="Q259" s="13">
        <f>SUMIFS(GD_M_2020!G:G,GD_M_2020!E:E,A259)</f>
        <v>0</v>
      </c>
      <c r="R259" s="13">
        <f t="shared" si="172"/>
        <v>0</v>
      </c>
    </row>
    <row r="260" spans="1:18" s="4" customFormat="1" x14ac:dyDescent="0.25">
      <c r="A260" s="2">
        <v>337004</v>
      </c>
      <c r="B260" s="2">
        <v>4410</v>
      </c>
      <c r="C260" s="12">
        <v>334</v>
      </c>
      <c r="D260" s="12">
        <v>337</v>
      </c>
      <c r="E260" s="12" t="s">
        <v>222</v>
      </c>
      <c r="F260" s="12" t="s">
        <v>221</v>
      </c>
      <c r="G260" s="68" t="s">
        <v>570</v>
      </c>
      <c r="H260" s="13"/>
      <c r="I260" s="13">
        <f>SUMIFS(GD_M_2018!G:G,GD_M_2018!E:E,A260)</f>
        <v>0</v>
      </c>
      <c r="J260" s="13">
        <f>H260+I260</f>
        <v>0</v>
      </c>
      <c r="L260" s="13">
        <f t="shared" si="169"/>
        <v>0</v>
      </c>
      <c r="M260" s="13">
        <f>SUMIFS(GD_M_2019!G:G,GD_M_2019!E:E,A260)</f>
        <v>0</v>
      </c>
      <c r="N260" s="13">
        <f t="shared" si="170"/>
        <v>0</v>
      </c>
      <c r="P260" s="13">
        <f t="shared" si="171"/>
        <v>0</v>
      </c>
      <c r="Q260" s="13">
        <f>SUMIFS(GD_M_2020!G:G,GD_M_2020!E:E,A260)</f>
        <v>0</v>
      </c>
      <c r="R260" s="13">
        <f t="shared" si="172"/>
        <v>0</v>
      </c>
    </row>
    <row r="261" spans="1:18" s="4" customFormat="1" x14ac:dyDescent="0.25">
      <c r="A261" s="15"/>
      <c r="B261" s="15"/>
      <c r="C261" s="15"/>
      <c r="D261" s="15"/>
      <c r="E261" s="15" t="s">
        <v>220</v>
      </c>
      <c r="F261" s="15" t="s">
        <v>219</v>
      </c>
      <c r="G261" s="69"/>
      <c r="H261" s="16">
        <f>SUM(H257:H260)</f>
        <v>0</v>
      </c>
      <c r="I261" s="16">
        <f>SUM(I257:I260)</f>
        <v>0</v>
      </c>
      <c r="J261" s="16">
        <f>SUM(J257:J260)</f>
        <v>0</v>
      </c>
      <c r="L261" s="16">
        <f>SUM(L257:L260)</f>
        <v>0</v>
      </c>
      <c r="M261" s="16">
        <f>SUM(M257:M260)</f>
        <v>0</v>
      </c>
      <c r="N261" s="16">
        <f>SUM(N257:N260)</f>
        <v>0</v>
      </c>
      <c r="P261" s="16">
        <f>SUM(P257:P260)</f>
        <v>0</v>
      </c>
      <c r="Q261" s="16">
        <f>SUM(Q257:Q260)</f>
        <v>0</v>
      </c>
      <c r="R261" s="16">
        <f>SUM(R257:R260)</f>
        <v>0</v>
      </c>
    </row>
    <row r="262" spans="1:18" s="4" customFormat="1" x14ac:dyDescent="0.25">
      <c r="A262" s="2">
        <v>338001</v>
      </c>
      <c r="B262" s="2">
        <v>4100</v>
      </c>
      <c r="C262" s="12">
        <v>3411</v>
      </c>
      <c r="D262" s="12">
        <v>338</v>
      </c>
      <c r="E262" s="12" t="s">
        <v>218</v>
      </c>
      <c r="F262" s="12" t="s">
        <v>217</v>
      </c>
      <c r="G262" s="68" t="s">
        <v>570</v>
      </c>
      <c r="H262" s="13"/>
      <c r="I262" s="13">
        <f>SUMIFS(GD_M_2018!G:G,GD_M_2018!E:E,A262)</f>
        <v>0</v>
      </c>
      <c r="J262" s="13">
        <f>H262+I262</f>
        <v>0</v>
      </c>
      <c r="L262" s="13">
        <f t="shared" ref="L262:L266" si="173">J262</f>
        <v>0</v>
      </c>
      <c r="M262" s="13">
        <f>SUMIFS(GD_M_2019!G:G,GD_M_2019!E:E,A262)</f>
        <v>0</v>
      </c>
      <c r="N262" s="13">
        <f t="shared" ref="N262:N266" si="174">M262+L262</f>
        <v>0</v>
      </c>
      <c r="P262" s="13">
        <f t="shared" ref="P262:P266" si="175">N262</f>
        <v>0</v>
      </c>
      <c r="Q262" s="13">
        <f>SUMIFS(GD_M_2020!G:G,GD_M_2020!E:E,A262)</f>
        <v>0</v>
      </c>
      <c r="R262" s="13">
        <f t="shared" ref="R262:R266" si="176">Q262+P262</f>
        <v>0</v>
      </c>
    </row>
    <row r="263" spans="1:18" s="4" customFormat="1" x14ac:dyDescent="0.25">
      <c r="A263" s="2">
        <v>338002</v>
      </c>
      <c r="B263" s="2">
        <v>4100</v>
      </c>
      <c r="C263" s="12">
        <v>3412</v>
      </c>
      <c r="D263" s="12">
        <v>338</v>
      </c>
      <c r="E263" s="12" t="s">
        <v>216</v>
      </c>
      <c r="F263" s="12" t="s">
        <v>215</v>
      </c>
      <c r="G263" s="68" t="s">
        <v>570</v>
      </c>
      <c r="H263" s="13"/>
      <c r="I263" s="13">
        <f>SUMIFS(GD_M_2018!G:G,GD_M_2018!E:E,A263)</f>
        <v>0</v>
      </c>
      <c r="J263" s="13">
        <f>H263+I263</f>
        <v>0</v>
      </c>
      <c r="L263" s="13">
        <f t="shared" si="173"/>
        <v>0</v>
      </c>
      <c r="M263" s="13">
        <f>SUMIFS(GD_M_2019!G:G,GD_M_2019!E:E,A263)</f>
        <v>0</v>
      </c>
      <c r="N263" s="13">
        <f t="shared" si="174"/>
        <v>0</v>
      </c>
      <c r="P263" s="13">
        <f t="shared" si="175"/>
        <v>0</v>
      </c>
      <c r="Q263" s="13">
        <f>SUMIFS(GD_M_2020!G:G,GD_M_2020!E:E,A263)</f>
        <v>0</v>
      </c>
      <c r="R263" s="13">
        <f t="shared" si="176"/>
        <v>0</v>
      </c>
    </row>
    <row r="264" spans="1:18" s="4" customFormat="1" x14ac:dyDescent="0.25">
      <c r="A264" s="2">
        <v>338003</v>
      </c>
      <c r="B264" s="2">
        <v>4100</v>
      </c>
      <c r="C264" s="12">
        <v>34311</v>
      </c>
      <c r="D264" s="12">
        <v>338</v>
      </c>
      <c r="E264" s="12" t="s">
        <v>214</v>
      </c>
      <c r="F264" s="12" t="s">
        <v>213</v>
      </c>
      <c r="G264" s="68" t="s">
        <v>570</v>
      </c>
      <c r="H264" s="13"/>
      <c r="I264" s="13">
        <f>SUMIFS(GD_M_2018!G:G,GD_M_2018!E:E,A264)</f>
        <v>0</v>
      </c>
      <c r="J264" s="13">
        <f>H264+I264</f>
        <v>0</v>
      </c>
      <c r="L264" s="13">
        <f t="shared" si="173"/>
        <v>0</v>
      </c>
      <c r="M264" s="13">
        <f>SUMIFS(GD_M_2019!G:G,GD_M_2019!E:E,A264)</f>
        <v>0</v>
      </c>
      <c r="N264" s="13">
        <f t="shared" si="174"/>
        <v>0</v>
      </c>
      <c r="P264" s="13">
        <f t="shared" si="175"/>
        <v>0</v>
      </c>
      <c r="Q264" s="13">
        <f>SUMIFS(GD_M_2020!G:G,GD_M_2020!E:E,A264)</f>
        <v>0</v>
      </c>
      <c r="R264" s="13">
        <f t="shared" si="176"/>
        <v>0</v>
      </c>
    </row>
    <row r="265" spans="1:18" s="4" customFormat="1" x14ac:dyDescent="0.25">
      <c r="A265" s="2">
        <v>338004</v>
      </c>
      <c r="B265" s="2">
        <v>4100</v>
      </c>
      <c r="C265" s="12">
        <v>34312</v>
      </c>
      <c r="D265" s="12">
        <v>338</v>
      </c>
      <c r="E265" s="12" t="s">
        <v>212</v>
      </c>
      <c r="F265" s="12" t="s">
        <v>211</v>
      </c>
      <c r="G265" s="68" t="s">
        <v>570</v>
      </c>
      <c r="H265" s="13"/>
      <c r="I265" s="13">
        <f>SUMIFS(GD_M_2018!G:G,GD_M_2018!E:E,A265)</f>
        <v>0</v>
      </c>
      <c r="J265" s="13">
        <f>H265+I265</f>
        <v>0</v>
      </c>
      <c r="L265" s="13">
        <f t="shared" si="173"/>
        <v>0</v>
      </c>
      <c r="M265" s="13">
        <f>SUMIFS(GD_M_2019!G:G,GD_M_2019!E:E,A265)</f>
        <v>0</v>
      </c>
      <c r="N265" s="13">
        <f t="shared" si="174"/>
        <v>0</v>
      </c>
      <c r="P265" s="13">
        <f t="shared" si="175"/>
        <v>0</v>
      </c>
      <c r="Q265" s="13">
        <f>SUMIFS(GD_M_2020!G:G,GD_M_2020!E:E,A265)</f>
        <v>0</v>
      </c>
      <c r="R265" s="13">
        <f t="shared" si="176"/>
        <v>0</v>
      </c>
    </row>
    <row r="266" spans="1:18" s="4" customFormat="1" x14ac:dyDescent="0.25">
      <c r="A266" s="2">
        <v>338005</v>
      </c>
      <c r="B266" s="2">
        <v>4100</v>
      </c>
      <c r="C266" s="12">
        <v>34313</v>
      </c>
      <c r="D266" s="12">
        <v>338</v>
      </c>
      <c r="E266" s="12" t="s">
        <v>210</v>
      </c>
      <c r="F266" s="12" t="s">
        <v>209</v>
      </c>
      <c r="G266" s="68" t="s">
        <v>570</v>
      </c>
      <c r="H266" s="13"/>
      <c r="I266" s="13">
        <f>SUMIFS(GD_M_2018!G:G,GD_M_2018!E:E,A266)</f>
        <v>0</v>
      </c>
      <c r="J266" s="13">
        <f>H266+I266</f>
        <v>0</v>
      </c>
      <c r="L266" s="13">
        <f t="shared" si="173"/>
        <v>0</v>
      </c>
      <c r="M266" s="13">
        <f>SUMIFS(GD_M_2019!G:G,GD_M_2019!E:E,A266)</f>
        <v>0</v>
      </c>
      <c r="N266" s="13">
        <f t="shared" si="174"/>
        <v>0</v>
      </c>
      <c r="P266" s="13">
        <f t="shared" si="175"/>
        <v>0</v>
      </c>
      <c r="Q266" s="13">
        <f>SUMIFS(GD_M_2020!G:G,GD_M_2020!E:E,A266)</f>
        <v>0</v>
      </c>
      <c r="R266" s="13">
        <f t="shared" si="176"/>
        <v>0</v>
      </c>
    </row>
    <row r="267" spans="1:18" s="4" customFormat="1" x14ac:dyDescent="0.25">
      <c r="A267" s="15"/>
      <c r="B267" s="15"/>
      <c r="C267" s="15"/>
      <c r="D267" s="15"/>
      <c r="E267" s="15" t="s">
        <v>208</v>
      </c>
      <c r="F267" s="15" t="s">
        <v>207</v>
      </c>
      <c r="G267" s="69"/>
      <c r="H267" s="16">
        <f>SUM(H262:H266)</f>
        <v>0</v>
      </c>
      <c r="I267" s="16">
        <f>SUM(I262:I266)</f>
        <v>0</v>
      </c>
      <c r="J267" s="16">
        <f>SUM(J262:J266)</f>
        <v>0</v>
      </c>
      <c r="L267" s="16">
        <f>SUM(L262:L266)</f>
        <v>0</v>
      </c>
      <c r="M267" s="16">
        <f>SUM(M262:M266)</f>
        <v>0</v>
      </c>
      <c r="N267" s="16">
        <f>SUM(N262:N266)</f>
        <v>0</v>
      </c>
      <c r="P267" s="16">
        <f>SUM(P262:P266)</f>
        <v>0</v>
      </c>
      <c r="Q267" s="16">
        <f>SUM(Q262:Q266)</f>
        <v>0</v>
      </c>
      <c r="R267" s="16">
        <f>SUM(R262:R266)</f>
        <v>0</v>
      </c>
    </row>
    <row r="268" spans="1:18" s="4" customFormat="1" x14ac:dyDescent="0.25">
      <c r="A268" s="15">
        <v>339001</v>
      </c>
      <c r="B268" s="15">
        <v>5300</v>
      </c>
      <c r="C268" s="15">
        <v>3432</v>
      </c>
      <c r="D268" s="15">
        <v>339</v>
      </c>
      <c r="E268" s="15" t="s">
        <v>206</v>
      </c>
      <c r="F268" s="15" t="s">
        <v>205</v>
      </c>
      <c r="G268" s="68" t="s">
        <v>570</v>
      </c>
      <c r="H268" s="16"/>
      <c r="I268" s="13">
        <f>SUMIFS(GD_M_2018!G:G,GD_M_2018!E:E,A268)</f>
        <v>0</v>
      </c>
      <c r="J268" s="16">
        <f t="shared" ref="J268:J274" si="177">H268+I268</f>
        <v>0</v>
      </c>
      <c r="L268" s="13">
        <f t="shared" ref="L268:L274" si="178">J268</f>
        <v>0</v>
      </c>
      <c r="M268" s="13">
        <f>SUMIFS(GD_M_2019!G:G,GD_M_2019!E:E,A268)</f>
        <v>0</v>
      </c>
      <c r="N268" s="13">
        <f t="shared" ref="N268:N274" si="179">M268+L268</f>
        <v>0</v>
      </c>
      <c r="P268" s="13">
        <f t="shared" ref="P268:P274" si="180">N268</f>
        <v>0</v>
      </c>
      <c r="Q268" s="13">
        <f>SUMIFS(GD_M_2020!G:G,GD_M_2020!E:E,A268)</f>
        <v>0</v>
      </c>
      <c r="R268" s="13">
        <f t="shared" ref="R268:R274" si="181">Q268+P268</f>
        <v>0</v>
      </c>
    </row>
    <row r="269" spans="1:18" s="4" customFormat="1" x14ac:dyDescent="0.25">
      <c r="A269" s="15">
        <v>340001</v>
      </c>
      <c r="B269" s="15">
        <v>5300</v>
      </c>
      <c r="C269" s="15">
        <v>41112</v>
      </c>
      <c r="D269" s="15">
        <v>340</v>
      </c>
      <c r="E269" s="15" t="s">
        <v>182</v>
      </c>
      <c r="F269" s="15" t="s">
        <v>181</v>
      </c>
      <c r="G269" s="68" t="s">
        <v>570</v>
      </c>
      <c r="H269" s="16"/>
      <c r="I269" s="13">
        <f>SUMIFS(GD_M_2018!G:G,GD_M_2018!E:E,A269)</f>
        <v>0</v>
      </c>
      <c r="J269" s="16">
        <f t="shared" si="177"/>
        <v>0</v>
      </c>
      <c r="L269" s="13">
        <f t="shared" si="178"/>
        <v>0</v>
      </c>
      <c r="M269" s="13">
        <f>SUMIFS(GD_M_2019!G:G,GD_M_2019!E:E,A269)</f>
        <v>0</v>
      </c>
      <c r="N269" s="13">
        <f t="shared" si="179"/>
        <v>0</v>
      </c>
      <c r="P269" s="13">
        <f t="shared" si="180"/>
        <v>0</v>
      </c>
      <c r="Q269" s="13">
        <f>SUMIFS(GD_M_2020!G:G,GD_M_2020!E:E,A269)</f>
        <v>0</v>
      </c>
      <c r="R269" s="13">
        <f t="shared" si="181"/>
        <v>0</v>
      </c>
    </row>
    <row r="270" spans="1:18" s="4" customFormat="1" x14ac:dyDescent="0.25">
      <c r="A270" s="15">
        <v>341001</v>
      </c>
      <c r="B270" s="15">
        <v>4600</v>
      </c>
      <c r="C270" s="15">
        <v>347</v>
      </c>
      <c r="D270" s="15">
        <v>341</v>
      </c>
      <c r="E270" s="15" t="s">
        <v>204</v>
      </c>
      <c r="F270" s="15" t="s">
        <v>203</v>
      </c>
      <c r="G270" s="68" t="s">
        <v>570</v>
      </c>
      <c r="H270" s="16"/>
      <c r="I270" s="13">
        <f>SUMIFS(GD_M_2018!G:G,GD_M_2018!E:E,A270)</f>
        <v>0</v>
      </c>
      <c r="J270" s="16">
        <f t="shared" si="177"/>
        <v>0</v>
      </c>
      <c r="L270" s="13">
        <f t="shared" si="178"/>
        <v>0</v>
      </c>
      <c r="M270" s="13">
        <f>SUMIFS(GD_M_2019!G:G,GD_M_2019!E:E,A270)</f>
        <v>0</v>
      </c>
      <c r="N270" s="13">
        <f t="shared" si="179"/>
        <v>0</v>
      </c>
      <c r="P270" s="13">
        <f t="shared" si="180"/>
        <v>0</v>
      </c>
      <c r="Q270" s="13">
        <f>SUMIFS(GD_M_2020!G:G,GD_M_2020!E:E,A270)</f>
        <v>0</v>
      </c>
      <c r="R270" s="13">
        <f t="shared" si="181"/>
        <v>0</v>
      </c>
    </row>
    <row r="271" spans="1:18" s="4" customFormat="1" x14ac:dyDescent="0.25">
      <c r="A271" s="2">
        <v>342001</v>
      </c>
      <c r="B271" s="2">
        <v>4410</v>
      </c>
      <c r="C271" s="22">
        <v>3521</v>
      </c>
      <c r="D271" s="12">
        <v>342</v>
      </c>
      <c r="E271" s="22" t="s">
        <v>202</v>
      </c>
      <c r="F271" s="22" t="s">
        <v>201</v>
      </c>
      <c r="G271" s="68" t="s">
        <v>570</v>
      </c>
      <c r="H271" s="13"/>
      <c r="I271" s="13">
        <f>SUMIFS(GD_M_2018!G:G,GD_M_2018!E:E,A271)</f>
        <v>0</v>
      </c>
      <c r="J271" s="13">
        <f t="shared" si="177"/>
        <v>0</v>
      </c>
      <c r="L271" s="13">
        <f t="shared" si="178"/>
        <v>0</v>
      </c>
      <c r="M271" s="13">
        <f>SUMIFS(GD_M_2019!G:G,GD_M_2019!E:E,A271)</f>
        <v>0</v>
      </c>
      <c r="N271" s="13">
        <f t="shared" si="179"/>
        <v>0</v>
      </c>
      <c r="P271" s="13">
        <f t="shared" si="180"/>
        <v>0</v>
      </c>
      <c r="Q271" s="13">
        <f>SUMIFS(GD_M_2020!G:G,GD_M_2020!E:E,A271)</f>
        <v>0</v>
      </c>
      <c r="R271" s="13">
        <f t="shared" si="181"/>
        <v>0</v>
      </c>
    </row>
    <row r="272" spans="1:18" s="4" customFormat="1" x14ac:dyDescent="0.25">
      <c r="A272" s="2">
        <v>342002</v>
      </c>
      <c r="B272" s="2">
        <v>4410</v>
      </c>
      <c r="C272" s="22">
        <v>3522</v>
      </c>
      <c r="D272" s="12">
        <v>342</v>
      </c>
      <c r="E272" s="22" t="s">
        <v>200</v>
      </c>
      <c r="F272" s="22" t="s">
        <v>199</v>
      </c>
      <c r="G272" s="68" t="s">
        <v>570</v>
      </c>
      <c r="H272" s="13"/>
      <c r="I272" s="13">
        <f>SUMIFS(GD_M_2018!G:G,GD_M_2018!E:E,A272)</f>
        <v>0</v>
      </c>
      <c r="J272" s="13">
        <f t="shared" si="177"/>
        <v>0</v>
      </c>
      <c r="L272" s="13">
        <f t="shared" si="178"/>
        <v>0</v>
      </c>
      <c r="M272" s="13">
        <f>SUMIFS(GD_M_2019!G:G,GD_M_2019!E:E,A272)</f>
        <v>0</v>
      </c>
      <c r="N272" s="13">
        <f t="shared" si="179"/>
        <v>0</v>
      </c>
      <c r="P272" s="13">
        <f t="shared" si="180"/>
        <v>0</v>
      </c>
      <c r="Q272" s="13">
        <f>SUMIFS(GD_M_2020!G:G,GD_M_2020!E:E,A272)</f>
        <v>0</v>
      </c>
      <c r="R272" s="13">
        <f t="shared" si="181"/>
        <v>0</v>
      </c>
    </row>
    <row r="273" spans="1:18" s="4" customFormat="1" x14ac:dyDescent="0.25">
      <c r="A273" s="2">
        <v>342003</v>
      </c>
      <c r="B273" s="2">
        <v>4410</v>
      </c>
      <c r="C273" s="22">
        <v>3523</v>
      </c>
      <c r="D273" s="12">
        <v>342</v>
      </c>
      <c r="E273" s="22" t="s">
        <v>198</v>
      </c>
      <c r="F273" s="22" t="s">
        <v>197</v>
      </c>
      <c r="G273" s="68" t="s">
        <v>570</v>
      </c>
      <c r="H273" s="13"/>
      <c r="I273" s="13">
        <f>SUMIFS(GD_M_2018!G:G,GD_M_2018!E:E,A273)</f>
        <v>0</v>
      </c>
      <c r="J273" s="13">
        <f t="shared" si="177"/>
        <v>0</v>
      </c>
      <c r="L273" s="13">
        <f t="shared" si="178"/>
        <v>0</v>
      </c>
      <c r="M273" s="13">
        <f>SUMIFS(GD_M_2019!G:G,GD_M_2019!E:E,A273)</f>
        <v>0</v>
      </c>
      <c r="N273" s="13">
        <f t="shared" si="179"/>
        <v>0</v>
      </c>
      <c r="P273" s="13">
        <f t="shared" si="180"/>
        <v>0</v>
      </c>
      <c r="Q273" s="13">
        <f>SUMIFS(GD_M_2020!G:G,GD_M_2020!E:E,A273)</f>
        <v>0</v>
      </c>
      <c r="R273" s="13">
        <f t="shared" si="181"/>
        <v>0</v>
      </c>
    </row>
    <row r="274" spans="1:18" s="4" customFormat="1" x14ac:dyDescent="0.25">
      <c r="A274" s="2">
        <v>342004</v>
      </c>
      <c r="B274" s="2">
        <v>4410</v>
      </c>
      <c r="C274" s="22">
        <v>3524</v>
      </c>
      <c r="D274" s="12">
        <v>342</v>
      </c>
      <c r="E274" s="22" t="s">
        <v>196</v>
      </c>
      <c r="F274" s="22" t="s">
        <v>195</v>
      </c>
      <c r="G274" s="68" t="s">
        <v>570</v>
      </c>
      <c r="H274" s="13"/>
      <c r="I274" s="13">
        <f>SUMIFS(GD_M_2018!G:G,GD_M_2018!E:E,A274)</f>
        <v>0</v>
      </c>
      <c r="J274" s="13">
        <f t="shared" si="177"/>
        <v>0</v>
      </c>
      <c r="L274" s="13">
        <f t="shared" si="178"/>
        <v>0</v>
      </c>
      <c r="M274" s="13">
        <f>SUMIFS(GD_M_2019!G:G,GD_M_2019!E:E,A274)</f>
        <v>0</v>
      </c>
      <c r="N274" s="13">
        <f t="shared" si="179"/>
        <v>0</v>
      </c>
      <c r="P274" s="13">
        <f t="shared" si="180"/>
        <v>0</v>
      </c>
      <c r="Q274" s="13">
        <f>SUMIFS(GD_M_2020!G:G,GD_M_2020!E:E,A274)</f>
        <v>0</v>
      </c>
      <c r="R274" s="13">
        <f t="shared" si="181"/>
        <v>0</v>
      </c>
    </row>
    <row r="275" spans="1:18" s="4" customFormat="1" x14ac:dyDescent="0.25">
      <c r="A275" s="15"/>
      <c r="B275" s="15"/>
      <c r="C275" s="15"/>
      <c r="D275" s="15"/>
      <c r="E275" s="15" t="s">
        <v>194</v>
      </c>
      <c r="F275" s="15" t="s">
        <v>193</v>
      </c>
      <c r="G275" s="69"/>
      <c r="H275" s="16">
        <f>SUM(H271:H274)</f>
        <v>0</v>
      </c>
      <c r="I275" s="16">
        <f>SUM(I271:I274)</f>
        <v>0</v>
      </c>
      <c r="J275" s="16">
        <f>SUM(J271:J274)</f>
        <v>0</v>
      </c>
      <c r="L275" s="16">
        <f>SUM(L271:L274)</f>
        <v>0</v>
      </c>
      <c r="M275" s="16">
        <f>SUM(M271:M274)</f>
        <v>0</v>
      </c>
      <c r="N275" s="16">
        <f>SUM(N271:N274)</f>
        <v>0</v>
      </c>
      <c r="P275" s="16">
        <f>SUM(P271:P274)</f>
        <v>0</v>
      </c>
      <c r="Q275" s="16">
        <f>SUM(Q271:Q274)</f>
        <v>0</v>
      </c>
      <c r="R275" s="16">
        <f>SUM(R271:R274)</f>
        <v>0</v>
      </c>
    </row>
    <row r="276" spans="1:18" s="4" customFormat="1" x14ac:dyDescent="0.25">
      <c r="A276" s="4">
        <v>343001</v>
      </c>
      <c r="B276" s="4">
        <v>4300</v>
      </c>
      <c r="C276" s="22">
        <v>3561</v>
      </c>
      <c r="D276" s="12">
        <v>343</v>
      </c>
      <c r="E276" s="22" t="s">
        <v>190</v>
      </c>
      <c r="F276" s="22" t="s">
        <v>189</v>
      </c>
      <c r="G276" s="68" t="s">
        <v>570</v>
      </c>
      <c r="H276" s="13"/>
      <c r="I276" s="13">
        <f>SUMIFS(GD_M_2018!G:G,GD_M_2018!E:E,A276)</f>
        <v>0</v>
      </c>
      <c r="J276" s="13">
        <f>H276+I276</f>
        <v>0</v>
      </c>
      <c r="L276" s="13">
        <f t="shared" ref="L276:L277" si="182">J276</f>
        <v>0</v>
      </c>
      <c r="M276" s="13">
        <f>SUMIFS(GD_M_2019!G:G,GD_M_2019!E:E,A276)</f>
        <v>0</v>
      </c>
      <c r="N276" s="13">
        <f t="shared" ref="N276:N277" si="183">M276+L276</f>
        <v>0</v>
      </c>
      <c r="P276" s="13">
        <f t="shared" ref="P276:P277" si="184">N276</f>
        <v>0</v>
      </c>
      <c r="Q276" s="13">
        <f>SUMIFS(GD_M_2020!G:G,GD_M_2020!E:E,A276)</f>
        <v>0</v>
      </c>
      <c r="R276" s="13">
        <f t="shared" ref="R276:R277" si="185">Q276+P276</f>
        <v>0</v>
      </c>
    </row>
    <row r="277" spans="1:18" s="4" customFormat="1" x14ac:dyDescent="0.25">
      <c r="A277" s="4">
        <v>343002</v>
      </c>
      <c r="B277" s="4">
        <v>4300</v>
      </c>
      <c r="C277" s="22">
        <v>3562</v>
      </c>
      <c r="D277" s="12">
        <v>343</v>
      </c>
      <c r="E277" s="22" t="s">
        <v>192</v>
      </c>
      <c r="F277" s="22" t="s">
        <v>191</v>
      </c>
      <c r="G277" s="68" t="s">
        <v>570</v>
      </c>
      <c r="H277" s="13"/>
      <c r="I277" s="13">
        <f>SUMIFS(GD_M_2018!G:G,GD_M_2018!E:E,A277)</f>
        <v>0</v>
      </c>
      <c r="J277" s="13">
        <f>H277+I277</f>
        <v>0</v>
      </c>
      <c r="L277" s="13">
        <f t="shared" si="182"/>
        <v>0</v>
      </c>
      <c r="M277" s="13">
        <f>SUMIFS(GD_M_2019!G:G,GD_M_2019!E:E,A277)</f>
        <v>0</v>
      </c>
      <c r="N277" s="13">
        <f t="shared" si="183"/>
        <v>0</v>
      </c>
      <c r="P277" s="13">
        <f t="shared" si="184"/>
        <v>0</v>
      </c>
      <c r="Q277" s="13">
        <f>SUMIFS(GD_M_2020!G:G,GD_M_2020!E:E,A277)</f>
        <v>0</v>
      </c>
      <c r="R277" s="13">
        <f t="shared" si="185"/>
        <v>0</v>
      </c>
    </row>
    <row r="278" spans="1:18" s="4" customFormat="1" x14ac:dyDescent="0.25">
      <c r="A278" s="15"/>
      <c r="B278" s="15"/>
      <c r="C278" s="15"/>
      <c r="D278" s="15"/>
      <c r="E278" s="15" t="s">
        <v>190</v>
      </c>
      <c r="F278" s="15" t="s">
        <v>189</v>
      </c>
      <c r="G278" s="69"/>
      <c r="H278" s="16">
        <f>SUM(H276:H277)</f>
        <v>0</v>
      </c>
      <c r="I278" s="16">
        <f>SUM(I276:I277)</f>
        <v>0</v>
      </c>
      <c r="J278" s="16">
        <f>SUM(J276:J277)</f>
        <v>0</v>
      </c>
      <c r="L278" s="16">
        <f>SUM(L276:L277)</f>
        <v>0</v>
      </c>
      <c r="M278" s="16">
        <f>SUM(M276:M277)</f>
        <v>0</v>
      </c>
      <c r="N278" s="16">
        <f>SUM(N276:N277)</f>
        <v>0</v>
      </c>
      <c r="P278" s="16">
        <f>SUM(P276:P277)</f>
        <v>0</v>
      </c>
      <c r="Q278" s="16">
        <f>SUM(Q276:Q277)</f>
        <v>0</v>
      </c>
      <c r="R278" s="16">
        <f>SUM(R276:R277)</f>
        <v>0</v>
      </c>
    </row>
    <row r="279" spans="1:18"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L279" s="28">
        <f>SUM(L248:L251,L255:L256,L261,L267:L270,L275,L278)</f>
        <v>0</v>
      </c>
      <c r="M279" s="28">
        <f>SUM(M248:M251,M255:M256,M261,M267:M270,M275,M278)</f>
        <v>0</v>
      </c>
      <c r="N279" s="28">
        <f>SUM(N248:N251,N255:N256,N261,N267:N270,N275,N278)</f>
        <v>0</v>
      </c>
      <c r="P279" s="28">
        <f>SUM(P248:P251,P255:P256,P261,P267:P270,P275,P278)</f>
        <v>0</v>
      </c>
      <c r="Q279" s="28">
        <f>SUM(Q248:Q251,Q255:Q256,Q261,Q267:Q270,Q275,Q278)</f>
        <v>0</v>
      </c>
      <c r="R279" s="28">
        <f>SUM(R248:R251,R255:R256,R261,R267:R270,R275,R278)</f>
        <v>0</v>
      </c>
    </row>
    <row r="280" spans="1:18" s="4" customFormat="1" x14ac:dyDescent="0.25">
      <c r="A280" s="49"/>
      <c r="B280" s="49"/>
      <c r="C280" s="49"/>
      <c r="D280" s="49">
        <v>300</v>
      </c>
      <c r="E280" s="49" t="s">
        <v>186</v>
      </c>
      <c r="F280" s="49" t="s">
        <v>185</v>
      </c>
      <c r="G280" s="72"/>
      <c r="H280" s="50">
        <f>SUM(H246,H279)</f>
        <v>0</v>
      </c>
      <c r="I280" s="50">
        <f>SUM(I246,I279)</f>
        <v>-9810000000</v>
      </c>
      <c r="J280" s="50">
        <f>SUM(J246,J279)</f>
        <v>-9810000000</v>
      </c>
      <c r="L280" s="50">
        <f>SUM(L246,L279)</f>
        <v>-9810000000</v>
      </c>
      <c r="M280" s="50">
        <f>SUM(M246,M279)</f>
        <v>-22350000000</v>
      </c>
      <c r="N280" s="50">
        <f>SUM(N246,N279)</f>
        <v>-32160000000</v>
      </c>
      <c r="P280" s="50">
        <f>SUM(P246,P279)</f>
        <v>-32160000000</v>
      </c>
      <c r="Q280" s="50">
        <f>SUM(Q246,Q279)</f>
        <v>6039999999.9999981</v>
      </c>
      <c r="R280" s="50">
        <f>SUM(R246,R279)</f>
        <v>-26120000000</v>
      </c>
    </row>
    <row r="281" spans="1:18" s="4" customFormat="1" x14ac:dyDescent="0.25">
      <c r="A281" s="2"/>
      <c r="B281" s="2"/>
      <c r="C281" s="2"/>
      <c r="D281" s="2"/>
      <c r="E281" s="2"/>
      <c r="F281" s="2"/>
      <c r="G281" s="69"/>
      <c r="H281" s="3"/>
      <c r="I281" s="3"/>
      <c r="J281" s="3"/>
      <c r="L281" s="3"/>
      <c r="M281" s="3"/>
      <c r="N281" s="3"/>
      <c r="P281" s="3"/>
      <c r="Q281" s="3"/>
      <c r="R281" s="3"/>
    </row>
    <row r="282" spans="1:18" s="4" customFormat="1" x14ac:dyDescent="0.25">
      <c r="A282" s="2">
        <v>411001</v>
      </c>
      <c r="B282" s="2">
        <v>3100</v>
      </c>
      <c r="C282" s="12">
        <v>41111</v>
      </c>
      <c r="D282" s="51" t="s">
        <v>184</v>
      </c>
      <c r="E282" s="12" t="s">
        <v>597</v>
      </c>
      <c r="F282" s="12" t="s">
        <v>598</v>
      </c>
      <c r="G282" s="68" t="s">
        <v>570</v>
      </c>
      <c r="H282" s="13"/>
      <c r="I282" s="13">
        <f>SUMIFS(GD_M_2018!G:G,GD_M_2018!E:E,A282)</f>
        <v>-110000000000</v>
      </c>
      <c r="J282" s="13">
        <f>H282+I282</f>
        <v>-110000000000</v>
      </c>
      <c r="L282" s="13">
        <f t="shared" ref="L282:L283" si="186">J282</f>
        <v>-110000000000</v>
      </c>
      <c r="M282" s="13">
        <f>SUMIFS(GD_M_2019!G:G,GD_M_2019!E:E,A282)</f>
        <v>0</v>
      </c>
      <c r="N282" s="13">
        <f t="shared" ref="N282:N283" si="187">M282+L282</f>
        <v>-110000000000</v>
      </c>
      <c r="P282" s="13">
        <f t="shared" ref="P282:P283" si="188">N282</f>
        <v>-110000000000</v>
      </c>
      <c r="Q282" s="13">
        <f>SUMIFS(GD_M_2020!G:G,GD_M_2020!E:E,A282)</f>
        <v>0</v>
      </c>
      <c r="R282" s="13">
        <f t="shared" ref="R282:R283" si="189">Q282+P282</f>
        <v>-110000000000</v>
      </c>
    </row>
    <row r="283" spans="1:18" s="4" customFormat="1" x14ac:dyDescent="0.25">
      <c r="A283" s="2">
        <v>411002</v>
      </c>
      <c r="B283" s="2">
        <v>3100</v>
      </c>
      <c r="C283" s="12">
        <v>41112</v>
      </c>
      <c r="D283" s="51" t="s">
        <v>183</v>
      </c>
      <c r="E283" s="12" t="s">
        <v>182</v>
      </c>
      <c r="F283" s="12" t="s">
        <v>181</v>
      </c>
      <c r="G283" s="68" t="s">
        <v>570</v>
      </c>
      <c r="H283" s="13"/>
      <c r="I283" s="13">
        <f>SUMIFS(GD_M_2018!G:G,GD_M_2018!E:E,A283)</f>
        <v>0</v>
      </c>
      <c r="J283" s="13">
        <f>H283+I283</f>
        <v>0</v>
      </c>
      <c r="L283" s="13">
        <f t="shared" si="186"/>
        <v>0</v>
      </c>
      <c r="M283" s="13">
        <f>SUMIFS(GD_M_2019!G:G,GD_M_2019!E:E,A283)</f>
        <v>0</v>
      </c>
      <c r="N283" s="13">
        <f t="shared" si="187"/>
        <v>0</v>
      </c>
      <c r="P283" s="13">
        <f t="shared" si="188"/>
        <v>0</v>
      </c>
      <c r="Q283" s="13">
        <f>SUMIFS(GD_M_2020!G:G,GD_M_2020!E:E,A283)</f>
        <v>0</v>
      </c>
      <c r="R283" s="13">
        <f t="shared" si="189"/>
        <v>0</v>
      </c>
    </row>
    <row r="284" spans="1:18" s="4" customFormat="1" x14ac:dyDescent="0.25">
      <c r="A284" s="52"/>
      <c r="B284" s="52"/>
      <c r="C284" s="52"/>
      <c r="D284" s="15">
        <v>411</v>
      </c>
      <c r="E284" s="15" t="s">
        <v>180</v>
      </c>
      <c r="F284" s="15" t="s">
        <v>179</v>
      </c>
      <c r="G284" s="69"/>
      <c r="H284" s="16">
        <f>SUM(H282:H283)</f>
        <v>0</v>
      </c>
      <c r="I284" s="16">
        <f>SUM(I282:I283)</f>
        <v>-110000000000</v>
      </c>
      <c r="J284" s="16">
        <f>SUM(J282:J283)</f>
        <v>-110000000000</v>
      </c>
      <c r="L284" s="16">
        <f>SUM(L282:L283)</f>
        <v>-110000000000</v>
      </c>
      <c r="M284" s="16">
        <f>SUM(M282:M283)</f>
        <v>0</v>
      </c>
      <c r="N284" s="16">
        <f>SUM(N282:N283)</f>
        <v>-110000000000</v>
      </c>
      <c r="P284" s="16">
        <f>SUM(P282:P283)</f>
        <v>-110000000000</v>
      </c>
      <c r="Q284" s="16">
        <f>SUM(Q282:Q283)</f>
        <v>0</v>
      </c>
      <c r="R284" s="16">
        <f>SUM(R282:R283)</f>
        <v>-110000000000</v>
      </c>
    </row>
    <row r="285" spans="1:18" s="4" customFormat="1" x14ac:dyDescent="0.25">
      <c r="A285" s="15">
        <v>412001</v>
      </c>
      <c r="B285" s="15">
        <v>3200</v>
      </c>
      <c r="C285" s="15">
        <v>4112</v>
      </c>
      <c r="D285" s="15">
        <v>412</v>
      </c>
      <c r="E285" s="15" t="s">
        <v>178</v>
      </c>
      <c r="F285" s="15" t="s">
        <v>177</v>
      </c>
      <c r="G285" s="68" t="s">
        <v>570</v>
      </c>
      <c r="H285" s="16"/>
      <c r="I285" s="13">
        <f>SUMIFS(GD_M_2018!G:G,GD_M_2018!E:E,A285)</f>
        <v>0</v>
      </c>
      <c r="J285" s="16">
        <f t="shared" ref="J285:J292" si="190">H285+I285</f>
        <v>0</v>
      </c>
      <c r="L285" s="13">
        <f t="shared" ref="L285:L292" si="191">J285</f>
        <v>0</v>
      </c>
      <c r="M285" s="13">
        <f>SUMIFS(GD_M_2019!G:G,GD_M_2019!E:E,A285)</f>
        <v>0</v>
      </c>
      <c r="N285" s="13">
        <f t="shared" ref="N285:N292" si="192">M285+L285</f>
        <v>0</v>
      </c>
      <c r="P285" s="13">
        <f t="shared" ref="P285:P292" si="193">N285</f>
        <v>0</v>
      </c>
      <c r="Q285" s="13">
        <f>SUMIFS(GD_M_2020!G:G,GD_M_2020!E:E,A285)</f>
        <v>0</v>
      </c>
      <c r="R285" s="13">
        <f t="shared" ref="R285:R292" si="194">Q285+P285</f>
        <v>0</v>
      </c>
    </row>
    <row r="286" spans="1:18" s="4" customFormat="1" x14ac:dyDescent="0.25">
      <c r="A286" s="15">
        <v>413001</v>
      </c>
      <c r="B286" s="15">
        <v>3300</v>
      </c>
      <c r="C286" s="15">
        <v>4113</v>
      </c>
      <c r="D286" s="15">
        <v>413</v>
      </c>
      <c r="E286" s="15" t="s">
        <v>176</v>
      </c>
      <c r="F286" s="15" t="s">
        <v>175</v>
      </c>
      <c r="G286" s="68" t="s">
        <v>570</v>
      </c>
      <c r="H286" s="16"/>
      <c r="I286" s="13">
        <f>SUMIFS(GD_M_2018!G:G,GD_M_2018!E:E,A286)</f>
        <v>0</v>
      </c>
      <c r="J286" s="16">
        <f t="shared" si="190"/>
        <v>0</v>
      </c>
      <c r="L286" s="13">
        <f t="shared" si="191"/>
        <v>0</v>
      </c>
      <c r="M286" s="13">
        <f>SUMIFS(GD_M_2019!G:G,GD_M_2019!E:E,A286)</f>
        <v>0</v>
      </c>
      <c r="N286" s="13">
        <f t="shared" si="192"/>
        <v>0</v>
      </c>
      <c r="P286" s="13">
        <f t="shared" si="193"/>
        <v>0</v>
      </c>
      <c r="Q286" s="13">
        <f>SUMIFS(GD_M_2020!G:G,GD_M_2020!E:E,A286)</f>
        <v>0</v>
      </c>
      <c r="R286" s="13">
        <f t="shared" si="194"/>
        <v>0</v>
      </c>
    </row>
    <row r="287" spans="1:18" s="4" customFormat="1" x14ac:dyDescent="0.25">
      <c r="A287" s="15">
        <v>414001</v>
      </c>
      <c r="B287" s="15">
        <v>3300</v>
      </c>
      <c r="C287" s="15">
        <v>4118</v>
      </c>
      <c r="D287" s="15">
        <v>414</v>
      </c>
      <c r="E287" s="15" t="s">
        <v>174</v>
      </c>
      <c r="F287" s="15" t="s">
        <v>173</v>
      </c>
      <c r="G287" s="68" t="s">
        <v>570</v>
      </c>
      <c r="H287" s="16"/>
      <c r="I287" s="13">
        <f>SUMIFS(GD_M_2018!G:G,GD_M_2018!E:E,A287)</f>
        <v>0</v>
      </c>
      <c r="J287" s="16">
        <f t="shared" si="190"/>
        <v>0</v>
      </c>
      <c r="L287" s="13">
        <f t="shared" si="191"/>
        <v>0</v>
      </c>
      <c r="M287" s="13">
        <f>SUMIFS(GD_M_2019!G:G,GD_M_2019!E:E,A287)</f>
        <v>0</v>
      </c>
      <c r="N287" s="13">
        <f t="shared" si="192"/>
        <v>0</v>
      </c>
      <c r="P287" s="13">
        <f t="shared" si="193"/>
        <v>0</v>
      </c>
      <c r="Q287" s="13">
        <f>SUMIFS(GD_M_2020!G:G,GD_M_2020!E:E,A287)</f>
        <v>0</v>
      </c>
      <c r="R287" s="13">
        <f t="shared" si="194"/>
        <v>0</v>
      </c>
    </row>
    <row r="288" spans="1:18" s="4" customFormat="1" x14ac:dyDescent="0.25">
      <c r="A288" s="15">
        <v>415000</v>
      </c>
      <c r="B288" s="15">
        <v>3300</v>
      </c>
      <c r="C288" s="15">
        <v>412</v>
      </c>
      <c r="D288" s="15">
        <v>416</v>
      </c>
      <c r="E288" s="15" t="s">
        <v>172</v>
      </c>
      <c r="F288" s="15" t="s">
        <v>579</v>
      </c>
      <c r="G288" s="68" t="s">
        <v>570</v>
      </c>
      <c r="H288" s="16"/>
      <c r="I288" s="13">
        <f>SUMIFS(GD_M_2018!G:G,GD_M_2018!E:E,A288)</f>
        <v>0</v>
      </c>
      <c r="J288" s="16">
        <f t="shared" si="190"/>
        <v>0</v>
      </c>
      <c r="L288" s="13">
        <f t="shared" si="191"/>
        <v>0</v>
      </c>
      <c r="M288" s="13">
        <f>SUMIFS(GD_M_2019!G:G,GD_M_2019!E:E,A288)</f>
        <v>0</v>
      </c>
      <c r="N288" s="13">
        <f t="shared" si="192"/>
        <v>0</v>
      </c>
      <c r="P288" s="13">
        <f t="shared" si="193"/>
        <v>0</v>
      </c>
      <c r="Q288" s="13">
        <f>SUMIFS(GD_M_2020!G:G,GD_M_2020!E:E,A288)</f>
        <v>0</v>
      </c>
      <c r="R288" s="13">
        <f t="shared" si="194"/>
        <v>0</v>
      </c>
    </row>
    <row r="289" spans="1:18" s="4" customFormat="1" x14ac:dyDescent="0.25">
      <c r="A289" s="15">
        <v>415001</v>
      </c>
      <c r="B289" s="15">
        <v>3300</v>
      </c>
      <c r="C289" s="15">
        <v>419</v>
      </c>
      <c r="D289" s="15">
        <v>415</v>
      </c>
      <c r="E289" s="15" t="s">
        <v>171</v>
      </c>
      <c r="F289" s="15" t="s">
        <v>170</v>
      </c>
      <c r="G289" s="68" t="s">
        <v>570</v>
      </c>
      <c r="H289" s="16"/>
      <c r="I289" s="13">
        <f>SUMIFS(GD_M_2018!G:G,GD_M_2018!E:E,A289)</f>
        <v>0</v>
      </c>
      <c r="J289" s="16">
        <f t="shared" si="190"/>
        <v>0</v>
      </c>
      <c r="L289" s="13">
        <f t="shared" si="191"/>
        <v>0</v>
      </c>
      <c r="M289" s="13">
        <f>SUMIFS(GD_M_2019!G:G,GD_M_2019!E:E,A289)</f>
        <v>0</v>
      </c>
      <c r="N289" s="13">
        <f t="shared" si="192"/>
        <v>0</v>
      </c>
      <c r="P289" s="13">
        <f t="shared" si="193"/>
        <v>0</v>
      </c>
      <c r="Q289" s="13">
        <f>SUMIFS(GD_M_2020!G:G,GD_M_2020!E:E,A289)</f>
        <v>0</v>
      </c>
      <c r="R289" s="13">
        <f t="shared" si="194"/>
        <v>0</v>
      </c>
    </row>
    <row r="290" spans="1:18" s="4" customFormat="1" x14ac:dyDescent="0.25">
      <c r="A290" s="15">
        <v>416001</v>
      </c>
      <c r="B290" s="15">
        <v>3300</v>
      </c>
      <c r="C290" s="15">
        <v>412</v>
      </c>
      <c r="D290" s="15">
        <v>416</v>
      </c>
      <c r="E290" s="15" t="s">
        <v>169</v>
      </c>
      <c r="F290" s="15" t="s">
        <v>168</v>
      </c>
      <c r="G290" s="68" t="s">
        <v>570</v>
      </c>
      <c r="H290" s="16"/>
      <c r="I290" s="13">
        <f>SUMIFS(GD_M_2018!G:G,GD_M_2018!E:E,A290)</f>
        <v>0</v>
      </c>
      <c r="J290" s="16">
        <f t="shared" si="190"/>
        <v>0</v>
      </c>
      <c r="L290" s="13">
        <f t="shared" si="191"/>
        <v>0</v>
      </c>
      <c r="M290" s="13">
        <f>SUMIFS(GD_M_2019!G:G,GD_M_2019!E:E,A290)</f>
        <v>0</v>
      </c>
      <c r="N290" s="13">
        <f t="shared" si="192"/>
        <v>0</v>
      </c>
      <c r="P290" s="13">
        <f t="shared" si="193"/>
        <v>0</v>
      </c>
      <c r="Q290" s="13">
        <f>SUMIFS(GD_M_2020!G:G,GD_M_2020!E:E,A290)</f>
        <v>0</v>
      </c>
      <c r="R290" s="13">
        <f t="shared" si="194"/>
        <v>0</v>
      </c>
    </row>
    <row r="291" spans="1:18" s="4" customFormat="1" x14ac:dyDescent="0.25">
      <c r="A291" s="2">
        <v>417001</v>
      </c>
      <c r="B291" s="2">
        <v>3300</v>
      </c>
      <c r="C291" s="12">
        <v>4131</v>
      </c>
      <c r="D291" s="12">
        <v>417</v>
      </c>
      <c r="E291" s="12" t="s">
        <v>167</v>
      </c>
      <c r="F291" s="12" t="s">
        <v>166</v>
      </c>
      <c r="G291" s="68" t="s">
        <v>570</v>
      </c>
      <c r="H291" s="13"/>
      <c r="I291" s="13">
        <f>SUMIFS(GD_M_2018!G:G,GD_M_2018!E:E,A291)</f>
        <v>0</v>
      </c>
      <c r="J291" s="13">
        <f t="shared" si="190"/>
        <v>0</v>
      </c>
      <c r="L291" s="13">
        <f t="shared" si="191"/>
        <v>0</v>
      </c>
      <c r="M291" s="13">
        <f>SUMIFS(GD_M_2019!G:G,GD_M_2019!E:E,A291)</f>
        <v>0</v>
      </c>
      <c r="N291" s="13">
        <f t="shared" si="192"/>
        <v>0</v>
      </c>
      <c r="P291" s="13">
        <f t="shared" si="193"/>
        <v>0</v>
      </c>
      <c r="Q291" s="13">
        <f>SUMIFS(GD_M_2020!G:G,GD_M_2020!E:E,A291)</f>
        <v>0</v>
      </c>
      <c r="R291" s="13">
        <f t="shared" si="194"/>
        <v>0</v>
      </c>
    </row>
    <row r="292" spans="1:18" s="4" customFormat="1" x14ac:dyDescent="0.25">
      <c r="A292" s="2">
        <v>417002</v>
      </c>
      <c r="B292" s="2">
        <v>3300</v>
      </c>
      <c r="C292" s="12">
        <v>4132</v>
      </c>
      <c r="D292" s="12">
        <v>417</v>
      </c>
      <c r="E292" s="12" t="s">
        <v>165</v>
      </c>
      <c r="F292" s="12" t="s">
        <v>164</v>
      </c>
      <c r="G292" s="68" t="s">
        <v>570</v>
      </c>
      <c r="H292" s="13"/>
      <c r="I292" s="13">
        <f>SUMIFS(GD_M_2018!G:G,GD_M_2018!E:E,A292)</f>
        <v>0</v>
      </c>
      <c r="J292" s="13">
        <f t="shared" si="190"/>
        <v>0</v>
      </c>
      <c r="L292" s="13">
        <f t="shared" si="191"/>
        <v>0</v>
      </c>
      <c r="M292" s="13">
        <f>SUMIFS(GD_M_2019!G:G,GD_M_2019!E:E,A292)</f>
        <v>0</v>
      </c>
      <c r="N292" s="13">
        <f t="shared" si="192"/>
        <v>0</v>
      </c>
      <c r="P292" s="13">
        <f t="shared" si="193"/>
        <v>0</v>
      </c>
      <c r="Q292" s="13">
        <f>SUMIFS(GD_M_2020!G:G,GD_M_2020!E:E,A292)</f>
        <v>0</v>
      </c>
      <c r="R292" s="13">
        <f t="shared" si="194"/>
        <v>0</v>
      </c>
    </row>
    <row r="293" spans="1:18" s="4" customFormat="1" x14ac:dyDescent="0.25">
      <c r="A293" s="15"/>
      <c r="B293" s="15"/>
      <c r="C293" s="15"/>
      <c r="D293" s="15"/>
      <c r="E293" s="15" t="s">
        <v>163</v>
      </c>
      <c r="F293" s="15" t="s">
        <v>162</v>
      </c>
      <c r="G293" s="69"/>
      <c r="H293" s="16">
        <f>SUM(H291:H292)</f>
        <v>0</v>
      </c>
      <c r="I293" s="16">
        <f>SUM(I291:I292)</f>
        <v>0</v>
      </c>
      <c r="J293" s="16">
        <f>SUM(J291:J292)</f>
        <v>0</v>
      </c>
      <c r="L293" s="16">
        <f>SUM(L291:L292)</f>
        <v>0</v>
      </c>
      <c r="M293" s="16">
        <f>SUM(M291:M292)</f>
        <v>0</v>
      </c>
      <c r="N293" s="16">
        <f>SUM(N291:N292)</f>
        <v>0</v>
      </c>
      <c r="P293" s="16">
        <f>SUM(P291:P292)</f>
        <v>0</v>
      </c>
      <c r="Q293" s="16">
        <f>SUM(Q291:Q292)</f>
        <v>0</v>
      </c>
      <c r="R293" s="16">
        <f>SUM(R291:R292)</f>
        <v>0</v>
      </c>
    </row>
    <row r="294" spans="1:18" s="4" customFormat="1" x14ac:dyDescent="0.25">
      <c r="A294" s="15">
        <v>418001</v>
      </c>
      <c r="B294" s="15">
        <v>3300</v>
      </c>
      <c r="C294" s="15">
        <v>414</v>
      </c>
      <c r="D294" s="15">
        <v>418</v>
      </c>
      <c r="E294" s="15" t="s">
        <v>161</v>
      </c>
      <c r="F294" s="15" t="s">
        <v>160</v>
      </c>
      <c r="G294" s="68" t="s">
        <v>570</v>
      </c>
      <c r="H294" s="16"/>
      <c r="I294" s="13">
        <f>SUMIFS(GD_M_2018!G:G,GD_M_2018!E:E,A294)</f>
        <v>0</v>
      </c>
      <c r="J294" s="16">
        <f t="shared" ref="J294:J301" si="195">H294+I294</f>
        <v>0</v>
      </c>
      <c r="L294" s="13">
        <f>J294</f>
        <v>0</v>
      </c>
      <c r="M294" s="13">
        <f>SUMIFS(GD_M_2019!G:G,GD_M_2019!E:E,A294)</f>
        <v>0</v>
      </c>
      <c r="N294" s="13">
        <f t="shared" ref="N294:N301" si="196">M294+L294</f>
        <v>0</v>
      </c>
      <c r="P294" s="13">
        <f>N294</f>
        <v>0</v>
      </c>
      <c r="Q294" s="13">
        <f>SUMIFS(GD_M_2020!G:G,GD_M_2020!E:E,A294)</f>
        <v>0</v>
      </c>
      <c r="R294" s="13">
        <f t="shared" ref="R294:R301" si="197">Q294+P294</f>
        <v>0</v>
      </c>
    </row>
    <row r="295" spans="1:18" s="4" customFormat="1" x14ac:dyDescent="0.25">
      <c r="A295" s="15">
        <v>419001</v>
      </c>
      <c r="B295" s="15">
        <v>3300</v>
      </c>
      <c r="C295" s="15">
        <v>419</v>
      </c>
      <c r="D295" s="15">
        <v>419</v>
      </c>
      <c r="E295" s="15" t="s">
        <v>159</v>
      </c>
      <c r="F295" s="15" t="s">
        <v>158</v>
      </c>
      <c r="G295" s="68" t="s">
        <v>570</v>
      </c>
      <c r="H295" s="16"/>
      <c r="I295" s="13">
        <f>SUMIFS(GD_M_2018!G:G,GD_M_2018!E:E,A295)</f>
        <v>0</v>
      </c>
      <c r="J295" s="16">
        <f t="shared" si="195"/>
        <v>0</v>
      </c>
      <c r="L295" s="13">
        <f>J295</f>
        <v>0</v>
      </c>
      <c r="M295" s="13">
        <f>SUMIFS(GD_M_2019!G:G,GD_M_2019!E:E,A295)</f>
        <v>0</v>
      </c>
      <c r="N295" s="13">
        <f t="shared" si="196"/>
        <v>0</v>
      </c>
      <c r="P295" s="13">
        <f>N295</f>
        <v>0</v>
      </c>
      <c r="Q295" s="13">
        <f>SUMIFS(GD_M_2020!G:G,GD_M_2020!E:E,A295)</f>
        <v>0</v>
      </c>
      <c r="R295" s="13">
        <f t="shared" si="197"/>
        <v>0</v>
      </c>
    </row>
    <row r="296" spans="1:18" s="4" customFormat="1" x14ac:dyDescent="0.25">
      <c r="A296" s="15">
        <v>420001</v>
      </c>
      <c r="B296" s="15">
        <v>3310</v>
      </c>
      <c r="C296" s="15">
        <v>418</v>
      </c>
      <c r="D296" s="15">
        <v>420</v>
      </c>
      <c r="E296" s="15" t="s">
        <v>157</v>
      </c>
      <c r="F296" s="15" t="s">
        <v>156</v>
      </c>
      <c r="G296" s="68" t="s">
        <v>570</v>
      </c>
      <c r="H296" s="16"/>
      <c r="I296" s="13">
        <f>SUMIFS(GD_M_2018!G:G,GD_M_2018!E:E,A296)</f>
        <v>0</v>
      </c>
      <c r="J296" s="16">
        <f t="shared" si="195"/>
        <v>0</v>
      </c>
      <c r="L296" s="13">
        <f>J296</f>
        <v>0</v>
      </c>
      <c r="M296" s="13">
        <f>SUMIFS(GD_M_2019!G:G,GD_M_2019!E:E,A296)</f>
        <v>0</v>
      </c>
      <c r="N296" s="13">
        <f t="shared" si="196"/>
        <v>0</v>
      </c>
      <c r="P296" s="13">
        <f>N296</f>
        <v>0</v>
      </c>
      <c r="Q296" s="13">
        <f>SUMIFS(GD_M_2020!G:G,GD_M_2020!E:E,A296)</f>
        <v>0</v>
      </c>
      <c r="R296" s="13">
        <f t="shared" si="197"/>
        <v>0</v>
      </c>
    </row>
    <row r="297" spans="1:18" s="4" customFormat="1" x14ac:dyDescent="0.25">
      <c r="A297" s="4">
        <v>421001</v>
      </c>
      <c r="B297" s="4">
        <v>3400</v>
      </c>
      <c r="C297" s="22">
        <v>4211</v>
      </c>
      <c r="D297" s="53" t="s">
        <v>152</v>
      </c>
      <c r="E297" s="22" t="s">
        <v>155</v>
      </c>
      <c r="F297" s="22" t="s">
        <v>580</v>
      </c>
      <c r="G297" s="68" t="s">
        <v>570</v>
      </c>
      <c r="H297" s="54"/>
      <c r="I297" s="13">
        <f>SUMIFS(GD_M_2018!G:G,GD_M_2018!E:E,A297)</f>
        <v>0</v>
      </c>
      <c r="J297" s="54">
        <f t="shared" si="195"/>
        <v>0</v>
      </c>
      <c r="L297" s="13">
        <f>J303</f>
        <v>-240000000</v>
      </c>
      <c r="M297" s="13">
        <f>SUMIFS(GD_M_2019!G:G,GD_M_2019!E:E,A297)</f>
        <v>0</v>
      </c>
      <c r="N297" s="13">
        <f t="shared" si="196"/>
        <v>-240000000</v>
      </c>
      <c r="P297" s="13">
        <f>N303</f>
        <v>-8640000000</v>
      </c>
      <c r="Q297" s="13">
        <f>SUMIFS(GD_M_2020!G:G,GD_M_2020!E:E,A297)</f>
        <v>0</v>
      </c>
      <c r="R297" s="13">
        <f t="shared" si="197"/>
        <v>-8640000000</v>
      </c>
    </row>
    <row r="298" spans="1:18" s="4" customFormat="1" x14ac:dyDescent="0.25">
      <c r="A298" s="2">
        <v>421004</v>
      </c>
      <c r="B298" s="2">
        <v>3400</v>
      </c>
      <c r="C298" s="12">
        <v>4211</v>
      </c>
      <c r="D298" s="51" t="s">
        <v>152</v>
      </c>
      <c r="E298" s="12" t="s">
        <v>142</v>
      </c>
      <c r="F298" s="12" t="s">
        <v>581</v>
      </c>
      <c r="G298" s="68" t="s">
        <v>570</v>
      </c>
      <c r="H298" s="13"/>
      <c r="I298" s="13">
        <f>SUMIFS(GD_M_2018!G:G,GD_M_2018!E:E,A298)</f>
        <v>0</v>
      </c>
      <c r="J298" s="13">
        <f t="shared" si="195"/>
        <v>0</v>
      </c>
      <c r="L298" s="13">
        <f>J298</f>
        <v>0</v>
      </c>
      <c r="M298" s="13">
        <f>SUMIFS(GD_M_2019!G:G,GD_M_2019!E:E,A298)</f>
        <v>0</v>
      </c>
      <c r="N298" s="13">
        <f t="shared" si="196"/>
        <v>0</v>
      </c>
      <c r="P298" s="13">
        <f>N298</f>
        <v>0</v>
      </c>
      <c r="Q298" s="13">
        <f>SUMIFS(GD_M_2020!G:G,GD_M_2020!E:E,A298)</f>
        <v>10000000000</v>
      </c>
      <c r="R298" s="13">
        <f t="shared" si="197"/>
        <v>10000000000</v>
      </c>
    </row>
    <row r="299" spans="1:18" s="4" customFormat="1" x14ac:dyDescent="0.25">
      <c r="A299" s="2">
        <v>421003</v>
      </c>
      <c r="B299" s="2">
        <v>3400</v>
      </c>
      <c r="C299" s="12">
        <v>4211</v>
      </c>
      <c r="D299" s="51" t="s">
        <v>152</v>
      </c>
      <c r="E299" s="12" t="s">
        <v>154</v>
      </c>
      <c r="F299" s="12" t="s">
        <v>582</v>
      </c>
      <c r="G299" s="68" t="s">
        <v>570</v>
      </c>
      <c r="H299" s="13"/>
      <c r="I299" s="13">
        <f>SUMIFS(GD_M_2018!G:G,GD_M_2018!E:E,A299)</f>
        <v>0</v>
      </c>
      <c r="J299" s="13">
        <f t="shared" si="195"/>
        <v>0</v>
      </c>
      <c r="L299" s="13">
        <f>J299</f>
        <v>0</v>
      </c>
      <c r="M299" s="13">
        <f>SUMIFS(GD_M_2019!G:G,GD_M_2019!E:E,A299)</f>
        <v>0</v>
      </c>
      <c r="N299" s="13">
        <f t="shared" si="196"/>
        <v>0</v>
      </c>
      <c r="P299" s="13">
        <f>N299</f>
        <v>0</v>
      </c>
      <c r="Q299" s="13">
        <f>SUMIFS(GD_M_2020!G:G,GD_M_2020!E:E,A299)</f>
        <v>0</v>
      </c>
      <c r="R299" s="13">
        <f t="shared" si="197"/>
        <v>0</v>
      </c>
    </row>
    <row r="300" spans="1:18" s="4" customFormat="1" x14ac:dyDescent="0.25">
      <c r="A300" s="2">
        <v>421005</v>
      </c>
      <c r="B300" s="2">
        <v>3400</v>
      </c>
      <c r="C300" s="12">
        <v>4211</v>
      </c>
      <c r="D300" s="51" t="s">
        <v>152</v>
      </c>
      <c r="E300" s="12" t="s">
        <v>153</v>
      </c>
      <c r="F300" s="12" t="s">
        <v>583</v>
      </c>
      <c r="G300" s="68" t="s">
        <v>570</v>
      </c>
      <c r="H300" s="13"/>
      <c r="I300" s="13">
        <f>SUMIFS(GD_M_2018!G:G,GD_M_2018!E:E,A300)</f>
        <v>0</v>
      </c>
      <c r="J300" s="13">
        <f t="shared" si="195"/>
        <v>0</v>
      </c>
      <c r="L300" s="13">
        <f>J300</f>
        <v>0</v>
      </c>
      <c r="M300" s="13">
        <f>SUMIFS(GD_M_2019!G:G,GD_M_2019!E:E,A300)</f>
        <v>0</v>
      </c>
      <c r="N300" s="13">
        <f t="shared" si="196"/>
        <v>0</v>
      </c>
      <c r="P300" s="13">
        <f>N300</f>
        <v>0</v>
      </c>
      <c r="Q300" s="13">
        <f>SUMIFS(GD_M_2020!G:G,GD_M_2020!E:E,A300)</f>
        <v>0</v>
      </c>
      <c r="R300" s="13">
        <f t="shared" si="197"/>
        <v>0</v>
      </c>
    </row>
    <row r="301" spans="1:18" s="4" customFormat="1" x14ac:dyDescent="0.25">
      <c r="A301" s="4">
        <v>421006</v>
      </c>
      <c r="B301" s="4">
        <v>3400</v>
      </c>
      <c r="C301" s="22">
        <v>4211</v>
      </c>
      <c r="D301" s="53" t="s">
        <v>152</v>
      </c>
      <c r="E301" s="22" t="s">
        <v>151</v>
      </c>
      <c r="F301" s="22" t="s">
        <v>584</v>
      </c>
      <c r="G301" s="68" t="s">
        <v>570</v>
      </c>
      <c r="H301" s="23"/>
      <c r="I301" s="13">
        <f>SUMIFS(GD_M_2018!G:G,GD_M_2018!E:E,A301)</f>
        <v>0</v>
      </c>
      <c r="J301" s="23">
        <f t="shared" si="195"/>
        <v>0</v>
      </c>
      <c r="L301" s="13">
        <f>J301</f>
        <v>0</v>
      </c>
      <c r="M301" s="13">
        <f>SUMIFS(GD_M_2019!G:G,GD_M_2019!E:E,A301)</f>
        <v>0</v>
      </c>
      <c r="N301" s="13">
        <f t="shared" si="196"/>
        <v>0</v>
      </c>
      <c r="P301" s="13">
        <f>N301</f>
        <v>0</v>
      </c>
      <c r="Q301" s="13">
        <f>SUMIFS(GD_M_2020!G:G,GD_M_2020!E:E,A301)</f>
        <v>0</v>
      </c>
      <c r="R301" s="13">
        <f t="shared" si="197"/>
        <v>0</v>
      </c>
    </row>
    <row r="302" spans="1:18" s="4" customFormat="1" x14ac:dyDescent="0.25">
      <c r="A302" s="2">
        <v>421002</v>
      </c>
      <c r="B302" s="2">
        <v>3400</v>
      </c>
      <c r="C302" s="12">
        <v>4212</v>
      </c>
      <c r="D302" s="51" t="s">
        <v>150</v>
      </c>
      <c r="E302" s="12" t="s">
        <v>149</v>
      </c>
      <c r="F302" s="12" t="s">
        <v>585</v>
      </c>
      <c r="G302" s="68"/>
      <c r="H302" s="54">
        <f>H387</f>
        <v>0</v>
      </c>
      <c r="I302" s="54">
        <f t="shared" ref="I302:M302" si="198">I387</f>
        <v>-240000000</v>
      </c>
      <c r="J302" s="54">
        <f>J387</f>
        <v>-240000000</v>
      </c>
      <c r="L302" s="54">
        <f t="shared" ref="L302" si="199">L387</f>
        <v>0</v>
      </c>
      <c r="M302" s="54">
        <f t="shared" si="198"/>
        <v>-8400000000</v>
      </c>
      <c r="N302" s="54">
        <f>N387</f>
        <v>-8400000000</v>
      </c>
      <c r="P302" s="54">
        <f t="shared" ref="P302:Q302" si="200">P387</f>
        <v>0</v>
      </c>
      <c r="Q302" s="54">
        <f t="shared" si="200"/>
        <v>-5840000000.0000019</v>
      </c>
      <c r="R302" s="54">
        <f>R387</f>
        <v>-5840000000.0000019</v>
      </c>
    </row>
    <row r="303" spans="1:18" s="4" customFormat="1" x14ac:dyDescent="0.25">
      <c r="A303" s="15"/>
      <c r="B303" s="15"/>
      <c r="C303" s="15"/>
      <c r="D303" s="15">
        <v>421</v>
      </c>
      <c r="E303" s="15" t="s">
        <v>148</v>
      </c>
      <c r="F303" s="15"/>
      <c r="G303" s="69"/>
      <c r="H303" s="16">
        <f>SUM(H297:H302)</f>
        <v>0</v>
      </c>
      <c r="I303" s="16">
        <f>SUM(I297:I302)</f>
        <v>-240000000</v>
      </c>
      <c r="J303" s="16">
        <f>SUM(J297:J302)</f>
        <v>-240000000</v>
      </c>
      <c r="L303" s="16">
        <f>SUM(L297:L302)</f>
        <v>-240000000</v>
      </c>
      <c r="M303" s="16">
        <f>SUM(M297:M302)</f>
        <v>-8400000000</v>
      </c>
      <c r="N303" s="16">
        <f>SUM(N297:N302)</f>
        <v>-8640000000</v>
      </c>
      <c r="P303" s="16">
        <f>SUM(P297:P302)</f>
        <v>-8640000000</v>
      </c>
      <c r="Q303" s="16">
        <f>SUM(Q297:Q302)</f>
        <v>4159999999.9999981</v>
      </c>
      <c r="R303" s="16">
        <f>SUM(R297:R302)</f>
        <v>-4480000000.0000019</v>
      </c>
    </row>
    <row r="304" spans="1:18" s="4" customFormat="1" x14ac:dyDescent="0.25">
      <c r="A304" s="15">
        <v>422001</v>
      </c>
      <c r="B304" s="15">
        <v>3300</v>
      </c>
      <c r="C304" s="15">
        <v>441</v>
      </c>
      <c r="D304" s="15">
        <v>422</v>
      </c>
      <c r="E304" s="15" t="s">
        <v>147</v>
      </c>
      <c r="F304" s="15" t="s">
        <v>146</v>
      </c>
      <c r="G304" s="69" t="s">
        <v>570</v>
      </c>
      <c r="H304" s="16"/>
      <c r="I304" s="13">
        <f>SUMIFS(GD_M_2018!G:G,GD_M_2018!E:E,A304)</f>
        <v>0</v>
      </c>
      <c r="J304" s="16">
        <f>H304+I304</f>
        <v>0</v>
      </c>
      <c r="L304" s="13">
        <f t="shared" ref="L304:L308" si="201">J304</f>
        <v>0</v>
      </c>
      <c r="M304" s="13">
        <f>SUMIFS(GD_M_2019!G:G,GD_M_2019!E:E,A304)</f>
        <v>0</v>
      </c>
      <c r="N304" s="13">
        <f t="shared" ref="N304:N308" si="202">M304+L304</f>
        <v>0</v>
      </c>
      <c r="P304" s="13">
        <f t="shared" ref="P304:P308" si="203">N304</f>
        <v>0</v>
      </c>
      <c r="Q304" s="13">
        <f>SUMIFS(GD_M_2020!G:G,GD_M_2020!E:E,A304)</f>
        <v>0</v>
      </c>
      <c r="R304" s="13">
        <f t="shared" ref="R304:R308" si="204">Q304+P304</f>
        <v>0</v>
      </c>
    </row>
    <row r="305" spans="1:18" s="22" customFormat="1" x14ac:dyDescent="0.25">
      <c r="A305" s="22">
        <v>429000</v>
      </c>
      <c r="B305" s="22">
        <v>3500</v>
      </c>
      <c r="E305" s="22" t="s">
        <v>145</v>
      </c>
      <c r="F305" s="22" t="s">
        <v>586</v>
      </c>
      <c r="G305" s="68" t="s">
        <v>570</v>
      </c>
      <c r="H305" s="23"/>
      <c r="I305" s="13">
        <f>SUMIFS(GD_M_2018!G:G,GD_M_2018!E:E,A305)</f>
        <v>0</v>
      </c>
      <c r="J305" s="23">
        <f>H305+I305</f>
        <v>0</v>
      </c>
      <c r="L305" s="13">
        <f t="shared" si="201"/>
        <v>0</v>
      </c>
      <c r="M305" s="13">
        <f>SUMIFS(GD_M_2019!G:G,GD_M_2019!E:E,A305)</f>
        <v>0</v>
      </c>
      <c r="N305" s="13">
        <f t="shared" si="202"/>
        <v>0</v>
      </c>
      <c r="P305" s="13">
        <f t="shared" si="203"/>
        <v>0</v>
      </c>
      <c r="Q305" s="13">
        <f>SUMIFS(GD_M_2020!G:G,GD_M_2020!E:E,A305)</f>
        <v>0</v>
      </c>
      <c r="R305" s="13">
        <f t="shared" si="204"/>
        <v>0</v>
      </c>
    </row>
    <row r="306" spans="1:18" s="22" customFormat="1" x14ac:dyDescent="0.25">
      <c r="A306" s="22">
        <v>429001</v>
      </c>
      <c r="B306" s="22">
        <v>3500</v>
      </c>
      <c r="E306" s="22" t="s">
        <v>144</v>
      </c>
      <c r="F306" s="22" t="s">
        <v>587</v>
      </c>
      <c r="G306" s="68" t="s">
        <v>570</v>
      </c>
      <c r="H306" s="13"/>
      <c r="I306" s="13">
        <f>SUMIFS(GD_M_2018!G:G,GD_M_2018!E:E,A306)</f>
        <v>0</v>
      </c>
      <c r="J306" s="13">
        <f>H306+I306</f>
        <v>0</v>
      </c>
      <c r="L306" s="13">
        <f t="shared" si="201"/>
        <v>0</v>
      </c>
      <c r="M306" s="13">
        <f>SUMIFS(GD_M_2019!G:G,GD_M_2019!E:E,A306)</f>
        <v>0</v>
      </c>
      <c r="N306" s="13">
        <f t="shared" si="202"/>
        <v>0</v>
      </c>
      <c r="P306" s="13">
        <f t="shared" si="203"/>
        <v>0</v>
      </c>
      <c r="Q306" s="13">
        <f>SUMIFS(GD_M_2020!G:G,GD_M_2020!E:E,A306)</f>
        <v>0</v>
      </c>
      <c r="R306" s="13">
        <f t="shared" si="204"/>
        <v>0</v>
      </c>
    </row>
    <row r="307" spans="1:18" s="22" customFormat="1" x14ac:dyDescent="0.25">
      <c r="A307" s="22">
        <v>429003</v>
      </c>
      <c r="B307" s="22">
        <v>3500</v>
      </c>
      <c r="E307" s="22" t="s">
        <v>143</v>
      </c>
      <c r="F307" s="22" t="s">
        <v>588</v>
      </c>
      <c r="G307" s="68" t="s">
        <v>570</v>
      </c>
      <c r="H307" s="13"/>
      <c r="I307" s="13">
        <f>SUMIFS(GD_M_2018!G:G,GD_M_2018!E:E,A307)</f>
        <v>0</v>
      </c>
      <c r="J307" s="13">
        <f>H307+I307</f>
        <v>0</v>
      </c>
      <c r="L307" s="13">
        <f t="shared" si="201"/>
        <v>0</v>
      </c>
      <c r="M307" s="13">
        <f>SUMIFS(GD_M_2019!G:G,GD_M_2019!E:E,A307)</f>
        <v>0</v>
      </c>
      <c r="N307" s="13">
        <f t="shared" si="202"/>
        <v>0</v>
      </c>
      <c r="P307" s="13">
        <f t="shared" si="203"/>
        <v>0</v>
      </c>
      <c r="Q307" s="13">
        <f>SUMIFS(GD_M_2020!G:G,GD_M_2020!E:E,A307)</f>
        <v>0</v>
      </c>
      <c r="R307" s="13">
        <f t="shared" si="204"/>
        <v>0</v>
      </c>
    </row>
    <row r="308" spans="1:18" s="22" customFormat="1" x14ac:dyDescent="0.25">
      <c r="A308" s="22">
        <v>429002</v>
      </c>
      <c r="B308" s="22">
        <v>3500</v>
      </c>
      <c r="E308" s="22" t="s">
        <v>142</v>
      </c>
      <c r="F308" s="22" t="s">
        <v>582</v>
      </c>
      <c r="G308" s="68" t="s">
        <v>570</v>
      </c>
      <c r="H308" s="13"/>
      <c r="I308" s="13">
        <f>SUMIFS(GD_M_2018!G:G,GD_M_2018!E:E,A308)</f>
        <v>0</v>
      </c>
      <c r="J308" s="13">
        <f>H308+I308</f>
        <v>0</v>
      </c>
      <c r="L308" s="13">
        <f t="shared" si="201"/>
        <v>0</v>
      </c>
      <c r="M308" s="13">
        <f>SUMIFS(GD_M_2019!G:G,GD_M_2019!E:E,A308)</f>
        <v>0</v>
      </c>
      <c r="N308" s="13">
        <f t="shared" si="202"/>
        <v>0</v>
      </c>
      <c r="P308" s="13">
        <f t="shared" si="203"/>
        <v>0</v>
      </c>
      <c r="Q308" s="13">
        <f>SUMIFS(GD_M_2020!G:G,GD_M_2020!E:E,A308)</f>
        <v>0</v>
      </c>
      <c r="R308" s="13">
        <f t="shared" si="204"/>
        <v>0</v>
      </c>
    </row>
    <row r="309" spans="1:18" s="4" customFormat="1" x14ac:dyDescent="0.25">
      <c r="A309" s="15"/>
      <c r="B309" s="15"/>
      <c r="C309" s="15"/>
      <c r="D309" s="15">
        <v>429</v>
      </c>
      <c r="E309" s="15" t="s">
        <v>2</v>
      </c>
      <c r="F309" s="15" t="s">
        <v>141</v>
      </c>
      <c r="G309" s="69"/>
      <c r="H309" s="16">
        <f>SUM(H305:H308)</f>
        <v>0</v>
      </c>
      <c r="I309" s="16">
        <f>SUM(I305:I308)</f>
        <v>0</v>
      </c>
      <c r="J309" s="16">
        <f>SUM(J305:J308)</f>
        <v>0</v>
      </c>
      <c r="L309" s="16">
        <f>SUM(L305:L308)</f>
        <v>0</v>
      </c>
      <c r="M309" s="16">
        <f>SUM(M305:M308)</f>
        <v>0</v>
      </c>
      <c r="N309" s="16">
        <f>SUM(N305:N308)</f>
        <v>0</v>
      </c>
      <c r="P309" s="16">
        <f>SUM(P305:P308)</f>
        <v>0</v>
      </c>
      <c r="Q309" s="16">
        <f>SUM(Q305:Q308)</f>
        <v>0</v>
      </c>
      <c r="R309" s="16">
        <f>SUM(R305:R308)</f>
        <v>0</v>
      </c>
    </row>
    <row r="310" spans="1:18" s="4" customFormat="1" x14ac:dyDescent="0.25">
      <c r="A310" s="19"/>
      <c r="B310" s="19"/>
      <c r="C310" s="19"/>
      <c r="D310" s="19">
        <v>410</v>
      </c>
      <c r="E310" s="19" t="s">
        <v>140</v>
      </c>
      <c r="F310" s="19" t="s">
        <v>139</v>
      </c>
      <c r="G310" s="72"/>
      <c r="H310" s="20">
        <f>SUM(H284:H290,H293:H296,H303:H304,H309)</f>
        <v>0</v>
      </c>
      <c r="I310" s="20">
        <f>SUM(I284:I290,I293:I296,I303:I304,I309)</f>
        <v>-110240000000</v>
      </c>
      <c r="J310" s="20">
        <f>SUM(J284:J290,J293:J296,J303:J304,J309)</f>
        <v>-110240000000</v>
      </c>
      <c r="L310" s="20">
        <f>SUM(L284:L290,L293:L296,L303:L304,L309)</f>
        <v>-110240000000</v>
      </c>
      <c r="M310" s="20">
        <f>SUM(M284:M290,M293:M296,M303:M304,M309)</f>
        <v>-8400000000</v>
      </c>
      <c r="N310" s="20">
        <f>SUM(N284:N290,N293:N296,N303:N304,N309)</f>
        <v>-118640000000</v>
      </c>
      <c r="P310" s="20">
        <f>SUM(P284:P290,P293:P296,P303:P304,P309)</f>
        <v>-118640000000</v>
      </c>
      <c r="Q310" s="20">
        <f>SUM(Q284:Q290,Q293:Q296,Q303:Q304,Q309)</f>
        <v>4159999999.9999981</v>
      </c>
      <c r="R310" s="20">
        <f>SUM(R284:R290,R293:R296,R303:R304,R309)</f>
        <v>-114480000000</v>
      </c>
    </row>
    <row r="311" spans="1:18" s="4" customFormat="1" x14ac:dyDescent="0.25">
      <c r="A311" s="2">
        <v>431001</v>
      </c>
      <c r="B311" s="2">
        <v>3300</v>
      </c>
      <c r="C311" s="12">
        <v>161</v>
      </c>
      <c r="D311" s="12">
        <v>431</v>
      </c>
      <c r="E311" s="12" t="s">
        <v>138</v>
      </c>
      <c r="F311" s="12" t="s">
        <v>137</v>
      </c>
      <c r="G311" s="68" t="s">
        <v>570</v>
      </c>
      <c r="H311" s="13"/>
      <c r="I311" s="13">
        <f>SUMIFS(GD_M_2018!G:G,GD_M_2018!E:E,A311)</f>
        <v>0</v>
      </c>
      <c r="J311" s="13">
        <f>H311+I311</f>
        <v>0</v>
      </c>
      <c r="L311" s="13">
        <f t="shared" ref="L311:L313" si="205">J311</f>
        <v>0</v>
      </c>
      <c r="M311" s="13">
        <f>SUMIFS(GD_M_2019!G:G,GD_M_2019!E:E,A311)</f>
        <v>0</v>
      </c>
      <c r="N311" s="13">
        <f t="shared" ref="N311:N313" si="206">M311+L311</f>
        <v>0</v>
      </c>
      <c r="P311" s="13">
        <f t="shared" ref="P311:P313" si="207">N311</f>
        <v>0</v>
      </c>
      <c r="Q311" s="13">
        <f>SUMIFS(GD_M_2020!G:G,GD_M_2020!E:E,A311)</f>
        <v>0</v>
      </c>
      <c r="R311" s="13">
        <f t="shared" ref="R311:R313" si="208">Q311+P311</f>
        <v>0</v>
      </c>
    </row>
    <row r="312" spans="1:18" s="4" customFormat="1" x14ac:dyDescent="0.25">
      <c r="A312" s="2">
        <v>431002</v>
      </c>
      <c r="B312" s="2">
        <v>3300</v>
      </c>
      <c r="C312" s="12">
        <v>4611</v>
      </c>
      <c r="D312" s="12">
        <v>431</v>
      </c>
      <c r="E312" s="12" t="s">
        <v>136</v>
      </c>
      <c r="F312" s="12" t="s">
        <v>135</v>
      </c>
      <c r="G312" s="68" t="s">
        <v>570</v>
      </c>
      <c r="H312" s="13"/>
      <c r="I312" s="13">
        <f>SUMIFS(GD_M_2018!G:G,GD_M_2018!E:E,A312)</f>
        <v>0</v>
      </c>
      <c r="J312" s="13">
        <f>H312+I312</f>
        <v>0</v>
      </c>
      <c r="L312" s="13">
        <f t="shared" si="205"/>
        <v>0</v>
      </c>
      <c r="M312" s="13">
        <f>SUMIFS(GD_M_2019!G:G,GD_M_2019!E:E,A312)</f>
        <v>0</v>
      </c>
      <c r="N312" s="13">
        <f t="shared" si="206"/>
        <v>0</v>
      </c>
      <c r="P312" s="13">
        <f t="shared" si="207"/>
        <v>0</v>
      </c>
      <c r="Q312" s="13">
        <f>SUMIFS(GD_M_2020!G:G,GD_M_2020!E:E,A312)</f>
        <v>0</v>
      </c>
      <c r="R312" s="13">
        <f t="shared" si="208"/>
        <v>0</v>
      </c>
    </row>
    <row r="313" spans="1:18" s="4" customFormat="1" x14ac:dyDescent="0.25">
      <c r="A313" s="2">
        <v>431003</v>
      </c>
      <c r="B313" s="2">
        <v>3300</v>
      </c>
      <c r="C313" s="12">
        <v>4612</v>
      </c>
      <c r="D313" s="12">
        <v>431</v>
      </c>
      <c r="E313" s="12" t="s">
        <v>134</v>
      </c>
      <c r="F313" s="12" t="s">
        <v>133</v>
      </c>
      <c r="G313" s="68" t="s">
        <v>570</v>
      </c>
      <c r="H313" s="13"/>
      <c r="I313" s="13">
        <f>SUMIFS(GD_M_2018!G:G,GD_M_2018!E:E,A313)</f>
        <v>0</v>
      </c>
      <c r="J313" s="13">
        <f>H313+I313</f>
        <v>0</v>
      </c>
      <c r="L313" s="13">
        <f t="shared" si="205"/>
        <v>0</v>
      </c>
      <c r="M313" s="13">
        <f>SUMIFS(GD_M_2019!G:G,GD_M_2019!E:E,A313)</f>
        <v>0</v>
      </c>
      <c r="N313" s="13">
        <f t="shared" si="206"/>
        <v>0</v>
      </c>
      <c r="P313" s="13">
        <f t="shared" si="207"/>
        <v>0</v>
      </c>
      <c r="Q313" s="13">
        <f>SUMIFS(GD_M_2020!G:G,GD_M_2020!E:E,A313)</f>
        <v>0</v>
      </c>
      <c r="R313" s="13">
        <f t="shared" si="208"/>
        <v>0</v>
      </c>
    </row>
    <row r="314" spans="1:18" s="4" customFormat="1" x14ac:dyDescent="0.25">
      <c r="A314" s="15"/>
      <c r="B314" s="15"/>
      <c r="C314" s="15"/>
      <c r="D314" s="15"/>
      <c r="E314" s="15" t="s">
        <v>132</v>
      </c>
      <c r="F314" s="15" t="s">
        <v>131</v>
      </c>
      <c r="G314" s="69"/>
      <c r="H314" s="16">
        <f>SUM(H311:H313)</f>
        <v>0</v>
      </c>
      <c r="I314" s="16">
        <f>SUM(I311:I313)</f>
        <v>0</v>
      </c>
      <c r="J314" s="16">
        <f>SUM(J311:J313)</f>
        <v>0</v>
      </c>
      <c r="L314" s="16">
        <f>SUM(L311:L313)</f>
        <v>0</v>
      </c>
      <c r="M314" s="16">
        <f>SUM(M311:M313)</f>
        <v>0</v>
      </c>
      <c r="N314" s="16">
        <f>SUM(N311:N313)</f>
        <v>0</v>
      </c>
      <c r="P314" s="16">
        <f>SUM(P311:P313)</f>
        <v>0</v>
      </c>
      <c r="Q314" s="16">
        <f>SUM(Q311:Q313)</f>
        <v>0</v>
      </c>
      <c r="R314" s="16">
        <f>SUM(R311:R313)</f>
        <v>0</v>
      </c>
    </row>
    <row r="315" spans="1:18" s="4" customFormat="1" x14ac:dyDescent="0.25">
      <c r="A315" s="15">
        <v>432001</v>
      </c>
      <c r="B315" s="15">
        <v>3300</v>
      </c>
      <c r="C315" s="15">
        <v>466</v>
      </c>
      <c r="D315" s="15">
        <v>432</v>
      </c>
      <c r="E315" s="15" t="s">
        <v>130</v>
      </c>
      <c r="F315" s="15" t="s">
        <v>129</v>
      </c>
      <c r="G315" s="68" t="s">
        <v>570</v>
      </c>
      <c r="H315" s="16"/>
      <c r="I315" s="13">
        <f>SUMIFS(GD_M_2018!G:G,GD_M_2018!E:E,A315)</f>
        <v>0</v>
      </c>
      <c r="J315" s="16">
        <f>H315+I315</f>
        <v>0</v>
      </c>
      <c r="L315" s="13">
        <f>J315</f>
        <v>0</v>
      </c>
      <c r="M315" s="13">
        <f>SUMIFS(GD_M_2019!G:G,GD_M_2019!E:E,A315)</f>
        <v>0</v>
      </c>
      <c r="N315" s="13">
        <f>M315+L315</f>
        <v>0</v>
      </c>
      <c r="P315" s="13">
        <f>N315</f>
        <v>0</v>
      </c>
      <c r="Q315" s="13">
        <f>SUMIFS(GD_M_2020!G:G,GD_M_2020!E:E,A315)</f>
        <v>0</v>
      </c>
      <c r="R315" s="13">
        <f>Q315+P315</f>
        <v>0</v>
      </c>
    </row>
    <row r="316" spans="1:18" s="4" customFormat="1" x14ac:dyDescent="0.25">
      <c r="A316" s="19"/>
      <c r="B316" s="19"/>
      <c r="C316" s="19"/>
      <c r="D316" s="19">
        <v>430</v>
      </c>
      <c r="E316" s="19" t="s">
        <v>128</v>
      </c>
      <c r="F316" s="19" t="s">
        <v>127</v>
      </c>
      <c r="G316" s="72"/>
      <c r="H316" s="20">
        <f>SUM(H314:H315)</f>
        <v>0</v>
      </c>
      <c r="I316" s="20">
        <f>SUM(I314:I315)</f>
        <v>0</v>
      </c>
      <c r="J316" s="20">
        <f>SUM(J314:J315)</f>
        <v>0</v>
      </c>
      <c r="L316" s="20">
        <f>SUM(L314:L315)</f>
        <v>0</v>
      </c>
      <c r="M316" s="20">
        <f>SUM(M314:M315)</f>
        <v>0</v>
      </c>
      <c r="N316" s="20">
        <f>SUM(N314:N315)</f>
        <v>0</v>
      </c>
      <c r="P316" s="20">
        <f>SUM(P314:P315)</f>
        <v>0</v>
      </c>
      <c r="Q316" s="20">
        <f>SUM(Q314:Q315)</f>
        <v>0</v>
      </c>
      <c r="R316" s="20">
        <f>SUM(R314:R315)</f>
        <v>0</v>
      </c>
    </row>
    <row r="317" spans="1:18" s="4" customFormat="1" x14ac:dyDescent="0.25">
      <c r="A317" s="27"/>
      <c r="B317" s="27"/>
      <c r="C317" s="27"/>
      <c r="D317" s="27">
        <v>400</v>
      </c>
      <c r="E317" s="27" t="s">
        <v>126</v>
      </c>
      <c r="F317" s="27"/>
      <c r="G317" s="72"/>
      <c r="H317" s="28">
        <f>SUM(H310,H316)</f>
        <v>0</v>
      </c>
      <c r="I317" s="28">
        <f>SUM(I310,I316)</f>
        <v>-110240000000</v>
      </c>
      <c r="J317" s="28">
        <f>SUM(J310,J316)</f>
        <v>-110240000000</v>
      </c>
      <c r="L317" s="28">
        <f>SUM(L310,L316)</f>
        <v>-110240000000</v>
      </c>
      <c r="M317" s="28">
        <f>SUM(M310,M316)</f>
        <v>-8400000000</v>
      </c>
      <c r="N317" s="28">
        <f>SUM(N310,N316)</f>
        <v>-118640000000</v>
      </c>
      <c r="P317" s="28">
        <f>SUM(P310,P316)</f>
        <v>-118640000000</v>
      </c>
      <c r="Q317" s="28">
        <f>SUM(Q310,Q316)</f>
        <v>4159999999.9999981</v>
      </c>
      <c r="R317" s="28">
        <f>SUM(R310,R316)</f>
        <v>-114480000000</v>
      </c>
    </row>
    <row r="318" spans="1:18" s="4" customFormat="1" x14ac:dyDescent="0.25">
      <c r="A318" s="43"/>
      <c r="B318" s="43"/>
      <c r="C318" s="43"/>
      <c r="D318" s="43">
        <v>440</v>
      </c>
      <c r="E318" s="43" t="s">
        <v>125</v>
      </c>
      <c r="F318" s="43" t="s">
        <v>124</v>
      </c>
      <c r="G318" s="73"/>
      <c r="H318" s="44">
        <f>SUM(H317,H280)</f>
        <v>0</v>
      </c>
      <c r="I318" s="44">
        <f>SUM(I317,I280)</f>
        <v>-120050000000</v>
      </c>
      <c r="J318" s="44">
        <f>SUM(J317,J280)</f>
        <v>-120050000000</v>
      </c>
      <c r="L318" s="44">
        <f>SUM(L317,L280)</f>
        <v>-120050000000</v>
      </c>
      <c r="M318" s="44">
        <f>SUM(M317,M280)</f>
        <v>-30750000000</v>
      </c>
      <c r="N318" s="44">
        <f>SUM(N317,N280)</f>
        <v>-150800000000</v>
      </c>
      <c r="P318" s="44">
        <f>SUM(P317,P280)</f>
        <v>-150800000000</v>
      </c>
      <c r="Q318" s="44">
        <f>SUM(Q317,Q280)</f>
        <v>10199999999.999996</v>
      </c>
      <c r="R318" s="44">
        <f>SUM(R317,R280)</f>
        <v>-140600000000</v>
      </c>
    </row>
    <row r="319" spans="1:18" s="57" customFormat="1" x14ac:dyDescent="0.25">
      <c r="A319" s="55"/>
      <c r="B319" s="55"/>
      <c r="C319" s="55"/>
      <c r="D319" s="55"/>
      <c r="E319" s="55"/>
      <c r="F319" s="55"/>
      <c r="G319" s="74"/>
      <c r="H319" s="56" t="b">
        <f>ROUND(H318,0)=-ROUND(H202,0)</f>
        <v>1</v>
      </c>
      <c r="I319" s="56" t="b">
        <f>ROUND(I318,0)=-ROUND(I202,0)</f>
        <v>1</v>
      </c>
      <c r="J319" s="56" t="b">
        <f>ROUND(J318,0)=-ROUND(J202,0)</f>
        <v>1</v>
      </c>
      <c r="L319" s="56" t="b">
        <f t="shared" ref="L319:M319" si="209">ROUND(L318,0)=-ROUND(L202,0)</f>
        <v>1</v>
      </c>
      <c r="M319" s="56" t="b">
        <f t="shared" si="209"/>
        <v>1</v>
      </c>
      <c r="N319" s="56" t="b">
        <f>ROUND(N318,0)=-ROUND(N202,0)</f>
        <v>1</v>
      </c>
      <c r="P319" s="56" t="b">
        <f t="shared" ref="P319:Q319" si="210">ROUND(P318,0)=-ROUND(P202,0)</f>
        <v>1</v>
      </c>
      <c r="Q319" s="56" t="b">
        <f t="shared" si="210"/>
        <v>1</v>
      </c>
      <c r="R319" s="56" t="b">
        <f>ROUND(R318,0)=-ROUND(R202,0)</f>
        <v>1</v>
      </c>
    </row>
    <row r="320" spans="1:18" s="4" customFormat="1" x14ac:dyDescent="0.25">
      <c r="A320" s="2"/>
      <c r="B320" s="2"/>
      <c r="C320" s="2"/>
      <c r="D320" s="2"/>
      <c r="E320" s="1" t="s">
        <v>123</v>
      </c>
      <c r="F320" s="1" t="s">
        <v>122</v>
      </c>
      <c r="G320" s="72"/>
      <c r="H320" s="3"/>
      <c r="I320" s="3"/>
      <c r="J320" s="3"/>
      <c r="L320" s="3"/>
      <c r="M320" s="3"/>
      <c r="N320" s="3"/>
      <c r="P320" s="3"/>
      <c r="Q320" s="3"/>
      <c r="R320" s="3"/>
    </row>
    <row r="321" spans="1:18" s="4" customFormat="1" x14ac:dyDescent="0.25">
      <c r="A321" s="2">
        <v>511100</v>
      </c>
      <c r="B321" s="2">
        <v>6100</v>
      </c>
      <c r="C321" s="12">
        <v>5111</v>
      </c>
      <c r="D321" s="12">
        <v>1</v>
      </c>
      <c r="E321" s="12" t="s">
        <v>121</v>
      </c>
      <c r="F321" s="12" t="s">
        <v>120</v>
      </c>
      <c r="G321" s="68" t="s">
        <v>570</v>
      </c>
      <c r="H321" s="13"/>
      <c r="I321" s="13">
        <f>SUMIFS(GD_M_2018!G:G,GD_M_2018!E:E,A321)</f>
        <v>-24000000000</v>
      </c>
      <c r="J321" s="13">
        <f t="shared" ref="J321:J326" si="211">H321+I321</f>
        <v>-24000000000</v>
      </c>
      <c r="L321" s="13"/>
      <c r="M321" s="13">
        <f>SUMIFS(GD_M_2019!G:G,GD_M_2019!E:E,A321)</f>
        <v>-14400000000</v>
      </c>
      <c r="N321" s="13">
        <f t="shared" ref="N321:N326" si="212">M321+L321</f>
        <v>-14400000000</v>
      </c>
      <c r="P321" s="13"/>
      <c r="Q321" s="13">
        <f>SUMIFS(GD_M_2020!G:G,GD_M_2020!E:E,A321)</f>
        <v>-15000000000</v>
      </c>
      <c r="R321" s="13">
        <f t="shared" ref="R321:R326" si="213">Q321+P321</f>
        <v>-15000000000</v>
      </c>
    </row>
    <row r="322" spans="1:18" s="4" customFormat="1" x14ac:dyDescent="0.25">
      <c r="A322" s="2">
        <v>511200</v>
      </c>
      <c r="B322" s="2">
        <v>6100</v>
      </c>
      <c r="C322" s="12">
        <v>5112</v>
      </c>
      <c r="D322" s="12">
        <v>1</v>
      </c>
      <c r="E322" s="12" t="s">
        <v>119</v>
      </c>
      <c r="F322" s="12" t="s">
        <v>118</v>
      </c>
      <c r="G322" s="68" t="s">
        <v>570</v>
      </c>
      <c r="H322" s="13"/>
      <c r="I322" s="13">
        <f>SUMIFS(GD_M_2018!G:G,GD_M_2018!E:E,A322)</f>
        <v>0</v>
      </c>
      <c r="J322" s="13">
        <f t="shared" si="211"/>
        <v>0</v>
      </c>
      <c r="L322" s="13"/>
      <c r="M322" s="13">
        <f>SUMIFS(GD_M_2019!G:G,GD_M_2019!E:E,A322)</f>
        <v>0</v>
      </c>
      <c r="N322" s="13">
        <f t="shared" si="212"/>
        <v>0</v>
      </c>
      <c r="P322" s="13"/>
      <c r="Q322" s="13">
        <f>SUMIFS(GD_M_2020!G:G,GD_M_2020!E:E,A322)</f>
        <v>0</v>
      </c>
      <c r="R322" s="13">
        <f t="shared" si="213"/>
        <v>0</v>
      </c>
    </row>
    <row r="323" spans="1:18" s="4" customFormat="1" x14ac:dyDescent="0.25">
      <c r="A323" s="2">
        <v>511300</v>
      </c>
      <c r="B323" s="2">
        <v>6100</v>
      </c>
      <c r="C323" s="12">
        <v>5113</v>
      </c>
      <c r="D323" s="12">
        <v>1</v>
      </c>
      <c r="E323" s="12" t="s">
        <v>117</v>
      </c>
      <c r="F323" s="12" t="s">
        <v>116</v>
      </c>
      <c r="G323" s="68" t="s">
        <v>570</v>
      </c>
      <c r="H323" s="13"/>
      <c r="I323" s="13">
        <f>SUMIFS(GD_M_2018!G:G,GD_M_2018!E:E,A323)</f>
        <v>0</v>
      </c>
      <c r="J323" s="13">
        <f t="shared" si="211"/>
        <v>0</v>
      </c>
      <c r="L323" s="13"/>
      <c r="M323" s="13">
        <f>SUMIFS(GD_M_2019!G:G,GD_M_2019!E:E,A323)</f>
        <v>0</v>
      </c>
      <c r="N323" s="13">
        <f t="shared" si="212"/>
        <v>0</v>
      </c>
      <c r="P323" s="13"/>
      <c r="Q323" s="13">
        <f>SUMIFS(GD_M_2020!G:G,GD_M_2020!E:E,A323)</f>
        <v>0</v>
      </c>
      <c r="R323" s="13">
        <f t="shared" si="213"/>
        <v>0</v>
      </c>
    </row>
    <row r="324" spans="1:18" s="4" customFormat="1" x14ac:dyDescent="0.25">
      <c r="A324" s="2">
        <v>511400</v>
      </c>
      <c r="B324" s="2">
        <v>6100</v>
      </c>
      <c r="C324" s="12">
        <v>5114</v>
      </c>
      <c r="D324" s="12">
        <v>1</v>
      </c>
      <c r="E324" s="12" t="s">
        <v>115</v>
      </c>
      <c r="F324" s="12" t="s">
        <v>114</v>
      </c>
      <c r="G324" s="68" t="s">
        <v>570</v>
      </c>
      <c r="H324" s="13"/>
      <c r="I324" s="13">
        <f>SUMIFS(GD_M_2018!G:G,GD_M_2018!E:E,A324)</f>
        <v>0</v>
      </c>
      <c r="J324" s="13">
        <f t="shared" si="211"/>
        <v>0</v>
      </c>
      <c r="L324" s="13"/>
      <c r="M324" s="13">
        <f>SUMIFS(GD_M_2019!G:G,GD_M_2019!E:E,A324)</f>
        <v>0</v>
      </c>
      <c r="N324" s="13">
        <f t="shared" si="212"/>
        <v>0</v>
      </c>
      <c r="P324" s="13"/>
      <c r="Q324" s="13">
        <f>SUMIFS(GD_M_2020!G:G,GD_M_2020!E:E,A324)</f>
        <v>0</v>
      </c>
      <c r="R324" s="13">
        <f t="shared" si="213"/>
        <v>0</v>
      </c>
    </row>
    <row r="325" spans="1:18" s="4" customFormat="1" x14ac:dyDescent="0.25">
      <c r="A325" s="2">
        <v>511700</v>
      </c>
      <c r="B325" s="2">
        <v>6100</v>
      </c>
      <c r="C325" s="12">
        <v>5117</v>
      </c>
      <c r="D325" s="12">
        <v>1</v>
      </c>
      <c r="E325" s="12" t="s">
        <v>113</v>
      </c>
      <c r="F325" s="12" t="s">
        <v>112</v>
      </c>
      <c r="G325" s="68" t="s">
        <v>570</v>
      </c>
      <c r="H325" s="13"/>
      <c r="I325" s="13">
        <f>SUMIFS(GD_M_2018!G:G,GD_M_2018!E:E,A325)</f>
        <v>0</v>
      </c>
      <c r="J325" s="13">
        <f t="shared" si="211"/>
        <v>0</v>
      </c>
      <c r="L325" s="13"/>
      <c r="M325" s="13">
        <f>SUMIFS(GD_M_2019!G:G,GD_M_2019!E:E,A325)</f>
        <v>0</v>
      </c>
      <c r="N325" s="13">
        <f t="shared" si="212"/>
        <v>0</v>
      </c>
      <c r="P325" s="13"/>
      <c r="Q325" s="13">
        <f>SUMIFS(GD_M_2020!G:G,GD_M_2020!E:E,A325)</f>
        <v>0</v>
      </c>
      <c r="R325" s="13">
        <f t="shared" si="213"/>
        <v>0</v>
      </c>
    </row>
    <row r="326" spans="1:18" s="4" customFormat="1" x14ac:dyDescent="0.25">
      <c r="A326" s="2">
        <v>511800</v>
      </c>
      <c r="B326" s="2">
        <v>6100</v>
      </c>
      <c r="C326" s="12">
        <v>5118</v>
      </c>
      <c r="D326" s="12">
        <v>1</v>
      </c>
      <c r="E326" s="12" t="s">
        <v>111</v>
      </c>
      <c r="F326" s="12" t="s">
        <v>110</v>
      </c>
      <c r="G326" s="68" t="s">
        <v>570</v>
      </c>
      <c r="H326" s="13"/>
      <c r="I326" s="13">
        <f>SUMIFS(GD_M_2018!G:G,GD_M_2018!E:E,A326)</f>
        <v>0</v>
      </c>
      <c r="J326" s="13">
        <f t="shared" si="211"/>
        <v>0</v>
      </c>
      <c r="L326" s="13"/>
      <c r="M326" s="13">
        <f>SUMIFS(GD_M_2019!G:G,GD_M_2019!E:E,A326)</f>
        <v>0</v>
      </c>
      <c r="N326" s="13">
        <f t="shared" si="212"/>
        <v>0</v>
      </c>
      <c r="P326" s="13"/>
      <c r="Q326" s="13">
        <f>SUMIFS(GD_M_2020!G:G,GD_M_2020!E:E,A326)</f>
        <v>0</v>
      </c>
      <c r="R326" s="13">
        <f t="shared" si="213"/>
        <v>0</v>
      </c>
    </row>
    <row r="327" spans="1:18" s="4" customFormat="1" x14ac:dyDescent="0.25">
      <c r="A327" s="52"/>
      <c r="B327" s="52"/>
      <c r="C327" s="52"/>
      <c r="D327" s="52"/>
      <c r="E327" s="52" t="s">
        <v>109</v>
      </c>
      <c r="F327" s="52" t="s">
        <v>108</v>
      </c>
      <c r="G327" s="72"/>
      <c r="H327" s="58">
        <f>SUM(H321:H326)</f>
        <v>0</v>
      </c>
      <c r="I327" s="58">
        <f>SUM(I321:I326)</f>
        <v>-24000000000</v>
      </c>
      <c r="J327" s="58">
        <f>SUM(J321:J326)</f>
        <v>-24000000000</v>
      </c>
      <c r="L327" s="58">
        <f>SUM(L321:L326)</f>
        <v>0</v>
      </c>
      <c r="M327" s="58">
        <f>SUM(M321:M326)</f>
        <v>-14400000000</v>
      </c>
      <c r="N327" s="58">
        <f>SUM(N321:N326)</f>
        <v>-14400000000</v>
      </c>
      <c r="P327" s="58">
        <f>SUM(P321:P326)</f>
        <v>0</v>
      </c>
      <c r="Q327" s="58">
        <f>SUM(Q321:Q326)</f>
        <v>-15000000000</v>
      </c>
      <c r="R327" s="58">
        <f>SUM(R321:R326)</f>
        <v>-15000000000</v>
      </c>
    </row>
    <row r="328" spans="1:18" s="4" customFormat="1" x14ac:dyDescent="0.25">
      <c r="A328" s="2">
        <v>522100</v>
      </c>
      <c r="B328" s="2">
        <v>6100</v>
      </c>
      <c r="C328" s="12">
        <v>5221</v>
      </c>
      <c r="D328" s="12">
        <v>2</v>
      </c>
      <c r="E328" s="12" t="s">
        <v>107</v>
      </c>
      <c r="F328" s="12" t="s">
        <v>106</v>
      </c>
      <c r="G328" s="68" t="s">
        <v>570</v>
      </c>
      <c r="H328" s="13"/>
      <c r="I328" s="13">
        <f>SUMIFS(GD_M_2018!G:G,GD_M_2018!E:E,A328)</f>
        <v>0</v>
      </c>
      <c r="J328" s="13">
        <f>H328+I328</f>
        <v>0</v>
      </c>
      <c r="L328" s="13"/>
      <c r="M328" s="13">
        <f>SUMIFS(GD_M_2019!G:G,GD_M_2019!E:E,A328)</f>
        <v>0</v>
      </c>
      <c r="N328" s="13">
        <f t="shared" ref="N328:N330" si="214">M328+L328</f>
        <v>0</v>
      </c>
      <c r="P328" s="13"/>
      <c r="Q328" s="13">
        <f>SUMIFS(GD_M_2020!G:G,GD_M_2020!E:E,A328)</f>
        <v>0</v>
      </c>
      <c r="R328" s="13">
        <f t="shared" ref="R328:R330" si="215">Q328+P328</f>
        <v>0</v>
      </c>
    </row>
    <row r="329" spans="1:18" s="4" customFormat="1" x14ac:dyDescent="0.25">
      <c r="A329" s="2">
        <v>522200</v>
      </c>
      <c r="B329" s="2">
        <v>6100</v>
      </c>
      <c r="C329" s="12">
        <v>5222</v>
      </c>
      <c r="D329" s="12">
        <v>2</v>
      </c>
      <c r="E329" s="12" t="s">
        <v>105</v>
      </c>
      <c r="F329" s="12" t="s">
        <v>104</v>
      </c>
      <c r="G329" s="68" t="s">
        <v>570</v>
      </c>
      <c r="H329" s="13"/>
      <c r="I329" s="13">
        <f>SUMIFS(GD_M_2018!G:G,GD_M_2018!E:E,A329)</f>
        <v>0</v>
      </c>
      <c r="J329" s="13">
        <f>H329+I329</f>
        <v>0</v>
      </c>
      <c r="L329" s="13"/>
      <c r="M329" s="13">
        <f>SUMIFS(GD_M_2019!G:G,GD_M_2019!E:E,A329)</f>
        <v>0</v>
      </c>
      <c r="N329" s="13">
        <f t="shared" si="214"/>
        <v>0</v>
      </c>
      <c r="P329" s="13"/>
      <c r="Q329" s="13">
        <f>SUMIFS(GD_M_2020!G:G,GD_M_2020!E:E,A329)</f>
        <v>0</v>
      </c>
      <c r="R329" s="13">
        <f t="shared" si="215"/>
        <v>0</v>
      </c>
    </row>
    <row r="330" spans="1:18" s="4" customFormat="1" x14ac:dyDescent="0.25">
      <c r="A330" s="2">
        <v>522300</v>
      </c>
      <c r="B330" s="2">
        <v>6100</v>
      </c>
      <c r="C330" s="12">
        <v>5223</v>
      </c>
      <c r="D330" s="12">
        <v>2</v>
      </c>
      <c r="E330" s="12" t="s">
        <v>103</v>
      </c>
      <c r="F330" s="12" t="s">
        <v>102</v>
      </c>
      <c r="G330" s="68" t="s">
        <v>570</v>
      </c>
      <c r="H330" s="13"/>
      <c r="I330" s="13">
        <f>SUMIFS(GD_M_2018!G:G,GD_M_2018!E:E,A330)</f>
        <v>0</v>
      </c>
      <c r="J330" s="13">
        <f>H330+I330</f>
        <v>0</v>
      </c>
      <c r="L330" s="13"/>
      <c r="M330" s="13">
        <f>SUMIFS(GD_M_2019!G:G,GD_M_2019!E:E,A330)</f>
        <v>0</v>
      </c>
      <c r="N330" s="13">
        <f t="shared" si="214"/>
        <v>0</v>
      </c>
      <c r="P330" s="13"/>
      <c r="Q330" s="13">
        <f>SUMIFS(GD_M_2020!G:G,GD_M_2020!E:E,A330)</f>
        <v>0</v>
      </c>
      <c r="R330" s="13">
        <f t="shared" si="215"/>
        <v>0</v>
      </c>
    </row>
    <row r="331" spans="1:18" s="4" customFormat="1" x14ac:dyDescent="0.25">
      <c r="A331" s="52"/>
      <c r="B331" s="52"/>
      <c r="C331" s="52"/>
      <c r="D331" s="52"/>
      <c r="E331" s="52" t="s">
        <v>101</v>
      </c>
      <c r="F331" s="52" t="s">
        <v>100</v>
      </c>
      <c r="G331" s="72"/>
      <c r="H331" s="58">
        <f>SUM(H328:H330)</f>
        <v>0</v>
      </c>
      <c r="I331" s="58">
        <f>SUM(I328:I330)</f>
        <v>0</v>
      </c>
      <c r="J331" s="58">
        <f>SUM(J328:J330)</f>
        <v>0</v>
      </c>
      <c r="L331" s="58">
        <f>SUM(L328:L330)</f>
        <v>0</v>
      </c>
      <c r="M331" s="58">
        <f>SUM(M328:M330)</f>
        <v>0</v>
      </c>
      <c r="N331" s="58">
        <f>SUM(N328:N330)</f>
        <v>0</v>
      </c>
      <c r="P331" s="58">
        <f>SUM(P328:P330)</f>
        <v>0</v>
      </c>
      <c r="Q331" s="58">
        <f>SUM(Q328:Q330)</f>
        <v>0</v>
      </c>
      <c r="R331" s="58">
        <f>SUM(R328:R330)</f>
        <v>0</v>
      </c>
    </row>
    <row r="332" spans="1:18" s="4" customFormat="1" x14ac:dyDescent="0.25">
      <c r="A332" s="76"/>
      <c r="B332" s="76"/>
      <c r="C332" s="76"/>
      <c r="D332" s="76">
        <v>10</v>
      </c>
      <c r="E332" s="76" t="s">
        <v>99</v>
      </c>
      <c r="F332" s="76" t="s">
        <v>98</v>
      </c>
      <c r="G332" s="72"/>
      <c r="H332" s="77">
        <f>H327+H331</f>
        <v>0</v>
      </c>
      <c r="I332" s="77">
        <f>I327+I331</f>
        <v>-24000000000</v>
      </c>
      <c r="J332" s="77">
        <f>J327+J331</f>
        <v>-24000000000</v>
      </c>
      <c r="L332" s="77">
        <f>L327+L331</f>
        <v>0</v>
      </c>
      <c r="M332" s="77">
        <f>M327+M331</f>
        <v>-14400000000</v>
      </c>
      <c r="N332" s="77">
        <f>N327+N331</f>
        <v>-14400000000</v>
      </c>
      <c r="P332" s="77">
        <f>P327+P331</f>
        <v>0</v>
      </c>
      <c r="Q332" s="77">
        <f>Q327+Q331</f>
        <v>-15000000000</v>
      </c>
      <c r="R332" s="77">
        <f>R327+R331</f>
        <v>-15000000000</v>
      </c>
    </row>
    <row r="333" spans="1:18" s="4" customFormat="1" x14ac:dyDescent="0.25">
      <c r="A333" s="2">
        <v>632100</v>
      </c>
      <c r="B333" s="2">
        <v>6200</v>
      </c>
      <c r="C333" s="12">
        <v>6321</v>
      </c>
      <c r="D333" s="12">
        <v>11</v>
      </c>
      <c r="E333" s="12" t="s">
        <v>97</v>
      </c>
      <c r="F333" s="12" t="s">
        <v>96</v>
      </c>
      <c r="G333" s="68" t="s">
        <v>570</v>
      </c>
      <c r="H333" s="13"/>
      <c r="I333" s="13">
        <f>SUMIFS(GD_M_2018!G:G,GD_M_2018!E:E,A333)</f>
        <v>20000000000</v>
      </c>
      <c r="J333" s="13">
        <f>H333+I333</f>
        <v>20000000000</v>
      </c>
      <c r="L333" s="13"/>
      <c r="M333" s="13">
        <f>SUMIFS(GD_M_2019!G:G,GD_M_2019!E:E,A333)</f>
        <v>12000000000</v>
      </c>
      <c r="N333" s="13">
        <f t="shared" ref="N333:N337" si="216">M333+L333</f>
        <v>12000000000</v>
      </c>
      <c r="P333" s="13"/>
      <c r="Q333" s="13">
        <f>SUMIFS(GD_M_2020!G:G,GD_M_2020!E:E,A333)</f>
        <v>11999999999.999998</v>
      </c>
      <c r="R333" s="13">
        <f t="shared" ref="R333:R337" si="217">Q333+P333</f>
        <v>11999999999.999998</v>
      </c>
    </row>
    <row r="334" spans="1:18" s="4" customFormat="1" x14ac:dyDescent="0.25">
      <c r="A334" s="2">
        <v>632200</v>
      </c>
      <c r="B334" s="2">
        <v>6200</v>
      </c>
      <c r="C334" s="12">
        <v>6322</v>
      </c>
      <c r="D334" s="12">
        <v>11</v>
      </c>
      <c r="E334" s="12" t="s">
        <v>95</v>
      </c>
      <c r="F334" s="12" t="s">
        <v>94</v>
      </c>
      <c r="G334" s="68" t="s">
        <v>570</v>
      </c>
      <c r="H334" s="13"/>
      <c r="I334" s="13">
        <f>SUMIFS(GD_M_2018!G:G,GD_M_2018!E:E,A334)</f>
        <v>0</v>
      </c>
      <c r="J334" s="13">
        <f>H334+I334</f>
        <v>0</v>
      </c>
      <c r="L334" s="13"/>
      <c r="M334" s="13">
        <f>SUMIFS(GD_M_2019!G:G,GD_M_2019!E:E,A334)</f>
        <v>0</v>
      </c>
      <c r="N334" s="13">
        <f t="shared" si="216"/>
        <v>0</v>
      </c>
      <c r="P334" s="13"/>
      <c r="Q334" s="13">
        <f>SUMIFS(GD_M_2020!G:G,GD_M_2020!E:E,A334)</f>
        <v>0</v>
      </c>
      <c r="R334" s="13">
        <f t="shared" si="217"/>
        <v>0</v>
      </c>
    </row>
    <row r="335" spans="1:18" s="4" customFormat="1" x14ac:dyDescent="0.25">
      <c r="A335" s="2">
        <v>632300</v>
      </c>
      <c r="B335" s="2">
        <v>6200</v>
      </c>
      <c r="C335" s="12">
        <v>6323</v>
      </c>
      <c r="D335" s="12">
        <v>11</v>
      </c>
      <c r="E335" s="12" t="s">
        <v>93</v>
      </c>
      <c r="F335" s="12" t="s">
        <v>92</v>
      </c>
      <c r="G335" s="68" t="s">
        <v>570</v>
      </c>
      <c r="H335" s="13"/>
      <c r="I335" s="13">
        <f>SUMIFS(GD_M_2018!G:G,GD_M_2018!E:E,A335)</f>
        <v>0</v>
      </c>
      <c r="J335" s="13">
        <f>H335+I335</f>
        <v>0</v>
      </c>
      <c r="L335" s="13"/>
      <c r="M335" s="13">
        <f>SUMIFS(GD_M_2019!G:G,GD_M_2019!E:E,A335)</f>
        <v>0</v>
      </c>
      <c r="N335" s="13">
        <f t="shared" si="216"/>
        <v>0</v>
      </c>
      <c r="P335" s="13"/>
      <c r="Q335" s="13">
        <f>SUMIFS(GD_M_2020!G:G,GD_M_2020!E:E,A335)</f>
        <v>0</v>
      </c>
      <c r="R335" s="13">
        <f t="shared" si="217"/>
        <v>0</v>
      </c>
    </row>
    <row r="336" spans="1:18" s="4" customFormat="1" x14ac:dyDescent="0.25">
      <c r="A336" s="2">
        <v>632400</v>
      </c>
      <c r="B336" s="2">
        <v>6200</v>
      </c>
      <c r="C336" s="12">
        <v>6324</v>
      </c>
      <c r="D336" s="12">
        <v>11</v>
      </c>
      <c r="E336" s="12" t="s">
        <v>91</v>
      </c>
      <c r="F336" s="12" t="s">
        <v>90</v>
      </c>
      <c r="G336" s="68" t="s">
        <v>570</v>
      </c>
      <c r="H336" s="13"/>
      <c r="I336" s="13">
        <f>SUMIFS(GD_M_2018!G:G,GD_M_2018!E:E,A336)</f>
        <v>0</v>
      </c>
      <c r="J336" s="13">
        <f>H336+I336</f>
        <v>0</v>
      </c>
      <c r="L336" s="13"/>
      <c r="M336" s="13">
        <f>SUMIFS(GD_M_2019!G:G,GD_M_2019!E:E,A336)</f>
        <v>0</v>
      </c>
      <c r="N336" s="13">
        <f t="shared" si="216"/>
        <v>0</v>
      </c>
      <c r="P336" s="13"/>
      <c r="Q336" s="13">
        <f>SUMIFS(GD_M_2020!G:G,GD_M_2020!E:E,A336)</f>
        <v>0</v>
      </c>
      <c r="R336" s="13">
        <f t="shared" si="217"/>
        <v>0</v>
      </c>
    </row>
    <row r="337" spans="1:18" s="4" customFormat="1" x14ac:dyDescent="0.25">
      <c r="A337" s="2">
        <v>632500</v>
      </c>
      <c r="B337" s="2">
        <v>6200</v>
      </c>
      <c r="C337" s="12">
        <v>6325</v>
      </c>
      <c r="D337" s="12">
        <v>11</v>
      </c>
      <c r="E337" s="12" t="s">
        <v>89</v>
      </c>
      <c r="F337" s="12" t="s">
        <v>17</v>
      </c>
      <c r="G337" s="68" t="s">
        <v>570</v>
      </c>
      <c r="H337" s="13"/>
      <c r="I337" s="13">
        <f>SUMIFS(GD_M_2018!G:G,GD_M_2018!E:E,A337)</f>
        <v>0</v>
      </c>
      <c r="J337" s="13">
        <f>H337+I337</f>
        <v>0</v>
      </c>
      <c r="L337" s="13"/>
      <c r="M337" s="13">
        <f>SUMIFS(GD_M_2019!G:G,GD_M_2019!E:E,A337)</f>
        <v>0</v>
      </c>
      <c r="N337" s="13">
        <f t="shared" si="216"/>
        <v>0</v>
      </c>
      <c r="P337" s="13"/>
      <c r="Q337" s="13">
        <f>SUMIFS(GD_M_2020!G:G,GD_M_2020!E:E,A337)</f>
        <v>0</v>
      </c>
      <c r="R337" s="13">
        <f t="shared" si="217"/>
        <v>0</v>
      </c>
    </row>
    <row r="338" spans="1:18" s="4" customFormat="1" x14ac:dyDescent="0.25">
      <c r="A338" s="52"/>
      <c r="B338" s="52"/>
      <c r="C338" s="52"/>
      <c r="D338" s="52"/>
      <c r="E338" s="52" t="s">
        <v>88</v>
      </c>
      <c r="F338" s="52" t="s">
        <v>87</v>
      </c>
      <c r="G338" s="72"/>
      <c r="H338" s="58">
        <f>SUM(H333:H337)</f>
        <v>0</v>
      </c>
      <c r="I338" s="58">
        <f>SUM(I333:I337)</f>
        <v>20000000000</v>
      </c>
      <c r="J338" s="58">
        <f>SUM(J333:J337)</f>
        <v>20000000000</v>
      </c>
      <c r="L338" s="58">
        <f>SUM(L333:L337)</f>
        <v>0</v>
      </c>
      <c r="M338" s="58">
        <f>SUM(M333:M337)</f>
        <v>12000000000</v>
      </c>
      <c r="N338" s="58">
        <f>SUM(N333:N337)</f>
        <v>12000000000</v>
      </c>
      <c r="P338" s="58">
        <f>SUM(P333:P337)</f>
        <v>0</v>
      </c>
      <c r="Q338" s="58">
        <f>SUM(Q333:Q337)</f>
        <v>11999999999.999998</v>
      </c>
      <c r="R338" s="58">
        <f>SUM(R333:R337)</f>
        <v>11999999999.999998</v>
      </c>
    </row>
    <row r="339" spans="1:18" s="4" customFormat="1" x14ac:dyDescent="0.25">
      <c r="A339" s="76"/>
      <c r="B339" s="76"/>
      <c r="C339" s="76"/>
      <c r="D339" s="76">
        <v>20</v>
      </c>
      <c r="E339" s="76" t="s">
        <v>86</v>
      </c>
      <c r="F339" s="76" t="s">
        <v>85</v>
      </c>
      <c r="G339" s="72"/>
      <c r="H339" s="77">
        <f>SUM(H321:H326,H328:H330,H333:H337)</f>
        <v>0</v>
      </c>
      <c r="I339" s="77">
        <f>SUM(I321:I326,I328:I330,I333:I337)</f>
        <v>-4000000000</v>
      </c>
      <c r="J339" s="77">
        <f>SUM(J321:J326,J328:J330,J333:J337)</f>
        <v>-4000000000</v>
      </c>
      <c r="L339" s="77">
        <f>SUM(L321:L326,L328:L330,L333:L337)</f>
        <v>0</v>
      </c>
      <c r="M339" s="77">
        <f>SUM(M321:M326,M328:M330,M333:M337)</f>
        <v>-2400000000</v>
      </c>
      <c r="N339" s="77">
        <f>SUM(N321:N326,N328:N330,N333:N337)</f>
        <v>-2400000000</v>
      </c>
      <c r="P339" s="77">
        <f>SUM(P321:P326,P328:P330,P333:P337)</f>
        <v>0</v>
      </c>
      <c r="Q339" s="77">
        <f>SUM(Q321:Q326,Q328:Q330,Q333:Q337)</f>
        <v>-3000000000.0000019</v>
      </c>
      <c r="R339" s="77">
        <f>SUM(R321:R326,R328:R330,R333:R337)</f>
        <v>-3000000000.0000019</v>
      </c>
    </row>
    <row r="340" spans="1:18" s="4" customFormat="1" x14ac:dyDescent="0.25">
      <c r="A340" s="76"/>
      <c r="B340" s="76"/>
      <c r="C340" s="76"/>
      <c r="D340" s="76"/>
      <c r="E340" s="76"/>
      <c r="F340" s="76"/>
      <c r="G340" s="72"/>
      <c r="H340" s="78" t="e">
        <f>H339/H332</f>
        <v>#DIV/0!</v>
      </c>
      <c r="I340" s="77"/>
      <c r="J340" s="78">
        <f>J339/J332</f>
        <v>0.16666666666666666</v>
      </c>
      <c r="L340" s="77"/>
      <c r="M340" s="77"/>
      <c r="N340" s="78">
        <f>N339/N332</f>
        <v>0.16666666666666666</v>
      </c>
      <c r="P340" s="77"/>
      <c r="Q340" s="77"/>
      <c r="R340" s="78">
        <f>R339/R332</f>
        <v>0.20000000000000012</v>
      </c>
    </row>
    <row r="341" spans="1:18" s="4" customFormat="1" x14ac:dyDescent="0.25">
      <c r="A341" s="4">
        <v>515100</v>
      </c>
      <c r="B341" s="4">
        <v>6800</v>
      </c>
      <c r="C341" s="22">
        <v>5151</v>
      </c>
      <c r="D341" s="12">
        <v>21</v>
      </c>
      <c r="E341" s="22" t="s">
        <v>84</v>
      </c>
      <c r="F341" s="22" t="s">
        <v>83</v>
      </c>
      <c r="G341" s="68" t="s">
        <v>570</v>
      </c>
      <c r="H341" s="13"/>
      <c r="I341" s="13">
        <f>SUMIFS(GD_M_2018!G:G,GD_M_2018!E:E,A341)</f>
        <v>0</v>
      </c>
      <c r="J341" s="13">
        <f t="shared" ref="J341:J346" si="218">H341+I341</f>
        <v>0</v>
      </c>
      <c r="L341" s="13"/>
      <c r="M341" s="13">
        <f>SUMIFS(GD_M_2019!G:G,GD_M_2019!E:E,A341)</f>
        <v>-5100000000</v>
      </c>
      <c r="N341" s="13">
        <f t="shared" ref="N341:N346" si="219">M341+L341</f>
        <v>-5100000000</v>
      </c>
      <c r="P341" s="13"/>
      <c r="Q341" s="13">
        <f>SUMIFS(GD_M_2020!G:G,GD_M_2020!E:E,A341)</f>
        <v>-1500000000</v>
      </c>
      <c r="R341" s="13">
        <f t="shared" ref="R341:R346" si="220">Q341+P341</f>
        <v>-1500000000</v>
      </c>
    </row>
    <row r="342" spans="1:18" s="4" customFormat="1" x14ac:dyDescent="0.25">
      <c r="A342" s="4">
        <v>515200</v>
      </c>
      <c r="B342" s="4">
        <v>6800</v>
      </c>
      <c r="C342" s="22">
        <v>5152</v>
      </c>
      <c r="D342" s="12">
        <v>21</v>
      </c>
      <c r="E342" s="22" t="s">
        <v>82</v>
      </c>
      <c r="F342" s="22" t="s">
        <v>81</v>
      </c>
      <c r="G342" s="68" t="s">
        <v>570</v>
      </c>
      <c r="H342" s="13"/>
      <c r="I342" s="13">
        <f>SUMIFS(GD_M_2018!G:G,GD_M_2018!E:E,A342)</f>
        <v>0</v>
      </c>
      <c r="J342" s="13">
        <f t="shared" si="218"/>
        <v>0</v>
      </c>
      <c r="L342" s="13"/>
      <c r="M342" s="13">
        <f>SUMIFS(GD_M_2019!G:G,GD_M_2019!E:E,A342)</f>
        <v>0</v>
      </c>
      <c r="N342" s="13">
        <f t="shared" si="219"/>
        <v>0</v>
      </c>
      <c r="P342" s="13"/>
      <c r="Q342" s="13">
        <f>SUMIFS(GD_M_2020!G:G,GD_M_2020!E:E,A342)</f>
        <v>0</v>
      </c>
      <c r="R342" s="13">
        <f t="shared" si="220"/>
        <v>0</v>
      </c>
    </row>
    <row r="343" spans="1:18" s="4" customFormat="1" x14ac:dyDescent="0.25">
      <c r="A343" s="4">
        <v>515300</v>
      </c>
      <c r="B343" s="4">
        <v>6800</v>
      </c>
      <c r="C343" s="22">
        <v>5153</v>
      </c>
      <c r="D343" s="12">
        <v>21</v>
      </c>
      <c r="E343" s="22" t="s">
        <v>80</v>
      </c>
      <c r="F343" s="22" t="s">
        <v>79</v>
      </c>
      <c r="G343" s="68" t="s">
        <v>570</v>
      </c>
      <c r="H343" s="13"/>
      <c r="I343" s="13">
        <f>SUMIFS(GD_M_2018!G:G,GD_M_2018!E:E,A343)</f>
        <v>0</v>
      </c>
      <c r="J343" s="13">
        <f t="shared" si="218"/>
        <v>0</v>
      </c>
      <c r="L343" s="13"/>
      <c r="M343" s="13">
        <f>SUMIFS(GD_M_2019!G:G,GD_M_2019!E:E,A343)</f>
        <v>0</v>
      </c>
      <c r="N343" s="13">
        <f t="shared" si="219"/>
        <v>0</v>
      </c>
      <c r="P343" s="13"/>
      <c r="Q343" s="13">
        <f>SUMIFS(GD_M_2020!G:G,GD_M_2020!E:E,A343)</f>
        <v>0</v>
      </c>
      <c r="R343" s="13">
        <f t="shared" si="220"/>
        <v>0</v>
      </c>
    </row>
    <row r="344" spans="1:18" s="4" customFormat="1" x14ac:dyDescent="0.25">
      <c r="A344" s="4">
        <v>515400</v>
      </c>
      <c r="B344" s="4">
        <v>6800</v>
      </c>
      <c r="C344" s="22">
        <v>5154</v>
      </c>
      <c r="D344" s="12">
        <v>21</v>
      </c>
      <c r="E344" s="22" t="s">
        <v>78</v>
      </c>
      <c r="F344" s="22" t="s">
        <v>77</v>
      </c>
      <c r="G344" s="68" t="s">
        <v>570</v>
      </c>
      <c r="H344" s="13"/>
      <c r="I344" s="13">
        <f>SUMIFS(GD_M_2018!G:G,GD_M_2018!E:E,A344)</f>
        <v>0</v>
      </c>
      <c r="J344" s="13">
        <f t="shared" si="218"/>
        <v>0</v>
      </c>
      <c r="L344" s="13"/>
      <c r="M344" s="13">
        <f>SUMIFS(GD_M_2019!G:G,GD_M_2019!E:E,A344)</f>
        <v>0</v>
      </c>
      <c r="N344" s="13">
        <f t="shared" si="219"/>
        <v>0</v>
      </c>
      <c r="P344" s="13"/>
      <c r="Q344" s="13">
        <f>SUMIFS(GD_M_2020!G:G,GD_M_2020!E:E,A344)</f>
        <v>-7000000000</v>
      </c>
      <c r="R344" s="13">
        <f t="shared" si="220"/>
        <v>-7000000000</v>
      </c>
    </row>
    <row r="345" spans="1:18" s="4" customFormat="1" x14ac:dyDescent="0.25">
      <c r="A345" s="4">
        <v>515500</v>
      </c>
      <c r="B345" s="4">
        <v>6800</v>
      </c>
      <c r="C345" s="22">
        <v>5155</v>
      </c>
      <c r="D345" s="12">
        <v>21</v>
      </c>
      <c r="E345" s="22" t="s">
        <v>76</v>
      </c>
      <c r="F345" s="22" t="s">
        <v>75</v>
      </c>
      <c r="G345" s="68" t="s">
        <v>570</v>
      </c>
      <c r="H345" s="13"/>
      <c r="I345" s="13">
        <f>SUMIFS(GD_M_2018!G:G,GD_M_2018!E:E,A345)</f>
        <v>0</v>
      </c>
      <c r="J345" s="13">
        <f t="shared" si="218"/>
        <v>0</v>
      </c>
      <c r="L345" s="13"/>
      <c r="M345" s="13">
        <f>SUMIFS(GD_M_2019!G:G,GD_M_2019!E:E,A345)</f>
        <v>-7700000000</v>
      </c>
      <c r="N345" s="13">
        <f t="shared" si="219"/>
        <v>-7700000000</v>
      </c>
      <c r="P345" s="13"/>
      <c r="Q345" s="13">
        <f>SUMIFS(GD_M_2020!G:G,GD_M_2020!E:E,A345)</f>
        <v>0</v>
      </c>
      <c r="R345" s="13">
        <f t="shared" si="220"/>
        <v>0</v>
      </c>
    </row>
    <row r="346" spans="1:18" s="4" customFormat="1" x14ac:dyDescent="0.25">
      <c r="A346" s="4">
        <v>515600</v>
      </c>
      <c r="B346" s="4">
        <v>6800</v>
      </c>
      <c r="C346" s="22">
        <v>5156</v>
      </c>
      <c r="D346" s="12">
        <v>21</v>
      </c>
      <c r="E346" s="22" t="s">
        <v>74</v>
      </c>
      <c r="F346" s="22" t="s">
        <v>73</v>
      </c>
      <c r="G346" s="68" t="s">
        <v>570</v>
      </c>
      <c r="H346" s="13"/>
      <c r="I346" s="13">
        <f>SUMIFS(GD_M_2018!G:G,GD_M_2018!E:E,A346)</f>
        <v>0</v>
      </c>
      <c r="J346" s="13">
        <f t="shared" si="218"/>
        <v>0</v>
      </c>
      <c r="L346" s="13"/>
      <c r="M346" s="13">
        <f>SUMIFS(GD_M_2019!G:G,GD_M_2019!E:E,A346)</f>
        <v>0</v>
      </c>
      <c r="N346" s="13">
        <f t="shared" si="219"/>
        <v>0</v>
      </c>
      <c r="P346" s="13"/>
      <c r="Q346" s="13">
        <f>SUMIFS(GD_M_2020!G:G,GD_M_2020!E:E,A346)</f>
        <v>0</v>
      </c>
      <c r="R346" s="13">
        <f t="shared" si="220"/>
        <v>0</v>
      </c>
    </row>
    <row r="347" spans="1:18" s="4" customFormat="1" x14ac:dyDescent="0.25">
      <c r="A347" s="52"/>
      <c r="B347" s="52"/>
      <c r="C347" s="52"/>
      <c r="D347" s="52"/>
      <c r="E347" s="52" t="s">
        <v>72</v>
      </c>
      <c r="F347" s="52" t="s">
        <v>71</v>
      </c>
      <c r="G347" s="72"/>
      <c r="H347" s="58">
        <f>SUM(H341:H346)</f>
        <v>0</v>
      </c>
      <c r="I347" s="58">
        <f>SUM(I341:I346)</f>
        <v>0</v>
      </c>
      <c r="J347" s="58">
        <f>SUM(J341:J346)</f>
        <v>0</v>
      </c>
      <c r="L347" s="58">
        <f>SUM(L341:L346)</f>
        <v>0</v>
      </c>
      <c r="M347" s="58">
        <f>SUM(M341:M346)</f>
        <v>-12800000000</v>
      </c>
      <c r="N347" s="58">
        <f>SUM(N341:N346)</f>
        <v>-12800000000</v>
      </c>
      <c r="P347" s="58">
        <f>SUM(P341:P346)</f>
        <v>0</v>
      </c>
      <c r="Q347" s="58">
        <f>SUM(Q341:Q346)</f>
        <v>-8500000000</v>
      </c>
      <c r="R347" s="58">
        <f>SUM(R341:R346)</f>
        <v>-8500000000</v>
      </c>
    </row>
    <row r="348" spans="1:18" s="4" customFormat="1" x14ac:dyDescent="0.25">
      <c r="A348" s="4">
        <v>635100</v>
      </c>
      <c r="B348" s="4">
        <v>6900</v>
      </c>
      <c r="C348" s="22">
        <v>6351</v>
      </c>
      <c r="D348" s="12">
        <v>23</v>
      </c>
      <c r="E348" s="22" t="s">
        <v>70</v>
      </c>
      <c r="F348" s="22" t="s">
        <v>69</v>
      </c>
      <c r="G348" s="68" t="s">
        <v>570</v>
      </c>
      <c r="H348" s="13"/>
      <c r="I348" s="13">
        <f>SUMIFS(GD_M_2018!G:G,GD_M_2018!E:E,A348)</f>
        <v>0</v>
      </c>
      <c r="J348" s="13">
        <f t="shared" ref="J348:J353" si="221">H348+I348</f>
        <v>0</v>
      </c>
      <c r="L348" s="13"/>
      <c r="M348" s="13">
        <f>SUMIFS(GD_M_2019!G:G,GD_M_2019!E:E,A348)</f>
        <v>0</v>
      </c>
      <c r="N348" s="13">
        <f t="shared" ref="N348:N353" si="222">M348+L348</f>
        <v>0</v>
      </c>
      <c r="P348" s="13"/>
      <c r="Q348" s="13">
        <f>SUMIFS(GD_M_2020!G:G,GD_M_2020!E:E,A348)</f>
        <v>0</v>
      </c>
      <c r="R348" s="13">
        <f t="shared" ref="R348:R353" si="223">Q348+P348</f>
        <v>0</v>
      </c>
    </row>
    <row r="349" spans="1:18" s="4" customFormat="1" x14ac:dyDescent="0.25">
      <c r="A349" s="4">
        <v>635200</v>
      </c>
      <c r="B349" s="4">
        <v>6900</v>
      </c>
      <c r="C349" s="22">
        <v>6352</v>
      </c>
      <c r="D349" s="12"/>
      <c r="E349" s="22" t="s">
        <v>68</v>
      </c>
      <c r="F349" s="22" t="s">
        <v>67</v>
      </c>
      <c r="G349" s="68" t="s">
        <v>570</v>
      </c>
      <c r="H349" s="13"/>
      <c r="I349" s="13">
        <f>SUMIFS(GD_M_2018!G:G,GD_M_2018!E:E,A349)</f>
        <v>0</v>
      </c>
      <c r="J349" s="13">
        <f t="shared" si="221"/>
        <v>0</v>
      </c>
      <c r="L349" s="13"/>
      <c r="M349" s="13">
        <f>SUMIFS(GD_M_2019!G:G,GD_M_2019!E:E,A349)</f>
        <v>0</v>
      </c>
      <c r="N349" s="13">
        <f t="shared" si="222"/>
        <v>0</v>
      </c>
      <c r="P349" s="13"/>
      <c r="Q349" s="13">
        <f>SUMIFS(GD_M_2020!G:G,GD_M_2020!E:E,A349)</f>
        <v>0</v>
      </c>
      <c r="R349" s="13">
        <f t="shared" si="223"/>
        <v>0</v>
      </c>
    </row>
    <row r="350" spans="1:18" s="4" customFormat="1" x14ac:dyDescent="0.25">
      <c r="A350" s="4">
        <v>635300</v>
      </c>
      <c r="B350" s="4">
        <v>6900</v>
      </c>
      <c r="C350" s="22">
        <v>6353</v>
      </c>
      <c r="D350" s="12"/>
      <c r="E350" s="22" t="s">
        <v>66</v>
      </c>
      <c r="F350" s="22" t="s">
        <v>65</v>
      </c>
      <c r="G350" s="68" t="s">
        <v>570</v>
      </c>
      <c r="H350" s="13"/>
      <c r="I350" s="13">
        <f>SUMIFS(GD_M_2018!G:G,GD_M_2018!E:E,A350)</f>
        <v>0</v>
      </c>
      <c r="J350" s="13">
        <f t="shared" si="221"/>
        <v>0</v>
      </c>
      <c r="L350" s="13"/>
      <c r="M350" s="13">
        <f>SUMIFS(GD_M_2019!G:G,GD_M_2019!E:E,A350)</f>
        <v>0</v>
      </c>
      <c r="N350" s="13">
        <f t="shared" si="222"/>
        <v>0</v>
      </c>
      <c r="P350" s="13"/>
      <c r="Q350" s="13">
        <f>SUMIFS(GD_M_2020!G:G,GD_M_2020!E:E,A350)</f>
        <v>0</v>
      </c>
      <c r="R350" s="13">
        <f t="shared" si="223"/>
        <v>0</v>
      </c>
    </row>
    <row r="351" spans="1:18" s="4" customFormat="1" x14ac:dyDescent="0.25">
      <c r="A351" s="4">
        <v>635400</v>
      </c>
      <c r="B351" s="4">
        <v>6900</v>
      </c>
      <c r="C351" s="22">
        <v>6354</v>
      </c>
      <c r="D351" s="12"/>
      <c r="E351" s="22" t="s">
        <v>64</v>
      </c>
      <c r="F351" s="22" t="s">
        <v>63</v>
      </c>
      <c r="G351" s="68" t="s">
        <v>570</v>
      </c>
      <c r="H351" s="13"/>
      <c r="I351" s="13">
        <f>SUMIFS(GD_M_2018!G:G,GD_M_2018!E:E,A351)</f>
        <v>0</v>
      </c>
      <c r="J351" s="13">
        <f t="shared" si="221"/>
        <v>0</v>
      </c>
      <c r="L351" s="13"/>
      <c r="M351" s="13">
        <f>SUMIFS(GD_M_2019!G:G,GD_M_2019!E:E,A351)</f>
        <v>0</v>
      </c>
      <c r="N351" s="13">
        <f t="shared" si="222"/>
        <v>0</v>
      </c>
      <c r="P351" s="13"/>
      <c r="Q351" s="13">
        <f>SUMIFS(GD_M_2020!G:G,GD_M_2020!E:E,A351)</f>
        <v>0</v>
      </c>
      <c r="R351" s="13">
        <f t="shared" si="223"/>
        <v>0</v>
      </c>
    </row>
    <row r="352" spans="1:18" s="4" customFormat="1" x14ac:dyDescent="0.25">
      <c r="A352" s="4">
        <v>635500</v>
      </c>
      <c r="B352" s="4">
        <v>6900</v>
      </c>
      <c r="C352" s="22">
        <v>6355</v>
      </c>
      <c r="D352" s="12"/>
      <c r="E352" s="22" t="s">
        <v>62</v>
      </c>
      <c r="F352" s="22" t="s">
        <v>61</v>
      </c>
      <c r="G352" s="68" t="s">
        <v>570</v>
      </c>
      <c r="H352" s="13"/>
      <c r="I352" s="13">
        <f>SUMIFS(GD_M_2018!G:G,GD_M_2018!E:E,A352)</f>
        <v>0</v>
      </c>
      <c r="J352" s="13">
        <f t="shared" si="221"/>
        <v>0</v>
      </c>
      <c r="L352" s="13"/>
      <c r="M352" s="13">
        <f>SUMIFS(GD_M_2019!G:G,GD_M_2019!E:E,A352)</f>
        <v>0</v>
      </c>
      <c r="N352" s="13">
        <f t="shared" si="222"/>
        <v>0</v>
      </c>
      <c r="P352" s="13"/>
      <c r="Q352" s="13">
        <f>SUMIFS(GD_M_2020!G:G,GD_M_2020!E:E,A352)</f>
        <v>0</v>
      </c>
      <c r="R352" s="13">
        <f t="shared" si="223"/>
        <v>0</v>
      </c>
    </row>
    <row r="353" spans="1:18" s="4" customFormat="1" x14ac:dyDescent="0.25">
      <c r="A353" s="4">
        <v>635600</v>
      </c>
      <c r="B353" s="4">
        <v>6900</v>
      </c>
      <c r="C353" s="22">
        <v>6356</v>
      </c>
      <c r="D353" s="12"/>
      <c r="E353" s="22" t="s">
        <v>60</v>
      </c>
      <c r="F353" s="22" t="s">
        <v>59</v>
      </c>
      <c r="G353" s="68" t="s">
        <v>570</v>
      </c>
      <c r="H353" s="13"/>
      <c r="I353" s="13">
        <f>SUMIFS(GD_M_2018!G:G,GD_M_2018!E:E,A353)</f>
        <v>0</v>
      </c>
      <c r="J353" s="13">
        <f t="shared" si="221"/>
        <v>0</v>
      </c>
      <c r="L353" s="13"/>
      <c r="M353" s="13">
        <f>SUMIFS(GD_M_2019!G:G,GD_M_2019!E:E,A353)</f>
        <v>0</v>
      </c>
      <c r="N353" s="13">
        <f t="shared" si="222"/>
        <v>0</v>
      </c>
      <c r="P353" s="13"/>
      <c r="Q353" s="13">
        <f>SUMIFS(GD_M_2020!G:G,GD_M_2020!E:E,A353)</f>
        <v>0</v>
      </c>
      <c r="R353" s="13">
        <f t="shared" si="223"/>
        <v>0</v>
      </c>
    </row>
    <row r="354" spans="1:18" s="4" customFormat="1" x14ac:dyDescent="0.25">
      <c r="A354" s="52"/>
      <c r="B354" s="52"/>
      <c r="C354" s="52"/>
      <c r="D354" s="52">
        <v>22</v>
      </c>
      <c r="E354" s="52" t="s">
        <v>58</v>
      </c>
      <c r="F354" s="52" t="s">
        <v>57</v>
      </c>
      <c r="G354" s="72"/>
      <c r="H354" s="58">
        <f>SUM(H348:H353)</f>
        <v>0</v>
      </c>
      <c r="I354" s="58">
        <f>SUM(I348:I353)</f>
        <v>0</v>
      </c>
      <c r="J354" s="58">
        <f>SUM(J348:J353)</f>
        <v>0</v>
      </c>
      <c r="L354" s="58">
        <f>SUM(L348:L353)</f>
        <v>0</v>
      </c>
      <c r="M354" s="58">
        <f>SUM(M348:M353)</f>
        <v>0</v>
      </c>
      <c r="N354" s="58">
        <f>SUM(N348:N353)</f>
        <v>0</v>
      </c>
      <c r="P354" s="58">
        <f>SUM(P348:P353)</f>
        <v>0</v>
      </c>
      <c r="Q354" s="58">
        <f>SUM(Q348:Q353)</f>
        <v>0</v>
      </c>
      <c r="R354" s="58">
        <f>SUM(R348:R353)</f>
        <v>0</v>
      </c>
    </row>
    <row r="355" spans="1:18" s="4" customFormat="1" x14ac:dyDescent="0.25">
      <c r="A355" s="52">
        <v>841200</v>
      </c>
      <c r="B355" s="52">
        <v>7000</v>
      </c>
      <c r="C355" s="52"/>
      <c r="D355" s="52">
        <v>24</v>
      </c>
      <c r="E355" s="52" t="s">
        <v>56</v>
      </c>
      <c r="F355" s="52" t="s">
        <v>55</v>
      </c>
      <c r="G355" s="72" t="s">
        <v>570</v>
      </c>
      <c r="H355" s="16"/>
      <c r="I355" s="13">
        <f>SUMIFS(GD_M_2018!G:G,GD_M_2018!E:E,A355)</f>
        <v>0</v>
      </c>
      <c r="J355" s="16">
        <f t="shared" ref="J355:J362" si="224">H355+I355</f>
        <v>0</v>
      </c>
      <c r="L355" s="13"/>
      <c r="M355" s="13">
        <f>SUMIFS(GD_M_2019!G:G,GD_M_2019!E:E,A355)</f>
        <v>0</v>
      </c>
      <c r="N355" s="13">
        <f t="shared" ref="N355:N362" si="225">M355+L355</f>
        <v>0</v>
      </c>
      <c r="P355" s="13"/>
      <c r="Q355" s="13">
        <f>SUMIFS(GD_M_2020!G:G,GD_M_2020!E:E,A355)</f>
        <v>0</v>
      </c>
      <c r="R355" s="13">
        <f t="shared" ref="R355:R362" si="226">Q355+P355</f>
        <v>0</v>
      </c>
    </row>
    <row r="356" spans="1:18" s="4" customFormat="1" x14ac:dyDescent="0.25">
      <c r="A356" s="2">
        <v>641100</v>
      </c>
      <c r="B356" s="2">
        <v>6400</v>
      </c>
      <c r="C356" s="12">
        <v>6411</v>
      </c>
      <c r="D356" s="12">
        <v>25</v>
      </c>
      <c r="E356" s="12" t="s">
        <v>45</v>
      </c>
      <c r="F356" s="12" t="s">
        <v>54</v>
      </c>
      <c r="G356" s="68" t="s">
        <v>570</v>
      </c>
      <c r="H356" s="13"/>
      <c r="I356" s="13">
        <f>SUMIFS(GD_M_2018!G:G,GD_M_2018!E:E,A356)</f>
        <v>3000000000</v>
      </c>
      <c r="J356" s="13">
        <f t="shared" si="224"/>
        <v>3000000000</v>
      </c>
      <c r="L356" s="13"/>
      <c r="M356" s="13">
        <f>SUMIFS(GD_M_2019!G:G,GD_M_2019!E:E,A356)</f>
        <v>3500000000</v>
      </c>
      <c r="N356" s="13">
        <f t="shared" si="225"/>
        <v>3500000000</v>
      </c>
      <c r="P356" s="13"/>
      <c r="Q356" s="13">
        <f>SUMIFS(GD_M_2020!G:G,GD_M_2020!E:E,A356)</f>
        <v>3000000000</v>
      </c>
      <c r="R356" s="13">
        <f t="shared" si="226"/>
        <v>3000000000</v>
      </c>
    </row>
    <row r="357" spans="1:18" s="4" customFormat="1" x14ac:dyDescent="0.25">
      <c r="A357" s="2">
        <v>641200</v>
      </c>
      <c r="B357" s="2">
        <v>6400</v>
      </c>
      <c r="C357" s="12">
        <v>6412</v>
      </c>
      <c r="D357" s="12">
        <v>25</v>
      </c>
      <c r="E357" s="12" t="s">
        <v>53</v>
      </c>
      <c r="F357" s="12" t="s">
        <v>52</v>
      </c>
      <c r="G357" s="68" t="s">
        <v>570</v>
      </c>
      <c r="H357" s="13"/>
      <c r="I357" s="13">
        <f>SUMIFS(GD_M_2018!G:G,GD_M_2018!E:E,A357)</f>
        <v>0</v>
      </c>
      <c r="J357" s="13">
        <f t="shared" si="224"/>
        <v>0</v>
      </c>
      <c r="L357" s="13"/>
      <c r="M357" s="13">
        <f>SUMIFS(GD_M_2019!G:G,GD_M_2019!E:E,A357)</f>
        <v>0</v>
      </c>
      <c r="N357" s="13">
        <f t="shared" si="225"/>
        <v>0</v>
      </c>
      <c r="P357" s="13"/>
      <c r="Q357" s="13">
        <f>SUMIFS(GD_M_2020!G:G,GD_M_2020!E:E,A357)</f>
        <v>0</v>
      </c>
      <c r="R357" s="13">
        <f t="shared" si="226"/>
        <v>0</v>
      </c>
    </row>
    <row r="358" spans="1:18" s="4" customFormat="1" x14ac:dyDescent="0.25">
      <c r="A358" s="2">
        <v>641300</v>
      </c>
      <c r="B358" s="2">
        <v>6400</v>
      </c>
      <c r="C358" s="12">
        <v>6413</v>
      </c>
      <c r="D358" s="12">
        <v>25</v>
      </c>
      <c r="E358" s="12" t="s">
        <v>51</v>
      </c>
      <c r="F358" s="12" t="s">
        <v>50</v>
      </c>
      <c r="G358" s="68" t="s">
        <v>570</v>
      </c>
      <c r="H358" s="13"/>
      <c r="I358" s="13">
        <f>SUMIFS(GD_M_2018!G:G,GD_M_2018!E:E,A358)</f>
        <v>0</v>
      </c>
      <c r="J358" s="13">
        <f t="shared" si="224"/>
        <v>0</v>
      </c>
      <c r="L358" s="13"/>
      <c r="M358" s="13">
        <f>SUMIFS(GD_M_2019!G:G,GD_M_2019!E:E,A358)</f>
        <v>0</v>
      </c>
      <c r="N358" s="13">
        <f t="shared" si="225"/>
        <v>0</v>
      </c>
      <c r="P358" s="13"/>
      <c r="Q358" s="13">
        <f>SUMIFS(GD_M_2020!G:G,GD_M_2020!E:E,A358)</f>
        <v>0</v>
      </c>
      <c r="R358" s="13">
        <f t="shared" si="226"/>
        <v>0</v>
      </c>
    </row>
    <row r="359" spans="1:18" s="4" customFormat="1" x14ac:dyDescent="0.25">
      <c r="A359" s="2">
        <v>641400</v>
      </c>
      <c r="B359" s="2">
        <v>6400</v>
      </c>
      <c r="C359" s="12">
        <v>6414</v>
      </c>
      <c r="D359" s="12">
        <v>25</v>
      </c>
      <c r="E359" s="12" t="s">
        <v>39</v>
      </c>
      <c r="F359" s="12" t="s">
        <v>38</v>
      </c>
      <c r="G359" s="68" t="s">
        <v>570</v>
      </c>
      <c r="H359" s="13"/>
      <c r="I359" s="13">
        <f>SUMIFS(GD_M_2018!G:G,GD_M_2018!E:E,A359)</f>
        <v>0</v>
      </c>
      <c r="J359" s="13">
        <f t="shared" si="224"/>
        <v>0</v>
      </c>
      <c r="L359" s="13"/>
      <c r="M359" s="13">
        <f>SUMIFS(GD_M_2019!G:G,GD_M_2019!E:E,A359)</f>
        <v>0</v>
      </c>
      <c r="N359" s="13">
        <f t="shared" si="225"/>
        <v>0</v>
      </c>
      <c r="P359" s="13"/>
      <c r="Q359" s="13">
        <f>SUMIFS(GD_M_2020!G:G,GD_M_2020!E:E,A359)</f>
        <v>0</v>
      </c>
      <c r="R359" s="13">
        <f t="shared" si="226"/>
        <v>0</v>
      </c>
    </row>
    <row r="360" spans="1:18" s="4" customFormat="1" x14ac:dyDescent="0.25">
      <c r="A360" s="2">
        <v>641500</v>
      </c>
      <c r="B360" s="2">
        <v>6400</v>
      </c>
      <c r="C360" s="12">
        <v>6415</v>
      </c>
      <c r="D360" s="12">
        <v>25</v>
      </c>
      <c r="E360" s="12" t="s">
        <v>49</v>
      </c>
      <c r="F360" s="12" t="s">
        <v>48</v>
      </c>
      <c r="G360" s="68" t="s">
        <v>570</v>
      </c>
      <c r="H360" s="13"/>
      <c r="I360" s="13">
        <f>SUMIFS(GD_M_2018!G:G,GD_M_2018!E:E,A360)</f>
        <v>0</v>
      </c>
      <c r="J360" s="13">
        <f t="shared" si="224"/>
        <v>0</v>
      </c>
      <c r="L360" s="13"/>
      <c r="M360" s="13">
        <f>SUMIFS(GD_M_2019!G:G,GD_M_2019!E:E,A360)</f>
        <v>0</v>
      </c>
      <c r="N360" s="13">
        <f t="shared" si="225"/>
        <v>0</v>
      </c>
      <c r="P360" s="13"/>
      <c r="Q360" s="13">
        <f>SUMIFS(GD_M_2020!G:G,GD_M_2020!E:E,A360)</f>
        <v>0</v>
      </c>
      <c r="R360" s="13">
        <f t="shared" si="226"/>
        <v>0</v>
      </c>
    </row>
    <row r="361" spans="1:18" s="4" customFormat="1" x14ac:dyDescent="0.25">
      <c r="A361" s="2">
        <v>641700</v>
      </c>
      <c r="B361" s="2">
        <v>6400</v>
      </c>
      <c r="C361" s="12">
        <v>6417</v>
      </c>
      <c r="D361" s="12">
        <v>25</v>
      </c>
      <c r="E361" s="12" t="s">
        <v>33</v>
      </c>
      <c r="F361" s="12" t="s">
        <v>32</v>
      </c>
      <c r="G361" s="68" t="s">
        <v>570</v>
      </c>
      <c r="H361" s="13"/>
      <c r="I361" s="13">
        <f>SUMIFS(GD_M_2018!G:G,GD_M_2018!E:E,A361)</f>
        <v>0</v>
      </c>
      <c r="J361" s="13">
        <f t="shared" si="224"/>
        <v>0</v>
      </c>
      <c r="L361" s="13"/>
      <c r="M361" s="13">
        <f>SUMIFS(GD_M_2019!G:G,GD_M_2019!E:E,A361)</f>
        <v>0</v>
      </c>
      <c r="N361" s="13">
        <f t="shared" si="225"/>
        <v>0</v>
      </c>
      <c r="P361" s="13"/>
      <c r="Q361" s="13">
        <f>SUMIFS(GD_M_2020!G:G,GD_M_2020!E:E,A361)</f>
        <v>0</v>
      </c>
      <c r="R361" s="13">
        <f t="shared" si="226"/>
        <v>0</v>
      </c>
    </row>
    <row r="362" spans="1:18" s="4" customFormat="1" x14ac:dyDescent="0.25">
      <c r="A362" s="2">
        <v>641800</v>
      </c>
      <c r="B362" s="2">
        <v>6400</v>
      </c>
      <c r="C362" s="12">
        <v>6418</v>
      </c>
      <c r="D362" s="12">
        <v>25</v>
      </c>
      <c r="E362" s="12" t="s">
        <v>18</v>
      </c>
      <c r="F362" s="12" t="s">
        <v>30</v>
      </c>
      <c r="G362" s="68" t="s">
        <v>570</v>
      </c>
      <c r="H362" s="13"/>
      <c r="I362" s="13">
        <f>SUMIFS(GD_M_2018!G:G,GD_M_2018!E:E,A362)</f>
        <v>0</v>
      </c>
      <c r="J362" s="13">
        <f t="shared" si="224"/>
        <v>0</v>
      </c>
      <c r="L362" s="13"/>
      <c r="M362" s="13">
        <f>SUMIFS(GD_M_2019!G:G,GD_M_2019!E:E,A362)</f>
        <v>0</v>
      </c>
      <c r="N362" s="13">
        <f t="shared" si="225"/>
        <v>0</v>
      </c>
      <c r="P362" s="13"/>
      <c r="Q362" s="13">
        <f>SUMIFS(GD_M_2020!G:G,GD_M_2020!E:E,A362)</f>
        <v>0</v>
      </c>
      <c r="R362" s="13">
        <f t="shared" si="226"/>
        <v>0</v>
      </c>
    </row>
    <row r="363" spans="1:18" s="4" customFormat="1" x14ac:dyDescent="0.25">
      <c r="A363" s="52"/>
      <c r="B363" s="52"/>
      <c r="C363" s="52"/>
      <c r="D363" s="52"/>
      <c r="E363" s="52" t="s">
        <v>47</v>
      </c>
      <c r="F363" s="52" t="s">
        <v>46</v>
      </c>
      <c r="G363" s="72"/>
      <c r="H363" s="58">
        <f>SUM(H356:H362)</f>
        <v>0</v>
      </c>
      <c r="I363" s="58">
        <f>SUM(I356:I362)</f>
        <v>3000000000</v>
      </c>
      <c r="J363" s="58">
        <f>SUM(J356:J362)</f>
        <v>3000000000</v>
      </c>
      <c r="L363" s="58">
        <f>SUM(L356:L362)</f>
        <v>0</v>
      </c>
      <c r="M363" s="58">
        <f>SUM(M356:M362)</f>
        <v>3500000000</v>
      </c>
      <c r="N363" s="58">
        <f>SUM(N356:N362)</f>
        <v>3500000000</v>
      </c>
      <c r="P363" s="58">
        <f>SUM(P356:P362)</f>
        <v>0</v>
      </c>
      <c r="Q363" s="58">
        <f>SUM(Q356:Q362)</f>
        <v>3000000000</v>
      </c>
      <c r="R363" s="58">
        <f>SUM(R356:R362)</f>
        <v>3000000000</v>
      </c>
    </row>
    <row r="364" spans="1:18" s="4" customFormat="1" x14ac:dyDescent="0.25">
      <c r="A364" s="4">
        <v>642100</v>
      </c>
      <c r="B364" s="4">
        <v>6500</v>
      </c>
      <c r="C364" s="22">
        <v>6421</v>
      </c>
      <c r="D364" s="12">
        <v>26</v>
      </c>
      <c r="E364" s="22" t="s">
        <v>45</v>
      </c>
      <c r="F364" s="22" t="s">
        <v>44</v>
      </c>
      <c r="G364" s="68" t="s">
        <v>570</v>
      </c>
      <c r="H364" s="13"/>
      <c r="I364" s="13">
        <f>SUMIFS(GD_M_2018!G:G,GD_M_2018!E:E,A364)</f>
        <v>0</v>
      </c>
      <c r="J364" s="13">
        <f t="shared" ref="J364:J371" si="227">H364+I364</f>
        <v>0</v>
      </c>
      <c r="L364" s="13"/>
      <c r="M364" s="13">
        <f>SUMIFS(GD_M_2019!G:G,GD_M_2019!E:E,A364)</f>
        <v>0</v>
      </c>
      <c r="N364" s="13">
        <f t="shared" ref="N364:N371" si="228">M364+L364</f>
        <v>0</v>
      </c>
      <c r="P364" s="13"/>
      <c r="Q364" s="13">
        <f>SUMIFS(GD_M_2020!G:G,GD_M_2020!E:E,A364)</f>
        <v>0</v>
      </c>
      <c r="R364" s="13">
        <f t="shared" ref="R364:R371" si="229">Q364+P364</f>
        <v>0</v>
      </c>
    </row>
    <row r="365" spans="1:18" s="4" customFormat="1" x14ac:dyDescent="0.25">
      <c r="A365" s="4">
        <v>642200</v>
      </c>
      <c r="B365" s="4">
        <v>6500</v>
      </c>
      <c r="C365" s="22">
        <v>6422</v>
      </c>
      <c r="D365" s="12">
        <v>26</v>
      </c>
      <c r="E365" s="22" t="s">
        <v>43</v>
      </c>
      <c r="F365" s="22" t="s">
        <v>42</v>
      </c>
      <c r="G365" s="68" t="s">
        <v>570</v>
      </c>
      <c r="H365" s="13"/>
      <c r="I365" s="13">
        <f>SUMIFS(GD_M_2018!G:G,GD_M_2018!E:E,A365)</f>
        <v>500000000</v>
      </c>
      <c r="J365" s="13">
        <f t="shared" si="227"/>
        <v>500000000</v>
      </c>
      <c r="L365" s="13"/>
      <c r="M365" s="13">
        <f>SUMIFS(GD_M_2019!G:G,GD_M_2019!E:E,A365)</f>
        <v>1000000000</v>
      </c>
      <c r="N365" s="13">
        <f t="shared" si="228"/>
        <v>1000000000</v>
      </c>
      <c r="P365" s="13"/>
      <c r="Q365" s="13">
        <f>SUMIFS(GD_M_2020!G:G,GD_M_2020!E:E,A365)</f>
        <v>1000000000</v>
      </c>
      <c r="R365" s="13">
        <f t="shared" si="229"/>
        <v>1000000000</v>
      </c>
    </row>
    <row r="366" spans="1:18" s="4" customFormat="1" x14ac:dyDescent="0.25">
      <c r="A366" s="4">
        <v>642300</v>
      </c>
      <c r="B366" s="4">
        <v>6500</v>
      </c>
      <c r="C366" s="22">
        <v>6423</v>
      </c>
      <c r="D366" s="12">
        <v>26</v>
      </c>
      <c r="E366" s="22" t="s">
        <v>41</v>
      </c>
      <c r="F366" s="22" t="s">
        <v>40</v>
      </c>
      <c r="G366" s="68" t="s">
        <v>570</v>
      </c>
      <c r="H366" s="13"/>
      <c r="I366" s="13">
        <f>SUMIFS(GD_M_2018!G:G,GD_M_2018!E:E,A366)</f>
        <v>0</v>
      </c>
      <c r="J366" s="13">
        <f t="shared" si="227"/>
        <v>0</v>
      </c>
      <c r="L366" s="13"/>
      <c r="M366" s="13">
        <f>SUMIFS(GD_M_2019!G:G,GD_M_2019!E:E,A366)</f>
        <v>0</v>
      </c>
      <c r="N366" s="13">
        <f t="shared" si="228"/>
        <v>0</v>
      </c>
      <c r="P366" s="13"/>
      <c r="Q366" s="13">
        <f>SUMIFS(GD_M_2020!G:G,GD_M_2020!E:E,A366)</f>
        <v>0</v>
      </c>
      <c r="R366" s="13">
        <f t="shared" si="229"/>
        <v>0</v>
      </c>
    </row>
    <row r="367" spans="1:18" s="4" customFormat="1" x14ac:dyDescent="0.25">
      <c r="A367" s="4">
        <v>642400</v>
      </c>
      <c r="B367" s="4">
        <v>6500</v>
      </c>
      <c r="C367" s="22">
        <v>6424</v>
      </c>
      <c r="D367" s="12">
        <v>26</v>
      </c>
      <c r="E367" s="22" t="s">
        <v>39</v>
      </c>
      <c r="F367" s="22" t="s">
        <v>38</v>
      </c>
      <c r="G367" s="68" t="s">
        <v>570</v>
      </c>
      <c r="H367" s="13"/>
      <c r="I367" s="13">
        <f>SUMIFS(GD_M_2018!G:G,GD_M_2018!E:E,A367)</f>
        <v>200000000</v>
      </c>
      <c r="J367" s="13">
        <f t="shared" si="227"/>
        <v>200000000</v>
      </c>
      <c r="L367" s="13"/>
      <c r="M367" s="13">
        <f>SUMIFS(GD_M_2019!G:G,GD_M_2019!E:E,A367)</f>
        <v>200000000</v>
      </c>
      <c r="N367" s="13">
        <f t="shared" si="228"/>
        <v>200000000</v>
      </c>
      <c r="P367" s="13"/>
      <c r="Q367" s="13">
        <f>SUMIFS(GD_M_2020!G:G,GD_M_2020!E:E,A367)</f>
        <v>200000000</v>
      </c>
      <c r="R367" s="13">
        <f t="shared" si="229"/>
        <v>200000000</v>
      </c>
    </row>
    <row r="368" spans="1:18" s="4" customFormat="1" x14ac:dyDescent="0.25">
      <c r="A368" s="4">
        <v>642500</v>
      </c>
      <c r="B368" s="4">
        <v>6500</v>
      </c>
      <c r="C368" s="22">
        <v>6425</v>
      </c>
      <c r="D368" s="12">
        <v>26</v>
      </c>
      <c r="E368" s="22" t="s">
        <v>37</v>
      </c>
      <c r="F368" s="22" t="s">
        <v>36</v>
      </c>
      <c r="G368" s="68" t="s">
        <v>570</v>
      </c>
      <c r="H368" s="13"/>
      <c r="I368" s="13">
        <f>SUMIFS(GD_M_2018!G:G,GD_M_2018!E:E,A368)</f>
        <v>0</v>
      </c>
      <c r="J368" s="13">
        <f t="shared" si="227"/>
        <v>0</v>
      </c>
      <c r="L368" s="13"/>
      <c r="M368" s="13">
        <f>SUMIFS(GD_M_2019!G:G,GD_M_2019!E:E,A368)</f>
        <v>0</v>
      </c>
      <c r="N368" s="13">
        <f t="shared" si="228"/>
        <v>0</v>
      </c>
      <c r="P368" s="13"/>
      <c r="Q368" s="13">
        <f>SUMIFS(GD_M_2020!G:G,GD_M_2020!E:E,A368)</f>
        <v>0</v>
      </c>
      <c r="R368" s="13">
        <f t="shared" si="229"/>
        <v>0</v>
      </c>
    </row>
    <row r="369" spans="1:18" s="4" customFormat="1" x14ac:dyDescent="0.25">
      <c r="A369" s="4">
        <v>642600</v>
      </c>
      <c r="B369" s="4">
        <v>6500</v>
      </c>
      <c r="C369" s="22">
        <v>6426</v>
      </c>
      <c r="D369" s="12">
        <v>26</v>
      </c>
      <c r="E369" s="22" t="s">
        <v>35</v>
      </c>
      <c r="F369" s="22" t="s">
        <v>34</v>
      </c>
      <c r="G369" s="68" t="s">
        <v>570</v>
      </c>
      <c r="H369" s="13"/>
      <c r="I369" s="13">
        <f>SUMIFS(GD_M_2018!G:G,GD_M_2018!E:E,A369)</f>
        <v>0</v>
      </c>
      <c r="J369" s="13">
        <f t="shared" si="227"/>
        <v>0</v>
      </c>
      <c r="L369" s="13"/>
      <c r="M369" s="13">
        <f>SUMIFS(GD_M_2019!G:G,GD_M_2019!E:E,A369)</f>
        <v>0</v>
      </c>
      <c r="N369" s="13">
        <f t="shared" si="228"/>
        <v>0</v>
      </c>
      <c r="P369" s="13"/>
      <c r="Q369" s="13">
        <f>SUMIFS(GD_M_2020!G:G,GD_M_2020!E:E,A369)</f>
        <v>0</v>
      </c>
      <c r="R369" s="13">
        <f t="shared" si="229"/>
        <v>0</v>
      </c>
    </row>
    <row r="370" spans="1:18" s="4" customFormat="1" x14ac:dyDescent="0.25">
      <c r="A370" s="4">
        <v>642700</v>
      </c>
      <c r="B370" s="4">
        <v>6500</v>
      </c>
      <c r="C370" s="22">
        <v>6427</v>
      </c>
      <c r="D370" s="12">
        <v>26</v>
      </c>
      <c r="E370" s="22" t="s">
        <v>33</v>
      </c>
      <c r="F370" s="22" t="s">
        <v>32</v>
      </c>
      <c r="G370" s="68" t="s">
        <v>570</v>
      </c>
      <c r="H370" s="13"/>
      <c r="I370" s="13">
        <f>SUMIFS(GD_M_2018!G:G,GD_M_2018!E:E,A370)</f>
        <v>0</v>
      </c>
      <c r="J370" s="13">
        <f t="shared" si="227"/>
        <v>0</v>
      </c>
      <c r="L370" s="13"/>
      <c r="M370" s="13">
        <f>SUMIFS(GD_M_2019!G:G,GD_M_2019!E:E,A370)</f>
        <v>0</v>
      </c>
      <c r="N370" s="13">
        <f t="shared" si="228"/>
        <v>0</v>
      </c>
      <c r="P370" s="13"/>
      <c r="Q370" s="13">
        <f>SUMIFS(GD_M_2020!G:G,GD_M_2020!E:E,A370)</f>
        <v>0</v>
      </c>
      <c r="R370" s="13">
        <f t="shared" si="229"/>
        <v>0</v>
      </c>
    </row>
    <row r="371" spans="1:18" s="4" customFormat="1" x14ac:dyDescent="0.25">
      <c r="A371" s="4">
        <v>642800</v>
      </c>
      <c r="B371" s="4">
        <v>6500</v>
      </c>
      <c r="C371" s="22">
        <v>6428</v>
      </c>
      <c r="D371" s="12">
        <v>26</v>
      </c>
      <c r="E371" s="22" t="s">
        <v>31</v>
      </c>
      <c r="F371" s="22" t="s">
        <v>30</v>
      </c>
      <c r="G371" s="68" t="s">
        <v>570</v>
      </c>
      <c r="H371" s="13"/>
      <c r="I371" s="13">
        <f>SUMIFS(GD_M_2018!G:G,GD_M_2018!E:E,A371)</f>
        <v>0</v>
      </c>
      <c r="J371" s="13">
        <f t="shared" si="227"/>
        <v>0</v>
      </c>
      <c r="L371" s="13"/>
      <c r="M371" s="13">
        <f>SUMIFS(GD_M_2019!G:G,GD_M_2019!E:E,A371)</f>
        <v>0</v>
      </c>
      <c r="N371" s="13">
        <f t="shared" si="228"/>
        <v>0</v>
      </c>
      <c r="P371" s="13"/>
      <c r="Q371" s="13">
        <f>SUMIFS(GD_M_2020!G:G,GD_M_2020!E:E,A371)</f>
        <v>0</v>
      </c>
      <c r="R371" s="13">
        <f t="shared" si="229"/>
        <v>0</v>
      </c>
    </row>
    <row r="372" spans="1:18" s="4" customFormat="1" x14ac:dyDescent="0.25">
      <c r="A372" s="52"/>
      <c r="B372" s="52"/>
      <c r="C372" s="52"/>
      <c r="D372" s="52"/>
      <c r="E372" s="52" t="s">
        <v>29</v>
      </c>
      <c r="F372" s="52" t="s">
        <v>28</v>
      </c>
      <c r="G372" s="72"/>
      <c r="H372" s="58">
        <f>SUM(H364:H371)</f>
        <v>0</v>
      </c>
      <c r="I372" s="58">
        <f>SUM(I364:I371)</f>
        <v>700000000</v>
      </c>
      <c r="J372" s="58">
        <f>SUM(J364:J371)</f>
        <v>700000000</v>
      </c>
      <c r="L372" s="58">
        <f>SUM(L364:L371)</f>
        <v>0</v>
      </c>
      <c r="M372" s="58">
        <f>SUM(M364:M371)</f>
        <v>1200000000</v>
      </c>
      <c r="N372" s="58">
        <f>SUM(N364:N371)</f>
        <v>1200000000</v>
      </c>
      <c r="P372" s="58">
        <f>SUM(P364:P371)</f>
        <v>0</v>
      </c>
      <c r="Q372" s="58">
        <f>SUM(Q364:Q371)</f>
        <v>1200000000</v>
      </c>
      <c r="R372" s="58">
        <f>SUM(R364:R371)</f>
        <v>1200000000</v>
      </c>
    </row>
    <row r="373" spans="1:18" s="4" customFormat="1" x14ac:dyDescent="0.25">
      <c r="A373" s="76"/>
      <c r="B373" s="76"/>
      <c r="C373" s="76"/>
      <c r="D373" s="76">
        <v>30</v>
      </c>
      <c r="E373" s="76" t="s">
        <v>27</v>
      </c>
      <c r="F373" s="76" t="s">
        <v>26</v>
      </c>
      <c r="G373" s="72"/>
      <c r="H373" s="77">
        <f>SUM(H339,H347,H354:H355,H363,H372)</f>
        <v>0</v>
      </c>
      <c r="I373" s="77">
        <f>SUM(I339,I347,I354:I355,I363,I372)</f>
        <v>-300000000</v>
      </c>
      <c r="J373" s="77">
        <f>SUM(J339,J347,J354:J355,J363,J372)</f>
        <v>-300000000</v>
      </c>
      <c r="L373" s="77">
        <f>SUM(L339,L347,L354:L355,L363,L372)</f>
        <v>0</v>
      </c>
      <c r="M373" s="77">
        <f>SUM(M339,M347,M354:M355,M363,M372)</f>
        <v>-10500000000</v>
      </c>
      <c r="N373" s="77">
        <f>SUM(N339,N347,N354:N355,N363,N372)</f>
        <v>-10500000000</v>
      </c>
      <c r="P373" s="77">
        <f>SUM(P339,P347,P354:P355,P363,P372)</f>
        <v>0</v>
      </c>
      <c r="Q373" s="77">
        <f>SUM(Q339,Q347,Q354:Q355,Q363,Q372)</f>
        <v>-7300000000.0000019</v>
      </c>
      <c r="R373" s="77">
        <f>SUM(R339,R347,R354:R355,R363,R372)</f>
        <v>-7300000000.0000019</v>
      </c>
    </row>
    <row r="374" spans="1:18" s="4" customFormat="1" x14ac:dyDescent="0.25">
      <c r="A374" s="2">
        <v>711100</v>
      </c>
      <c r="B374" s="2">
        <v>6300</v>
      </c>
      <c r="C374" s="12">
        <v>7111</v>
      </c>
      <c r="D374" s="12">
        <v>31</v>
      </c>
      <c r="E374" s="22" t="s">
        <v>25</v>
      </c>
      <c r="F374" s="22" t="s">
        <v>24</v>
      </c>
      <c r="G374" s="68" t="s">
        <v>570</v>
      </c>
      <c r="H374" s="13"/>
      <c r="I374" s="13">
        <f>SUMIFS(GD_M_2018!G:G,GD_M_2018!E:E,A374)</f>
        <v>0</v>
      </c>
      <c r="J374" s="13">
        <f>H374+I374</f>
        <v>0</v>
      </c>
      <c r="L374" s="13"/>
      <c r="M374" s="13">
        <f>SUMIFS(GD_M_2019!G:G,GD_M_2019!E:E,A374)</f>
        <v>0</v>
      </c>
      <c r="N374" s="13">
        <f t="shared" ref="N374:N375" si="230">M374+L374</f>
        <v>0</v>
      </c>
      <c r="P374" s="13"/>
      <c r="Q374" s="13">
        <f>SUMIFS(GD_M_2020!G:G,GD_M_2020!E:E,A374)</f>
        <v>0</v>
      </c>
      <c r="R374" s="13">
        <f t="shared" ref="R374:R375" si="231">Q374+P374</f>
        <v>0</v>
      </c>
    </row>
    <row r="375" spans="1:18" s="4" customFormat="1" x14ac:dyDescent="0.25">
      <c r="A375" s="2">
        <v>711200</v>
      </c>
      <c r="B375" s="2">
        <v>6300</v>
      </c>
      <c r="C375" s="12">
        <v>7112</v>
      </c>
      <c r="D375" s="12">
        <v>31</v>
      </c>
      <c r="E375" s="22" t="s">
        <v>23</v>
      </c>
      <c r="F375" s="22" t="s">
        <v>19</v>
      </c>
      <c r="G375" s="68" t="s">
        <v>570</v>
      </c>
      <c r="H375" s="13"/>
      <c r="I375" s="13">
        <f>SUMIFS(GD_M_2018!G:G,GD_M_2018!E:E,A375)</f>
        <v>0</v>
      </c>
      <c r="J375" s="13">
        <f>H375+I375</f>
        <v>0</v>
      </c>
      <c r="L375" s="13"/>
      <c r="M375" s="13">
        <f>SUMIFS(GD_M_2019!G:G,GD_M_2019!E:E,A375)</f>
        <v>0</v>
      </c>
      <c r="N375" s="13">
        <f t="shared" si="230"/>
        <v>0</v>
      </c>
      <c r="P375" s="13"/>
      <c r="Q375" s="13">
        <f>SUMIFS(GD_M_2020!G:G,GD_M_2020!E:E,A375)</f>
        <v>0</v>
      </c>
      <c r="R375" s="13">
        <f t="shared" si="231"/>
        <v>0</v>
      </c>
    </row>
    <row r="376" spans="1:18" s="4" customFormat="1" x14ac:dyDescent="0.25">
      <c r="A376" s="59"/>
      <c r="B376" s="59"/>
      <c r="C376" s="59"/>
      <c r="D376" s="59"/>
      <c r="E376" s="59" t="s">
        <v>23</v>
      </c>
      <c r="F376" s="59" t="s">
        <v>22</v>
      </c>
      <c r="G376" s="72"/>
      <c r="H376" s="60">
        <f>SUM(H374:H375)</f>
        <v>0</v>
      </c>
      <c r="I376" s="60">
        <f>SUM(I374:I375)</f>
        <v>0</v>
      </c>
      <c r="J376" s="60">
        <f>SUM(J374:J375)</f>
        <v>0</v>
      </c>
      <c r="L376" s="60">
        <f>SUM(L374:L375)</f>
        <v>0</v>
      </c>
      <c r="M376" s="60">
        <f>SUM(M374:M375)</f>
        <v>0</v>
      </c>
      <c r="N376" s="60">
        <f>SUM(N374:N375)</f>
        <v>0</v>
      </c>
      <c r="P376" s="60">
        <f>SUM(P374:P375)</f>
        <v>0</v>
      </c>
      <c r="Q376" s="60">
        <f>SUM(Q374:Q375)</f>
        <v>0</v>
      </c>
      <c r="R376" s="60">
        <f>SUM(R374:R375)</f>
        <v>0</v>
      </c>
    </row>
    <row r="377" spans="1:18" s="4" customFormat="1" x14ac:dyDescent="0.25">
      <c r="A377" s="2">
        <v>811100</v>
      </c>
      <c r="B377" s="2">
        <v>6700</v>
      </c>
      <c r="C377" s="12">
        <v>8111</v>
      </c>
      <c r="D377" s="12">
        <v>32</v>
      </c>
      <c r="E377" s="22" t="s">
        <v>21</v>
      </c>
      <c r="F377" s="22" t="s">
        <v>20</v>
      </c>
      <c r="G377" s="68" t="s">
        <v>570</v>
      </c>
      <c r="H377" s="13"/>
      <c r="I377" s="13">
        <f>SUMIFS(GD_M_2018!G:G,GD_M_2018!E:E,A377)</f>
        <v>0</v>
      </c>
      <c r="J377" s="13">
        <f>H377+I377</f>
        <v>0</v>
      </c>
      <c r="L377" s="13"/>
      <c r="M377" s="13">
        <f>SUMIFS(GD_M_2019!G:G,GD_M_2019!E:E,A377)</f>
        <v>0</v>
      </c>
      <c r="N377" s="13">
        <f t="shared" ref="N377:N378" si="232">M377+L377</f>
        <v>0</v>
      </c>
      <c r="P377" s="13"/>
      <c r="Q377" s="13">
        <f>SUMIFS(GD_M_2020!G:G,GD_M_2020!E:E,A377)</f>
        <v>0</v>
      </c>
      <c r="R377" s="13">
        <f t="shared" ref="R377:R378" si="233">Q377+P377</f>
        <v>0</v>
      </c>
    </row>
    <row r="378" spans="1:18" s="4" customFormat="1" x14ac:dyDescent="0.25">
      <c r="A378" s="2">
        <v>811200</v>
      </c>
      <c r="B378" s="2">
        <v>6700</v>
      </c>
      <c r="C378" s="12">
        <v>8112</v>
      </c>
      <c r="D378" s="12">
        <v>32</v>
      </c>
      <c r="E378" s="22" t="s">
        <v>18</v>
      </c>
      <c r="F378" s="22" t="s">
        <v>19</v>
      </c>
      <c r="G378" s="68" t="s">
        <v>570</v>
      </c>
      <c r="H378" s="13"/>
      <c r="I378" s="13">
        <f>SUMIFS(GD_M_2018!G:G,GD_M_2018!E:E,A378)</f>
        <v>0</v>
      </c>
      <c r="J378" s="13">
        <f>H378+I378</f>
        <v>0</v>
      </c>
      <c r="L378" s="13"/>
      <c r="M378" s="13">
        <f>SUMIFS(GD_M_2019!G:G,GD_M_2019!E:E,A378)</f>
        <v>0</v>
      </c>
      <c r="N378" s="13">
        <f t="shared" si="232"/>
        <v>0</v>
      </c>
      <c r="P378" s="13"/>
      <c r="Q378" s="13">
        <f>SUMIFS(GD_M_2020!G:G,GD_M_2020!E:E,A378)</f>
        <v>0</v>
      </c>
      <c r="R378" s="13">
        <f t="shared" si="233"/>
        <v>0</v>
      </c>
    </row>
    <row r="379" spans="1:18" s="4" customFormat="1" x14ac:dyDescent="0.25">
      <c r="A379" s="59"/>
      <c r="B379" s="59"/>
      <c r="C379" s="59"/>
      <c r="D379" s="59"/>
      <c r="E379" s="59" t="s">
        <v>18</v>
      </c>
      <c r="F379" s="59" t="s">
        <v>17</v>
      </c>
      <c r="G379" s="72"/>
      <c r="H379" s="60">
        <f>SUM(H377:H378)</f>
        <v>0</v>
      </c>
      <c r="I379" s="60">
        <f>SUM(I377:I378)</f>
        <v>0</v>
      </c>
      <c r="J379" s="60">
        <f>SUM(J377:J378)</f>
        <v>0</v>
      </c>
      <c r="L379" s="60">
        <f>SUM(L377:L378)</f>
        <v>0</v>
      </c>
      <c r="M379" s="60">
        <f>SUM(M377:M378)</f>
        <v>0</v>
      </c>
      <c r="N379" s="60">
        <f>SUM(N377:N378)</f>
        <v>0</v>
      </c>
      <c r="P379" s="60">
        <f>SUM(P377:P378)</f>
        <v>0</v>
      </c>
      <c r="Q379" s="60">
        <f>SUM(Q377:Q378)</f>
        <v>0</v>
      </c>
      <c r="R379" s="60">
        <f>SUM(R377:R378)</f>
        <v>0</v>
      </c>
    </row>
    <row r="380" spans="1:18" s="4" customFormat="1" x14ac:dyDescent="0.25">
      <c r="A380" s="76"/>
      <c r="B380" s="76"/>
      <c r="C380" s="76"/>
      <c r="D380" s="76">
        <v>40</v>
      </c>
      <c r="E380" s="76" t="s">
        <v>16</v>
      </c>
      <c r="F380" s="76" t="s">
        <v>15</v>
      </c>
      <c r="G380" s="72"/>
      <c r="H380" s="77">
        <f>H376+H379</f>
        <v>0</v>
      </c>
      <c r="I380" s="77">
        <f>I376+I379</f>
        <v>0</v>
      </c>
      <c r="J380" s="77">
        <f>J376+J379</f>
        <v>0</v>
      </c>
      <c r="L380" s="77">
        <f>L376+L379</f>
        <v>0</v>
      </c>
      <c r="M380" s="77">
        <f>M376+M379</f>
        <v>0</v>
      </c>
      <c r="N380" s="77">
        <f>N376+N379</f>
        <v>0</v>
      </c>
      <c r="P380" s="77">
        <f>P376+P379</f>
        <v>0</v>
      </c>
      <c r="Q380" s="77">
        <f>Q376+Q379</f>
        <v>0</v>
      </c>
      <c r="R380" s="77">
        <f>R376+R379</f>
        <v>0</v>
      </c>
    </row>
    <row r="381" spans="1:18" s="4" customFormat="1" x14ac:dyDescent="0.25">
      <c r="A381" s="41"/>
      <c r="B381" s="41"/>
      <c r="C381" s="41"/>
      <c r="D381" s="41">
        <v>50</v>
      </c>
      <c r="E381" s="41" t="s">
        <v>14</v>
      </c>
      <c r="F381" s="41" t="s">
        <v>13</v>
      </c>
      <c r="G381" s="72"/>
      <c r="H381" s="42">
        <f>H373+H380</f>
        <v>0</v>
      </c>
      <c r="I381" s="42">
        <f>I373+I380</f>
        <v>-300000000</v>
      </c>
      <c r="J381" s="42">
        <f>J373+J380</f>
        <v>-300000000</v>
      </c>
      <c r="L381" s="42">
        <f>L373+L380</f>
        <v>0</v>
      </c>
      <c r="M381" s="42">
        <f>M373+M380</f>
        <v>-10500000000</v>
      </c>
      <c r="N381" s="42">
        <f>N373+N380</f>
        <v>-10500000000</v>
      </c>
      <c r="P381" s="42">
        <f>P373+P380</f>
        <v>0</v>
      </c>
      <c r="Q381" s="42">
        <f>Q373+Q380</f>
        <v>-7300000000.0000019</v>
      </c>
      <c r="R381" s="42">
        <f>R373+R380</f>
        <v>-7300000000.0000019</v>
      </c>
    </row>
    <row r="382" spans="1:18" s="4" customFormat="1" x14ac:dyDescent="0.25">
      <c r="A382" s="15">
        <v>821100</v>
      </c>
      <c r="B382" s="15">
        <v>7100</v>
      </c>
      <c r="C382" s="15">
        <v>8211</v>
      </c>
      <c r="D382" s="15">
        <v>51</v>
      </c>
      <c r="E382" s="15" t="s">
        <v>12</v>
      </c>
      <c r="F382" s="15" t="s">
        <v>11</v>
      </c>
      <c r="G382" s="68" t="s">
        <v>570</v>
      </c>
      <c r="H382" s="16"/>
      <c r="I382" s="13">
        <f>SUMIFS(GD_M_2018!G:G,GD_M_2018!E:E,A382)</f>
        <v>60000000</v>
      </c>
      <c r="J382" s="16">
        <f>H382+I382</f>
        <v>60000000</v>
      </c>
      <c r="L382" s="13"/>
      <c r="M382" s="13">
        <f>SUMIFS(GD_M_2019!G:G,GD_M_2019!E:E,A382)</f>
        <v>2100000000</v>
      </c>
      <c r="N382" s="13">
        <f t="shared" ref="N382:N383" si="234">M382+L382</f>
        <v>2100000000</v>
      </c>
      <c r="P382" s="13"/>
      <c r="Q382" s="13">
        <f>SUMIFS(GD_M_2020!G:G,GD_M_2020!E:E,A382)</f>
        <v>1460000000.0000005</v>
      </c>
      <c r="R382" s="13">
        <f t="shared" ref="R382:R383" si="235">Q382+P382</f>
        <v>1460000000.0000005</v>
      </c>
    </row>
    <row r="383" spans="1:18" s="4" customFormat="1" x14ac:dyDescent="0.25">
      <c r="A383" s="15">
        <v>821200</v>
      </c>
      <c r="B383" s="15">
        <v>7100</v>
      </c>
      <c r="C383" s="15">
        <v>8212</v>
      </c>
      <c r="D383" s="15">
        <v>52</v>
      </c>
      <c r="E383" s="15" t="s">
        <v>10</v>
      </c>
      <c r="F383" s="15" t="s">
        <v>9</v>
      </c>
      <c r="G383" s="68" t="s">
        <v>570</v>
      </c>
      <c r="H383" s="16"/>
      <c r="I383" s="13">
        <f>SUMIFS(GD_M_2018!G:G,GD_M_2018!E:E,A383)</f>
        <v>0</v>
      </c>
      <c r="J383" s="16">
        <f>H383+I383</f>
        <v>0</v>
      </c>
      <c r="L383" s="13"/>
      <c r="M383" s="13">
        <f>SUMIFS(GD_M_2019!G:G,GD_M_2019!E:E,A383)</f>
        <v>0</v>
      </c>
      <c r="N383" s="13">
        <f t="shared" si="234"/>
        <v>0</v>
      </c>
      <c r="P383" s="13"/>
      <c r="Q383" s="13">
        <f>SUMIFS(GD_M_2020!G:G,GD_M_2020!E:E,A383)</f>
        <v>0</v>
      </c>
      <c r="R383" s="13">
        <f t="shared" si="235"/>
        <v>0</v>
      </c>
    </row>
    <row r="384" spans="1:18" s="4" customFormat="1" x14ac:dyDescent="0.25">
      <c r="A384" s="41"/>
      <c r="B384" s="41"/>
      <c r="C384" s="41"/>
      <c r="D384" s="41">
        <v>60</v>
      </c>
      <c r="E384" s="41" t="s">
        <v>8</v>
      </c>
      <c r="F384" s="41" t="s">
        <v>7</v>
      </c>
      <c r="G384" s="72"/>
      <c r="H384" s="42">
        <f>SUM(H381:H383)</f>
        <v>0</v>
      </c>
      <c r="I384" s="42">
        <f>SUM(I381:I383)</f>
        <v>-240000000</v>
      </c>
      <c r="J384" s="42">
        <f>SUM(J381:J383)</f>
        <v>-240000000</v>
      </c>
      <c r="L384" s="42">
        <f>SUM(L381:L383)</f>
        <v>0</v>
      </c>
      <c r="M384" s="42">
        <f>SUM(M381:M383)</f>
        <v>-8400000000</v>
      </c>
      <c r="N384" s="42">
        <f>SUM(N381:N383)</f>
        <v>-8400000000</v>
      </c>
      <c r="P384" s="42">
        <f>SUM(P381:P383)</f>
        <v>0</v>
      </c>
      <c r="Q384" s="42">
        <f>SUM(Q381:Q383)</f>
        <v>-5840000000.0000019</v>
      </c>
      <c r="R384" s="42">
        <f>SUM(R381:R383)</f>
        <v>-5840000000.0000019</v>
      </c>
    </row>
    <row r="385" spans="1:18" s="4" customFormat="1" ht="15.75" thickBot="1" x14ac:dyDescent="0.3">
      <c r="A385" s="61"/>
      <c r="B385" s="61"/>
      <c r="C385" s="61"/>
      <c r="D385" s="61"/>
      <c r="E385" s="61"/>
      <c r="F385" s="61"/>
      <c r="G385" s="75"/>
      <c r="H385" s="3"/>
      <c r="I385" s="3"/>
      <c r="J385" s="3"/>
      <c r="L385" s="3"/>
      <c r="M385" s="3"/>
      <c r="N385" s="3"/>
      <c r="P385" s="3"/>
      <c r="Q385" s="3"/>
      <c r="R385" s="3"/>
    </row>
    <row r="386" spans="1:18" s="4" customFormat="1" x14ac:dyDescent="0.25">
      <c r="A386" s="2"/>
      <c r="B386" s="2"/>
      <c r="C386" s="2"/>
      <c r="D386" s="2"/>
      <c r="E386" s="12" t="s">
        <v>6</v>
      </c>
      <c r="F386" s="12" t="s">
        <v>5</v>
      </c>
      <c r="G386" s="68"/>
      <c r="H386" s="3"/>
      <c r="I386" s="3"/>
      <c r="J386" s="3"/>
      <c r="L386" s="3"/>
      <c r="M386" s="3"/>
      <c r="N386" s="3"/>
      <c r="P386" s="3"/>
      <c r="Q386" s="3"/>
      <c r="R386" s="3"/>
    </row>
    <row r="387" spans="1:18" s="4" customFormat="1" x14ac:dyDescent="0.25">
      <c r="A387" s="2"/>
      <c r="B387" s="2"/>
      <c r="C387" s="2"/>
      <c r="D387" s="2">
        <v>61</v>
      </c>
      <c r="E387" s="2" t="s">
        <v>4</v>
      </c>
      <c r="F387" s="2" t="s">
        <v>3</v>
      </c>
      <c r="G387" s="69"/>
      <c r="H387" s="3">
        <f>H384-H388</f>
        <v>0</v>
      </c>
      <c r="I387" s="3">
        <f>I384-I388</f>
        <v>-240000000</v>
      </c>
      <c r="J387" s="3">
        <f>J384-J388</f>
        <v>-240000000</v>
      </c>
      <c r="L387" s="3">
        <f>L384-L388</f>
        <v>0</v>
      </c>
      <c r="M387" s="3">
        <f>M384-M388</f>
        <v>-8400000000</v>
      </c>
      <c r="N387" s="3">
        <f>N384-N388</f>
        <v>-8400000000</v>
      </c>
      <c r="P387" s="3">
        <f>P384-P388</f>
        <v>0</v>
      </c>
      <c r="Q387" s="3">
        <f>Q384-Q388</f>
        <v>-5840000000.0000019</v>
      </c>
      <c r="R387" s="3">
        <f>R384-R388</f>
        <v>-5840000000.0000019</v>
      </c>
    </row>
    <row r="388" spans="1:18" s="4" customFormat="1" x14ac:dyDescent="0.25">
      <c r="A388" s="2">
        <v>841100</v>
      </c>
      <c r="B388" s="2"/>
      <c r="C388" s="2"/>
      <c r="D388" s="2">
        <v>62</v>
      </c>
      <c r="E388" s="2" t="s">
        <v>2</v>
      </c>
      <c r="F388" s="2" t="s">
        <v>1</v>
      </c>
      <c r="G388" s="68" t="s">
        <v>570</v>
      </c>
      <c r="H388" s="13"/>
      <c r="I388" s="13">
        <f>SUMIFS(GD_M_2018!G:G,GD_M_2018!E:E,A388)</f>
        <v>0</v>
      </c>
      <c r="J388" s="13">
        <f>H388+I388</f>
        <v>0</v>
      </c>
      <c r="L388" s="13"/>
      <c r="M388" s="13">
        <f>SUMIFS(GD_M_2019!G:G,GD_M_2019!E:E,A388)</f>
        <v>0</v>
      </c>
      <c r="N388" s="13">
        <f>M388+L388</f>
        <v>0</v>
      </c>
      <c r="P388" s="13"/>
      <c r="Q388" s="13">
        <f>SUMIFS(GD_M_2020!G:G,GD_M_2020!E:E,A388)</f>
        <v>0</v>
      </c>
      <c r="R388" s="13">
        <f>Q388+P388</f>
        <v>0</v>
      </c>
    </row>
    <row r="389" spans="1:18" s="4" customFormat="1" x14ac:dyDescent="0.25">
      <c r="A389" s="2"/>
      <c r="B389" s="2"/>
      <c r="C389" s="2"/>
      <c r="D389" s="2"/>
      <c r="E389" s="2"/>
      <c r="F389" s="2"/>
      <c r="G389" s="68"/>
      <c r="H389" s="45"/>
      <c r="I389" s="13"/>
      <c r="J389" s="45"/>
      <c r="L389" s="13"/>
      <c r="M389" s="13"/>
      <c r="N389" s="45"/>
      <c r="P389" s="13"/>
      <c r="Q389" s="13"/>
      <c r="R389" s="45"/>
    </row>
    <row r="390" spans="1:18" s="4" customFormat="1" ht="15.75" thickBot="1" x14ac:dyDescent="0.3">
      <c r="A390" s="61"/>
      <c r="B390" s="61"/>
      <c r="C390" s="61"/>
      <c r="D390" s="61"/>
      <c r="E390" s="61"/>
      <c r="F390" s="61"/>
      <c r="G390" s="75"/>
      <c r="H390" s="3"/>
      <c r="I390" s="3"/>
      <c r="J390" s="3"/>
      <c r="L390" s="3"/>
      <c r="M390" s="3"/>
      <c r="N390" s="3"/>
      <c r="P390" s="3"/>
      <c r="Q390" s="3"/>
      <c r="R390" s="3"/>
    </row>
    <row r="391" spans="1:18"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L391" s="5" t="str">
        <f>IF((L318+L202)=0,"Balanced",L318+L202)</f>
        <v>Balanced</v>
      </c>
      <c r="M391" s="5" t="str">
        <f>IF((M318+M202)=0,"Balanced",M318+M202)</f>
        <v>Balanced</v>
      </c>
      <c r="N391" s="5" t="str">
        <f>IF((N318+N202)=0,"Balanced",N318+N202)</f>
        <v>Balanced</v>
      </c>
      <c r="P391" s="5" t="str">
        <f>IF((P318+P202)=0,"Balanced",P318+P202)</f>
        <v>Balanced</v>
      </c>
      <c r="Q391" s="5">
        <f>IF((Q318+Q202)=0,"Balanced",Q318+Q202)</f>
        <v>-1.9073486328125E-6</v>
      </c>
      <c r="R391" s="5" t="str">
        <f>IF((R318+R202)=0,"Balanced",R318+R202)</f>
        <v>Balanced</v>
      </c>
    </row>
    <row r="392" spans="1:18" s="4" customFormat="1" x14ac:dyDescent="0.25">
      <c r="A392" s="62"/>
      <c r="B392" s="62"/>
      <c r="C392" s="62"/>
      <c r="D392" s="62"/>
      <c r="E392" s="62"/>
      <c r="F392" s="62"/>
      <c r="G392" s="75"/>
      <c r="H392" s="5">
        <f>H387-H302</f>
        <v>0</v>
      </c>
      <c r="I392" s="5">
        <f>I387-I302</f>
        <v>0</v>
      </c>
      <c r="J392" s="5">
        <f>J387-J302</f>
        <v>0</v>
      </c>
      <c r="L392" s="5">
        <f>L387-L302</f>
        <v>0</v>
      </c>
      <c r="M392" s="5">
        <f>M387-M302</f>
        <v>0</v>
      </c>
      <c r="N392" s="5">
        <f>N387-N302</f>
        <v>0</v>
      </c>
      <c r="P392" s="5">
        <f>P387-P302</f>
        <v>0</v>
      </c>
      <c r="Q392" s="5">
        <f>Q387-Q302</f>
        <v>0</v>
      </c>
      <c r="R392" s="5">
        <f>R387-R302</f>
        <v>0</v>
      </c>
    </row>
  </sheetData>
  <autoFilter ref="A6:J395"/>
  <pageMargins left="0.7" right="0.7" top="0.75" bottom="0.75" header="0.3" footer="0.3"/>
  <pageSetup scale="66" fitToHeight="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H92"/>
  <sheetViews>
    <sheetView zoomScale="75" zoomScaleNormal="75" workbookViewId="0">
      <pane xSplit="9" ySplit="4" topLeftCell="J5" activePane="bottomRight" state="frozen"/>
      <selection activeCell="A24" sqref="A24"/>
      <selection pane="topRight" activeCell="A24" sqref="A24"/>
      <selection pane="bottomLeft" activeCell="A24" sqref="A24"/>
      <selection pane="bottomRight" activeCell="A24" sqref="A24"/>
    </sheetView>
  </sheetViews>
  <sheetFormatPr defaultRowHeight="15" x14ac:dyDescent="0.25"/>
  <cols>
    <col min="2" max="2" width="9.140625" style="84"/>
    <col min="3" max="3" width="10.42578125" style="80" bestFit="1" customWidth="1"/>
    <col min="4" max="4" width="56.7109375" bestFit="1" customWidth="1"/>
    <col min="6" max="6" width="52" customWidth="1"/>
    <col min="7" max="7" width="20.5703125" style="236" bestFit="1" customWidth="1"/>
    <col min="8" max="8" width="16.85546875" bestFit="1" customWidth="1"/>
  </cols>
  <sheetData>
    <row r="1" spans="2:7" x14ac:dyDescent="0.25">
      <c r="G1" s="237" t="str">
        <f>BCTC_M!J3</f>
        <v>Balanced</v>
      </c>
    </row>
    <row r="2" spans="2:7" x14ac:dyDescent="0.25">
      <c r="G2" s="236">
        <f>SUBTOTAL(9,G5:G1048576)</f>
        <v>0</v>
      </c>
    </row>
    <row r="3" spans="2:7" ht="30" x14ac:dyDescent="0.25">
      <c r="B3" s="66" t="s">
        <v>590</v>
      </c>
      <c r="C3" s="79" t="s">
        <v>591</v>
      </c>
      <c r="D3" s="66" t="s">
        <v>592</v>
      </c>
      <c r="E3" s="66" t="s">
        <v>593</v>
      </c>
      <c r="F3" s="66" t="s">
        <v>599</v>
      </c>
      <c r="G3" s="238" t="s">
        <v>600</v>
      </c>
    </row>
    <row r="5" spans="2:7" hidden="1" x14ac:dyDescent="0.25">
      <c r="B5" s="84" t="s">
        <v>594</v>
      </c>
      <c r="D5" t="s">
        <v>596</v>
      </c>
      <c r="E5">
        <f>BCTC_M!A9</f>
        <v>111001</v>
      </c>
      <c r="F5" t="str">
        <f>VLOOKUP(E5,BCTC_M!$A$5:$E$391,5,0)</f>
        <v>Vietnam Dong</v>
      </c>
    </row>
    <row r="6" spans="2:7" hidden="1" x14ac:dyDescent="0.25">
      <c r="B6" s="84" t="str">
        <f>B5</f>
        <v>M</v>
      </c>
      <c r="D6" t="str">
        <f>D5</f>
        <v>Nhan tien gop von</v>
      </c>
      <c r="E6">
        <f>BCTC_M!A282</f>
        <v>411001</v>
      </c>
      <c r="F6" t="str">
        <f>VLOOKUP(E6,BCTC_M!$A$5:$E$391,5,0)</f>
        <v>Contributed capital / Ordinary shares with voting rights</v>
      </c>
      <c r="G6" s="236">
        <f>-G5</f>
        <v>0</v>
      </c>
    </row>
    <row r="7" spans="2:7" hidden="1" x14ac:dyDescent="0.25"/>
    <row r="8" spans="2:7" hidden="1" x14ac:dyDescent="0.25">
      <c r="B8" s="84" t="s">
        <v>594</v>
      </c>
      <c r="D8" t="s">
        <v>596</v>
      </c>
      <c r="E8">
        <f>BCTC_M!A13</f>
        <v>111004</v>
      </c>
      <c r="F8" t="str">
        <f>VLOOKUP(E8,BCTC_M!$A$5:$E$391,5,0)</f>
        <v>Vietnam Dong</v>
      </c>
    </row>
    <row r="9" spans="2:7" hidden="1" x14ac:dyDescent="0.25">
      <c r="B9" s="84" t="str">
        <f>B8</f>
        <v>M</v>
      </c>
      <c r="D9" t="str">
        <f>D8</f>
        <v>Nhan tien gop von</v>
      </c>
      <c r="E9">
        <f>E6</f>
        <v>411001</v>
      </c>
      <c r="F9" t="str">
        <f>VLOOKUP(E9,BCTC_M!$A$5:$E$391,5,0)</f>
        <v>Contributed capital / Ordinary shares with voting rights</v>
      </c>
      <c r="G9" s="236">
        <f>-G8</f>
        <v>0</v>
      </c>
    </row>
    <row r="10" spans="2:7" hidden="1" x14ac:dyDescent="0.25"/>
    <row r="11" spans="2:7" hidden="1" x14ac:dyDescent="0.25">
      <c r="B11" s="84" t="s">
        <v>594</v>
      </c>
      <c r="D11" t="s">
        <v>601</v>
      </c>
      <c r="E11">
        <f>BCTC_M!A115</f>
        <v>222002</v>
      </c>
      <c r="F11" t="str">
        <f>VLOOKUP(E11,BCTC_M!$A$5:$E$391,5,0)</f>
        <v>Machinery and equipment</v>
      </c>
    </row>
    <row r="12" spans="2:7" hidden="1" x14ac:dyDescent="0.25">
      <c r="B12" s="84" t="str">
        <f>B11</f>
        <v>M</v>
      </c>
      <c r="D12" t="str">
        <f>D11</f>
        <v>Mua TSCD</v>
      </c>
      <c r="E12">
        <f>BCTC_M!A205</f>
        <v>311001</v>
      </c>
      <c r="F12" t="str">
        <f>VLOOKUP(E12,BCTC_M!$A$5:$E$391,5,0)</f>
        <v>Accounts payable to suppliers</v>
      </c>
      <c r="G12" s="236">
        <f>-G11</f>
        <v>0</v>
      </c>
    </row>
    <row r="13" spans="2:7" hidden="1" x14ac:dyDescent="0.25"/>
    <row r="14" spans="2:7" x14ac:dyDescent="0.25">
      <c r="B14" s="84" t="s">
        <v>594</v>
      </c>
      <c r="D14" t="s">
        <v>602</v>
      </c>
      <c r="E14">
        <f>BCTC_M!A367</f>
        <v>642400</v>
      </c>
      <c r="F14" t="str">
        <f>VLOOKUP(E14,BCTC_M!$A$5:$E$391,5,0)</f>
        <v>Fixed asset depreciation</v>
      </c>
      <c r="G14" s="236">
        <f>GD_M_2018!G14</f>
        <v>200000000</v>
      </c>
    </row>
    <row r="15" spans="2:7" x14ac:dyDescent="0.25">
      <c r="B15" s="84" t="str">
        <f>B14</f>
        <v>M</v>
      </c>
      <c r="D15" t="str">
        <f>D14</f>
        <v>Khau hao TSCD</v>
      </c>
      <c r="E15">
        <f>BCTC_M!A122</f>
        <v>223002</v>
      </c>
      <c r="F15" t="str">
        <f>VLOOKUP(E15,BCTC_M!$A$5:$E$391,5,0)</f>
        <v>AD - Machinery and equipment</v>
      </c>
      <c r="G15" s="236">
        <f>-G14</f>
        <v>-200000000</v>
      </c>
    </row>
    <row r="17" spans="2:8" x14ac:dyDescent="0.25">
      <c r="B17" s="84" t="s">
        <v>594</v>
      </c>
      <c r="D17" t="s">
        <v>603</v>
      </c>
      <c r="E17">
        <f>BCTC_M!A69</f>
        <v>141013</v>
      </c>
      <c r="F17" t="str">
        <f>VLOOKUP(E17,BCTC_M!$A$5:$E$391,5,0)</f>
        <v>Purchase costs</v>
      </c>
      <c r="G17" s="236">
        <f>15000000000*0</f>
        <v>0</v>
      </c>
    </row>
    <row r="18" spans="2:8" x14ac:dyDescent="0.25">
      <c r="B18" s="84" t="str">
        <f>B17</f>
        <v>M</v>
      </c>
      <c r="D18" t="str">
        <f>D17</f>
        <v>Mua HTK</v>
      </c>
      <c r="E18">
        <f>E12</f>
        <v>311001</v>
      </c>
      <c r="F18" t="str">
        <f>VLOOKUP(E18,BCTC_M!$A$5:$E$391,5,0)</f>
        <v>Accounts payable to suppliers</v>
      </c>
      <c r="G18" s="236">
        <f>-G17</f>
        <v>0</v>
      </c>
    </row>
    <row r="20" spans="2:8" x14ac:dyDescent="0.25">
      <c r="B20" s="84" t="s">
        <v>594</v>
      </c>
      <c r="D20" t="s">
        <v>845</v>
      </c>
      <c r="E20">
        <f>BCTC_M!A35</f>
        <v>131001</v>
      </c>
      <c r="F20" t="str">
        <f>VLOOKUP(E20,BCTC_M!$A$5:$E$391,5,0)</f>
        <v>Accounts receivable from customers</v>
      </c>
      <c r="G20" s="236">
        <v>15000000000</v>
      </c>
      <c r="H20" s="83"/>
    </row>
    <row r="21" spans="2:8" x14ac:dyDescent="0.25">
      <c r="B21" s="84" t="str">
        <f>B20</f>
        <v>M</v>
      </c>
      <c r="D21" t="str">
        <f>D20</f>
        <v>Ban HTK mua từ A</v>
      </c>
      <c r="E21">
        <f>BCTC_M!A321</f>
        <v>511100</v>
      </c>
      <c r="F21" t="str">
        <f>VLOOKUP(E21,BCTC_M!$A$5:$E$391,5,0)</f>
        <v>Revenue from sales of merchandises</v>
      </c>
      <c r="G21" s="236">
        <f>-G20</f>
        <v>-15000000000</v>
      </c>
    </row>
    <row r="23" spans="2:8" x14ac:dyDescent="0.25">
      <c r="B23" s="84" t="s">
        <v>594</v>
      </c>
      <c r="D23" t="str">
        <f>D21</f>
        <v>Ban HTK mua từ A</v>
      </c>
      <c r="E23">
        <f>BCTC_M!A333</f>
        <v>632100</v>
      </c>
      <c r="F23" t="str">
        <f>VLOOKUP(E23,BCTC_M!$A$5:$E$391,5,0)</f>
        <v>Costs of merchandises sold</v>
      </c>
      <c r="G23" s="236">
        <f>GD_M_2019!G47</f>
        <v>11999999999.999998</v>
      </c>
      <c r="H23" s="83"/>
    </row>
    <row r="24" spans="2:8" x14ac:dyDescent="0.25">
      <c r="B24" s="84" t="str">
        <f>B23</f>
        <v>M</v>
      </c>
      <c r="D24" t="str">
        <f>D23</f>
        <v>Ban HTK mua từ A</v>
      </c>
      <c r="E24">
        <f>E17</f>
        <v>141013</v>
      </c>
      <c r="F24" t="str">
        <f>VLOOKUP(E24,BCTC_M!$A$5:$E$391,5,0)</f>
        <v>Purchase costs</v>
      </c>
      <c r="G24" s="236">
        <f>-G23</f>
        <v>-11999999999.999998</v>
      </c>
    </row>
    <row r="26" spans="2:8" x14ac:dyDescent="0.25">
      <c r="B26" s="84" t="s">
        <v>594</v>
      </c>
      <c r="D26" t="s">
        <v>605</v>
      </c>
      <c r="E26">
        <f>BCTC_M!A365</f>
        <v>642200</v>
      </c>
      <c r="F26" t="str">
        <f>VLOOKUP(E26,BCTC_M!$A$5:$E$391,5,0)</f>
        <v>Office supply expenses</v>
      </c>
      <c r="G26" s="236">
        <f>1000000000</f>
        <v>1000000000</v>
      </c>
    </row>
    <row r="27" spans="2:8" x14ac:dyDescent="0.25">
      <c r="B27" s="84" t="str">
        <f>B26</f>
        <v>M</v>
      </c>
      <c r="D27" t="str">
        <f>D26</f>
        <v>Chi phi QLDN</v>
      </c>
      <c r="E27">
        <f>E18</f>
        <v>311001</v>
      </c>
      <c r="F27" t="str">
        <f>VLOOKUP(E27,BCTC_M!$A$5:$E$391,5,0)</f>
        <v>Accounts payable to suppliers</v>
      </c>
      <c r="G27" s="236">
        <f>-G26</f>
        <v>-1000000000</v>
      </c>
    </row>
    <row r="29" spans="2:8" x14ac:dyDescent="0.25">
      <c r="B29" s="84" t="s">
        <v>594</v>
      </c>
      <c r="D29" t="s">
        <v>606</v>
      </c>
      <c r="E29">
        <f>BCTC_M!A356</f>
        <v>641100</v>
      </c>
      <c r="F29" t="str">
        <f>VLOOKUP(E29,BCTC_M!$A$5:$E$391,5,0)</f>
        <v>Staff expenses</v>
      </c>
      <c r="G29" s="236">
        <v>3000000000</v>
      </c>
    </row>
    <row r="30" spans="2:8" x14ac:dyDescent="0.25">
      <c r="B30" s="84" t="str">
        <f>B29</f>
        <v>M</v>
      </c>
      <c r="D30" t="str">
        <f>D29</f>
        <v>Chi phi nhan vien ban hang</v>
      </c>
      <c r="E30">
        <f>E36</f>
        <v>111004</v>
      </c>
      <c r="F30" t="str">
        <f>VLOOKUP(E30,BCTC_M!$A$5:$E$391,5,0)</f>
        <v>Vietnam Dong</v>
      </c>
      <c r="G30" s="236">
        <f>-G29</f>
        <v>-3000000000</v>
      </c>
    </row>
    <row r="32" spans="2:8" x14ac:dyDescent="0.25">
      <c r="B32" s="84" t="s">
        <v>594</v>
      </c>
      <c r="D32" t="s">
        <v>607</v>
      </c>
      <c r="E32">
        <f>BCTC_M!A382</f>
        <v>821100</v>
      </c>
      <c r="F32" t="str">
        <f>VLOOKUP(E32,BCTC_M!$A$5:$E$391,5,0)</f>
        <v>Income tax expense – current</v>
      </c>
      <c r="G32" s="236">
        <f>-H32*20%</f>
        <v>1460000000.0000005</v>
      </c>
      <c r="H32" s="81">
        <f>BCTC_M!R381</f>
        <v>-7300000000.0000019</v>
      </c>
    </row>
    <row r="33" spans="2:8" x14ac:dyDescent="0.25">
      <c r="B33" s="84" t="str">
        <f>B32</f>
        <v>M</v>
      </c>
      <c r="D33" t="str">
        <f>D32</f>
        <v>Chi phi thue TNDN</v>
      </c>
      <c r="E33">
        <f>BCTC_M!A211</f>
        <v>313005</v>
      </c>
      <c r="F33" t="str">
        <f>VLOOKUP(E33,BCTC_M!$A$5:$E$391,5,0)</f>
        <v>Corporate income tax pay.</v>
      </c>
      <c r="G33" s="236">
        <f>-G32</f>
        <v>-1460000000.0000005</v>
      </c>
    </row>
    <row r="35" spans="2:8" x14ac:dyDescent="0.25">
      <c r="B35" s="84" t="s">
        <v>594</v>
      </c>
      <c r="D35" t="s">
        <v>846</v>
      </c>
      <c r="E35">
        <f>E18</f>
        <v>311001</v>
      </c>
      <c r="F35" t="str">
        <f>VLOOKUP(E35,BCTC_M!$A$5:$E$391,5,0)</f>
        <v>Accounts payable to suppliers</v>
      </c>
      <c r="G35" s="236">
        <f>G23</f>
        <v>11999999999.999998</v>
      </c>
      <c r="H35" s="81"/>
    </row>
    <row r="36" spans="2:8" x14ac:dyDescent="0.25">
      <c r="B36" s="84" t="str">
        <f>B35</f>
        <v>M</v>
      </c>
      <c r="D36" t="str">
        <f>D35</f>
        <v>Tra tien mua hang cho A</v>
      </c>
      <c r="E36">
        <f>E8</f>
        <v>111004</v>
      </c>
      <c r="F36" t="str">
        <f>VLOOKUP(E36,BCTC_M!$A$5:$E$391,5,0)</f>
        <v>Vietnam Dong</v>
      </c>
      <c r="G36" s="236">
        <f>-G35</f>
        <v>-11999999999.999998</v>
      </c>
    </row>
    <row r="38" spans="2:8" hidden="1" x14ac:dyDescent="0.25">
      <c r="B38" s="84" t="s">
        <v>594</v>
      </c>
      <c r="D38" t="s">
        <v>608</v>
      </c>
      <c r="E38">
        <f>E35</f>
        <v>311001</v>
      </c>
      <c r="F38" t="str">
        <f>VLOOKUP(E38,BCTC_M!$A$5:$E$391,5,0)</f>
        <v>Accounts payable to suppliers</v>
      </c>
      <c r="G38" s="236">
        <f>G17*75%</f>
        <v>0</v>
      </c>
      <c r="H38" s="81"/>
    </row>
    <row r="39" spans="2:8" hidden="1" x14ac:dyDescent="0.25">
      <c r="B39" s="84" t="str">
        <f>B38</f>
        <v>M</v>
      </c>
      <c r="D39" t="str">
        <f>D38</f>
        <v>Tra tien mua hang</v>
      </c>
      <c r="E39">
        <f>E36</f>
        <v>111004</v>
      </c>
      <c r="F39" t="str">
        <f>VLOOKUP(E39,BCTC_M!$A$5:$E$391,5,0)</f>
        <v>Vietnam Dong</v>
      </c>
      <c r="G39" s="236">
        <f>-G38</f>
        <v>0</v>
      </c>
    </row>
    <row r="40" spans="2:8" hidden="1" x14ac:dyDescent="0.25"/>
    <row r="41" spans="2:8" hidden="1" x14ac:dyDescent="0.25">
      <c r="B41" s="84" t="s">
        <v>594</v>
      </c>
      <c r="D41" t="s">
        <v>609</v>
      </c>
      <c r="E41">
        <f>E8</f>
        <v>111004</v>
      </c>
      <c r="F41" t="str">
        <f>VLOOKUP(E41,BCTC_M!$A$5:$E$391,5,0)</f>
        <v>Vietnam Dong</v>
      </c>
      <c r="H41" s="81"/>
    </row>
    <row r="42" spans="2:8" hidden="1" x14ac:dyDescent="0.25">
      <c r="B42" s="84" t="str">
        <f>B41</f>
        <v>M</v>
      </c>
      <c r="D42" t="str">
        <f>D41</f>
        <v>Thu tien ban hang</v>
      </c>
      <c r="E42">
        <f>E20</f>
        <v>131001</v>
      </c>
      <c r="F42" t="str">
        <f>VLOOKUP(E42,BCTC_M!$A$5:$E$391,5,0)</f>
        <v>Accounts receivable from customers</v>
      </c>
      <c r="G42" s="236">
        <f>-G41</f>
        <v>0</v>
      </c>
    </row>
    <row r="43" spans="2:8" hidden="1" x14ac:dyDescent="0.25"/>
    <row r="44" spans="2:8" hidden="1" x14ac:dyDescent="0.25">
      <c r="B44" s="84" t="s">
        <v>594</v>
      </c>
      <c r="D44" t="s">
        <v>612</v>
      </c>
      <c r="E44">
        <f>BCTC_M!A186</f>
        <v>251001</v>
      </c>
      <c r="F44" t="str">
        <f>VLOOKUP(E44,BCTC_M!$A$5:$E$391,5,0)</f>
        <v>Investments in subsidiaries</v>
      </c>
      <c r="H44" s="81"/>
    </row>
    <row r="45" spans="2:8" hidden="1" x14ac:dyDescent="0.25">
      <c r="B45" s="84" t="str">
        <f>B44</f>
        <v>M</v>
      </c>
      <c r="D45" t="str">
        <f>D44</f>
        <v>Đầu tư vào công ty A</v>
      </c>
      <c r="E45">
        <f>E8</f>
        <v>111004</v>
      </c>
      <c r="F45" t="str">
        <f>VLOOKUP(E45,BCTC_M!$A$5:$E$391,5,0)</f>
        <v>Vietnam Dong</v>
      </c>
      <c r="G45" s="236">
        <f>-G44</f>
        <v>0</v>
      </c>
    </row>
    <row r="46" spans="2:8" hidden="1" x14ac:dyDescent="0.25"/>
    <row r="47" spans="2:8" hidden="1" x14ac:dyDescent="0.25">
      <c r="B47" s="84" t="s">
        <v>594</v>
      </c>
      <c r="D47" t="s">
        <v>797</v>
      </c>
      <c r="E47">
        <f>E17</f>
        <v>141013</v>
      </c>
      <c r="F47" t="str">
        <f>VLOOKUP(E47,BCTC_M!$A$5:$E$391,5,0)</f>
        <v>Purchase costs</v>
      </c>
      <c r="G47" s="236">
        <f>GD_A_2019!G44*0</f>
        <v>0</v>
      </c>
    </row>
    <row r="48" spans="2:8" hidden="1" x14ac:dyDescent="0.25">
      <c r="B48" s="84" t="str">
        <f>B47</f>
        <v>M</v>
      </c>
      <c r="D48" t="str">
        <f>D47</f>
        <v>Mua HTK tu A</v>
      </c>
      <c r="E48">
        <f>E35</f>
        <v>311001</v>
      </c>
      <c r="F48" t="str">
        <f>VLOOKUP(E48,BCTC_M!$A$5:$E$391,5,0)</f>
        <v>Accounts payable to suppliers</v>
      </c>
      <c r="G48" s="236">
        <f>-G47</f>
        <v>0</v>
      </c>
    </row>
    <row r="49" spans="2:8" hidden="1" x14ac:dyDescent="0.25"/>
    <row r="50" spans="2:8" hidden="1" x14ac:dyDescent="0.25">
      <c r="B50" s="84" t="s">
        <v>594</v>
      </c>
      <c r="D50" t="s">
        <v>799</v>
      </c>
      <c r="E50">
        <f>BCTC_M!A42</f>
        <v>135001</v>
      </c>
      <c r="F50" t="str">
        <f>VLOOKUP(E50,BCTC_M!$A$5:$E$391,5,0)</f>
        <v>Loans receivable - ST</v>
      </c>
      <c r="G50" s="236">
        <f>30000000000*0</f>
        <v>0</v>
      </c>
    </row>
    <row r="51" spans="2:8" hidden="1" x14ac:dyDescent="0.25">
      <c r="B51" s="84" t="str">
        <f>B50</f>
        <v>M</v>
      </c>
      <c r="D51" t="str">
        <f>D50</f>
        <v>M cho A vay</v>
      </c>
      <c r="E51">
        <f>BCTC_M!A13</f>
        <v>111004</v>
      </c>
      <c r="F51" t="str">
        <f>VLOOKUP(E51,BCTC_M!$A$5:$E$391,5,0)</f>
        <v>Vietnam Dong</v>
      </c>
      <c r="G51" s="236">
        <f>-G50</f>
        <v>0</v>
      </c>
    </row>
    <row r="52" spans="2:8" hidden="1" x14ac:dyDescent="0.25"/>
    <row r="53" spans="2:8" hidden="1" x14ac:dyDescent="0.25">
      <c r="B53" s="84" t="s">
        <v>594</v>
      </c>
      <c r="D53" t="s">
        <v>802</v>
      </c>
      <c r="E53">
        <f>BCTC_M!A44</f>
        <v>136002</v>
      </c>
      <c r="F53" t="str">
        <f>VLOOKUP(E53,BCTC_M!$A$5:$E$391,5,0)</f>
        <v>Other short-term receivables</v>
      </c>
      <c r="G53" s="236">
        <f>G50*12%</f>
        <v>0</v>
      </c>
    </row>
    <row r="54" spans="2:8" hidden="1" x14ac:dyDescent="0.25">
      <c r="B54" s="84" t="str">
        <f>B53</f>
        <v>M</v>
      </c>
      <c r="D54" t="str">
        <f>D53</f>
        <v>Lai cho A vay</v>
      </c>
      <c r="E54">
        <f>BCTC_M!A341</f>
        <v>515100</v>
      </c>
      <c r="F54" t="str">
        <f>VLOOKUP(E54,BCTC_M!$A$5:$E$391,5,0)</f>
        <v>Interest income from deposits and loans</v>
      </c>
      <c r="G54" s="236">
        <f>-G53</f>
        <v>0</v>
      </c>
    </row>
    <row r="55" spans="2:8" hidden="1" x14ac:dyDescent="0.25"/>
    <row r="56" spans="2:8" hidden="1" x14ac:dyDescent="0.25">
      <c r="B56" s="84" t="s">
        <v>594</v>
      </c>
      <c r="D56" t="s">
        <v>822</v>
      </c>
      <c r="E56">
        <f>E50</f>
        <v>135001</v>
      </c>
      <c r="F56" t="str">
        <f>VLOOKUP(E56,BCTC_M!$A$5:$E$391,5,0)</f>
        <v>Loans receivable - ST</v>
      </c>
      <c r="G56" s="236">
        <f>10000000000*0</f>
        <v>0</v>
      </c>
    </row>
    <row r="57" spans="2:8" hidden="1" x14ac:dyDescent="0.25">
      <c r="B57" s="84" t="str">
        <f>B56</f>
        <v>M</v>
      </c>
      <c r="D57" t="str">
        <f>D56</f>
        <v>M cho công ty X vay</v>
      </c>
      <c r="E57">
        <f>E51</f>
        <v>111004</v>
      </c>
      <c r="F57" t="str">
        <f>VLOOKUP(E57,BCTC_M!$A$5:$E$391,5,0)</f>
        <v>Vietnam Dong</v>
      </c>
      <c r="G57" s="236">
        <f>-G56</f>
        <v>0</v>
      </c>
    </row>
    <row r="58" spans="2:8" hidden="1" x14ac:dyDescent="0.25"/>
    <row r="59" spans="2:8" x14ac:dyDescent="0.25">
      <c r="B59" s="84" t="s">
        <v>594</v>
      </c>
      <c r="D59" t="s">
        <v>823</v>
      </c>
      <c r="E59">
        <f t="shared" ref="E59:E60" si="0">E53</f>
        <v>136002</v>
      </c>
      <c r="F59" t="str">
        <f>VLOOKUP(E59,BCTC_M!$A$5:$E$391,5,0)</f>
        <v>Other short-term receivables</v>
      </c>
      <c r="G59" s="236">
        <f>GD_M_2019!G59</f>
        <v>1500000000</v>
      </c>
    </row>
    <row r="60" spans="2:8" x14ac:dyDescent="0.25">
      <c r="B60" s="84" t="str">
        <f>B59</f>
        <v>M</v>
      </c>
      <c r="D60" t="str">
        <f>D59</f>
        <v>Lãi cho X vay</v>
      </c>
      <c r="E60">
        <f t="shared" si="0"/>
        <v>515100</v>
      </c>
      <c r="F60" t="str">
        <f>VLOOKUP(E60,BCTC_M!$A$5:$E$391,5,0)</f>
        <v>Interest income from deposits and loans</v>
      </c>
      <c r="G60" s="236">
        <f>-G59</f>
        <v>-1500000000</v>
      </c>
    </row>
    <row r="61" spans="2:8" hidden="1" x14ac:dyDescent="0.25"/>
    <row r="62" spans="2:8" hidden="1" x14ac:dyDescent="0.25">
      <c r="B62" s="84" t="s">
        <v>594</v>
      </c>
      <c r="D62" t="s">
        <v>825</v>
      </c>
      <c r="E62">
        <f>E57</f>
        <v>111004</v>
      </c>
      <c r="F62" t="str">
        <f>VLOOKUP(E62,BCTC_M!$A$5:$E$391,5,0)</f>
        <v>Vietnam Dong</v>
      </c>
      <c r="G62" s="236">
        <f>7500000000*0</f>
        <v>0</v>
      </c>
      <c r="H62" s="83">
        <f>'Mua A'!D17</f>
        <v>0.75</v>
      </c>
    </row>
    <row r="63" spans="2:8" hidden="1" x14ac:dyDescent="0.25">
      <c r="B63" s="84" t="str">
        <f>B62</f>
        <v>M</v>
      </c>
      <c r="D63" t="str">
        <f>D62</f>
        <v>M nhận cổ tức từ A</v>
      </c>
      <c r="E63">
        <f>BCTC_M!A345</f>
        <v>515500</v>
      </c>
      <c r="F63" t="str">
        <f>VLOOKUP(E63,BCTC_M!$A$5:$E$391,5,0)</f>
        <v xml:space="preserve">Dividends </v>
      </c>
      <c r="G63" s="236">
        <f>-G62</f>
        <v>0</v>
      </c>
    </row>
    <row r="64" spans="2:8" hidden="1" x14ac:dyDescent="0.25"/>
    <row r="65" spans="2:8" hidden="1" x14ac:dyDescent="0.25">
      <c r="B65" s="84" t="s">
        <v>594</v>
      </c>
      <c r="D65" t="s">
        <v>828</v>
      </c>
      <c r="E65">
        <f>BCTC_M!A187</f>
        <v>252001</v>
      </c>
      <c r="F65" t="str">
        <f>VLOOKUP(E65,BCTC_M!$A$5:$E$391,5,0)</f>
        <v>Investments in associates, joint-ventures</v>
      </c>
      <c r="G65" s="236">
        <f>10000000000*0</f>
        <v>0</v>
      </c>
      <c r="H65">
        <f>BCTC_E!T202</f>
        <v>20525000000</v>
      </c>
    </row>
    <row r="66" spans="2:8" hidden="1" x14ac:dyDescent="0.25">
      <c r="B66" s="84" t="str">
        <f>B65</f>
        <v>M</v>
      </c>
      <c r="D66" t="str">
        <f>D65</f>
        <v>M mua 40% cổ phần của E tại ngày 1/1/2019</v>
      </c>
      <c r="E66">
        <f>E62</f>
        <v>111004</v>
      </c>
      <c r="F66" t="str">
        <f>VLOOKUP(E66,BCTC_M!$A$5:$E$391,5,0)</f>
        <v>Vietnam Dong</v>
      </c>
      <c r="G66" s="236">
        <f>-G65</f>
        <v>0</v>
      </c>
    </row>
    <row r="67" spans="2:8" hidden="1" x14ac:dyDescent="0.25"/>
    <row r="68" spans="2:8" hidden="1" x14ac:dyDescent="0.25">
      <c r="B68" s="84" t="s">
        <v>594</v>
      </c>
      <c r="D68" t="s">
        <v>827</v>
      </c>
      <c r="E68">
        <f>E62</f>
        <v>111004</v>
      </c>
      <c r="F68" t="str">
        <f>VLOOKUP(E68,BCTC_M!$A$5:$E$391,5,0)</f>
        <v>Vietnam Dong</v>
      </c>
      <c r="G68" s="236">
        <f>H69*H68*0</f>
        <v>0</v>
      </c>
      <c r="H68" s="83">
        <v>0.4</v>
      </c>
    </row>
    <row r="69" spans="2:8" hidden="1" x14ac:dyDescent="0.25">
      <c r="B69" s="84" t="str">
        <f>B68</f>
        <v>M</v>
      </c>
      <c r="D69" t="str">
        <f>D68</f>
        <v>M nhận cổ tức từ E</v>
      </c>
      <c r="E69">
        <f>E63</f>
        <v>515500</v>
      </c>
      <c r="F69" t="str">
        <f>VLOOKUP(E69,BCTC_M!$A$5:$E$391,5,0)</f>
        <v xml:space="preserve">Dividends </v>
      </c>
      <c r="G69" s="236">
        <f>-G68</f>
        <v>0</v>
      </c>
      <c r="H69">
        <f>GD_E_2019!G44</f>
        <v>500000000</v>
      </c>
    </row>
    <row r="71" spans="2:8" x14ac:dyDescent="0.25">
      <c r="B71" s="84" t="s">
        <v>594</v>
      </c>
      <c r="D71" t="s">
        <v>847</v>
      </c>
      <c r="E71">
        <f>GD_M_2019!E50</f>
        <v>135001</v>
      </c>
      <c r="F71" t="str">
        <f>VLOOKUP(E71,BCTC_M!$A$5:$E$391,5,0)</f>
        <v>Loans receivable - ST</v>
      </c>
      <c r="G71" s="236">
        <f>-GD_M_2019!G50</f>
        <v>-30000000000</v>
      </c>
    </row>
    <row r="72" spans="2:8" x14ac:dyDescent="0.25">
      <c r="B72" s="84" t="s">
        <v>594</v>
      </c>
      <c r="D72" t="str">
        <f>D71</f>
        <v>M thu lại lãi và gốc vay từ A</v>
      </c>
      <c r="E72">
        <f>GD_M_2019!E51</f>
        <v>111004</v>
      </c>
      <c r="F72" t="str">
        <f>VLOOKUP(E72,BCTC_M!$A$5:$E$391,5,0)</f>
        <v>Vietnam Dong</v>
      </c>
      <c r="G72" s="236">
        <f>-G71</f>
        <v>30000000000</v>
      </c>
    </row>
    <row r="74" spans="2:8" x14ac:dyDescent="0.25">
      <c r="B74" s="84" t="s">
        <v>594</v>
      </c>
      <c r="D74" t="s">
        <v>847</v>
      </c>
      <c r="E74">
        <f>GD_M_2019!E53</f>
        <v>136002</v>
      </c>
      <c r="F74" t="str">
        <f>VLOOKUP(E74,BCTC_M!$A$5:$E$391,5,0)</f>
        <v>Other short-term receivables</v>
      </c>
      <c r="G74" s="236">
        <f>-GD_M_2019!G53</f>
        <v>-3600000000</v>
      </c>
    </row>
    <row r="75" spans="2:8" x14ac:dyDescent="0.25">
      <c r="B75" s="84" t="s">
        <v>594</v>
      </c>
      <c r="D75" t="str">
        <f>D74</f>
        <v>M thu lại lãi và gốc vay từ A</v>
      </c>
      <c r="E75">
        <f>E72</f>
        <v>111004</v>
      </c>
      <c r="F75" t="str">
        <f>VLOOKUP(E75,BCTC_M!$A$5:$E$391,5,0)</f>
        <v>Vietnam Dong</v>
      </c>
      <c r="G75" s="236">
        <f>-G74</f>
        <v>3600000000</v>
      </c>
    </row>
    <row r="77" spans="2:8" x14ac:dyDescent="0.25">
      <c r="B77" s="84" t="s">
        <v>594</v>
      </c>
      <c r="D77" s="2" t="s">
        <v>848</v>
      </c>
      <c r="E77">
        <f>E75</f>
        <v>111004</v>
      </c>
      <c r="F77" t="str">
        <f>VLOOKUP(E77,BCTC_M!$A$5:$E$391,5,0)</f>
        <v>Vietnam Dong</v>
      </c>
      <c r="G77" s="236">
        <v>-10000000000</v>
      </c>
    </row>
    <row r="78" spans="2:8" x14ac:dyDescent="0.25">
      <c r="B78" s="84" t="s">
        <v>594</v>
      </c>
      <c r="D78" t="str">
        <f>D77</f>
        <v>M chia cổ tức cho cổ đông, giá trị 25 tỷ</v>
      </c>
      <c r="E78">
        <f>BCTC_M!A298</f>
        <v>421004</v>
      </c>
      <c r="F78" t="str">
        <f>VLOOKUP(E78,BCTC_M!$A$5:$E$391,5,0)</f>
        <v>Dividend paid</v>
      </c>
      <c r="G78" s="236">
        <f>-G77</f>
        <v>10000000000</v>
      </c>
    </row>
    <row r="80" spans="2:8" x14ac:dyDescent="0.25">
      <c r="B80" s="84" t="s">
        <v>594</v>
      </c>
      <c r="D80" s="2" t="s">
        <v>852</v>
      </c>
      <c r="E80">
        <f>E77</f>
        <v>111004</v>
      </c>
      <c r="F80" t="str">
        <f>VLOOKUP(E80,BCTC_M!$A$5:$E$391,5,0)</f>
        <v>Vietnam Dong</v>
      </c>
      <c r="G80" s="236">
        <v>-3000000000</v>
      </c>
    </row>
    <row r="81" spans="2:8" x14ac:dyDescent="0.25">
      <c r="B81" s="84" t="s">
        <v>594</v>
      </c>
      <c r="D81" t="str">
        <f>D80</f>
        <v>Ngày 2/1/2020, M mua thêm 10% cổ phần của A, giá mua 3 tỷ</v>
      </c>
      <c r="E81">
        <f>BCTC_M!A186</f>
        <v>251001</v>
      </c>
      <c r="F81" t="str">
        <f>VLOOKUP(E81,BCTC_M!$A$5:$E$391,5,0)</f>
        <v>Investments in subsidiaries</v>
      </c>
      <c r="G81" s="236">
        <f>-G80</f>
        <v>3000000000</v>
      </c>
    </row>
    <row r="83" spans="2:8" x14ac:dyDescent="0.25">
      <c r="B83" s="84" t="s">
        <v>594</v>
      </c>
      <c r="D83" s="2" t="s">
        <v>853</v>
      </c>
      <c r="E83">
        <f>E80</f>
        <v>111004</v>
      </c>
      <c r="F83" t="str">
        <f>VLOOKUP(E83,BCTC_M!$A$5:$E$391,5,0)</f>
        <v>Vietnam Dong</v>
      </c>
      <c r="G83" s="236">
        <f>30000000000</f>
        <v>30000000000</v>
      </c>
      <c r="H83">
        <f>BCTC_M!R186</f>
        <v>15000000000</v>
      </c>
    </row>
    <row r="84" spans="2:8" x14ac:dyDescent="0.25">
      <c r="B84" s="84" t="s">
        <v>594</v>
      </c>
      <c r="D84" t="str">
        <f>D83</f>
        <v>Ngày 31/12/2020, M bán toàn bộ cổ phần tại A, giá bán 25 tỷ</v>
      </c>
      <c r="E84">
        <f>E81</f>
        <v>251001</v>
      </c>
      <c r="F84" t="str">
        <f>VLOOKUP(E84,BCTC_M!$A$5:$E$391,5,0)</f>
        <v>Investments in subsidiaries</v>
      </c>
      <c r="G84" s="236">
        <f>-GD_M_2020!G81-GD_M_2018!G44</f>
        <v>-23000000000</v>
      </c>
    </row>
    <row r="85" spans="2:8" x14ac:dyDescent="0.25">
      <c r="B85" s="84" t="s">
        <v>594</v>
      </c>
      <c r="D85" t="str">
        <f>D84</f>
        <v>Ngày 31/12/2020, M bán toàn bộ cổ phần tại A, giá bán 25 tỷ</v>
      </c>
      <c r="E85">
        <f>BCTC_M!A344</f>
        <v>515400</v>
      </c>
      <c r="F85" t="str">
        <f>VLOOKUP(E85,BCTC_M!$A$5:$E$391,5,0)</f>
        <v>Gain on disposal of financial investments</v>
      </c>
      <c r="G85" s="236">
        <f>-G83-G84</f>
        <v>-7000000000</v>
      </c>
    </row>
    <row r="87" spans="2:8" x14ac:dyDescent="0.25">
      <c r="B87" s="84" t="s">
        <v>594</v>
      </c>
      <c r="D87" s="2" t="s">
        <v>864</v>
      </c>
      <c r="E87">
        <f>BCTC_M!A227</f>
        <v>319003</v>
      </c>
      <c r="F87" t="str">
        <f>VLOOKUP(E87,BCTC_M!$A$5:$E$391,5,0)</f>
        <v>Other ST payables</v>
      </c>
      <c r="G87" s="236">
        <f>-7000000000/2</f>
        <v>-3500000000</v>
      </c>
    </row>
    <row r="88" spans="2:8" x14ac:dyDescent="0.25">
      <c r="B88" s="84" t="s">
        <v>594</v>
      </c>
      <c r="D88" t="str">
        <f>D87</f>
        <v>Ngày 30/6/20, M mua thêm 30% cổ phần của E, giá mua 7 tỷ</v>
      </c>
      <c r="E88">
        <f>E81</f>
        <v>251001</v>
      </c>
      <c r="F88" t="str">
        <f>VLOOKUP(E88,BCTC_M!$A$5:$E$391,5,0)</f>
        <v>Investments in subsidiaries</v>
      </c>
      <c r="G88" s="236">
        <f>-G87*2</f>
        <v>7000000000</v>
      </c>
    </row>
    <row r="89" spans="2:8" x14ac:dyDescent="0.25">
      <c r="B89" s="84" t="s">
        <v>594</v>
      </c>
      <c r="D89" t="str">
        <f>D88</f>
        <v>Ngày 30/6/20, M mua thêm 30% cổ phần của E, giá mua 7 tỷ</v>
      </c>
      <c r="E89">
        <f>E83</f>
        <v>111004</v>
      </c>
      <c r="F89" t="str">
        <f>VLOOKUP(E89,BCTC_M!$A$5:$E$391,5,0)</f>
        <v>Vietnam Dong</v>
      </c>
      <c r="G89" s="236">
        <f>-G87-G88</f>
        <v>-3500000000</v>
      </c>
    </row>
    <row r="91" spans="2:8" x14ac:dyDescent="0.25">
      <c r="B91" s="84" t="s">
        <v>594</v>
      </c>
      <c r="D91" s="2" t="s">
        <v>863</v>
      </c>
      <c r="E91">
        <f>GD_M_2020!E88</f>
        <v>251001</v>
      </c>
      <c r="F91" t="str">
        <f>VLOOKUP(E91,BCTC_M!$A$5:$E$391,5,0)</f>
        <v>Investments in subsidiaries</v>
      </c>
      <c r="G91" s="236">
        <v>8000000000</v>
      </c>
    </row>
    <row r="92" spans="2:8" x14ac:dyDescent="0.25">
      <c r="B92" s="84" t="s">
        <v>594</v>
      </c>
      <c r="D92" t="str">
        <f>D91</f>
        <v>Phân loại lại khoản đàu tư vào E</v>
      </c>
      <c r="E92">
        <f>BCTC_M!A187</f>
        <v>252001</v>
      </c>
      <c r="F92" t="str">
        <f>VLOOKUP(E92,BCTC_M!$A$5:$E$391,5,0)</f>
        <v>Investments in associates, joint-ventures</v>
      </c>
      <c r="G92" s="236">
        <f>-G91</f>
        <v>-8000000000</v>
      </c>
    </row>
  </sheetData>
  <autoFilter ref="B4:H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I69"/>
  <sheetViews>
    <sheetView zoomScale="75" zoomScaleNormal="75" workbookViewId="0">
      <pane xSplit="9" ySplit="4" topLeftCell="J53" activePane="bottomRight" state="frozen"/>
      <selection activeCell="A24" sqref="A24"/>
      <selection pane="topRight" activeCell="A24" sqref="A24"/>
      <selection pane="bottomLeft" activeCell="A24" sqref="A24"/>
      <selection pane="bottomRight" activeCell="G59" sqref="A59:XFD60"/>
    </sheetView>
  </sheetViews>
  <sheetFormatPr defaultRowHeight="15" x14ac:dyDescent="0.25"/>
  <cols>
    <col min="2" max="2" width="9.140625" style="84"/>
    <col min="3" max="3" width="10.42578125" style="80" bestFit="1" customWidth="1"/>
    <col min="4" max="4" width="41.28515625" bestFit="1" customWidth="1"/>
    <col min="6" max="6" width="52" customWidth="1"/>
    <col min="7" max="7" width="18.5703125" style="81" bestFit="1" customWidth="1"/>
    <col min="8" max="8" width="16.85546875" bestFit="1" customWidth="1"/>
    <col min="9" max="9" width="12.7109375" bestFit="1" customWidth="1"/>
  </cols>
  <sheetData>
    <row r="1" spans="2:7" x14ac:dyDescent="0.25">
      <c r="G1" s="82" t="str">
        <f>BCTC_M!J3</f>
        <v>Balanced</v>
      </c>
    </row>
    <row r="2" spans="2:7" x14ac:dyDescent="0.25">
      <c r="G2" s="81">
        <f>SUBTOTAL(9,G5:G1048576)</f>
        <v>0</v>
      </c>
    </row>
    <row r="3" spans="2:7" ht="30" x14ac:dyDescent="0.25">
      <c r="B3" s="66" t="s">
        <v>590</v>
      </c>
      <c r="C3" s="79" t="s">
        <v>591</v>
      </c>
      <c r="D3" s="66" t="s">
        <v>592</v>
      </c>
      <c r="E3" s="66" t="s">
        <v>593</v>
      </c>
      <c r="F3" s="66" t="s">
        <v>599</v>
      </c>
      <c r="G3" s="66" t="s">
        <v>600</v>
      </c>
    </row>
    <row r="5" spans="2:7" x14ac:dyDescent="0.25">
      <c r="B5" s="84" t="s">
        <v>594</v>
      </c>
      <c r="D5" t="s">
        <v>596</v>
      </c>
      <c r="E5">
        <f>BCTC_M!A9</f>
        <v>111001</v>
      </c>
      <c r="F5" t="str">
        <f>VLOOKUP(E5,BCTC_M!$A$5:$E$391,5,0)</f>
        <v>Vietnam Dong</v>
      </c>
    </row>
    <row r="6" spans="2:7" x14ac:dyDescent="0.25">
      <c r="B6" s="84" t="str">
        <f>B5</f>
        <v>M</v>
      </c>
      <c r="D6" t="str">
        <f>D5</f>
        <v>Nhan tien gop von</v>
      </c>
      <c r="E6">
        <f>BCTC_M!A282</f>
        <v>411001</v>
      </c>
      <c r="F6" t="str">
        <f>VLOOKUP(E6,BCTC_M!$A$5:$E$391,5,0)</f>
        <v>Contributed capital / Ordinary shares with voting rights</v>
      </c>
      <c r="G6" s="81">
        <f>-G5</f>
        <v>0</v>
      </c>
    </row>
    <row r="8" spans="2:7" x14ac:dyDescent="0.25">
      <c r="B8" s="84" t="s">
        <v>594</v>
      </c>
      <c r="D8" t="s">
        <v>596</v>
      </c>
      <c r="E8">
        <f>BCTC_M!A13</f>
        <v>111004</v>
      </c>
      <c r="F8" t="str">
        <f>VLOOKUP(E8,BCTC_M!$A$5:$E$391,5,0)</f>
        <v>Vietnam Dong</v>
      </c>
    </row>
    <row r="9" spans="2:7" x14ac:dyDescent="0.25">
      <c r="B9" s="84" t="str">
        <f>B8</f>
        <v>M</v>
      </c>
      <c r="D9" t="str">
        <f>D8</f>
        <v>Nhan tien gop von</v>
      </c>
      <c r="E9">
        <f>E6</f>
        <v>411001</v>
      </c>
      <c r="F9" t="str">
        <f>VLOOKUP(E9,BCTC_M!$A$5:$E$391,5,0)</f>
        <v>Contributed capital / Ordinary shares with voting rights</v>
      </c>
      <c r="G9" s="81">
        <f>-G8</f>
        <v>0</v>
      </c>
    </row>
    <row r="11" spans="2:7" x14ac:dyDescent="0.25">
      <c r="B11" s="84" t="s">
        <v>594</v>
      </c>
      <c r="D11" t="s">
        <v>601</v>
      </c>
      <c r="E11">
        <f>BCTC_M!A115</f>
        <v>222002</v>
      </c>
      <c r="F11" t="str">
        <f>VLOOKUP(E11,BCTC_M!$A$5:$E$391,5,0)</f>
        <v>Machinery and equipment</v>
      </c>
    </row>
    <row r="12" spans="2:7" x14ac:dyDescent="0.25">
      <c r="B12" s="84" t="str">
        <f>B11</f>
        <v>M</v>
      </c>
      <c r="D12" t="str">
        <f>D11</f>
        <v>Mua TSCD</v>
      </c>
      <c r="E12">
        <f>BCTC_M!A205</f>
        <v>311001</v>
      </c>
      <c r="F12" t="str">
        <f>VLOOKUP(E12,BCTC_M!$A$5:$E$391,5,0)</f>
        <v>Accounts payable to suppliers</v>
      </c>
      <c r="G12" s="81">
        <f>-G11</f>
        <v>0</v>
      </c>
    </row>
    <row r="14" spans="2:7" x14ac:dyDescent="0.25">
      <c r="B14" s="84" t="s">
        <v>594</v>
      </c>
      <c r="D14" t="s">
        <v>602</v>
      </c>
      <c r="E14">
        <f>BCTC_M!A367</f>
        <v>642400</v>
      </c>
      <c r="F14" t="str">
        <f>VLOOKUP(E14,BCTC_M!$A$5:$E$391,5,0)</f>
        <v>Fixed asset depreciation</v>
      </c>
      <c r="G14" s="81">
        <f>GD_M_2018!G14</f>
        <v>200000000</v>
      </c>
    </row>
    <row r="15" spans="2:7" x14ac:dyDescent="0.25">
      <c r="B15" s="84" t="str">
        <f>B14</f>
        <v>M</v>
      </c>
      <c r="D15" t="str">
        <f>D14</f>
        <v>Khau hao TSCD</v>
      </c>
      <c r="E15">
        <f>BCTC_M!A122</f>
        <v>223002</v>
      </c>
      <c r="F15" t="str">
        <f>VLOOKUP(E15,BCTC_M!$A$5:$E$391,5,0)</f>
        <v>AD - Machinery and equipment</v>
      </c>
      <c r="G15" s="81">
        <f>-G14</f>
        <v>-200000000</v>
      </c>
    </row>
    <row r="17" spans="2:8" x14ac:dyDescent="0.25">
      <c r="B17" s="84" t="s">
        <v>594</v>
      </c>
      <c r="D17" t="s">
        <v>603</v>
      </c>
      <c r="E17">
        <f>BCTC_M!A69</f>
        <v>141013</v>
      </c>
      <c r="F17" t="str">
        <f>VLOOKUP(E17,BCTC_M!$A$5:$E$391,5,0)</f>
        <v>Purchase costs</v>
      </c>
      <c r="G17" s="81">
        <v>15000000000</v>
      </c>
    </row>
    <row r="18" spans="2:8" x14ac:dyDescent="0.25">
      <c r="B18" s="84" t="str">
        <f>B17</f>
        <v>M</v>
      </c>
      <c r="D18" t="str">
        <f>D17</f>
        <v>Mua HTK</v>
      </c>
      <c r="E18">
        <f>E12</f>
        <v>311001</v>
      </c>
      <c r="F18" t="str">
        <f>VLOOKUP(E18,BCTC_M!$A$5:$E$391,5,0)</f>
        <v>Accounts payable to suppliers</v>
      </c>
      <c r="G18" s="81">
        <f>-G17</f>
        <v>-15000000000</v>
      </c>
    </row>
    <row r="20" spans="2:8" x14ac:dyDescent="0.25">
      <c r="B20" s="84" t="s">
        <v>594</v>
      </c>
      <c r="D20" t="s">
        <v>604</v>
      </c>
      <c r="E20">
        <f>BCTC_M!A35</f>
        <v>131001</v>
      </c>
      <c r="F20" t="str">
        <f>VLOOKUP(E20,BCTC_M!$A$5:$E$391,5,0)</f>
        <v>Accounts receivable from customers</v>
      </c>
      <c r="G20" s="81">
        <f>G17*1.2*H20</f>
        <v>14400000000</v>
      </c>
      <c r="H20" s="83">
        <v>0.8</v>
      </c>
    </row>
    <row r="21" spans="2:8" x14ac:dyDescent="0.25">
      <c r="B21" s="84" t="str">
        <f>B20</f>
        <v>M</v>
      </c>
      <c r="D21" t="str">
        <f>D20</f>
        <v>Ban HTK</v>
      </c>
      <c r="E21">
        <f>BCTC_M!A321</f>
        <v>511100</v>
      </c>
      <c r="F21" t="str">
        <f>VLOOKUP(E21,BCTC_M!$A$5:$E$391,5,0)</f>
        <v>Revenue from sales of merchandises</v>
      </c>
      <c r="G21" s="81">
        <f>-G20</f>
        <v>-14400000000</v>
      </c>
    </row>
    <row r="23" spans="2:8" x14ac:dyDescent="0.25">
      <c r="B23" s="84" t="s">
        <v>594</v>
      </c>
      <c r="D23" t="s">
        <v>604</v>
      </c>
      <c r="E23">
        <f>BCTC_M!A333</f>
        <v>632100</v>
      </c>
      <c r="F23" t="str">
        <f>VLOOKUP(E23,BCTC_M!$A$5:$E$391,5,0)</f>
        <v>Costs of merchandises sold</v>
      </c>
      <c r="G23" s="81">
        <f>G17*1*H23</f>
        <v>12000000000</v>
      </c>
      <c r="H23" s="83">
        <f>H20</f>
        <v>0.8</v>
      </c>
    </row>
    <row r="24" spans="2:8" x14ac:dyDescent="0.25">
      <c r="B24" s="84" t="str">
        <f>B23</f>
        <v>M</v>
      </c>
      <c r="D24" t="str">
        <f>D23</f>
        <v>Ban HTK</v>
      </c>
      <c r="E24">
        <f>E17</f>
        <v>141013</v>
      </c>
      <c r="F24" t="str">
        <f>VLOOKUP(E24,BCTC_M!$A$5:$E$391,5,0)</f>
        <v>Purchase costs</v>
      </c>
      <c r="G24" s="81">
        <f>-G23</f>
        <v>-12000000000</v>
      </c>
    </row>
    <row r="26" spans="2:8" x14ac:dyDescent="0.25">
      <c r="B26" s="84" t="s">
        <v>594</v>
      </c>
      <c r="D26" t="s">
        <v>605</v>
      </c>
      <c r="E26">
        <f>BCTC_M!A365</f>
        <v>642200</v>
      </c>
      <c r="F26" t="str">
        <f>VLOOKUP(E26,BCTC_M!$A$5:$E$391,5,0)</f>
        <v>Office supply expenses</v>
      </c>
      <c r="G26" s="81">
        <f>1000000000</f>
        <v>1000000000</v>
      </c>
    </row>
    <row r="27" spans="2:8" x14ac:dyDescent="0.25">
      <c r="B27" s="84" t="str">
        <f>B26</f>
        <v>M</v>
      </c>
      <c r="D27" t="str">
        <f>D26</f>
        <v>Chi phi QLDN</v>
      </c>
      <c r="E27">
        <f>E18</f>
        <v>311001</v>
      </c>
      <c r="F27" t="str">
        <f>VLOOKUP(E27,BCTC_M!$A$5:$E$391,5,0)</f>
        <v>Accounts payable to suppliers</v>
      </c>
      <c r="G27" s="81">
        <f>-G26</f>
        <v>-1000000000</v>
      </c>
    </row>
    <row r="29" spans="2:8" x14ac:dyDescent="0.25">
      <c r="B29" s="84" t="s">
        <v>594</v>
      </c>
      <c r="D29" t="s">
        <v>606</v>
      </c>
      <c r="E29">
        <f>BCTC_M!A356</f>
        <v>641100</v>
      </c>
      <c r="F29" t="str">
        <f>VLOOKUP(E29,BCTC_M!$A$5:$E$391,5,0)</f>
        <v>Staff expenses</v>
      </c>
      <c r="G29" s="81">
        <v>3500000000</v>
      </c>
    </row>
    <row r="30" spans="2:8" x14ac:dyDescent="0.25">
      <c r="B30" s="84" t="str">
        <f>B29</f>
        <v>M</v>
      </c>
      <c r="D30" t="str">
        <f>D29</f>
        <v>Chi phi nhan vien ban hang</v>
      </c>
      <c r="E30">
        <f>BCTC_M!A217</f>
        <v>314001</v>
      </c>
      <c r="F30" t="str">
        <f>VLOOKUP(E30,BCTC_M!$A$5:$E$391,5,0)</f>
        <v>Payables to employees</v>
      </c>
      <c r="G30" s="81">
        <f>-G29</f>
        <v>-3500000000</v>
      </c>
    </row>
    <row r="32" spans="2:8" x14ac:dyDescent="0.25">
      <c r="B32" s="84" t="s">
        <v>594</v>
      </c>
      <c r="D32" t="s">
        <v>607</v>
      </c>
      <c r="E32">
        <f>BCTC_M!A382</f>
        <v>821100</v>
      </c>
      <c r="F32" t="str">
        <f>VLOOKUP(E32,BCTC_M!$A$5:$E$391,5,0)</f>
        <v>Income tax expense – current</v>
      </c>
      <c r="G32" s="81">
        <f>H32*20%</f>
        <v>2100000000</v>
      </c>
      <c r="H32" s="81">
        <f>-BCTC_M!M381</f>
        <v>10500000000</v>
      </c>
    </row>
    <row r="33" spans="2:8" x14ac:dyDescent="0.25">
      <c r="B33" s="84" t="str">
        <f>B32</f>
        <v>M</v>
      </c>
      <c r="D33" t="str">
        <f>D32</f>
        <v>Chi phi thue TNDN</v>
      </c>
      <c r="E33">
        <f>BCTC_M!A211</f>
        <v>313005</v>
      </c>
      <c r="F33" t="str">
        <f>VLOOKUP(E33,BCTC_M!$A$5:$E$391,5,0)</f>
        <v>Corporate income tax pay.</v>
      </c>
      <c r="G33" s="81">
        <f>-G32</f>
        <v>-2100000000</v>
      </c>
    </row>
    <row r="35" spans="2:8" x14ac:dyDescent="0.25">
      <c r="B35" s="84" t="s">
        <v>594</v>
      </c>
      <c r="D35" t="s">
        <v>608</v>
      </c>
      <c r="E35">
        <f>E18</f>
        <v>311001</v>
      </c>
      <c r="F35" t="str">
        <f>VLOOKUP(E35,BCTC_M!$A$5:$E$391,5,0)</f>
        <v>Accounts payable to suppliers</v>
      </c>
      <c r="G35" s="81">
        <f>G11</f>
        <v>0</v>
      </c>
      <c r="H35" s="81"/>
    </row>
    <row r="36" spans="2:8" x14ac:dyDescent="0.25">
      <c r="B36" s="84" t="str">
        <f>B35</f>
        <v>M</v>
      </c>
      <c r="D36" t="str">
        <f>D35</f>
        <v>Tra tien mua hang</v>
      </c>
      <c r="E36">
        <f>E8</f>
        <v>111004</v>
      </c>
      <c r="F36" t="str">
        <f>VLOOKUP(E36,BCTC_M!$A$5:$E$391,5,0)</f>
        <v>Vietnam Dong</v>
      </c>
      <c r="G36" s="81">
        <f>-G35</f>
        <v>0</v>
      </c>
    </row>
    <row r="38" spans="2:8" x14ac:dyDescent="0.25">
      <c r="B38" s="84" t="s">
        <v>594</v>
      </c>
      <c r="D38" t="s">
        <v>608</v>
      </c>
      <c r="E38">
        <f>E35</f>
        <v>311001</v>
      </c>
      <c r="F38" t="str">
        <f>VLOOKUP(E38,BCTC_M!$A$5:$E$391,5,0)</f>
        <v>Accounts payable to suppliers</v>
      </c>
      <c r="G38" s="81">
        <f>G17*75%</f>
        <v>11250000000</v>
      </c>
      <c r="H38" s="81"/>
    </row>
    <row r="39" spans="2:8" x14ac:dyDescent="0.25">
      <c r="B39" s="84" t="str">
        <f>B38</f>
        <v>M</v>
      </c>
      <c r="D39" t="str">
        <f>D38</f>
        <v>Tra tien mua hang</v>
      </c>
      <c r="E39">
        <f>E36</f>
        <v>111004</v>
      </c>
      <c r="F39" t="str">
        <f>VLOOKUP(E39,BCTC_M!$A$5:$E$391,5,0)</f>
        <v>Vietnam Dong</v>
      </c>
      <c r="G39" s="81">
        <f>-G38</f>
        <v>-11250000000</v>
      </c>
    </row>
    <row r="41" spans="2:8" x14ac:dyDescent="0.25">
      <c r="B41" s="84" t="s">
        <v>594</v>
      </c>
      <c r="D41" t="s">
        <v>609</v>
      </c>
      <c r="E41">
        <f>E8</f>
        <v>111004</v>
      </c>
      <c r="F41" t="str">
        <f>VLOOKUP(E41,BCTC_M!$A$5:$E$391,5,0)</f>
        <v>Vietnam Dong</v>
      </c>
      <c r="G41" s="81">
        <f>G20*90%</f>
        <v>12960000000</v>
      </c>
      <c r="H41" s="81"/>
    </row>
    <row r="42" spans="2:8" x14ac:dyDescent="0.25">
      <c r="B42" s="84" t="str">
        <f>B41</f>
        <v>M</v>
      </c>
      <c r="D42" t="str">
        <f>D41</f>
        <v>Thu tien ban hang</v>
      </c>
      <c r="E42">
        <f>E20</f>
        <v>131001</v>
      </c>
      <c r="F42" t="str">
        <f>VLOOKUP(E42,BCTC_M!$A$5:$E$391,5,0)</f>
        <v>Accounts receivable from customers</v>
      </c>
      <c r="G42" s="81">
        <f>-G41</f>
        <v>-12960000000</v>
      </c>
    </row>
    <row r="44" spans="2:8" x14ac:dyDescent="0.25">
      <c r="B44" s="84" t="s">
        <v>594</v>
      </c>
      <c r="D44" t="s">
        <v>612</v>
      </c>
      <c r="E44">
        <f>BCTC_M!A186</f>
        <v>251001</v>
      </c>
      <c r="F44" t="str">
        <f>VLOOKUP(E44,BCTC_M!$A$5:$E$391,5,0)</f>
        <v>Investments in subsidiaries</v>
      </c>
      <c r="H44" s="81"/>
    </row>
    <row r="45" spans="2:8" x14ac:dyDescent="0.25">
      <c r="B45" s="84" t="str">
        <f>B44</f>
        <v>M</v>
      </c>
      <c r="D45" t="str">
        <f>D44</f>
        <v>Đầu tư vào công ty A</v>
      </c>
      <c r="E45">
        <f>E8</f>
        <v>111004</v>
      </c>
      <c r="F45" t="str">
        <f>VLOOKUP(E45,BCTC_M!$A$5:$E$391,5,0)</f>
        <v>Vietnam Dong</v>
      </c>
      <c r="G45" s="81">
        <f>-G44</f>
        <v>0</v>
      </c>
    </row>
    <row r="47" spans="2:8" x14ac:dyDescent="0.25">
      <c r="B47" s="84" t="s">
        <v>594</v>
      </c>
      <c r="D47" t="s">
        <v>797</v>
      </c>
      <c r="E47">
        <f>E17</f>
        <v>141013</v>
      </c>
      <c r="F47" t="str">
        <f>VLOOKUP(E47,BCTC_M!$A$5:$E$391,5,0)</f>
        <v>Purchase costs</v>
      </c>
      <c r="G47" s="81">
        <f>GD_A_2019!G44</f>
        <v>11999999999.999998</v>
      </c>
    </row>
    <row r="48" spans="2:8" x14ac:dyDescent="0.25">
      <c r="B48" s="84" t="str">
        <f>B47</f>
        <v>M</v>
      </c>
      <c r="D48" t="str">
        <f>D47</f>
        <v>Mua HTK tu A</v>
      </c>
      <c r="E48">
        <f>E35</f>
        <v>311001</v>
      </c>
      <c r="F48" t="str">
        <f>VLOOKUP(E48,BCTC_M!$A$5:$E$391,5,0)</f>
        <v>Accounts payable to suppliers</v>
      </c>
      <c r="G48" s="81">
        <f>-G47</f>
        <v>-11999999999.999998</v>
      </c>
    </row>
    <row r="50" spans="2:8" x14ac:dyDescent="0.25">
      <c r="B50" s="84" t="s">
        <v>594</v>
      </c>
      <c r="D50" t="s">
        <v>799</v>
      </c>
      <c r="E50">
        <f>BCTC_M!A42</f>
        <v>135001</v>
      </c>
      <c r="F50" t="str">
        <f>VLOOKUP(E50,BCTC_M!$A$5:$E$391,5,0)</f>
        <v>Loans receivable - ST</v>
      </c>
      <c r="G50" s="81">
        <v>30000000000</v>
      </c>
    </row>
    <row r="51" spans="2:8" x14ac:dyDescent="0.25">
      <c r="B51" s="84" t="str">
        <f>B50</f>
        <v>M</v>
      </c>
      <c r="D51" t="str">
        <f>D50</f>
        <v>M cho A vay</v>
      </c>
      <c r="E51">
        <f>BCTC_M!A13</f>
        <v>111004</v>
      </c>
      <c r="F51" t="str">
        <f>VLOOKUP(E51,BCTC_M!$A$5:$E$391,5,0)</f>
        <v>Vietnam Dong</v>
      </c>
      <c r="G51" s="81">
        <f>-G50</f>
        <v>-30000000000</v>
      </c>
    </row>
    <row r="53" spans="2:8" x14ac:dyDescent="0.25">
      <c r="B53" s="84" t="s">
        <v>594</v>
      </c>
      <c r="D53" t="s">
        <v>802</v>
      </c>
      <c r="E53">
        <f>BCTC_M!A44</f>
        <v>136002</v>
      </c>
      <c r="F53" t="str">
        <f>VLOOKUP(E53,BCTC_M!$A$5:$E$391,5,0)</f>
        <v>Other short-term receivables</v>
      </c>
      <c r="G53" s="81">
        <f>G50*12%</f>
        <v>3600000000</v>
      </c>
    </row>
    <row r="54" spans="2:8" x14ac:dyDescent="0.25">
      <c r="B54" s="84" t="str">
        <f>B53</f>
        <v>M</v>
      </c>
      <c r="D54" t="str">
        <f>D53</f>
        <v>Lai cho A vay</v>
      </c>
      <c r="E54">
        <f>BCTC_M!A341</f>
        <v>515100</v>
      </c>
      <c r="F54" t="str">
        <f>VLOOKUP(E54,BCTC_M!$A$5:$E$391,5,0)</f>
        <v>Interest income from deposits and loans</v>
      </c>
      <c r="G54" s="81">
        <f>-G53</f>
        <v>-3600000000</v>
      </c>
    </row>
    <row r="56" spans="2:8" x14ac:dyDescent="0.25">
      <c r="B56" s="84" t="s">
        <v>594</v>
      </c>
      <c r="D56" t="s">
        <v>822</v>
      </c>
      <c r="E56">
        <f>E50</f>
        <v>135001</v>
      </c>
      <c r="F56" t="str">
        <f>VLOOKUP(E56,BCTC_M!$A$5:$E$391,5,0)</f>
        <v>Loans receivable - ST</v>
      </c>
      <c r="G56" s="81">
        <v>10000000000</v>
      </c>
    </row>
    <row r="57" spans="2:8" x14ac:dyDescent="0.25">
      <c r="B57" s="84" t="str">
        <f>B56</f>
        <v>M</v>
      </c>
      <c r="D57" t="str">
        <f>D56</f>
        <v>M cho công ty X vay</v>
      </c>
      <c r="E57">
        <f>E51</f>
        <v>111004</v>
      </c>
      <c r="F57" t="str">
        <f>VLOOKUP(E57,BCTC_M!$A$5:$E$391,5,0)</f>
        <v>Vietnam Dong</v>
      </c>
      <c r="G57" s="81">
        <f>-G56</f>
        <v>-10000000000</v>
      </c>
    </row>
    <row r="59" spans="2:8" x14ac:dyDescent="0.25">
      <c r="B59" s="84" t="s">
        <v>594</v>
      </c>
      <c r="D59" t="s">
        <v>823</v>
      </c>
      <c r="E59">
        <f t="shared" ref="E59:E60" si="0">E53</f>
        <v>136002</v>
      </c>
      <c r="F59" t="str">
        <f>VLOOKUP(E59,BCTC_M!$A$5:$E$391,5,0)</f>
        <v>Other short-term receivables</v>
      </c>
      <c r="G59" s="81">
        <f>G56*15%</f>
        <v>1500000000</v>
      </c>
    </row>
    <row r="60" spans="2:8" x14ac:dyDescent="0.25">
      <c r="B60" s="84" t="str">
        <f>B59</f>
        <v>M</v>
      </c>
      <c r="D60" t="str">
        <f>D59</f>
        <v>Lãi cho X vay</v>
      </c>
      <c r="E60">
        <f t="shared" si="0"/>
        <v>515100</v>
      </c>
      <c r="F60" t="str">
        <f>VLOOKUP(E60,BCTC_M!$A$5:$E$391,5,0)</f>
        <v>Interest income from deposits and loans</v>
      </c>
      <c r="G60" s="81">
        <f>-G59</f>
        <v>-1500000000</v>
      </c>
    </row>
    <row r="62" spans="2:8" x14ac:dyDescent="0.25">
      <c r="B62" s="84" t="s">
        <v>594</v>
      </c>
      <c r="D62" t="s">
        <v>825</v>
      </c>
      <c r="E62">
        <f>E57</f>
        <v>111004</v>
      </c>
      <c r="F62" t="str">
        <f>VLOOKUP(E62,BCTC_M!$A$5:$E$391,5,0)</f>
        <v>Vietnam Dong</v>
      </c>
      <c r="G62" s="81">
        <v>7500000000</v>
      </c>
      <c r="H62" s="83">
        <f>'Mua A'!D17</f>
        <v>0.75</v>
      </c>
    </row>
    <row r="63" spans="2:8" x14ac:dyDescent="0.25">
      <c r="B63" s="84" t="str">
        <f>B62</f>
        <v>M</v>
      </c>
      <c r="D63" t="str">
        <f>D62</f>
        <v>M nhận cổ tức từ A</v>
      </c>
      <c r="E63">
        <f>BCTC_M!A345</f>
        <v>515500</v>
      </c>
      <c r="F63" t="str">
        <f>VLOOKUP(E63,BCTC_M!$A$5:$E$391,5,0)</f>
        <v xml:space="preserve">Dividends </v>
      </c>
      <c r="G63" s="81">
        <f>-G62</f>
        <v>-7500000000</v>
      </c>
    </row>
    <row r="65" spans="2:9" x14ac:dyDescent="0.25">
      <c r="B65" s="84" t="s">
        <v>594</v>
      </c>
      <c r="D65" t="s">
        <v>828</v>
      </c>
      <c r="E65">
        <f>BCTC_M!A187</f>
        <v>252001</v>
      </c>
      <c r="F65" t="str">
        <f>VLOOKUP(E65,BCTC_M!$A$5:$E$391,5,0)</f>
        <v>Investments in associates, joint-ventures</v>
      </c>
      <c r="G65" s="81">
        <v>8000000000</v>
      </c>
      <c r="H65">
        <f>BCTC_E!T317</f>
        <v>-15120000000</v>
      </c>
      <c r="I65">
        <f>H65*40%</f>
        <v>-6048000000</v>
      </c>
    </row>
    <row r="66" spans="2:9" x14ac:dyDescent="0.25">
      <c r="B66" s="84" t="str">
        <f>B65</f>
        <v>M</v>
      </c>
      <c r="D66" t="str">
        <f>D65</f>
        <v>M mua 40% cổ phần của E tại ngày 1/1/2019</v>
      </c>
      <c r="E66">
        <f>E62</f>
        <v>111004</v>
      </c>
      <c r="F66" t="str">
        <f>VLOOKUP(E66,BCTC_M!$A$5:$E$391,5,0)</f>
        <v>Vietnam Dong</v>
      </c>
      <c r="G66" s="81">
        <f>-G65</f>
        <v>-8000000000</v>
      </c>
    </row>
    <row r="68" spans="2:9" x14ac:dyDescent="0.25">
      <c r="B68" s="84" t="s">
        <v>594</v>
      </c>
      <c r="D68" t="s">
        <v>827</v>
      </c>
      <c r="E68">
        <f>E62</f>
        <v>111004</v>
      </c>
      <c r="F68" t="str">
        <f>VLOOKUP(E68,BCTC_M!$A$5:$E$391,5,0)</f>
        <v>Vietnam Dong</v>
      </c>
      <c r="G68" s="81">
        <f>H69*H68</f>
        <v>200000000</v>
      </c>
      <c r="H68" s="83">
        <v>0.4</v>
      </c>
    </row>
    <row r="69" spans="2:9" x14ac:dyDescent="0.25">
      <c r="B69" s="84" t="str">
        <f>B68</f>
        <v>M</v>
      </c>
      <c r="D69" t="str">
        <f>D68</f>
        <v>M nhận cổ tức từ E</v>
      </c>
      <c r="E69">
        <f>E63</f>
        <v>515500</v>
      </c>
      <c r="F69" t="str">
        <f>VLOOKUP(E69,BCTC_M!$A$5:$E$391,5,0)</f>
        <v xml:space="preserve">Dividends </v>
      </c>
      <c r="G69" s="81">
        <f>-G68</f>
        <v>-200000000</v>
      </c>
      <c r="H69">
        <f>GD_E_2019!G44</f>
        <v>500000000</v>
      </c>
    </row>
  </sheetData>
  <autoFilter ref="B4:I69"/>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H45"/>
  <sheetViews>
    <sheetView zoomScale="75" zoomScaleNormal="75" workbookViewId="0">
      <pane xSplit="9" ySplit="4" topLeftCell="J75" activePane="bottomRight" state="frozen"/>
      <selection activeCell="A24" sqref="A24"/>
      <selection pane="topRight" activeCell="A24" sqref="A24"/>
      <selection pane="bottomLeft" activeCell="A24" sqref="A24"/>
      <selection pane="bottomRight" activeCell="A24" sqref="A24"/>
    </sheetView>
  </sheetViews>
  <sheetFormatPr defaultRowHeight="15" x14ac:dyDescent="0.25"/>
  <cols>
    <col min="2" max="2" width="9.140625" style="84"/>
    <col min="3" max="3" width="10.42578125" style="80" bestFit="1" customWidth="1"/>
    <col min="4" max="4" width="25.7109375" bestFit="1" customWidth="1"/>
    <col min="6" max="6" width="52" customWidth="1"/>
    <col min="7" max="7" width="18.5703125" style="81" bestFit="1" customWidth="1"/>
    <col min="8" max="8" width="16.85546875" bestFit="1" customWidth="1"/>
  </cols>
  <sheetData>
    <row r="1" spans="2:7" x14ac:dyDescent="0.25">
      <c r="G1" s="82" t="str">
        <f>BCTC_M!J3</f>
        <v>Balanced</v>
      </c>
    </row>
    <row r="2" spans="2:7" x14ac:dyDescent="0.25">
      <c r="G2" s="81">
        <f>SUBTOTAL(9,G5:G1048576)</f>
        <v>0</v>
      </c>
    </row>
    <row r="3" spans="2:7" ht="30" x14ac:dyDescent="0.25">
      <c r="B3" s="66" t="s">
        <v>590</v>
      </c>
      <c r="C3" s="79" t="s">
        <v>591</v>
      </c>
      <c r="D3" s="66" t="s">
        <v>592</v>
      </c>
      <c r="E3" s="66" t="s">
        <v>593</v>
      </c>
      <c r="F3" s="66" t="s">
        <v>599</v>
      </c>
      <c r="G3" s="66" t="s">
        <v>600</v>
      </c>
    </row>
    <row r="5" spans="2:7" x14ac:dyDescent="0.25">
      <c r="B5" s="84" t="s">
        <v>594</v>
      </c>
      <c r="C5" s="80">
        <v>43101</v>
      </c>
      <c r="D5" t="s">
        <v>596</v>
      </c>
      <c r="E5">
        <f>BCTC_M!A9</f>
        <v>111001</v>
      </c>
      <c r="F5" t="str">
        <f>VLOOKUP(E5,BCTC_M!$A$5:$E$391,5,0)</f>
        <v>Vietnam Dong</v>
      </c>
      <c r="G5" s="81">
        <v>10000000000</v>
      </c>
    </row>
    <row r="6" spans="2:7" x14ac:dyDescent="0.25">
      <c r="B6" s="84" t="str">
        <f>B5</f>
        <v>M</v>
      </c>
      <c r="C6" s="80">
        <f>C5</f>
        <v>43101</v>
      </c>
      <c r="D6" t="str">
        <f>D5</f>
        <v>Nhan tien gop von</v>
      </c>
      <c r="E6">
        <f>BCTC_M!A282</f>
        <v>411001</v>
      </c>
      <c r="F6" t="str">
        <f>VLOOKUP(E6,BCTC_M!$A$5:$E$391,5,0)</f>
        <v>Contributed capital / Ordinary shares with voting rights</v>
      </c>
      <c r="G6" s="81">
        <f>-G5</f>
        <v>-10000000000</v>
      </c>
    </row>
    <row r="8" spans="2:7" x14ac:dyDescent="0.25">
      <c r="B8" s="84" t="s">
        <v>594</v>
      </c>
      <c r="C8" s="80">
        <v>43101</v>
      </c>
      <c r="D8" t="s">
        <v>596</v>
      </c>
      <c r="E8">
        <f>BCTC_M!A13</f>
        <v>111004</v>
      </c>
      <c r="F8" t="str">
        <f>VLOOKUP(E8,BCTC_M!$A$5:$E$391,5,0)</f>
        <v>Vietnam Dong</v>
      </c>
      <c r="G8" s="81">
        <v>100000000000</v>
      </c>
    </row>
    <row r="9" spans="2:7" x14ac:dyDescent="0.25">
      <c r="B9" s="84" t="str">
        <f>B8</f>
        <v>M</v>
      </c>
      <c r="C9" s="80">
        <f>C8</f>
        <v>43101</v>
      </c>
      <c r="D9" t="str">
        <f>D8</f>
        <v>Nhan tien gop von</v>
      </c>
      <c r="E9">
        <f>E6</f>
        <v>411001</v>
      </c>
      <c r="F9" t="str">
        <f>VLOOKUP(E9,BCTC_M!$A$5:$E$391,5,0)</f>
        <v>Contributed capital / Ordinary shares with voting rights</v>
      </c>
      <c r="G9" s="81">
        <f>-G8</f>
        <v>-100000000000</v>
      </c>
    </row>
    <row r="11" spans="2:7" x14ac:dyDescent="0.25">
      <c r="B11" s="84" t="s">
        <v>594</v>
      </c>
      <c r="C11" s="80">
        <v>43101</v>
      </c>
      <c r="D11" t="s">
        <v>601</v>
      </c>
      <c r="E11">
        <f>BCTC_M!A115</f>
        <v>222002</v>
      </c>
      <c r="F11" t="str">
        <f>VLOOKUP(E11,BCTC_M!$A$5:$E$391,5,0)</f>
        <v>Machinery and equipment</v>
      </c>
      <c r="G11" s="81">
        <v>2000000000</v>
      </c>
    </row>
    <row r="12" spans="2:7" x14ac:dyDescent="0.25">
      <c r="B12" s="84" t="str">
        <f>B11</f>
        <v>M</v>
      </c>
      <c r="C12" s="80">
        <f>C11</f>
        <v>43101</v>
      </c>
      <c r="D12" t="str">
        <f>D11</f>
        <v>Mua TSCD</v>
      </c>
      <c r="E12">
        <f>BCTC_M!A205</f>
        <v>311001</v>
      </c>
      <c r="F12" t="str">
        <f>VLOOKUP(E12,BCTC_M!$A$5:$E$391,5,0)</f>
        <v>Accounts payable to suppliers</v>
      </c>
      <c r="G12" s="81">
        <f>-G11</f>
        <v>-2000000000</v>
      </c>
    </row>
    <row r="14" spans="2:7" x14ac:dyDescent="0.25">
      <c r="B14" s="84" t="s">
        <v>594</v>
      </c>
      <c r="C14" s="80">
        <v>43101</v>
      </c>
      <c r="D14" t="s">
        <v>602</v>
      </c>
      <c r="E14">
        <f>BCTC_M!A367</f>
        <v>642400</v>
      </c>
      <c r="F14" t="str">
        <f>VLOOKUP(E14,BCTC_M!$A$5:$E$391,5,0)</f>
        <v>Fixed asset depreciation</v>
      </c>
      <c r="G14" s="81">
        <f>G11/10</f>
        <v>200000000</v>
      </c>
    </row>
    <row r="15" spans="2:7" x14ac:dyDescent="0.25">
      <c r="B15" s="84" t="str">
        <f>B14</f>
        <v>M</v>
      </c>
      <c r="C15" s="80">
        <f>C14</f>
        <v>43101</v>
      </c>
      <c r="D15" t="str">
        <f>D14</f>
        <v>Khau hao TSCD</v>
      </c>
      <c r="E15">
        <f>BCTC_M!A122</f>
        <v>223002</v>
      </c>
      <c r="F15" t="str">
        <f>VLOOKUP(E15,BCTC_M!$A$5:$E$391,5,0)</f>
        <v>AD - Machinery and equipment</v>
      </c>
      <c r="G15" s="81">
        <f>-G14</f>
        <v>-200000000</v>
      </c>
    </row>
    <row r="17" spans="2:8" x14ac:dyDescent="0.25">
      <c r="B17" s="84" t="s">
        <v>594</v>
      </c>
      <c r="C17" s="80">
        <v>43101</v>
      </c>
      <c r="D17" t="s">
        <v>603</v>
      </c>
      <c r="E17">
        <f>BCTC_M!A69</f>
        <v>141013</v>
      </c>
      <c r="F17" t="str">
        <f>VLOOKUP(E17,BCTC_M!$A$5:$E$391,5,0)</f>
        <v>Purchase costs</v>
      </c>
      <c r="G17" s="81">
        <v>25000000000</v>
      </c>
    </row>
    <row r="18" spans="2:8" x14ac:dyDescent="0.25">
      <c r="B18" s="84" t="str">
        <f>B17</f>
        <v>M</v>
      </c>
      <c r="C18" s="80">
        <f>C17</f>
        <v>43101</v>
      </c>
      <c r="D18" t="str">
        <f>D17</f>
        <v>Mua HTK</v>
      </c>
      <c r="E18">
        <f>E12</f>
        <v>311001</v>
      </c>
      <c r="F18" t="str">
        <f>VLOOKUP(E18,BCTC_M!$A$5:$E$391,5,0)</f>
        <v>Accounts payable to suppliers</v>
      </c>
      <c r="G18" s="81">
        <f>-G17</f>
        <v>-25000000000</v>
      </c>
    </row>
    <row r="20" spans="2:8" x14ac:dyDescent="0.25">
      <c r="B20" s="84" t="s">
        <v>594</v>
      </c>
      <c r="C20" s="80">
        <v>43465</v>
      </c>
      <c r="D20" t="s">
        <v>604</v>
      </c>
      <c r="E20">
        <f>BCTC_M!A35</f>
        <v>131001</v>
      </c>
      <c r="F20" t="str">
        <f>VLOOKUP(E20,BCTC_M!$A$5:$E$391,5,0)</f>
        <v>Accounts receivable from customers</v>
      </c>
      <c r="G20" s="81">
        <f>G17*1.2*H20</f>
        <v>24000000000</v>
      </c>
      <c r="H20" s="83">
        <v>0.8</v>
      </c>
    </row>
    <row r="21" spans="2:8" x14ac:dyDescent="0.25">
      <c r="B21" s="84" t="str">
        <f>B20</f>
        <v>M</v>
      </c>
      <c r="C21" s="80">
        <f>C20</f>
        <v>43465</v>
      </c>
      <c r="D21" t="str">
        <f>D20</f>
        <v>Ban HTK</v>
      </c>
      <c r="E21">
        <f>BCTC_M!A321</f>
        <v>511100</v>
      </c>
      <c r="F21" t="str">
        <f>VLOOKUP(E21,BCTC_M!$A$5:$E$391,5,0)</f>
        <v>Revenue from sales of merchandises</v>
      </c>
      <c r="G21" s="81">
        <f>-G20</f>
        <v>-24000000000</v>
      </c>
    </row>
    <row r="23" spans="2:8" x14ac:dyDescent="0.25">
      <c r="B23" s="84" t="s">
        <v>594</v>
      </c>
      <c r="C23" s="80">
        <v>43465</v>
      </c>
      <c r="D23" t="s">
        <v>604</v>
      </c>
      <c r="E23">
        <f>BCTC_M!A333</f>
        <v>632100</v>
      </c>
      <c r="F23" t="str">
        <f>VLOOKUP(E23,BCTC_M!$A$5:$E$391,5,0)</f>
        <v>Costs of merchandises sold</v>
      </c>
      <c r="G23" s="81">
        <f>G17*1*H23</f>
        <v>20000000000</v>
      </c>
      <c r="H23" s="83">
        <f>H20</f>
        <v>0.8</v>
      </c>
    </row>
    <row r="24" spans="2:8" x14ac:dyDescent="0.25">
      <c r="B24" s="84" t="str">
        <f>B23</f>
        <v>M</v>
      </c>
      <c r="C24" s="80">
        <f>C23</f>
        <v>43465</v>
      </c>
      <c r="D24" t="str">
        <f>D23</f>
        <v>Ban HTK</v>
      </c>
      <c r="E24">
        <f>E17</f>
        <v>141013</v>
      </c>
      <c r="F24" t="str">
        <f>VLOOKUP(E24,BCTC_M!$A$5:$E$391,5,0)</f>
        <v>Purchase costs</v>
      </c>
      <c r="G24" s="81">
        <f>-G23</f>
        <v>-20000000000</v>
      </c>
    </row>
    <row r="26" spans="2:8" x14ac:dyDescent="0.25">
      <c r="B26" s="84" t="s">
        <v>594</v>
      </c>
      <c r="C26" s="80">
        <v>43465</v>
      </c>
      <c r="D26" t="s">
        <v>605</v>
      </c>
      <c r="E26">
        <f>BCTC_M!A365</f>
        <v>642200</v>
      </c>
      <c r="F26" t="str">
        <f>VLOOKUP(E26,BCTC_M!$A$5:$E$391,5,0)</f>
        <v>Office supply expenses</v>
      </c>
      <c r="G26" s="81">
        <f>1000000000/2</f>
        <v>500000000</v>
      </c>
    </row>
    <row r="27" spans="2:8" x14ac:dyDescent="0.25">
      <c r="B27" s="84" t="str">
        <f>B26</f>
        <v>M</v>
      </c>
      <c r="C27" s="80">
        <f>C26</f>
        <v>43465</v>
      </c>
      <c r="D27" t="str">
        <f>D26</f>
        <v>Chi phi QLDN</v>
      </c>
      <c r="E27">
        <f>E18</f>
        <v>311001</v>
      </c>
      <c r="F27" t="str">
        <f>VLOOKUP(E27,BCTC_M!$A$5:$E$391,5,0)</f>
        <v>Accounts payable to suppliers</v>
      </c>
      <c r="G27" s="81">
        <f>-G26</f>
        <v>-500000000</v>
      </c>
    </row>
    <row r="29" spans="2:8" x14ac:dyDescent="0.25">
      <c r="B29" s="84" t="s">
        <v>594</v>
      </c>
      <c r="C29" s="80">
        <v>43465</v>
      </c>
      <c r="D29" t="s">
        <v>606</v>
      </c>
      <c r="E29">
        <f>BCTC_M!A356</f>
        <v>641100</v>
      </c>
      <c r="F29" t="str">
        <f>VLOOKUP(E29,BCTC_M!$A$5:$E$391,5,0)</f>
        <v>Staff expenses</v>
      </c>
      <c r="G29" s="81">
        <v>3000000000</v>
      </c>
    </row>
    <row r="30" spans="2:8" x14ac:dyDescent="0.25">
      <c r="B30" s="84" t="str">
        <f>B29</f>
        <v>M</v>
      </c>
      <c r="C30" s="80">
        <f>C29</f>
        <v>43465</v>
      </c>
      <c r="D30" t="str">
        <f>D29</f>
        <v>Chi phi nhan vien ban hang</v>
      </c>
      <c r="E30">
        <f>BCTC_M!A217</f>
        <v>314001</v>
      </c>
      <c r="F30" t="str">
        <f>VLOOKUP(E30,BCTC_M!$A$5:$E$391,5,0)</f>
        <v>Payables to employees</v>
      </c>
      <c r="G30" s="81">
        <f>-G29</f>
        <v>-3000000000</v>
      </c>
    </row>
    <row r="32" spans="2:8" x14ac:dyDescent="0.25">
      <c r="B32" s="84" t="s">
        <v>594</v>
      </c>
      <c r="C32" s="80">
        <v>43465</v>
      </c>
      <c r="D32" t="s">
        <v>607</v>
      </c>
      <c r="E32">
        <f>BCTC_M!A382</f>
        <v>821100</v>
      </c>
      <c r="F32" t="str">
        <f>VLOOKUP(E32,BCTC_M!$A$5:$E$391,5,0)</f>
        <v>Income tax expense – current</v>
      </c>
      <c r="G32" s="81">
        <f>-H32*20%</f>
        <v>60000000</v>
      </c>
      <c r="H32" s="81">
        <f>BCTC_M!J381</f>
        <v>-300000000</v>
      </c>
    </row>
    <row r="33" spans="2:8" x14ac:dyDescent="0.25">
      <c r="B33" s="84" t="str">
        <f>B32</f>
        <v>M</v>
      </c>
      <c r="C33" s="80">
        <f>C32</f>
        <v>43465</v>
      </c>
      <c r="D33" t="str">
        <f>D32</f>
        <v>Chi phi thue TNDN</v>
      </c>
      <c r="E33">
        <f>BCTC_M!A211</f>
        <v>313005</v>
      </c>
      <c r="F33" t="str">
        <f>VLOOKUP(E33,BCTC_M!$A$5:$E$391,5,0)</f>
        <v>Corporate income tax pay.</v>
      </c>
      <c r="G33" s="81">
        <f>-G32</f>
        <v>-60000000</v>
      </c>
    </row>
    <row r="35" spans="2:8" x14ac:dyDescent="0.25">
      <c r="B35" s="84" t="s">
        <v>594</v>
      </c>
      <c r="C35" s="80">
        <v>43465</v>
      </c>
      <c r="D35" t="s">
        <v>608</v>
      </c>
      <c r="E35">
        <f>E18</f>
        <v>311001</v>
      </c>
      <c r="F35" t="str">
        <f>VLOOKUP(E35,BCTC_M!$A$5:$E$391,5,0)</f>
        <v>Accounts payable to suppliers</v>
      </c>
      <c r="G35" s="81">
        <f>G11</f>
        <v>2000000000</v>
      </c>
      <c r="H35" s="81"/>
    </row>
    <row r="36" spans="2:8" x14ac:dyDescent="0.25">
      <c r="B36" s="84" t="str">
        <f>B35</f>
        <v>M</v>
      </c>
      <c r="C36" s="80">
        <f>C35</f>
        <v>43465</v>
      </c>
      <c r="D36" t="str">
        <f>D35</f>
        <v>Tra tien mua hang</v>
      </c>
      <c r="E36">
        <f>E8</f>
        <v>111004</v>
      </c>
      <c r="F36" t="str">
        <f>VLOOKUP(E36,BCTC_M!$A$5:$E$391,5,0)</f>
        <v>Vietnam Dong</v>
      </c>
      <c r="G36" s="81">
        <f>-G35</f>
        <v>-2000000000</v>
      </c>
    </row>
    <row r="38" spans="2:8" x14ac:dyDescent="0.25">
      <c r="B38" s="84" t="s">
        <v>594</v>
      </c>
      <c r="C38" s="80">
        <v>43465</v>
      </c>
      <c r="D38" t="s">
        <v>608</v>
      </c>
      <c r="E38">
        <f>E35</f>
        <v>311001</v>
      </c>
      <c r="F38" t="str">
        <f>VLOOKUP(E38,BCTC_M!$A$5:$E$391,5,0)</f>
        <v>Accounts payable to suppliers</v>
      </c>
      <c r="G38" s="81">
        <f>G17*75%</f>
        <v>18750000000</v>
      </c>
      <c r="H38" s="81"/>
    </row>
    <row r="39" spans="2:8" x14ac:dyDescent="0.25">
      <c r="B39" s="84" t="str">
        <f>B38</f>
        <v>M</v>
      </c>
      <c r="C39" s="80">
        <f>C38</f>
        <v>43465</v>
      </c>
      <c r="D39" t="str">
        <f>D38</f>
        <v>Tra tien mua hang</v>
      </c>
      <c r="E39">
        <f>E36</f>
        <v>111004</v>
      </c>
      <c r="F39" t="str">
        <f>VLOOKUP(E39,BCTC_M!$A$5:$E$391,5,0)</f>
        <v>Vietnam Dong</v>
      </c>
      <c r="G39" s="81">
        <f>-G38</f>
        <v>-18750000000</v>
      </c>
    </row>
    <row r="41" spans="2:8" x14ac:dyDescent="0.25">
      <c r="B41" s="84" t="s">
        <v>594</v>
      </c>
      <c r="C41" s="80">
        <v>43465</v>
      </c>
      <c r="D41" t="s">
        <v>609</v>
      </c>
      <c r="E41">
        <f>E8</f>
        <v>111004</v>
      </c>
      <c r="F41" t="str">
        <f>VLOOKUP(E41,BCTC_M!$A$5:$E$391,5,0)</f>
        <v>Vietnam Dong</v>
      </c>
      <c r="G41" s="81">
        <f>G20*90%</f>
        <v>21600000000</v>
      </c>
      <c r="H41" s="81"/>
    </row>
    <row r="42" spans="2:8" x14ac:dyDescent="0.25">
      <c r="B42" s="84" t="str">
        <f>B41</f>
        <v>M</v>
      </c>
      <c r="C42" s="80">
        <f>C41</f>
        <v>43465</v>
      </c>
      <c r="D42" t="str">
        <f>D41</f>
        <v>Thu tien ban hang</v>
      </c>
      <c r="E42">
        <f>E20</f>
        <v>131001</v>
      </c>
      <c r="F42" t="str">
        <f>VLOOKUP(E42,BCTC_M!$A$5:$E$391,5,0)</f>
        <v>Accounts receivable from customers</v>
      </c>
      <c r="G42" s="81">
        <f>-G41</f>
        <v>-21600000000</v>
      </c>
    </row>
    <row r="44" spans="2:8" x14ac:dyDescent="0.25">
      <c r="B44" s="84" t="s">
        <v>594</v>
      </c>
      <c r="C44" s="80">
        <v>43373</v>
      </c>
      <c r="D44" t="s">
        <v>612</v>
      </c>
      <c r="E44">
        <f>BCTC_M!A186</f>
        <v>251001</v>
      </c>
      <c r="F44" t="str">
        <f>VLOOKUP(E44,BCTC_M!$A$5:$E$391,5,0)</f>
        <v>Investments in subsidiaries</v>
      </c>
      <c r="G44" s="81">
        <v>20000000000</v>
      </c>
      <c r="H44" s="81">
        <f>BCTC_A!N317</f>
        <v>-15090000000</v>
      </c>
    </row>
    <row r="45" spans="2:8" x14ac:dyDescent="0.25">
      <c r="B45" s="84" t="str">
        <f>B44</f>
        <v>M</v>
      </c>
      <c r="C45" s="80">
        <f>C44</f>
        <v>43373</v>
      </c>
      <c r="D45" t="str">
        <f>D44</f>
        <v>Đầu tư vào công ty A</v>
      </c>
      <c r="E45">
        <f>E8</f>
        <v>111004</v>
      </c>
      <c r="F45" t="str">
        <f>VLOOKUP(E45,BCTC_M!$A$5:$E$391,5,0)</f>
        <v>Vietnam Dong</v>
      </c>
      <c r="G45" s="81">
        <f>-G44</f>
        <v>-20000000000</v>
      </c>
    </row>
  </sheetData>
  <autoFilter ref="B4:H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Q392"/>
  <sheetViews>
    <sheetView tabSelected="1" zoomScale="90" zoomScaleNormal="90" workbookViewId="0">
      <pane xSplit="6" ySplit="6" topLeftCell="G42" activePane="bottomRight" state="frozen"/>
      <selection activeCell="M56" sqref="M56"/>
      <selection pane="topRight" activeCell="M56" sqref="M56"/>
      <selection pane="bottomLeft" activeCell="M56" sqref="M56"/>
      <selection pane="bottomRight" activeCell="P6" sqref="P6"/>
    </sheetView>
  </sheetViews>
  <sheetFormatPr defaultColWidth="9.28515625" defaultRowHeight="15" x14ac:dyDescent="0.25"/>
  <cols>
    <col min="1" max="1" width="8.140625" style="63" customWidth="1"/>
    <col min="2" max="2" width="7" style="63" hidden="1" customWidth="1"/>
    <col min="3" max="3" width="7.7109375" style="63" hidden="1" customWidth="1"/>
    <col min="4" max="4" width="5.5703125" style="63" hidden="1" customWidth="1"/>
    <col min="5" max="5" width="16.140625" style="63" hidden="1" customWidth="1"/>
    <col min="6" max="6" width="27.28515625" style="63" customWidth="1"/>
    <col min="7" max="7" width="3" style="75" customWidth="1"/>
    <col min="8" max="8" width="18.5703125" style="3" bestFit="1" customWidth="1"/>
    <col min="9" max="9" width="3" style="75" customWidth="1"/>
    <col min="10" max="12" width="18.5703125" style="3" bestFit="1" customWidth="1"/>
    <col min="13" max="13" width="17.42578125" style="3" bestFit="1" customWidth="1"/>
    <col min="14" max="14" width="18.5703125" style="3" bestFit="1" customWidth="1"/>
    <col min="15" max="15" width="9.28515625" style="99"/>
    <col min="16" max="16" width="16.28515625" style="64" bestFit="1" customWidth="1"/>
    <col min="17" max="17" width="16.85546875" style="254" customWidth="1"/>
    <col min="18" max="16384" width="9.28515625" style="64"/>
  </cols>
  <sheetData>
    <row r="1" spans="1:17" s="4" customFormat="1" x14ac:dyDescent="0.25">
      <c r="A1" s="25" t="s">
        <v>595</v>
      </c>
      <c r="B1" s="25"/>
      <c r="C1" s="26"/>
      <c r="D1" s="27"/>
      <c r="E1" s="27"/>
      <c r="F1" s="27"/>
      <c r="G1" s="72"/>
      <c r="H1" s="28"/>
      <c r="I1" s="72"/>
      <c r="J1" s="28"/>
      <c r="K1" s="28"/>
      <c r="L1" s="28"/>
      <c r="M1" s="28"/>
      <c r="N1" s="28"/>
      <c r="O1" s="57"/>
      <c r="Q1" s="251"/>
    </row>
    <row r="2" spans="1:17" s="4" customFormat="1" x14ac:dyDescent="0.25">
      <c r="A2" s="1" t="s">
        <v>578</v>
      </c>
      <c r="B2" s="1"/>
      <c r="C2" s="1"/>
      <c r="D2" s="2"/>
      <c r="E2" s="2"/>
      <c r="F2" s="2"/>
      <c r="G2" s="69"/>
      <c r="H2" s="3"/>
      <c r="I2" s="69"/>
      <c r="J2" s="3"/>
      <c r="K2" s="3"/>
      <c r="L2" s="3"/>
      <c r="M2" s="3"/>
      <c r="N2" s="3"/>
      <c r="O2" s="57"/>
      <c r="Q2" s="251"/>
    </row>
    <row r="3" spans="1:17" s="4" customFormat="1" x14ac:dyDescent="0.25">
      <c r="A3" s="2"/>
      <c r="B3" s="2"/>
      <c r="C3" s="2"/>
      <c r="D3" s="2"/>
      <c r="E3" s="2"/>
      <c r="F3" s="2"/>
      <c r="G3" s="69"/>
      <c r="H3" s="5" t="str">
        <f t="shared" ref="H3:N3" si="0">H391</f>
        <v>Balanced</v>
      </c>
      <c r="I3" s="69"/>
      <c r="J3" s="5" t="str">
        <f t="shared" si="0"/>
        <v>Balanced</v>
      </c>
      <c r="K3" s="5" t="str">
        <f t="shared" si="0"/>
        <v>Balanced</v>
      </c>
      <c r="L3" s="5" t="str">
        <f t="shared" si="0"/>
        <v>Balanced</v>
      </c>
      <c r="M3" s="5" t="str">
        <f t="shared" si="0"/>
        <v>Balanced</v>
      </c>
      <c r="N3" s="5" t="str">
        <f t="shared" si="0"/>
        <v>Balanced</v>
      </c>
      <c r="O3" s="57"/>
      <c r="Q3" s="251"/>
    </row>
    <row r="4" spans="1:17" s="7" customFormat="1" x14ac:dyDescent="0.25">
      <c r="A4" s="6"/>
      <c r="B4" s="6"/>
      <c r="C4" s="6"/>
      <c r="D4" s="6"/>
      <c r="E4" s="6"/>
      <c r="F4" s="6"/>
      <c r="G4" s="70"/>
      <c r="H4" s="67" t="s">
        <v>634</v>
      </c>
      <c r="I4" s="70"/>
      <c r="J4" s="67" t="s">
        <v>589</v>
      </c>
      <c r="K4" s="67" t="s">
        <v>613</v>
      </c>
      <c r="L4" s="67" t="s">
        <v>633</v>
      </c>
      <c r="M4" s="67" t="s">
        <v>577</v>
      </c>
      <c r="N4" s="67" t="s">
        <v>634</v>
      </c>
      <c r="O4" s="97" t="s">
        <v>635</v>
      </c>
      <c r="P4" s="97" t="s">
        <v>837</v>
      </c>
      <c r="Q4" s="252" t="s">
        <v>866</v>
      </c>
    </row>
    <row r="5" spans="1:17" s="4" customFormat="1" ht="30.75" thickBot="1" x14ac:dyDescent="0.3">
      <c r="A5" s="8" t="s">
        <v>576</v>
      </c>
      <c r="B5" s="8" t="s">
        <v>575</v>
      </c>
      <c r="C5" s="8" t="s">
        <v>574</v>
      </c>
      <c r="D5" s="9" t="s">
        <v>573</v>
      </c>
      <c r="E5" s="9" t="s">
        <v>572</v>
      </c>
      <c r="F5" s="9" t="s">
        <v>571</v>
      </c>
      <c r="G5" s="71"/>
      <c r="H5" s="248" t="s">
        <v>611</v>
      </c>
      <c r="I5" s="71"/>
      <c r="J5" s="249" t="s">
        <v>795</v>
      </c>
      <c r="K5" s="249" t="str">
        <f>J5</f>
        <v>31/12/19</v>
      </c>
      <c r="L5" s="249" t="str">
        <f t="shared" ref="L5:N5" si="1">K5</f>
        <v>31/12/19</v>
      </c>
      <c r="M5" s="250" t="str">
        <f t="shared" si="1"/>
        <v>31/12/19</v>
      </c>
      <c r="N5" s="249" t="str">
        <f t="shared" si="1"/>
        <v>31/12/19</v>
      </c>
      <c r="O5" s="57"/>
      <c r="Q5" s="255"/>
    </row>
    <row r="6" spans="1:17" s="4" customFormat="1" x14ac:dyDescent="0.25">
      <c r="A6" s="2"/>
      <c r="B6" s="2"/>
      <c r="C6" s="2"/>
      <c r="D6" s="2"/>
      <c r="E6" s="2"/>
      <c r="F6" s="2"/>
      <c r="G6" s="69" t="s">
        <v>570</v>
      </c>
      <c r="H6" s="3"/>
      <c r="I6" s="69" t="s">
        <v>570</v>
      </c>
      <c r="J6" s="3"/>
      <c r="K6" s="3"/>
      <c r="L6" s="3"/>
      <c r="M6" s="3"/>
      <c r="N6" s="3"/>
      <c r="O6" s="57"/>
      <c r="Q6" s="255"/>
    </row>
    <row r="7" spans="1:17" s="4" customFormat="1" x14ac:dyDescent="0.25">
      <c r="A7" s="2"/>
      <c r="B7" s="2"/>
      <c r="C7" s="2"/>
      <c r="D7" s="1"/>
      <c r="E7" s="1" t="s">
        <v>569</v>
      </c>
      <c r="F7" s="1" t="s">
        <v>568</v>
      </c>
      <c r="G7" s="72"/>
      <c r="H7" s="3"/>
      <c r="I7" s="72"/>
      <c r="J7" s="3"/>
      <c r="K7" s="3"/>
      <c r="L7" s="3"/>
      <c r="M7" s="3"/>
      <c r="N7" s="3"/>
      <c r="O7" s="57"/>
    </row>
    <row r="8" spans="1:17" s="4" customFormat="1" x14ac:dyDescent="0.25">
      <c r="A8" s="2"/>
      <c r="B8" s="2"/>
      <c r="C8" s="2"/>
      <c r="D8" s="2"/>
      <c r="E8" s="2"/>
      <c r="F8" s="2"/>
      <c r="G8" s="69"/>
      <c r="H8" s="3"/>
      <c r="I8" s="69"/>
      <c r="J8" s="3"/>
      <c r="K8" s="3"/>
      <c r="L8" s="3"/>
      <c r="M8" s="3"/>
      <c r="N8" s="3"/>
      <c r="O8" s="57"/>
    </row>
    <row r="9" spans="1:17" s="4" customFormat="1" x14ac:dyDescent="0.25">
      <c r="A9" s="2">
        <v>111001</v>
      </c>
      <c r="B9" s="11">
        <v>2700</v>
      </c>
      <c r="C9" s="12">
        <v>1111</v>
      </c>
      <c r="D9" s="12">
        <v>111</v>
      </c>
      <c r="E9" s="12" t="s">
        <v>561</v>
      </c>
      <c r="F9" s="12" t="s">
        <v>560</v>
      </c>
      <c r="G9" s="68" t="s">
        <v>570</v>
      </c>
      <c r="H9" s="13">
        <f>SUMIFS(BCTC_HN_2018!L:L,BCTC_HN_2018!A:A,A9)</f>
        <v>15000000000</v>
      </c>
      <c r="I9" s="68" t="s">
        <v>570</v>
      </c>
      <c r="J9" s="13">
        <f>SUMIFS(BCTC_M!N:N,BCTC_M!A:A,A9)</f>
        <v>10000000000</v>
      </c>
      <c r="K9" s="13">
        <f>SUMIFS(BCTC_A!V:V,BCTC_A!A:A,A9)</f>
        <v>5000000000</v>
      </c>
      <c r="L9" s="13">
        <f>K9+J9</f>
        <v>15000000000</v>
      </c>
      <c r="M9" s="13">
        <f>SUMIFS(ADJ_2019!G:G,ADJ_2019!E:E,A9)</f>
        <v>0</v>
      </c>
      <c r="N9" s="13">
        <f>M9+L9</f>
        <v>15000000000</v>
      </c>
      <c r="O9" s="57"/>
      <c r="Q9" s="255"/>
    </row>
    <row r="10" spans="1:17" s="4" customFormat="1" x14ac:dyDescent="0.25">
      <c r="A10" s="2">
        <v>111002</v>
      </c>
      <c r="B10" s="11">
        <v>2700</v>
      </c>
      <c r="C10" s="12">
        <v>1112</v>
      </c>
      <c r="D10" s="12">
        <v>111</v>
      </c>
      <c r="E10" s="12" t="s">
        <v>559</v>
      </c>
      <c r="F10" s="12" t="s">
        <v>558</v>
      </c>
      <c r="G10" s="68" t="s">
        <v>570</v>
      </c>
      <c r="H10" s="13">
        <f>SUMIFS(BCTC_HN_2018!L:L,BCTC_HN_2018!A:A,A10)</f>
        <v>0</v>
      </c>
      <c r="I10" s="68" t="s">
        <v>570</v>
      </c>
      <c r="J10" s="13">
        <f>SUMIFS(BCTC_M!N:N,BCTC_M!A:A,A10)</f>
        <v>0</v>
      </c>
      <c r="K10" s="13">
        <f>SUMIFS(BCTC_A!V:V,BCTC_A!A:A,A10)</f>
        <v>0</v>
      </c>
      <c r="L10" s="13">
        <f t="shared" ref="L10:L11" si="2">K10+J10</f>
        <v>0</v>
      </c>
      <c r="M10" s="13">
        <f>SUMIFS(ADJ_2019!G:G,ADJ_2019!E:E,A10)</f>
        <v>0</v>
      </c>
      <c r="N10" s="13">
        <f t="shared" ref="N10:N11" si="3">M10+L10</f>
        <v>0</v>
      </c>
      <c r="O10" s="57"/>
      <c r="Q10" s="255"/>
    </row>
    <row r="11" spans="1:17" s="4" customFormat="1" x14ac:dyDescent="0.25">
      <c r="A11" s="2">
        <v>111003</v>
      </c>
      <c r="B11" s="11">
        <v>2700</v>
      </c>
      <c r="C11" s="12">
        <v>1113</v>
      </c>
      <c r="D11" s="12">
        <v>111</v>
      </c>
      <c r="E11" s="12" t="s">
        <v>565</v>
      </c>
      <c r="F11" s="12" t="s">
        <v>564</v>
      </c>
      <c r="G11" s="68" t="s">
        <v>570</v>
      </c>
      <c r="H11" s="13">
        <f>SUMIFS(BCTC_HN_2018!L:L,BCTC_HN_2018!A:A,A11)</f>
        <v>0</v>
      </c>
      <c r="I11" s="68" t="s">
        <v>570</v>
      </c>
      <c r="J11" s="13">
        <f>SUMIFS(BCTC_M!N:N,BCTC_M!A:A,A11)</f>
        <v>0</v>
      </c>
      <c r="K11" s="13">
        <f>SUMIFS(BCTC_A!V:V,BCTC_A!A:A,A11)</f>
        <v>0</v>
      </c>
      <c r="L11" s="13">
        <f t="shared" si="2"/>
        <v>0</v>
      </c>
      <c r="M11" s="13">
        <f>SUMIFS(ADJ_2019!G:G,ADJ_2019!E:E,A11)</f>
        <v>0</v>
      </c>
      <c r="N11" s="13">
        <f t="shared" si="3"/>
        <v>0</v>
      </c>
      <c r="O11" s="57"/>
      <c r="Q11" s="255"/>
    </row>
    <row r="12" spans="1:17" s="4" customFormat="1" x14ac:dyDescent="0.25">
      <c r="A12" s="14"/>
      <c r="B12" s="14"/>
      <c r="C12" s="15"/>
      <c r="D12" s="15"/>
      <c r="E12" s="15" t="s">
        <v>567</v>
      </c>
      <c r="F12" s="15" t="s">
        <v>566</v>
      </c>
      <c r="G12" s="69"/>
      <c r="H12" s="16">
        <f t="shared" ref="H12:N12" si="4">SUM(H9:H11)</f>
        <v>15000000000</v>
      </c>
      <c r="I12" s="69"/>
      <c r="J12" s="16">
        <f t="shared" si="4"/>
        <v>10000000000</v>
      </c>
      <c r="K12" s="16">
        <f t="shared" si="4"/>
        <v>5000000000</v>
      </c>
      <c r="L12" s="16">
        <f t="shared" si="4"/>
        <v>15000000000</v>
      </c>
      <c r="M12" s="16">
        <f t="shared" si="4"/>
        <v>0</v>
      </c>
      <c r="N12" s="16">
        <f t="shared" si="4"/>
        <v>15000000000</v>
      </c>
      <c r="O12" s="57"/>
      <c r="Q12" s="255"/>
    </row>
    <row r="13" spans="1:17" s="4" customFormat="1" x14ac:dyDescent="0.25">
      <c r="A13" s="2">
        <v>111004</v>
      </c>
      <c r="B13" s="11">
        <v>2700</v>
      </c>
      <c r="C13" s="12">
        <v>1121</v>
      </c>
      <c r="D13" s="12">
        <v>111</v>
      </c>
      <c r="E13" s="12" t="s">
        <v>561</v>
      </c>
      <c r="F13" s="12" t="s">
        <v>560</v>
      </c>
      <c r="G13" s="68" t="s">
        <v>570</v>
      </c>
      <c r="H13" s="13">
        <f>SUMIFS(BCTC_HN_2018!L:L,BCTC_HN_2018!A:A,A13)</f>
        <v>91775000000</v>
      </c>
      <c r="I13" s="68" t="s">
        <v>570</v>
      </c>
      <c r="J13" s="13">
        <f>SUMIFS(BCTC_M!N:N,BCTC_M!A:A,A13)</f>
        <v>42260000000</v>
      </c>
      <c r="K13" s="13">
        <f>SUMIFS(BCTC_A!V:V,BCTC_A!A:A,A13)</f>
        <v>51625000000</v>
      </c>
      <c r="L13" s="13">
        <f t="shared" ref="L13:L15" si="5">K13+J13</f>
        <v>93885000000</v>
      </c>
      <c r="M13" s="13">
        <f>SUMIFS(ADJ_2019!G:G,ADJ_2019!E:E,A13)</f>
        <v>0</v>
      </c>
      <c r="N13" s="13">
        <f t="shared" ref="N13:N15" si="6">M13+L13</f>
        <v>93885000000</v>
      </c>
      <c r="O13" s="57"/>
      <c r="Q13" s="255"/>
    </row>
    <row r="14" spans="1:17" s="4" customFormat="1" x14ac:dyDescent="0.25">
      <c r="A14" s="2">
        <v>111005</v>
      </c>
      <c r="B14" s="11">
        <v>2700</v>
      </c>
      <c r="C14" s="12">
        <v>1122</v>
      </c>
      <c r="D14" s="12">
        <v>111</v>
      </c>
      <c r="E14" s="12" t="s">
        <v>559</v>
      </c>
      <c r="F14" s="12" t="s">
        <v>558</v>
      </c>
      <c r="G14" s="68" t="s">
        <v>570</v>
      </c>
      <c r="H14" s="13">
        <f>SUMIFS(BCTC_HN_2018!L:L,BCTC_HN_2018!A:A,A14)</f>
        <v>0</v>
      </c>
      <c r="I14" s="68" t="s">
        <v>570</v>
      </c>
      <c r="J14" s="13">
        <f>SUMIFS(BCTC_M!N:N,BCTC_M!A:A,A14)</f>
        <v>0</v>
      </c>
      <c r="K14" s="13">
        <f>SUMIFS(BCTC_A!V:V,BCTC_A!A:A,A14)</f>
        <v>0</v>
      </c>
      <c r="L14" s="13">
        <f t="shared" si="5"/>
        <v>0</v>
      </c>
      <c r="M14" s="13">
        <f>SUMIFS(ADJ_2019!G:G,ADJ_2019!E:E,A14)</f>
        <v>0</v>
      </c>
      <c r="N14" s="13">
        <f t="shared" si="6"/>
        <v>0</v>
      </c>
      <c r="O14" s="57"/>
      <c r="Q14" s="255"/>
    </row>
    <row r="15" spans="1:17" s="4" customFormat="1" x14ac:dyDescent="0.25">
      <c r="A15" s="2">
        <v>111006</v>
      </c>
      <c r="B15" s="11">
        <v>2700</v>
      </c>
      <c r="C15" s="12">
        <v>1123</v>
      </c>
      <c r="D15" s="12">
        <v>111</v>
      </c>
      <c r="E15" s="12" t="s">
        <v>565</v>
      </c>
      <c r="F15" s="12" t="s">
        <v>564</v>
      </c>
      <c r="G15" s="68" t="s">
        <v>570</v>
      </c>
      <c r="H15" s="13">
        <f>SUMIFS(BCTC_HN_2018!L:L,BCTC_HN_2018!A:A,A15)</f>
        <v>0</v>
      </c>
      <c r="I15" s="68" t="s">
        <v>570</v>
      </c>
      <c r="J15" s="13">
        <f>SUMIFS(BCTC_M!N:N,BCTC_M!A:A,A15)</f>
        <v>0</v>
      </c>
      <c r="K15" s="13">
        <f>SUMIFS(BCTC_A!V:V,BCTC_A!A:A,A15)</f>
        <v>0</v>
      </c>
      <c r="L15" s="13">
        <f t="shared" si="5"/>
        <v>0</v>
      </c>
      <c r="M15" s="13">
        <f>SUMIFS(ADJ_2019!G:G,ADJ_2019!E:E,A15)</f>
        <v>0</v>
      </c>
      <c r="N15" s="13">
        <f t="shared" si="6"/>
        <v>0</v>
      </c>
      <c r="O15" s="57"/>
      <c r="Q15" s="255"/>
    </row>
    <row r="16" spans="1:17" s="4" customFormat="1" x14ac:dyDescent="0.25">
      <c r="A16" s="14"/>
      <c r="B16" s="14"/>
      <c r="C16" s="15"/>
      <c r="D16" s="15"/>
      <c r="E16" s="15" t="s">
        <v>563</v>
      </c>
      <c r="F16" s="15" t="s">
        <v>562</v>
      </c>
      <c r="G16" s="69"/>
      <c r="H16" s="16">
        <f t="shared" ref="H16:N16" si="7">SUM(H13:H15)</f>
        <v>91775000000</v>
      </c>
      <c r="I16" s="69"/>
      <c r="J16" s="16">
        <f t="shared" si="7"/>
        <v>42260000000</v>
      </c>
      <c r="K16" s="16">
        <f t="shared" si="7"/>
        <v>51625000000</v>
      </c>
      <c r="L16" s="16">
        <f t="shared" si="7"/>
        <v>93885000000</v>
      </c>
      <c r="M16" s="16">
        <f t="shared" si="7"/>
        <v>0</v>
      </c>
      <c r="N16" s="16">
        <f t="shared" si="7"/>
        <v>93885000000</v>
      </c>
      <c r="O16" s="57"/>
      <c r="Q16" s="255"/>
    </row>
    <row r="17" spans="1:17" s="4" customFormat="1" x14ac:dyDescent="0.25">
      <c r="A17" s="2">
        <v>111007</v>
      </c>
      <c r="B17" s="11">
        <v>2700</v>
      </c>
      <c r="C17" s="2">
        <v>1131</v>
      </c>
      <c r="D17" s="12">
        <v>111</v>
      </c>
      <c r="E17" s="12" t="s">
        <v>561</v>
      </c>
      <c r="F17" s="12" t="s">
        <v>560</v>
      </c>
      <c r="G17" s="68" t="s">
        <v>570</v>
      </c>
      <c r="H17" s="13">
        <f>SUMIFS(BCTC_HN_2018!L:L,BCTC_HN_2018!A:A,A17)</f>
        <v>0</v>
      </c>
      <c r="I17" s="68" t="s">
        <v>570</v>
      </c>
      <c r="J17" s="13">
        <f>SUMIFS(BCTC_M!N:N,BCTC_M!A:A,A17)</f>
        <v>0</v>
      </c>
      <c r="K17" s="13">
        <f>SUMIFS(BCTC_A!V:V,BCTC_A!A:A,A17)</f>
        <v>0</v>
      </c>
      <c r="L17" s="13">
        <f t="shared" ref="L17:L18" si="8">K17+J17</f>
        <v>0</v>
      </c>
      <c r="M17" s="13">
        <f>SUMIFS(ADJ_2019!G:G,ADJ_2019!E:E,A17)</f>
        <v>0</v>
      </c>
      <c r="N17" s="13">
        <f t="shared" ref="N17:N18" si="9">M17+L17</f>
        <v>0</v>
      </c>
      <c r="O17" s="57"/>
      <c r="Q17" s="255"/>
    </row>
    <row r="18" spans="1:17" s="4" customFormat="1" x14ac:dyDescent="0.25">
      <c r="A18" s="2">
        <v>111008</v>
      </c>
      <c r="B18" s="11">
        <v>2700</v>
      </c>
      <c r="C18" s="2">
        <v>1132</v>
      </c>
      <c r="D18" s="12">
        <v>111</v>
      </c>
      <c r="E18" s="12" t="s">
        <v>559</v>
      </c>
      <c r="F18" s="12" t="s">
        <v>558</v>
      </c>
      <c r="G18" s="68" t="s">
        <v>570</v>
      </c>
      <c r="H18" s="13">
        <f>SUMIFS(BCTC_HN_2018!L:L,BCTC_HN_2018!A:A,A18)</f>
        <v>0</v>
      </c>
      <c r="I18" s="68" t="s">
        <v>570</v>
      </c>
      <c r="J18" s="13">
        <f>SUMIFS(BCTC_M!N:N,BCTC_M!A:A,A18)</f>
        <v>0</v>
      </c>
      <c r="K18" s="13">
        <f>SUMIFS(BCTC_A!V:V,BCTC_A!A:A,A18)</f>
        <v>0</v>
      </c>
      <c r="L18" s="13">
        <f t="shared" si="8"/>
        <v>0</v>
      </c>
      <c r="M18" s="13">
        <f>SUMIFS(ADJ_2019!G:G,ADJ_2019!E:E,A18)</f>
        <v>0</v>
      </c>
      <c r="N18" s="13">
        <f t="shared" si="9"/>
        <v>0</v>
      </c>
      <c r="O18" s="57"/>
      <c r="Q18" s="255"/>
    </row>
    <row r="19" spans="1:17" s="4" customFormat="1" x14ac:dyDescent="0.25">
      <c r="A19" s="14"/>
      <c r="B19" s="14"/>
      <c r="C19" s="15"/>
      <c r="D19" s="15"/>
      <c r="E19" s="15" t="s">
        <v>557</v>
      </c>
      <c r="F19" s="15" t="s">
        <v>556</v>
      </c>
      <c r="G19" s="69"/>
      <c r="H19" s="16">
        <f t="shared" ref="H19:N19" si="10">SUM(H17:H18)</f>
        <v>0</v>
      </c>
      <c r="I19" s="69"/>
      <c r="J19" s="16">
        <f t="shared" si="10"/>
        <v>0</v>
      </c>
      <c r="K19" s="16">
        <f t="shared" si="10"/>
        <v>0</v>
      </c>
      <c r="L19" s="16">
        <f t="shared" si="10"/>
        <v>0</v>
      </c>
      <c r="M19" s="16">
        <f t="shared" si="10"/>
        <v>0</v>
      </c>
      <c r="N19" s="16">
        <f t="shared" si="10"/>
        <v>0</v>
      </c>
      <c r="O19" s="57"/>
      <c r="Q19" s="255"/>
    </row>
    <row r="20" spans="1:17" s="4" customFormat="1" x14ac:dyDescent="0.25">
      <c r="A20" s="17"/>
      <c r="B20" s="17"/>
      <c r="C20" s="18"/>
      <c r="D20" s="18"/>
      <c r="E20" s="19" t="s">
        <v>555</v>
      </c>
      <c r="F20" s="19"/>
      <c r="G20" s="72"/>
      <c r="H20" s="20">
        <f t="shared" ref="H20:N20" si="11">H12+H16+H19</f>
        <v>106775000000</v>
      </c>
      <c r="I20" s="72"/>
      <c r="J20" s="20">
        <f t="shared" si="11"/>
        <v>52260000000</v>
      </c>
      <c r="K20" s="20">
        <f t="shared" si="11"/>
        <v>56625000000</v>
      </c>
      <c r="L20" s="20">
        <f t="shared" si="11"/>
        <v>108885000000</v>
      </c>
      <c r="M20" s="20">
        <f t="shared" si="11"/>
        <v>0</v>
      </c>
      <c r="N20" s="20">
        <f t="shared" si="11"/>
        <v>108885000000</v>
      </c>
      <c r="O20" s="57"/>
      <c r="Q20" s="255"/>
    </row>
    <row r="21" spans="1:17" s="4" customFormat="1" x14ac:dyDescent="0.25">
      <c r="A21" s="21">
        <v>112001</v>
      </c>
      <c r="B21" s="11">
        <v>2700</v>
      </c>
      <c r="C21" s="22">
        <v>1281</v>
      </c>
      <c r="D21" s="12">
        <v>112</v>
      </c>
      <c r="E21" s="22" t="s">
        <v>330</v>
      </c>
      <c r="F21" s="22" t="s">
        <v>329</v>
      </c>
      <c r="G21" s="68" t="s">
        <v>570</v>
      </c>
      <c r="H21" s="13">
        <f>SUMIFS(BCTC_HN_2018!L:L,BCTC_HN_2018!A:A,A21)</f>
        <v>0</v>
      </c>
      <c r="I21" s="68" t="s">
        <v>570</v>
      </c>
      <c r="J21" s="13">
        <f>SUMIFS(BCTC_M!N:N,BCTC_M!A:A,A21)</f>
        <v>0</v>
      </c>
      <c r="K21" s="13">
        <f>SUMIFS(BCTC_A!V:V,BCTC_A!A:A,A21)</f>
        <v>0</v>
      </c>
      <c r="L21" s="13">
        <f t="shared" ref="L21:L22" si="12">K21+J21</f>
        <v>0</v>
      </c>
      <c r="M21" s="13">
        <f>SUMIFS(ADJ_2019!G:G,ADJ_2019!E:E,A21)</f>
        <v>0</v>
      </c>
      <c r="N21" s="13">
        <f t="shared" ref="N21:N22" si="13">M21+L21</f>
        <v>0</v>
      </c>
      <c r="O21" s="57"/>
      <c r="Q21" s="255"/>
    </row>
    <row r="22" spans="1:17" s="4" customFormat="1" x14ac:dyDescent="0.25">
      <c r="A22" s="21">
        <v>112002</v>
      </c>
      <c r="B22" s="11">
        <v>2700</v>
      </c>
      <c r="C22" s="22">
        <v>1288</v>
      </c>
      <c r="D22" s="12">
        <v>112</v>
      </c>
      <c r="E22" s="22" t="s">
        <v>326</v>
      </c>
      <c r="F22" s="22" t="s">
        <v>325</v>
      </c>
      <c r="G22" s="68" t="s">
        <v>570</v>
      </c>
      <c r="H22" s="13">
        <f>SUMIFS(BCTC_HN_2018!L:L,BCTC_HN_2018!A:A,A22)</f>
        <v>0</v>
      </c>
      <c r="I22" s="68" t="s">
        <v>570</v>
      </c>
      <c r="J22" s="13">
        <f>SUMIFS(BCTC_M!N:N,BCTC_M!A:A,A22)</f>
        <v>0</v>
      </c>
      <c r="K22" s="13">
        <f>SUMIFS(BCTC_A!V:V,BCTC_A!A:A,A22)</f>
        <v>0</v>
      </c>
      <c r="L22" s="13">
        <f t="shared" si="12"/>
        <v>0</v>
      </c>
      <c r="M22" s="13">
        <f>SUMIFS(ADJ_2019!G:G,ADJ_2019!E:E,A22)</f>
        <v>0</v>
      </c>
      <c r="N22" s="13">
        <f t="shared" si="13"/>
        <v>0</v>
      </c>
      <c r="O22" s="57"/>
      <c r="Q22" s="255"/>
    </row>
    <row r="23" spans="1:17" s="4" customFormat="1" x14ac:dyDescent="0.25">
      <c r="A23" s="24"/>
      <c r="B23" s="24"/>
      <c r="C23" s="19"/>
      <c r="D23" s="19"/>
      <c r="E23" s="19" t="s">
        <v>554</v>
      </c>
      <c r="F23" s="19" t="s">
        <v>553</v>
      </c>
      <c r="G23" s="72"/>
      <c r="H23" s="20">
        <f t="shared" ref="H23:N23" si="14">SUM(H21:H22)</f>
        <v>0</v>
      </c>
      <c r="I23" s="72"/>
      <c r="J23" s="20">
        <f t="shared" si="14"/>
        <v>0</v>
      </c>
      <c r="K23" s="20">
        <f t="shared" si="14"/>
        <v>0</v>
      </c>
      <c r="L23" s="20">
        <f t="shared" si="14"/>
        <v>0</v>
      </c>
      <c r="M23" s="20">
        <f t="shared" si="14"/>
        <v>0</v>
      </c>
      <c r="N23" s="20">
        <f t="shared" si="14"/>
        <v>0</v>
      </c>
      <c r="O23" s="57"/>
      <c r="Q23" s="255"/>
    </row>
    <row r="24" spans="1:17" s="4" customFormat="1" x14ac:dyDescent="0.25">
      <c r="A24" s="25"/>
      <c r="B24" s="25"/>
      <c r="C24" s="26"/>
      <c r="D24" s="27">
        <v>110</v>
      </c>
      <c r="E24" s="27" t="s">
        <v>552</v>
      </c>
      <c r="F24" s="27" t="s">
        <v>551</v>
      </c>
      <c r="G24" s="72"/>
      <c r="H24" s="28">
        <f t="shared" ref="H24:N24" si="15">H20+H23</f>
        <v>106775000000</v>
      </c>
      <c r="I24" s="72"/>
      <c r="J24" s="28">
        <f t="shared" si="15"/>
        <v>52260000000</v>
      </c>
      <c r="K24" s="28">
        <f t="shared" si="15"/>
        <v>56625000000</v>
      </c>
      <c r="L24" s="28">
        <f t="shared" si="15"/>
        <v>108885000000</v>
      </c>
      <c r="M24" s="28">
        <f t="shared" si="15"/>
        <v>0</v>
      </c>
      <c r="N24" s="28">
        <f t="shared" si="15"/>
        <v>108885000000</v>
      </c>
      <c r="O24" s="57"/>
      <c r="Q24" s="255"/>
    </row>
    <row r="25" spans="1:17" s="4" customFormat="1" x14ac:dyDescent="0.25">
      <c r="A25" s="29">
        <v>121001</v>
      </c>
      <c r="B25" s="11">
        <v>2300</v>
      </c>
      <c r="C25" s="2">
        <v>1211</v>
      </c>
      <c r="D25" s="12">
        <v>121</v>
      </c>
      <c r="E25" s="12" t="s">
        <v>550</v>
      </c>
      <c r="F25" s="12" t="s">
        <v>549</v>
      </c>
      <c r="G25" s="68" t="s">
        <v>570</v>
      </c>
      <c r="H25" s="13">
        <f>SUMIFS(BCTC_HN_2018!L:L,BCTC_HN_2018!A:A,A25)</f>
        <v>0</v>
      </c>
      <c r="I25" s="68" t="s">
        <v>570</v>
      </c>
      <c r="J25" s="13">
        <f>SUMIFS(BCTC_M!N:N,BCTC_M!A:A,A25)</f>
        <v>0</v>
      </c>
      <c r="K25" s="13">
        <f>SUMIFS(BCTC_A!V:V,BCTC_A!A:A,A25)</f>
        <v>0</v>
      </c>
      <c r="L25" s="13">
        <f t="shared" ref="L25:L27" si="16">K25+J25</f>
        <v>0</v>
      </c>
      <c r="M25" s="13">
        <f>SUMIFS(ADJ_2019!G:G,ADJ_2019!E:E,A25)</f>
        <v>0</v>
      </c>
      <c r="N25" s="13">
        <f t="shared" ref="N25:N27" si="17">M25+L25</f>
        <v>0</v>
      </c>
      <c r="O25" s="57"/>
      <c r="Q25" s="255"/>
    </row>
    <row r="26" spans="1:17" s="4" customFormat="1" x14ac:dyDescent="0.25">
      <c r="A26" s="29">
        <v>121002</v>
      </c>
      <c r="B26" s="11">
        <v>2300</v>
      </c>
      <c r="C26" s="2">
        <v>1212</v>
      </c>
      <c r="D26" s="12">
        <v>121</v>
      </c>
      <c r="E26" s="12" t="s">
        <v>328</v>
      </c>
      <c r="F26" s="12" t="s">
        <v>327</v>
      </c>
      <c r="G26" s="68" t="s">
        <v>570</v>
      </c>
      <c r="H26" s="13">
        <f>SUMIFS(BCTC_HN_2018!L:L,BCTC_HN_2018!A:A,A26)</f>
        <v>0</v>
      </c>
      <c r="I26" s="68" t="s">
        <v>570</v>
      </c>
      <c r="J26" s="13">
        <f>SUMIFS(BCTC_M!N:N,BCTC_M!A:A,A26)</f>
        <v>0</v>
      </c>
      <c r="K26" s="13">
        <f>SUMIFS(BCTC_A!V:V,BCTC_A!A:A,A26)</f>
        <v>0</v>
      </c>
      <c r="L26" s="13">
        <f t="shared" si="16"/>
        <v>0</v>
      </c>
      <c r="M26" s="13">
        <f>SUMIFS(ADJ_2019!G:G,ADJ_2019!E:E,A26)</f>
        <v>0</v>
      </c>
      <c r="N26" s="13">
        <f t="shared" si="17"/>
        <v>0</v>
      </c>
      <c r="O26" s="57"/>
      <c r="Q26" s="255"/>
    </row>
    <row r="27" spans="1:17" s="4" customFormat="1" x14ac:dyDescent="0.25">
      <c r="A27" s="29">
        <v>121003</v>
      </c>
      <c r="B27" s="11">
        <v>2300</v>
      </c>
      <c r="C27" s="2">
        <v>1218</v>
      </c>
      <c r="D27" s="12">
        <v>121</v>
      </c>
      <c r="E27" s="12" t="s">
        <v>548</v>
      </c>
      <c r="F27" s="12" t="s">
        <v>547</v>
      </c>
      <c r="G27" s="68" t="s">
        <v>570</v>
      </c>
      <c r="H27" s="13">
        <f>SUMIFS(BCTC_HN_2018!L:L,BCTC_HN_2018!A:A,A27)</f>
        <v>0</v>
      </c>
      <c r="I27" s="68" t="s">
        <v>570</v>
      </c>
      <c r="J27" s="13">
        <f>SUMIFS(BCTC_M!N:N,BCTC_M!A:A,A27)</f>
        <v>0</v>
      </c>
      <c r="K27" s="13">
        <f>SUMIFS(BCTC_A!V:V,BCTC_A!A:A,A27)</f>
        <v>0</v>
      </c>
      <c r="L27" s="13">
        <f t="shared" si="16"/>
        <v>0</v>
      </c>
      <c r="M27" s="13">
        <f>SUMIFS(ADJ_2019!G:G,ADJ_2019!E:E,A27)</f>
        <v>0</v>
      </c>
      <c r="N27" s="13">
        <f t="shared" si="17"/>
        <v>0</v>
      </c>
      <c r="O27" s="57"/>
      <c r="Q27" s="255"/>
    </row>
    <row r="28" spans="1:17" s="4" customFormat="1" x14ac:dyDescent="0.25">
      <c r="A28" s="14"/>
      <c r="B28" s="14"/>
      <c r="C28" s="15"/>
      <c r="D28" s="15"/>
      <c r="E28" s="15" t="s">
        <v>546</v>
      </c>
      <c r="F28" s="15" t="s">
        <v>545</v>
      </c>
      <c r="G28" s="69"/>
      <c r="H28" s="16">
        <f t="shared" ref="H28:N28" si="18">SUM(H25:H27)</f>
        <v>0</v>
      </c>
      <c r="I28" s="69"/>
      <c r="J28" s="16">
        <f t="shared" si="18"/>
        <v>0</v>
      </c>
      <c r="K28" s="16">
        <f t="shared" si="18"/>
        <v>0</v>
      </c>
      <c r="L28" s="16">
        <f t="shared" si="18"/>
        <v>0</v>
      </c>
      <c r="M28" s="16">
        <f t="shared" si="18"/>
        <v>0</v>
      </c>
      <c r="N28" s="16">
        <f t="shared" si="18"/>
        <v>0</v>
      </c>
      <c r="O28" s="57"/>
      <c r="Q28" s="255"/>
    </row>
    <row r="29" spans="1:17" s="4" customFormat="1" x14ac:dyDescent="0.25">
      <c r="A29" s="14">
        <v>122001</v>
      </c>
      <c r="B29" s="14"/>
      <c r="C29" s="15">
        <v>2291</v>
      </c>
      <c r="D29" s="15">
        <v>122</v>
      </c>
      <c r="E29" s="15" t="s">
        <v>544</v>
      </c>
      <c r="F29" s="15" t="s">
        <v>543</v>
      </c>
      <c r="G29" s="69" t="s">
        <v>570</v>
      </c>
      <c r="H29" s="13">
        <f>SUMIFS(BCTC_HN_2018!L:L,BCTC_HN_2018!A:A,A29)</f>
        <v>0</v>
      </c>
      <c r="I29" s="69" t="s">
        <v>570</v>
      </c>
      <c r="J29" s="13">
        <f>SUMIFS(BCTC_M!N:N,BCTC_M!A:A,A29)</f>
        <v>0</v>
      </c>
      <c r="K29" s="13">
        <f>SUMIFS(BCTC_A!V:V,BCTC_A!A:A,A29)</f>
        <v>0</v>
      </c>
      <c r="L29" s="13">
        <f t="shared" ref="L29:L32" si="19">K29+J29</f>
        <v>0</v>
      </c>
      <c r="M29" s="13">
        <f>SUMIFS(ADJ_2019!G:G,ADJ_2019!E:E,A29)</f>
        <v>0</v>
      </c>
      <c r="N29" s="13">
        <f t="shared" ref="N29:N32" si="20">M29+L29</f>
        <v>0</v>
      </c>
      <c r="O29" s="57"/>
      <c r="Q29" s="255"/>
    </row>
    <row r="30" spans="1:17" s="4" customFormat="1" x14ac:dyDescent="0.25">
      <c r="A30" s="29">
        <v>123001</v>
      </c>
      <c r="B30" s="11">
        <v>2300</v>
      </c>
      <c r="C30" s="30">
        <v>1281</v>
      </c>
      <c r="D30" s="12">
        <v>123</v>
      </c>
      <c r="E30" s="12" t="s">
        <v>330</v>
      </c>
      <c r="F30" s="12" t="s">
        <v>329</v>
      </c>
      <c r="G30" s="68" t="s">
        <v>570</v>
      </c>
      <c r="H30" s="13">
        <f>SUMIFS(BCTC_HN_2018!L:L,BCTC_HN_2018!A:A,A30)</f>
        <v>0</v>
      </c>
      <c r="I30" s="68" t="s">
        <v>570</v>
      </c>
      <c r="J30" s="13">
        <f>SUMIFS(BCTC_M!N:N,BCTC_M!A:A,A30)</f>
        <v>0</v>
      </c>
      <c r="K30" s="13">
        <f>SUMIFS(BCTC_A!V:V,BCTC_A!A:A,A30)</f>
        <v>0</v>
      </c>
      <c r="L30" s="13">
        <f t="shared" si="19"/>
        <v>0</v>
      </c>
      <c r="M30" s="13">
        <f>SUMIFS(ADJ_2019!G:G,ADJ_2019!E:E,A30)</f>
        <v>0</v>
      </c>
      <c r="N30" s="13">
        <f t="shared" si="20"/>
        <v>0</v>
      </c>
      <c r="O30" s="57"/>
      <c r="Q30" s="255"/>
    </row>
    <row r="31" spans="1:17" s="4" customFormat="1" x14ac:dyDescent="0.25">
      <c r="A31" s="29">
        <v>123002</v>
      </c>
      <c r="B31" s="11">
        <v>2300</v>
      </c>
      <c r="C31" s="12">
        <v>1282</v>
      </c>
      <c r="D31" s="12">
        <v>123</v>
      </c>
      <c r="E31" s="12" t="s">
        <v>328</v>
      </c>
      <c r="F31" s="12" t="s">
        <v>327</v>
      </c>
      <c r="G31" s="68" t="s">
        <v>570</v>
      </c>
      <c r="H31" s="13">
        <f>SUMIFS(BCTC_HN_2018!L:L,BCTC_HN_2018!A:A,A31)</f>
        <v>0</v>
      </c>
      <c r="I31" s="68" t="s">
        <v>570</v>
      </c>
      <c r="J31" s="13">
        <f>SUMIFS(BCTC_M!N:N,BCTC_M!A:A,A31)</f>
        <v>0</v>
      </c>
      <c r="K31" s="13">
        <f>SUMIFS(BCTC_A!V:V,BCTC_A!A:A,A31)</f>
        <v>0</v>
      </c>
      <c r="L31" s="13">
        <f t="shared" si="19"/>
        <v>0</v>
      </c>
      <c r="M31" s="13">
        <f>SUMIFS(ADJ_2019!G:G,ADJ_2019!E:E,A31)</f>
        <v>0</v>
      </c>
      <c r="N31" s="13">
        <f t="shared" si="20"/>
        <v>0</v>
      </c>
      <c r="O31" s="57"/>
      <c r="Q31" s="255"/>
    </row>
    <row r="32" spans="1:17" s="4" customFormat="1" x14ac:dyDescent="0.25">
      <c r="A32" s="21">
        <v>123003</v>
      </c>
      <c r="B32" s="65">
        <v>2300</v>
      </c>
      <c r="C32" s="34">
        <v>12882</v>
      </c>
      <c r="D32" s="22">
        <v>123</v>
      </c>
      <c r="E32" s="22" t="s">
        <v>326</v>
      </c>
      <c r="F32" s="22" t="s">
        <v>325</v>
      </c>
      <c r="G32" s="68" t="s">
        <v>570</v>
      </c>
      <c r="H32" s="13">
        <f>SUMIFS(BCTC_HN_2018!L:L,BCTC_HN_2018!A:A,A32)</f>
        <v>0</v>
      </c>
      <c r="I32" s="68" t="s">
        <v>570</v>
      </c>
      <c r="J32" s="13">
        <f>SUMIFS(BCTC_M!N:N,BCTC_M!A:A,A32)</f>
        <v>0</v>
      </c>
      <c r="K32" s="13">
        <f>SUMIFS(BCTC_A!V:V,BCTC_A!A:A,A32)</f>
        <v>0</v>
      </c>
      <c r="L32" s="13">
        <f t="shared" si="19"/>
        <v>0</v>
      </c>
      <c r="M32" s="13">
        <f>SUMIFS(ADJ_2019!G:G,ADJ_2019!E:E,A32)</f>
        <v>0</v>
      </c>
      <c r="N32" s="13">
        <f t="shared" si="20"/>
        <v>0</v>
      </c>
      <c r="O32" s="57"/>
      <c r="Q32" s="255"/>
    </row>
    <row r="33" spans="1:17" s="4" customFormat="1" x14ac:dyDescent="0.25">
      <c r="A33" s="14"/>
      <c r="B33" s="14"/>
      <c r="C33" s="15"/>
      <c r="D33" s="15"/>
      <c r="E33" s="15" t="s">
        <v>324</v>
      </c>
      <c r="F33" s="15" t="s">
        <v>323</v>
      </c>
      <c r="G33" s="69"/>
      <c r="H33" s="16">
        <f t="shared" ref="H33:N33" si="21">SUM(H30:H32)</f>
        <v>0</v>
      </c>
      <c r="I33" s="69"/>
      <c r="J33" s="16">
        <f t="shared" si="21"/>
        <v>0</v>
      </c>
      <c r="K33" s="16">
        <f t="shared" si="21"/>
        <v>0</v>
      </c>
      <c r="L33" s="16">
        <f t="shared" si="21"/>
        <v>0</v>
      </c>
      <c r="M33" s="16">
        <f t="shared" si="21"/>
        <v>0</v>
      </c>
      <c r="N33" s="16">
        <f t="shared" si="21"/>
        <v>0</v>
      </c>
      <c r="O33" s="57"/>
      <c r="Q33" s="255"/>
    </row>
    <row r="34" spans="1:17" s="4" customFormat="1" x14ac:dyDescent="0.25">
      <c r="A34" s="31"/>
      <c r="B34" s="31"/>
      <c r="C34" s="27"/>
      <c r="D34" s="27">
        <v>120</v>
      </c>
      <c r="E34" s="27" t="s">
        <v>542</v>
      </c>
      <c r="F34" s="27" t="s">
        <v>541</v>
      </c>
      <c r="G34" s="72"/>
      <c r="H34" s="28">
        <f t="shared" ref="H34:N34" si="22">SUM(H28:H29,H33)</f>
        <v>0</v>
      </c>
      <c r="I34" s="72"/>
      <c r="J34" s="28">
        <f t="shared" si="22"/>
        <v>0</v>
      </c>
      <c r="K34" s="28">
        <f t="shared" si="22"/>
        <v>0</v>
      </c>
      <c r="L34" s="28">
        <f t="shared" si="22"/>
        <v>0</v>
      </c>
      <c r="M34" s="28">
        <f t="shared" si="22"/>
        <v>0</v>
      </c>
      <c r="N34" s="28">
        <f t="shared" si="22"/>
        <v>0</v>
      </c>
      <c r="O34" s="57"/>
      <c r="Q34" s="255"/>
    </row>
    <row r="35" spans="1:17" s="4" customFormat="1" x14ac:dyDescent="0.25">
      <c r="A35" s="14">
        <v>131001</v>
      </c>
      <c r="B35" s="14">
        <v>2500</v>
      </c>
      <c r="C35" s="32">
        <v>1311</v>
      </c>
      <c r="D35" s="15">
        <v>131</v>
      </c>
      <c r="E35" s="15" t="s">
        <v>540</v>
      </c>
      <c r="F35" s="15" t="s">
        <v>539</v>
      </c>
      <c r="G35" s="68" t="s">
        <v>570</v>
      </c>
      <c r="H35" s="13">
        <f>SUMIFS(BCTC_HN_2018!L:L,BCTC_HN_2018!A:A,A35)</f>
        <v>3600000000</v>
      </c>
      <c r="I35" s="68" t="s">
        <v>570</v>
      </c>
      <c r="J35" s="13">
        <f>SUMIFS(BCTC_M!N:N,BCTC_M!A:A,A35)</f>
        <v>3840000000</v>
      </c>
      <c r="K35" s="13">
        <f>SUMIFS(BCTC_A!V:V,BCTC_A!A:A,A35)</f>
        <v>24000000000</v>
      </c>
      <c r="L35" s="13">
        <f t="shared" ref="L35:L39" si="23">K35+J35</f>
        <v>27840000000</v>
      </c>
      <c r="M35" s="13">
        <f>SUMIFS(ADJ_2019!G:G,ADJ_2019!E:E,A35)</f>
        <v>-11999999999.999998</v>
      </c>
      <c r="N35" s="13">
        <f t="shared" ref="N35:N39" si="24">M35+L35</f>
        <v>15840000000.000002</v>
      </c>
      <c r="O35" s="57"/>
      <c r="Q35" s="255"/>
    </row>
    <row r="36" spans="1:17" s="4" customFormat="1" x14ac:dyDescent="0.25">
      <c r="A36" s="14">
        <v>132001</v>
      </c>
      <c r="B36" s="14">
        <v>2550</v>
      </c>
      <c r="C36" s="32">
        <v>3313</v>
      </c>
      <c r="D36" s="15">
        <v>132</v>
      </c>
      <c r="E36" s="15" t="s">
        <v>538</v>
      </c>
      <c r="F36" s="15" t="s">
        <v>537</v>
      </c>
      <c r="G36" s="68" t="s">
        <v>570</v>
      </c>
      <c r="H36" s="13">
        <f>SUMIFS(BCTC_HN_2018!L:L,BCTC_HN_2018!A:A,A36)</f>
        <v>0</v>
      </c>
      <c r="I36" s="68" t="s">
        <v>570</v>
      </c>
      <c r="J36" s="13">
        <f>SUMIFS(BCTC_M!N:N,BCTC_M!A:A,A36)</f>
        <v>0</v>
      </c>
      <c r="K36" s="13">
        <f>SUMIFS(BCTC_A!V:V,BCTC_A!A:A,A36)</f>
        <v>0</v>
      </c>
      <c r="L36" s="13">
        <f t="shared" si="23"/>
        <v>0</v>
      </c>
      <c r="M36" s="13">
        <f>SUMIFS(ADJ_2019!G:G,ADJ_2019!E:E,A36)</f>
        <v>0</v>
      </c>
      <c r="N36" s="13">
        <f t="shared" si="24"/>
        <v>0</v>
      </c>
      <c r="O36" s="57"/>
      <c r="Q36" s="255"/>
    </row>
    <row r="37" spans="1:17" s="4" customFormat="1" x14ac:dyDescent="0.25">
      <c r="A37" s="29">
        <v>133001</v>
      </c>
      <c r="B37" s="29">
        <v>2510</v>
      </c>
      <c r="C37" s="30">
        <v>13621</v>
      </c>
      <c r="D37" s="12">
        <v>133</v>
      </c>
      <c r="E37" s="12" t="s">
        <v>460</v>
      </c>
      <c r="F37" s="12" t="s">
        <v>459</v>
      </c>
      <c r="G37" s="68" t="s">
        <v>570</v>
      </c>
      <c r="H37" s="13">
        <f>SUMIFS(BCTC_HN_2018!L:L,BCTC_HN_2018!A:A,A37)</f>
        <v>0</v>
      </c>
      <c r="I37" s="68" t="s">
        <v>570</v>
      </c>
      <c r="J37" s="13">
        <f>SUMIFS(BCTC_M!N:N,BCTC_M!A:A,A37)</f>
        <v>0</v>
      </c>
      <c r="K37" s="13">
        <f>SUMIFS(BCTC_A!V:V,BCTC_A!A:A,A37)</f>
        <v>0</v>
      </c>
      <c r="L37" s="13">
        <f t="shared" si="23"/>
        <v>0</v>
      </c>
      <c r="M37" s="13">
        <f>SUMIFS(ADJ_2019!G:G,ADJ_2019!E:E,A37)</f>
        <v>0</v>
      </c>
      <c r="N37" s="13">
        <f t="shared" si="24"/>
        <v>0</v>
      </c>
      <c r="O37" s="57"/>
      <c r="Q37" s="255"/>
    </row>
    <row r="38" spans="1:17" s="4" customFormat="1" x14ac:dyDescent="0.25">
      <c r="A38" s="29">
        <v>133002</v>
      </c>
      <c r="B38" s="29">
        <v>2510</v>
      </c>
      <c r="C38" s="30">
        <v>13631</v>
      </c>
      <c r="D38" s="12">
        <v>133</v>
      </c>
      <c r="E38" s="12" t="s">
        <v>458</v>
      </c>
      <c r="F38" s="12" t="s">
        <v>457</v>
      </c>
      <c r="G38" s="68" t="s">
        <v>570</v>
      </c>
      <c r="H38" s="13">
        <f>SUMIFS(BCTC_HN_2018!L:L,BCTC_HN_2018!A:A,A38)</f>
        <v>0</v>
      </c>
      <c r="I38" s="68" t="s">
        <v>570</v>
      </c>
      <c r="J38" s="13">
        <f>SUMIFS(BCTC_M!N:N,BCTC_M!A:A,A38)</f>
        <v>0</v>
      </c>
      <c r="K38" s="13">
        <f>SUMIFS(BCTC_A!V:V,BCTC_A!A:A,A38)</f>
        <v>0</v>
      </c>
      <c r="L38" s="13">
        <f t="shared" si="23"/>
        <v>0</v>
      </c>
      <c r="M38" s="13">
        <f>SUMIFS(ADJ_2019!G:G,ADJ_2019!E:E,A38)</f>
        <v>0</v>
      </c>
      <c r="N38" s="13">
        <f t="shared" si="24"/>
        <v>0</v>
      </c>
      <c r="O38" s="57"/>
      <c r="Q38" s="255"/>
    </row>
    <row r="39" spans="1:17" s="4" customFormat="1" x14ac:dyDescent="0.25">
      <c r="A39" s="29">
        <v>133003</v>
      </c>
      <c r="B39" s="29">
        <v>2510</v>
      </c>
      <c r="C39" s="30">
        <v>13681</v>
      </c>
      <c r="D39" s="12">
        <v>133</v>
      </c>
      <c r="E39" s="12" t="s">
        <v>456</v>
      </c>
      <c r="F39" s="12" t="s">
        <v>455</v>
      </c>
      <c r="G39" s="68" t="s">
        <v>570</v>
      </c>
      <c r="H39" s="13">
        <f>SUMIFS(BCTC_HN_2018!L:L,BCTC_HN_2018!A:A,A39)</f>
        <v>0</v>
      </c>
      <c r="I39" s="68" t="s">
        <v>570</v>
      </c>
      <c r="J39" s="13">
        <f>SUMIFS(BCTC_M!N:N,BCTC_M!A:A,A39)</f>
        <v>0</v>
      </c>
      <c r="K39" s="13">
        <f>SUMIFS(BCTC_A!V:V,BCTC_A!A:A,A39)</f>
        <v>0</v>
      </c>
      <c r="L39" s="13">
        <f t="shared" si="23"/>
        <v>0</v>
      </c>
      <c r="M39" s="13">
        <f>SUMIFS(ADJ_2019!G:G,ADJ_2019!E:E,A39)</f>
        <v>0</v>
      </c>
      <c r="N39" s="13">
        <f t="shared" si="24"/>
        <v>0</v>
      </c>
      <c r="O39" s="57"/>
      <c r="Q39" s="255"/>
    </row>
    <row r="40" spans="1:17" s="4" customFormat="1" x14ac:dyDescent="0.25">
      <c r="A40" s="14"/>
      <c r="B40" s="14"/>
      <c r="C40" s="15"/>
      <c r="D40" s="15"/>
      <c r="E40" s="15" t="s">
        <v>536</v>
      </c>
      <c r="F40" s="15" t="s">
        <v>535</v>
      </c>
      <c r="G40" s="69"/>
      <c r="H40" s="16">
        <f t="shared" ref="H40:N40" si="25">SUM(H37:H39)</f>
        <v>0</v>
      </c>
      <c r="I40" s="69"/>
      <c r="J40" s="16">
        <f t="shared" si="25"/>
        <v>0</v>
      </c>
      <c r="K40" s="16">
        <f t="shared" si="25"/>
        <v>0</v>
      </c>
      <c r="L40" s="16">
        <f t="shared" si="25"/>
        <v>0</v>
      </c>
      <c r="M40" s="16">
        <f t="shared" si="25"/>
        <v>0</v>
      </c>
      <c r="N40" s="16">
        <f t="shared" si="25"/>
        <v>0</v>
      </c>
      <c r="O40" s="57"/>
      <c r="Q40" s="255"/>
    </row>
    <row r="41" spans="1:17" s="4" customFormat="1" x14ac:dyDescent="0.25">
      <c r="A41" s="14">
        <v>134001</v>
      </c>
      <c r="B41" s="14">
        <v>2500</v>
      </c>
      <c r="C41" s="32">
        <v>3371</v>
      </c>
      <c r="D41" s="15">
        <v>134</v>
      </c>
      <c r="E41" s="15" t="s">
        <v>534</v>
      </c>
      <c r="F41" s="15" t="s">
        <v>533</v>
      </c>
      <c r="G41" s="68" t="s">
        <v>570</v>
      </c>
      <c r="H41" s="13">
        <f>SUMIFS(BCTC_HN_2018!L:L,BCTC_HN_2018!A:A,A41)</f>
        <v>0</v>
      </c>
      <c r="I41" s="68" t="s">
        <v>570</v>
      </c>
      <c r="J41" s="13">
        <f>SUMIFS(BCTC_M!N:N,BCTC_M!A:A,A41)</f>
        <v>0</v>
      </c>
      <c r="K41" s="13">
        <f>SUMIFS(BCTC_A!V:V,BCTC_A!A:A,A41)</f>
        <v>0</v>
      </c>
      <c r="L41" s="13">
        <f t="shared" ref="L41:L48" si="26">K41+J41</f>
        <v>0</v>
      </c>
      <c r="M41" s="13">
        <f>SUMIFS(ADJ_2019!G:G,ADJ_2019!E:E,A41)</f>
        <v>0</v>
      </c>
      <c r="N41" s="13">
        <f t="shared" ref="N41:N48" si="27">M41+L41</f>
        <v>0</v>
      </c>
      <c r="O41" s="57"/>
      <c r="Q41" s="255"/>
    </row>
    <row r="42" spans="1:17" s="4" customFormat="1" x14ac:dyDescent="0.25">
      <c r="A42" s="14">
        <v>135001</v>
      </c>
      <c r="B42" s="14">
        <v>2300</v>
      </c>
      <c r="C42" s="32">
        <v>12831</v>
      </c>
      <c r="D42" s="15">
        <v>135</v>
      </c>
      <c r="E42" s="15" t="s">
        <v>532</v>
      </c>
      <c r="F42" s="15" t="s">
        <v>531</v>
      </c>
      <c r="G42" s="68" t="s">
        <v>570</v>
      </c>
      <c r="H42" s="13">
        <f>SUMIFS(BCTC_HN_2018!L:L,BCTC_HN_2018!A:A,A42)</f>
        <v>0</v>
      </c>
      <c r="I42" s="68" t="s">
        <v>570</v>
      </c>
      <c r="J42" s="13">
        <f>SUMIFS(BCTC_M!N:N,BCTC_M!A:A,A42)</f>
        <v>40000000000</v>
      </c>
      <c r="K42" s="13">
        <f>SUMIFS(BCTC_A!V:V,BCTC_A!A:A,A42)</f>
        <v>0</v>
      </c>
      <c r="L42" s="13">
        <f t="shared" si="26"/>
        <v>40000000000</v>
      </c>
      <c r="M42" s="13">
        <f>SUMIFS(ADJ_2019!G:G,ADJ_2019!E:E,A42)</f>
        <v>-30000000000</v>
      </c>
      <c r="N42" s="13">
        <f t="shared" si="27"/>
        <v>10000000000</v>
      </c>
      <c r="O42" s="57"/>
      <c r="Q42" s="255" t="s">
        <v>867</v>
      </c>
    </row>
    <row r="43" spans="1:17" s="4" customFormat="1" x14ac:dyDescent="0.25">
      <c r="A43" s="29">
        <v>136001</v>
      </c>
      <c r="B43" s="33">
        <v>2300</v>
      </c>
      <c r="C43" s="30">
        <v>13851</v>
      </c>
      <c r="D43" s="12">
        <v>136</v>
      </c>
      <c r="E43" s="12" t="s">
        <v>228</v>
      </c>
      <c r="F43" s="12" t="s">
        <v>227</v>
      </c>
      <c r="G43" s="68" t="s">
        <v>570</v>
      </c>
      <c r="H43" s="13">
        <f>SUMIFS(BCTC_HN_2018!L:L,BCTC_HN_2018!A:A,A43)</f>
        <v>0</v>
      </c>
      <c r="I43" s="68" t="s">
        <v>570</v>
      </c>
      <c r="J43" s="13">
        <f>SUMIFS(BCTC_M!N:N,BCTC_M!A:A,A43)</f>
        <v>0</v>
      </c>
      <c r="K43" s="13">
        <f>SUMIFS(BCTC_A!V:V,BCTC_A!A:A,A43)</f>
        <v>0</v>
      </c>
      <c r="L43" s="13">
        <f t="shared" si="26"/>
        <v>0</v>
      </c>
      <c r="M43" s="13">
        <f>SUMIFS(ADJ_2019!G:G,ADJ_2019!E:E,A43)</f>
        <v>0</v>
      </c>
      <c r="N43" s="13">
        <f t="shared" si="27"/>
        <v>0</v>
      </c>
      <c r="O43" s="57"/>
      <c r="Q43" s="255"/>
    </row>
    <row r="44" spans="1:17" s="4" customFormat="1" x14ac:dyDescent="0.25">
      <c r="A44" s="29">
        <v>136002</v>
      </c>
      <c r="B44" s="33">
        <v>2300</v>
      </c>
      <c r="C44" s="30">
        <v>13881</v>
      </c>
      <c r="D44" s="12">
        <v>136</v>
      </c>
      <c r="E44" s="12" t="s">
        <v>530</v>
      </c>
      <c r="F44" s="12" t="s">
        <v>225</v>
      </c>
      <c r="G44" s="68" t="s">
        <v>570</v>
      </c>
      <c r="H44" s="13">
        <f>SUMIFS(BCTC_HN_2018!L:L,BCTC_HN_2018!A:A,A44)</f>
        <v>0</v>
      </c>
      <c r="I44" s="68" t="s">
        <v>570</v>
      </c>
      <c r="J44" s="13">
        <f>SUMIFS(BCTC_M!N:N,BCTC_M!A:A,A44)</f>
        <v>5100000000</v>
      </c>
      <c r="K44" s="13">
        <f>SUMIFS(BCTC_A!V:V,BCTC_A!A:A,A44)</f>
        <v>0</v>
      </c>
      <c r="L44" s="13">
        <f t="shared" si="26"/>
        <v>5100000000</v>
      </c>
      <c r="M44" s="13">
        <f>SUMIFS(ADJ_2019!G:G,ADJ_2019!E:E,A44)</f>
        <v>-3600000000</v>
      </c>
      <c r="N44" s="13">
        <f t="shared" si="27"/>
        <v>1500000000</v>
      </c>
      <c r="O44" s="57"/>
      <c r="Q44" s="255" t="s">
        <v>869</v>
      </c>
    </row>
    <row r="45" spans="1:17" s="4" customFormat="1" x14ac:dyDescent="0.25">
      <c r="A45" s="29">
        <v>136003</v>
      </c>
      <c r="B45" s="33">
        <v>2300</v>
      </c>
      <c r="C45" s="30">
        <v>3341</v>
      </c>
      <c r="D45" s="12">
        <v>136</v>
      </c>
      <c r="E45" s="12" t="s">
        <v>280</v>
      </c>
      <c r="F45" s="12" t="s">
        <v>279</v>
      </c>
      <c r="G45" s="68" t="s">
        <v>570</v>
      </c>
      <c r="H45" s="13">
        <f>SUMIFS(BCTC_HN_2018!L:L,BCTC_HN_2018!A:A,A45)</f>
        <v>0</v>
      </c>
      <c r="I45" s="68" t="s">
        <v>570</v>
      </c>
      <c r="J45" s="13">
        <f>SUMIFS(BCTC_M!N:N,BCTC_M!A:A,A45)</f>
        <v>0</v>
      </c>
      <c r="K45" s="13">
        <f>SUMIFS(BCTC_A!V:V,BCTC_A!A:A,A45)</f>
        <v>0</v>
      </c>
      <c r="L45" s="13">
        <f t="shared" si="26"/>
        <v>0</v>
      </c>
      <c r="M45" s="13">
        <f>SUMIFS(ADJ_2019!G:G,ADJ_2019!E:E,A45)</f>
        <v>0</v>
      </c>
      <c r="N45" s="13">
        <f t="shared" si="27"/>
        <v>0</v>
      </c>
      <c r="O45" s="57"/>
      <c r="Q45" s="255"/>
    </row>
    <row r="46" spans="1:17" s="4" customFormat="1" x14ac:dyDescent="0.25">
      <c r="A46" s="29">
        <v>136004</v>
      </c>
      <c r="B46" s="33">
        <v>2300</v>
      </c>
      <c r="C46" s="30">
        <v>3381</v>
      </c>
      <c r="D46" s="12">
        <v>136</v>
      </c>
      <c r="E46" s="12" t="s">
        <v>450</v>
      </c>
      <c r="F46" s="12" t="s">
        <v>223</v>
      </c>
      <c r="G46" s="68" t="s">
        <v>570</v>
      </c>
      <c r="H46" s="13">
        <f>SUMIFS(BCTC_HN_2018!L:L,BCTC_HN_2018!A:A,A46)</f>
        <v>0</v>
      </c>
      <c r="I46" s="68" t="s">
        <v>570</v>
      </c>
      <c r="J46" s="13">
        <f>SUMIFS(BCTC_M!N:N,BCTC_M!A:A,A46)</f>
        <v>0</v>
      </c>
      <c r="K46" s="13">
        <f>SUMIFS(BCTC_A!V:V,BCTC_A!A:A,A46)</f>
        <v>0</v>
      </c>
      <c r="L46" s="13">
        <f t="shared" si="26"/>
        <v>0</v>
      </c>
      <c r="M46" s="13">
        <f>SUMIFS(ADJ_2019!G:G,ADJ_2019!E:E,A46)</f>
        <v>0</v>
      </c>
      <c r="N46" s="13">
        <f t="shared" si="27"/>
        <v>0</v>
      </c>
      <c r="O46" s="57"/>
      <c r="Q46" s="255"/>
    </row>
    <row r="47" spans="1:17" s="4" customFormat="1" x14ac:dyDescent="0.25">
      <c r="A47" s="29">
        <v>136005</v>
      </c>
      <c r="B47" s="33">
        <v>2300</v>
      </c>
      <c r="C47" s="30">
        <v>1411</v>
      </c>
      <c r="D47" s="12">
        <v>136</v>
      </c>
      <c r="E47" s="12" t="s">
        <v>449</v>
      </c>
      <c r="F47" s="12" t="s">
        <v>448</v>
      </c>
      <c r="G47" s="68" t="s">
        <v>570</v>
      </c>
      <c r="H47" s="13">
        <f>SUMIFS(BCTC_HN_2018!L:L,BCTC_HN_2018!A:A,A47)</f>
        <v>0</v>
      </c>
      <c r="I47" s="68" t="s">
        <v>570</v>
      </c>
      <c r="J47" s="13">
        <f>SUMIFS(BCTC_M!N:N,BCTC_M!A:A,A47)</f>
        <v>0</v>
      </c>
      <c r="K47" s="13">
        <f>SUMIFS(BCTC_A!V:V,BCTC_A!A:A,A47)</f>
        <v>0</v>
      </c>
      <c r="L47" s="13">
        <f t="shared" si="26"/>
        <v>0</v>
      </c>
      <c r="M47" s="13">
        <f>SUMIFS(ADJ_2019!G:G,ADJ_2019!E:E,A47)</f>
        <v>0</v>
      </c>
      <c r="N47" s="13">
        <f t="shared" si="27"/>
        <v>0</v>
      </c>
      <c r="O47" s="57"/>
      <c r="Q47" s="255"/>
    </row>
    <row r="48" spans="1:17" s="4" customFormat="1" x14ac:dyDescent="0.25">
      <c r="A48" s="29">
        <v>136006</v>
      </c>
      <c r="B48" s="29">
        <v>2300</v>
      </c>
      <c r="C48" s="30">
        <v>2441</v>
      </c>
      <c r="D48" s="12">
        <v>136</v>
      </c>
      <c r="E48" s="12" t="s">
        <v>447</v>
      </c>
      <c r="F48" s="12" t="s">
        <v>446</v>
      </c>
      <c r="G48" s="68" t="s">
        <v>570</v>
      </c>
      <c r="H48" s="13">
        <f>SUMIFS(BCTC_HN_2018!L:L,BCTC_HN_2018!A:A,A48)</f>
        <v>0</v>
      </c>
      <c r="I48" s="68" t="s">
        <v>570</v>
      </c>
      <c r="J48" s="13">
        <f>SUMIFS(BCTC_M!N:N,BCTC_M!A:A,A48)</f>
        <v>0</v>
      </c>
      <c r="K48" s="13">
        <f>SUMIFS(BCTC_A!V:V,BCTC_A!A:A,A48)</f>
        <v>0</v>
      </c>
      <c r="L48" s="13">
        <f t="shared" si="26"/>
        <v>0</v>
      </c>
      <c r="M48" s="13">
        <f>SUMIFS(ADJ_2019!G:G,ADJ_2019!E:E,A48)</f>
        <v>0</v>
      </c>
      <c r="N48" s="13">
        <f t="shared" si="27"/>
        <v>0</v>
      </c>
      <c r="O48" s="57"/>
      <c r="Q48" s="255"/>
    </row>
    <row r="49" spans="1:17" s="4" customFormat="1" x14ac:dyDescent="0.25">
      <c r="A49" s="14"/>
      <c r="B49" s="14"/>
      <c r="C49" s="15"/>
      <c r="D49" s="15"/>
      <c r="E49" s="15" t="s">
        <v>529</v>
      </c>
      <c r="F49" s="15" t="s">
        <v>528</v>
      </c>
      <c r="G49" s="69"/>
      <c r="H49" s="16">
        <f t="shared" ref="H49:N49" si="28">SUM(H43:H48)</f>
        <v>0</v>
      </c>
      <c r="I49" s="69"/>
      <c r="J49" s="16">
        <f t="shared" si="28"/>
        <v>5100000000</v>
      </c>
      <c r="K49" s="16">
        <f t="shared" si="28"/>
        <v>0</v>
      </c>
      <c r="L49" s="16">
        <f t="shared" si="28"/>
        <v>5100000000</v>
      </c>
      <c r="M49" s="16">
        <f t="shared" si="28"/>
        <v>-3600000000</v>
      </c>
      <c r="N49" s="16">
        <f t="shared" si="28"/>
        <v>1500000000</v>
      </c>
      <c r="O49" s="57"/>
      <c r="Q49" s="255"/>
    </row>
    <row r="50" spans="1:17" s="4" customFormat="1" x14ac:dyDescent="0.25">
      <c r="A50" s="14">
        <v>137001</v>
      </c>
      <c r="B50" s="33">
        <v>2300</v>
      </c>
      <c r="C50" s="15">
        <v>22931</v>
      </c>
      <c r="D50" s="15">
        <v>137</v>
      </c>
      <c r="E50" s="15" t="s">
        <v>527</v>
      </c>
      <c r="F50" s="15" t="s">
        <v>526</v>
      </c>
      <c r="G50" s="68" t="s">
        <v>570</v>
      </c>
      <c r="H50" s="13">
        <f>SUMIFS(BCTC_HN_2018!L:L,BCTC_HN_2018!A:A,A50)</f>
        <v>0</v>
      </c>
      <c r="I50" s="68" t="s">
        <v>570</v>
      </c>
      <c r="J50" s="13">
        <f>SUMIFS(BCTC_M!N:N,BCTC_M!A:A,A50)</f>
        <v>0</v>
      </c>
      <c r="K50" s="13">
        <f>SUMIFS(BCTC_A!V:V,BCTC_A!A:A,A50)</f>
        <v>0</v>
      </c>
      <c r="L50" s="13">
        <f t="shared" ref="L50:L51" si="29">K50+J50</f>
        <v>0</v>
      </c>
      <c r="M50" s="13">
        <f>SUMIFS(ADJ_2019!G:G,ADJ_2019!E:E,A50)</f>
        <v>0</v>
      </c>
      <c r="N50" s="13">
        <f t="shared" ref="N50:N51" si="30">M50+L50</f>
        <v>0</v>
      </c>
      <c r="O50" s="57"/>
      <c r="Q50" s="255"/>
    </row>
    <row r="51" spans="1:17" s="4" customFormat="1" x14ac:dyDescent="0.25">
      <c r="A51" s="14">
        <v>139001</v>
      </c>
      <c r="B51" s="14">
        <v>2300</v>
      </c>
      <c r="C51" s="15">
        <v>1381</v>
      </c>
      <c r="D51" s="15">
        <v>139</v>
      </c>
      <c r="E51" s="15" t="s">
        <v>525</v>
      </c>
      <c r="F51" s="15" t="s">
        <v>524</v>
      </c>
      <c r="G51" s="68" t="s">
        <v>570</v>
      </c>
      <c r="H51" s="13">
        <f>SUMIFS(BCTC_HN_2018!L:L,BCTC_HN_2018!A:A,A51)</f>
        <v>0</v>
      </c>
      <c r="I51" s="68" t="s">
        <v>570</v>
      </c>
      <c r="J51" s="13">
        <f>SUMIFS(BCTC_M!N:N,BCTC_M!A:A,A51)</f>
        <v>0</v>
      </c>
      <c r="K51" s="13">
        <f>SUMIFS(BCTC_A!V:V,BCTC_A!A:A,A51)</f>
        <v>0</v>
      </c>
      <c r="L51" s="13">
        <f t="shared" si="29"/>
        <v>0</v>
      </c>
      <c r="M51" s="13">
        <f>SUMIFS(ADJ_2019!G:G,ADJ_2019!E:E,A51)</f>
        <v>0</v>
      </c>
      <c r="N51" s="13">
        <f t="shared" si="30"/>
        <v>0</v>
      </c>
      <c r="O51" s="57"/>
      <c r="Q51" s="255"/>
    </row>
    <row r="52" spans="1:17" s="4" customFormat="1" x14ac:dyDescent="0.25">
      <c r="A52" s="31"/>
      <c r="B52" s="31"/>
      <c r="C52" s="27"/>
      <c r="D52" s="27">
        <v>130</v>
      </c>
      <c r="E52" s="27" t="s">
        <v>523</v>
      </c>
      <c r="F52" s="27" t="s">
        <v>522</v>
      </c>
      <c r="G52" s="72"/>
      <c r="H52" s="28">
        <f t="shared" ref="H52:N52" si="31">SUM(H35:H36,H40:H42,H49:H51)</f>
        <v>3600000000</v>
      </c>
      <c r="I52" s="72"/>
      <c r="J52" s="28">
        <f t="shared" si="31"/>
        <v>48940000000</v>
      </c>
      <c r="K52" s="28">
        <f t="shared" si="31"/>
        <v>24000000000</v>
      </c>
      <c r="L52" s="28">
        <f t="shared" si="31"/>
        <v>72940000000</v>
      </c>
      <c r="M52" s="28">
        <f t="shared" si="31"/>
        <v>-45600000000</v>
      </c>
      <c r="N52" s="28">
        <f t="shared" si="31"/>
        <v>27340000000</v>
      </c>
      <c r="O52" s="57"/>
      <c r="Q52" s="255"/>
    </row>
    <row r="53" spans="1:17" s="4" customFormat="1" x14ac:dyDescent="0.25">
      <c r="A53" s="29"/>
      <c r="B53" s="29"/>
      <c r="C53" s="2"/>
      <c r="D53" s="2"/>
      <c r="E53" s="2"/>
      <c r="F53" s="2"/>
      <c r="G53" s="69"/>
      <c r="H53" s="3"/>
      <c r="I53" s="69"/>
      <c r="J53" s="3"/>
      <c r="K53" s="3"/>
      <c r="L53" s="3"/>
      <c r="M53" s="3"/>
      <c r="N53" s="3"/>
      <c r="O53" s="57"/>
    </row>
    <row r="54" spans="1:17" s="4" customFormat="1" x14ac:dyDescent="0.25">
      <c r="A54" s="14">
        <v>141001</v>
      </c>
      <c r="B54" s="14">
        <v>2100</v>
      </c>
      <c r="C54" s="15">
        <v>151</v>
      </c>
      <c r="D54" s="15">
        <v>141</v>
      </c>
      <c r="E54" s="15" t="s">
        <v>521</v>
      </c>
      <c r="F54" s="15" t="s">
        <v>520</v>
      </c>
      <c r="G54" s="68" t="s">
        <v>570</v>
      </c>
      <c r="H54" s="13">
        <f>SUMIFS(BCTC_HN_2018!L:L,BCTC_HN_2018!A:A,A54)</f>
        <v>0</v>
      </c>
      <c r="I54" s="68" t="s">
        <v>570</v>
      </c>
      <c r="J54" s="13">
        <f>SUMIFS(BCTC_M!N:N,BCTC_M!A:A,A54)</f>
        <v>0</v>
      </c>
      <c r="K54" s="13">
        <f>SUMIFS(BCTC_A!V:V,BCTC_A!A:A,A54)</f>
        <v>0</v>
      </c>
      <c r="L54" s="13">
        <f t="shared" ref="L54:L59" si="32">K54+J54</f>
        <v>0</v>
      </c>
      <c r="M54" s="13">
        <f>SUMIFS(ADJ_2019!G:G,ADJ_2019!E:E,A54)</f>
        <v>0</v>
      </c>
      <c r="N54" s="13">
        <f t="shared" ref="N54:N59" si="33">M54+L54</f>
        <v>0</v>
      </c>
      <c r="O54" s="57"/>
      <c r="Q54" s="255"/>
    </row>
    <row r="55" spans="1:17" s="4" customFormat="1" x14ac:dyDescent="0.25">
      <c r="A55" s="14">
        <v>141002</v>
      </c>
      <c r="B55" s="14">
        <v>2100</v>
      </c>
      <c r="C55" s="15">
        <v>152</v>
      </c>
      <c r="D55" s="15">
        <v>141</v>
      </c>
      <c r="E55" s="15" t="s">
        <v>519</v>
      </c>
      <c r="F55" s="15" t="s">
        <v>518</v>
      </c>
      <c r="G55" s="68" t="s">
        <v>570</v>
      </c>
      <c r="H55" s="13">
        <f>SUMIFS(BCTC_HN_2018!L:L,BCTC_HN_2018!A:A,A55)</f>
        <v>0</v>
      </c>
      <c r="I55" s="68" t="s">
        <v>570</v>
      </c>
      <c r="J55" s="13">
        <f>SUMIFS(BCTC_M!N:N,BCTC_M!A:A,A55)</f>
        <v>0</v>
      </c>
      <c r="K55" s="13">
        <f>SUMIFS(BCTC_A!V:V,BCTC_A!A:A,A55)</f>
        <v>0</v>
      </c>
      <c r="L55" s="13">
        <f t="shared" si="32"/>
        <v>0</v>
      </c>
      <c r="M55" s="13">
        <f>SUMIFS(ADJ_2019!G:G,ADJ_2019!E:E,A55)</f>
        <v>0</v>
      </c>
      <c r="N55" s="13">
        <f t="shared" si="33"/>
        <v>0</v>
      </c>
      <c r="O55" s="57"/>
      <c r="Q55" s="255"/>
    </row>
    <row r="56" spans="1:17" s="4" customFormat="1" x14ac:dyDescent="0.25">
      <c r="A56" s="29">
        <v>141003</v>
      </c>
      <c r="B56" s="29">
        <v>2100</v>
      </c>
      <c r="C56" s="12">
        <v>1531</v>
      </c>
      <c r="D56" s="12">
        <v>141</v>
      </c>
      <c r="E56" s="12" t="s">
        <v>511</v>
      </c>
      <c r="F56" s="12" t="s">
        <v>510</v>
      </c>
      <c r="G56" s="68" t="s">
        <v>570</v>
      </c>
      <c r="H56" s="13">
        <f>SUMIFS(BCTC_HN_2018!L:L,BCTC_HN_2018!A:A,A56)</f>
        <v>0</v>
      </c>
      <c r="I56" s="68" t="s">
        <v>570</v>
      </c>
      <c r="J56" s="13">
        <f>SUMIFS(BCTC_M!N:N,BCTC_M!A:A,A56)</f>
        <v>0</v>
      </c>
      <c r="K56" s="13">
        <f>SUMIFS(BCTC_A!V:V,BCTC_A!A:A,A56)</f>
        <v>0</v>
      </c>
      <c r="L56" s="13">
        <f t="shared" si="32"/>
        <v>0</v>
      </c>
      <c r="M56" s="13">
        <f>SUMIFS(ADJ_2019!G:G,ADJ_2019!E:E,A56)</f>
        <v>0</v>
      </c>
      <c r="N56" s="13">
        <f t="shared" si="33"/>
        <v>0</v>
      </c>
      <c r="O56" s="57"/>
      <c r="Q56" s="255"/>
    </row>
    <row r="57" spans="1:17" s="4" customFormat="1" x14ac:dyDescent="0.25">
      <c r="A57" s="29">
        <v>141004</v>
      </c>
      <c r="B57" s="29">
        <v>2100</v>
      </c>
      <c r="C57" s="12">
        <v>1532</v>
      </c>
      <c r="D57" s="12">
        <v>141</v>
      </c>
      <c r="E57" s="12" t="s">
        <v>517</v>
      </c>
      <c r="F57" s="12" t="s">
        <v>516</v>
      </c>
      <c r="G57" s="68" t="s">
        <v>570</v>
      </c>
      <c r="H57" s="13">
        <f>SUMIFS(BCTC_HN_2018!L:L,BCTC_HN_2018!A:A,A57)</f>
        <v>0</v>
      </c>
      <c r="I57" s="68" t="s">
        <v>570</v>
      </c>
      <c r="J57" s="13">
        <f>SUMIFS(BCTC_M!N:N,BCTC_M!A:A,A57)</f>
        <v>0</v>
      </c>
      <c r="K57" s="13">
        <f>SUMIFS(BCTC_A!V:V,BCTC_A!A:A,A57)</f>
        <v>0</v>
      </c>
      <c r="L57" s="13">
        <f t="shared" si="32"/>
        <v>0</v>
      </c>
      <c r="M57" s="13">
        <f>SUMIFS(ADJ_2019!G:G,ADJ_2019!E:E,A57)</f>
        <v>0</v>
      </c>
      <c r="N57" s="13">
        <f t="shared" si="33"/>
        <v>0</v>
      </c>
      <c r="O57" s="57"/>
      <c r="Q57" s="255"/>
    </row>
    <row r="58" spans="1:17" s="4" customFormat="1" x14ac:dyDescent="0.25">
      <c r="A58" s="29">
        <v>141005</v>
      </c>
      <c r="B58" s="29">
        <v>2100</v>
      </c>
      <c r="C58" s="12">
        <v>1533</v>
      </c>
      <c r="D58" s="12">
        <v>141</v>
      </c>
      <c r="E58" s="12" t="s">
        <v>515</v>
      </c>
      <c r="F58" s="12" t="s">
        <v>514</v>
      </c>
      <c r="G58" s="68" t="s">
        <v>570</v>
      </c>
      <c r="H58" s="13">
        <f>SUMIFS(BCTC_HN_2018!L:L,BCTC_HN_2018!A:A,A58)</f>
        <v>0</v>
      </c>
      <c r="I58" s="68" t="s">
        <v>570</v>
      </c>
      <c r="J58" s="13">
        <f>SUMIFS(BCTC_M!N:N,BCTC_M!A:A,A58)</f>
        <v>0</v>
      </c>
      <c r="K58" s="13">
        <f>SUMIFS(BCTC_A!V:V,BCTC_A!A:A,A58)</f>
        <v>0</v>
      </c>
      <c r="L58" s="13">
        <f t="shared" si="32"/>
        <v>0</v>
      </c>
      <c r="M58" s="13">
        <f>SUMIFS(ADJ_2019!G:G,ADJ_2019!E:E,A58)</f>
        <v>0</v>
      </c>
      <c r="N58" s="13">
        <f t="shared" si="33"/>
        <v>0</v>
      </c>
      <c r="O58" s="57"/>
      <c r="Q58" s="255"/>
    </row>
    <row r="59" spans="1:17" s="4" customFormat="1" x14ac:dyDescent="0.25">
      <c r="A59" s="29">
        <v>141006</v>
      </c>
      <c r="B59" s="29">
        <v>2100</v>
      </c>
      <c r="C59" s="30">
        <v>1534</v>
      </c>
      <c r="D59" s="12">
        <v>141</v>
      </c>
      <c r="E59" s="12" t="s">
        <v>513</v>
      </c>
      <c r="F59" s="12" t="s">
        <v>512</v>
      </c>
      <c r="G59" s="68" t="s">
        <v>570</v>
      </c>
      <c r="H59" s="13">
        <f>SUMIFS(BCTC_HN_2018!L:L,BCTC_HN_2018!A:A,A59)</f>
        <v>0</v>
      </c>
      <c r="I59" s="68" t="s">
        <v>570</v>
      </c>
      <c r="J59" s="13">
        <f>SUMIFS(BCTC_M!N:N,BCTC_M!A:A,A59)</f>
        <v>0</v>
      </c>
      <c r="K59" s="13">
        <f>SUMIFS(BCTC_A!V:V,BCTC_A!A:A,A59)</f>
        <v>0</v>
      </c>
      <c r="L59" s="13">
        <f t="shared" si="32"/>
        <v>0</v>
      </c>
      <c r="M59" s="13">
        <f>SUMIFS(ADJ_2019!G:G,ADJ_2019!E:E,A59)</f>
        <v>0</v>
      </c>
      <c r="N59" s="13">
        <f t="shared" si="33"/>
        <v>0</v>
      </c>
      <c r="O59" s="57"/>
      <c r="Q59" s="255"/>
    </row>
    <row r="60" spans="1:17" s="4" customFormat="1" x14ac:dyDescent="0.25">
      <c r="A60" s="14"/>
      <c r="B60" s="14"/>
      <c r="C60" s="15"/>
      <c r="D60" s="15"/>
      <c r="E60" s="15" t="s">
        <v>511</v>
      </c>
      <c r="F60" s="15" t="s">
        <v>510</v>
      </c>
      <c r="G60" s="69"/>
      <c r="H60" s="16">
        <f t="shared" ref="H60:N60" si="34">SUM(H56:H59)</f>
        <v>0</v>
      </c>
      <c r="I60" s="69"/>
      <c r="J60" s="16">
        <f t="shared" si="34"/>
        <v>0</v>
      </c>
      <c r="K60" s="16">
        <f t="shared" si="34"/>
        <v>0</v>
      </c>
      <c r="L60" s="16">
        <f t="shared" si="34"/>
        <v>0</v>
      </c>
      <c r="M60" s="16">
        <f t="shared" si="34"/>
        <v>0</v>
      </c>
      <c r="N60" s="16">
        <f t="shared" si="34"/>
        <v>0</v>
      </c>
      <c r="O60" s="57"/>
      <c r="Q60" s="255"/>
    </row>
    <row r="61" spans="1:17" s="4" customFormat="1" x14ac:dyDescent="0.25">
      <c r="A61" s="29">
        <v>141007</v>
      </c>
      <c r="B61" s="29">
        <v>2100</v>
      </c>
      <c r="C61" s="34">
        <v>1541</v>
      </c>
      <c r="D61" s="12">
        <v>141</v>
      </c>
      <c r="E61" s="22" t="s">
        <v>360</v>
      </c>
      <c r="F61" s="22" t="s">
        <v>359</v>
      </c>
      <c r="G61" s="68" t="s">
        <v>570</v>
      </c>
      <c r="H61" s="13">
        <f>SUMIFS(BCTC_HN_2018!L:L,BCTC_HN_2018!A:A,A61)</f>
        <v>0</v>
      </c>
      <c r="I61" s="68" t="s">
        <v>570</v>
      </c>
      <c r="J61" s="13">
        <f>SUMIFS(BCTC_M!N:N,BCTC_M!A:A,A61)</f>
        <v>0</v>
      </c>
      <c r="K61" s="13">
        <f>SUMIFS(BCTC_A!V:V,BCTC_A!A:A,A61)</f>
        <v>0</v>
      </c>
      <c r="L61" s="13">
        <f t="shared" ref="L61:L64" si="35">K61+J61</f>
        <v>0</v>
      </c>
      <c r="M61" s="13">
        <f>SUMIFS(ADJ_2019!G:G,ADJ_2019!E:E,A61)</f>
        <v>0</v>
      </c>
      <c r="N61" s="13">
        <f t="shared" ref="N61:N64" si="36">M61+L61</f>
        <v>0</v>
      </c>
      <c r="O61" s="57"/>
      <c r="Q61" s="255"/>
    </row>
    <row r="62" spans="1:17" s="4" customFormat="1" x14ac:dyDescent="0.25">
      <c r="A62" s="29">
        <v>141008</v>
      </c>
      <c r="B62" s="29">
        <v>2100</v>
      </c>
      <c r="C62" s="34">
        <v>1542</v>
      </c>
      <c r="D62" s="12">
        <v>141</v>
      </c>
      <c r="E62" s="22" t="s">
        <v>358</v>
      </c>
      <c r="F62" s="22" t="s">
        <v>357</v>
      </c>
      <c r="G62" s="68" t="s">
        <v>570</v>
      </c>
      <c r="H62" s="13">
        <f>SUMIFS(BCTC_HN_2018!L:L,BCTC_HN_2018!A:A,A62)</f>
        <v>0</v>
      </c>
      <c r="I62" s="68" t="s">
        <v>570</v>
      </c>
      <c r="J62" s="13">
        <f>SUMIFS(BCTC_M!N:N,BCTC_M!A:A,A62)</f>
        <v>0</v>
      </c>
      <c r="K62" s="13">
        <f>SUMIFS(BCTC_A!V:V,BCTC_A!A:A,A62)</f>
        <v>0</v>
      </c>
      <c r="L62" s="13">
        <f t="shared" si="35"/>
        <v>0</v>
      </c>
      <c r="M62" s="13">
        <f>SUMIFS(ADJ_2019!G:G,ADJ_2019!E:E,A62)</f>
        <v>0</v>
      </c>
      <c r="N62" s="13">
        <f t="shared" si="36"/>
        <v>0</v>
      </c>
      <c r="O62" s="57"/>
      <c r="Q62" s="255"/>
    </row>
    <row r="63" spans="1:17" s="4" customFormat="1" x14ac:dyDescent="0.25">
      <c r="A63" s="29">
        <v>141009</v>
      </c>
      <c r="B63" s="29">
        <v>2100</v>
      </c>
      <c r="C63" s="34">
        <v>1543</v>
      </c>
      <c r="D63" s="12">
        <v>141</v>
      </c>
      <c r="E63" s="22" t="s">
        <v>356</v>
      </c>
      <c r="F63" s="22" t="s">
        <v>355</v>
      </c>
      <c r="G63" s="68" t="s">
        <v>570</v>
      </c>
      <c r="H63" s="13">
        <f>SUMIFS(BCTC_HN_2018!L:L,BCTC_HN_2018!A:A,A63)</f>
        <v>0</v>
      </c>
      <c r="I63" s="68" t="s">
        <v>570</v>
      </c>
      <c r="J63" s="13">
        <f>SUMIFS(BCTC_M!N:N,BCTC_M!A:A,A63)</f>
        <v>0</v>
      </c>
      <c r="K63" s="13">
        <f>SUMIFS(BCTC_A!V:V,BCTC_A!A:A,A63)</f>
        <v>0</v>
      </c>
      <c r="L63" s="13">
        <f t="shared" si="35"/>
        <v>0</v>
      </c>
      <c r="M63" s="13">
        <f>SUMIFS(ADJ_2019!G:G,ADJ_2019!E:E,A63)</f>
        <v>0</v>
      </c>
      <c r="N63" s="13">
        <f t="shared" si="36"/>
        <v>0</v>
      </c>
      <c r="O63" s="57"/>
      <c r="Q63" s="255"/>
    </row>
    <row r="64" spans="1:17" s="4" customFormat="1" x14ac:dyDescent="0.25">
      <c r="A64" s="29">
        <v>141010</v>
      </c>
      <c r="B64" s="29">
        <v>2100</v>
      </c>
      <c r="C64" s="34">
        <v>1544</v>
      </c>
      <c r="D64" s="12">
        <v>141</v>
      </c>
      <c r="E64" s="22" t="s">
        <v>354</v>
      </c>
      <c r="F64" s="22" t="s">
        <v>353</v>
      </c>
      <c r="G64" s="68" t="s">
        <v>570</v>
      </c>
      <c r="H64" s="13">
        <f>SUMIFS(BCTC_HN_2018!L:L,BCTC_HN_2018!A:A,A64)</f>
        <v>0</v>
      </c>
      <c r="I64" s="68" t="s">
        <v>570</v>
      </c>
      <c r="J64" s="13">
        <f>SUMIFS(BCTC_M!N:N,BCTC_M!A:A,A64)</f>
        <v>0</v>
      </c>
      <c r="K64" s="13">
        <f>SUMIFS(BCTC_A!V:V,BCTC_A!A:A,A64)</f>
        <v>0</v>
      </c>
      <c r="L64" s="13">
        <f t="shared" si="35"/>
        <v>0</v>
      </c>
      <c r="M64" s="13">
        <f>SUMIFS(ADJ_2019!G:G,ADJ_2019!E:E,A64)</f>
        <v>0</v>
      </c>
      <c r="N64" s="13">
        <f t="shared" si="36"/>
        <v>0</v>
      </c>
      <c r="O64" s="57"/>
      <c r="Q64" s="255"/>
    </row>
    <row r="65" spans="1:17" s="4" customFormat="1" x14ac:dyDescent="0.25">
      <c r="A65" s="14"/>
      <c r="B65" s="14"/>
      <c r="C65" s="15"/>
      <c r="D65" s="15"/>
      <c r="E65" s="15" t="s">
        <v>509</v>
      </c>
      <c r="F65" s="15" t="s">
        <v>508</v>
      </c>
      <c r="G65" s="69"/>
      <c r="H65" s="16">
        <f t="shared" ref="H65:N65" si="37">SUM(H61:H64)</f>
        <v>0</v>
      </c>
      <c r="I65" s="69"/>
      <c r="J65" s="16">
        <f t="shared" si="37"/>
        <v>0</v>
      </c>
      <c r="K65" s="16">
        <f t="shared" si="37"/>
        <v>0</v>
      </c>
      <c r="L65" s="16">
        <f t="shared" si="37"/>
        <v>0</v>
      </c>
      <c r="M65" s="16">
        <f t="shared" si="37"/>
        <v>0</v>
      </c>
      <c r="N65" s="16">
        <f t="shared" si="37"/>
        <v>0</v>
      </c>
      <c r="O65" s="57"/>
      <c r="Q65" s="255"/>
    </row>
    <row r="66" spans="1:17" s="4" customFormat="1" x14ac:dyDescent="0.25">
      <c r="A66" s="29">
        <v>141011</v>
      </c>
      <c r="B66" s="29">
        <v>2100</v>
      </c>
      <c r="C66" s="12">
        <v>1551</v>
      </c>
      <c r="D66" s="12">
        <v>141</v>
      </c>
      <c r="E66" s="12" t="s">
        <v>507</v>
      </c>
      <c r="F66" s="12" t="s">
        <v>506</v>
      </c>
      <c r="G66" s="68" t="s">
        <v>570</v>
      </c>
      <c r="H66" s="13">
        <f>SUMIFS(BCTC_HN_2018!L:L,BCTC_HN_2018!A:A,A66)</f>
        <v>0</v>
      </c>
      <c r="I66" s="68" t="s">
        <v>570</v>
      </c>
      <c r="J66" s="13">
        <f>SUMIFS(BCTC_M!N:N,BCTC_M!A:A,A66)</f>
        <v>0</v>
      </c>
      <c r="K66" s="13">
        <f>SUMIFS(BCTC_A!V:V,BCTC_A!A:A,A66)</f>
        <v>0</v>
      </c>
      <c r="L66" s="13">
        <f t="shared" ref="L66:L67" si="38">K66+J66</f>
        <v>0</v>
      </c>
      <c r="M66" s="13">
        <f>SUMIFS(ADJ_2019!G:G,ADJ_2019!E:E,A66)</f>
        <v>0</v>
      </c>
      <c r="N66" s="13">
        <f t="shared" ref="N66:N67" si="39">M66+L66</f>
        <v>0</v>
      </c>
      <c r="O66" s="57"/>
      <c r="Q66" s="255"/>
    </row>
    <row r="67" spans="1:17" s="4" customFormat="1" x14ac:dyDescent="0.25">
      <c r="A67" s="29">
        <v>141012</v>
      </c>
      <c r="B67" s="29">
        <v>2100</v>
      </c>
      <c r="C67" s="12">
        <v>1557</v>
      </c>
      <c r="D67" s="12">
        <v>141</v>
      </c>
      <c r="E67" s="12" t="s">
        <v>505</v>
      </c>
      <c r="F67" s="12" t="s">
        <v>504</v>
      </c>
      <c r="G67" s="68" t="s">
        <v>570</v>
      </c>
      <c r="H67" s="13">
        <f>SUMIFS(BCTC_HN_2018!L:L,BCTC_HN_2018!A:A,A67)</f>
        <v>0</v>
      </c>
      <c r="I67" s="68" t="s">
        <v>570</v>
      </c>
      <c r="J67" s="13">
        <f>SUMIFS(BCTC_M!N:N,BCTC_M!A:A,A67)</f>
        <v>0</v>
      </c>
      <c r="K67" s="13">
        <f>SUMIFS(BCTC_A!V:V,BCTC_A!A:A,A67)</f>
        <v>0</v>
      </c>
      <c r="L67" s="13">
        <f t="shared" si="38"/>
        <v>0</v>
      </c>
      <c r="M67" s="13">
        <f>SUMIFS(ADJ_2019!G:G,ADJ_2019!E:E,A67)</f>
        <v>0</v>
      </c>
      <c r="N67" s="13">
        <f t="shared" si="39"/>
        <v>0</v>
      </c>
      <c r="O67" s="57"/>
      <c r="Q67" s="255"/>
    </row>
    <row r="68" spans="1:17" s="4" customFormat="1" x14ac:dyDescent="0.25">
      <c r="A68" s="14"/>
      <c r="B68" s="14"/>
      <c r="C68" s="15"/>
      <c r="D68" s="15"/>
      <c r="E68" s="15" t="s">
        <v>503</v>
      </c>
      <c r="F68" s="15" t="s">
        <v>502</v>
      </c>
      <c r="G68" s="69"/>
      <c r="H68" s="16">
        <f t="shared" ref="H68:N68" si="40">SUM(H66:H67)</f>
        <v>0</v>
      </c>
      <c r="I68" s="69"/>
      <c r="J68" s="16">
        <f t="shared" si="40"/>
        <v>0</v>
      </c>
      <c r="K68" s="16">
        <f t="shared" si="40"/>
        <v>0</v>
      </c>
      <c r="L68" s="16">
        <f t="shared" si="40"/>
        <v>0</v>
      </c>
      <c r="M68" s="16">
        <f t="shared" si="40"/>
        <v>0</v>
      </c>
      <c r="N68" s="16">
        <f t="shared" si="40"/>
        <v>0</v>
      </c>
      <c r="O68" s="57"/>
      <c r="Q68" s="255"/>
    </row>
    <row r="69" spans="1:17" s="4" customFormat="1" x14ac:dyDescent="0.25">
      <c r="A69" s="29">
        <v>141013</v>
      </c>
      <c r="B69" s="29">
        <v>2100</v>
      </c>
      <c r="C69" s="12">
        <v>1561</v>
      </c>
      <c r="D69" s="12">
        <v>141</v>
      </c>
      <c r="E69" s="12" t="s">
        <v>501</v>
      </c>
      <c r="F69" s="12" t="s">
        <v>500</v>
      </c>
      <c r="G69" s="68" t="s">
        <v>570</v>
      </c>
      <c r="H69" s="13">
        <f>SUMIFS(BCTC_HN_2018!L:L,BCTC_HN_2018!A:A,A69)</f>
        <v>7500000000</v>
      </c>
      <c r="I69" s="68" t="s">
        <v>570</v>
      </c>
      <c r="J69" s="13">
        <f>SUMIFS(BCTC_M!N:N,BCTC_M!A:A,A69)</f>
        <v>20000000000</v>
      </c>
      <c r="K69" s="13">
        <f>SUMIFS(BCTC_A!V:V,BCTC_A!A:A,A69)</f>
        <v>2500000000</v>
      </c>
      <c r="L69" s="13">
        <f t="shared" ref="L69:L71" si="41">K69+J69</f>
        <v>22500000000</v>
      </c>
      <c r="M69" s="13">
        <f>SUMIFS(ADJ_2019!G:G,ADJ_2019!E:E,A69)</f>
        <v>-1999999999.9999981</v>
      </c>
      <c r="N69" s="13">
        <f t="shared" ref="N69:N71" si="42">M69+L69</f>
        <v>20500000000</v>
      </c>
      <c r="O69" s="57"/>
      <c r="Q69" s="255"/>
    </row>
    <row r="70" spans="1:17" s="4" customFormat="1" x14ac:dyDescent="0.25">
      <c r="A70" s="29">
        <v>141014</v>
      </c>
      <c r="B70" s="29">
        <v>2100</v>
      </c>
      <c r="C70" s="12">
        <v>1562</v>
      </c>
      <c r="D70" s="12">
        <v>141</v>
      </c>
      <c r="E70" s="12" t="s">
        <v>499</v>
      </c>
      <c r="F70" s="12" t="s">
        <v>498</v>
      </c>
      <c r="G70" s="68" t="s">
        <v>570</v>
      </c>
      <c r="H70" s="13">
        <f>SUMIFS(BCTC_HN_2018!L:L,BCTC_HN_2018!A:A,A70)</f>
        <v>0</v>
      </c>
      <c r="I70" s="68" t="s">
        <v>570</v>
      </c>
      <c r="J70" s="13">
        <f>SUMIFS(BCTC_M!N:N,BCTC_M!A:A,A70)</f>
        <v>0</v>
      </c>
      <c r="K70" s="13">
        <f>SUMIFS(BCTC_A!V:V,BCTC_A!A:A,A70)</f>
        <v>0</v>
      </c>
      <c r="L70" s="13">
        <f t="shared" si="41"/>
        <v>0</v>
      </c>
      <c r="M70" s="13">
        <f>SUMIFS(ADJ_2019!G:G,ADJ_2019!E:E,A70)</f>
        <v>0</v>
      </c>
      <c r="N70" s="13">
        <f t="shared" si="42"/>
        <v>0</v>
      </c>
      <c r="O70" s="57"/>
      <c r="Q70" s="255"/>
    </row>
    <row r="71" spans="1:17" s="4" customFormat="1" x14ac:dyDescent="0.25">
      <c r="A71" s="29">
        <v>141015</v>
      </c>
      <c r="B71" s="29">
        <v>2100</v>
      </c>
      <c r="C71" s="12">
        <v>1567</v>
      </c>
      <c r="D71" s="12">
        <v>141</v>
      </c>
      <c r="E71" s="12" t="s">
        <v>497</v>
      </c>
      <c r="F71" s="12" t="s">
        <v>496</v>
      </c>
      <c r="G71" s="68" t="s">
        <v>570</v>
      </c>
      <c r="H71" s="13">
        <f>SUMIFS(BCTC_HN_2018!L:L,BCTC_HN_2018!A:A,A71)</f>
        <v>0</v>
      </c>
      <c r="I71" s="68" t="s">
        <v>570</v>
      </c>
      <c r="J71" s="13">
        <f>SUMIFS(BCTC_M!N:N,BCTC_M!A:A,A71)</f>
        <v>0</v>
      </c>
      <c r="K71" s="13">
        <f>SUMIFS(BCTC_A!V:V,BCTC_A!A:A,A71)</f>
        <v>0</v>
      </c>
      <c r="L71" s="13">
        <f t="shared" si="41"/>
        <v>0</v>
      </c>
      <c r="M71" s="13">
        <f>SUMIFS(ADJ_2019!G:G,ADJ_2019!E:E,A71)</f>
        <v>0</v>
      </c>
      <c r="N71" s="13">
        <f t="shared" si="42"/>
        <v>0</v>
      </c>
      <c r="O71" s="57"/>
      <c r="Q71" s="255"/>
    </row>
    <row r="72" spans="1:17" s="4" customFormat="1" x14ac:dyDescent="0.25">
      <c r="A72" s="14"/>
      <c r="B72" s="14"/>
      <c r="C72" s="15"/>
      <c r="D72" s="15"/>
      <c r="E72" s="15" t="s">
        <v>495</v>
      </c>
      <c r="F72" s="15" t="s">
        <v>494</v>
      </c>
      <c r="G72" s="69"/>
      <c r="H72" s="16">
        <f t="shared" ref="H72:N72" si="43">SUM(H69:H71)</f>
        <v>7500000000</v>
      </c>
      <c r="I72" s="69"/>
      <c r="J72" s="16">
        <f t="shared" si="43"/>
        <v>20000000000</v>
      </c>
      <c r="K72" s="16">
        <f t="shared" si="43"/>
        <v>2500000000</v>
      </c>
      <c r="L72" s="16">
        <f t="shared" si="43"/>
        <v>22500000000</v>
      </c>
      <c r="M72" s="16">
        <f t="shared" si="43"/>
        <v>-1999999999.9999981</v>
      </c>
      <c r="N72" s="16">
        <f t="shared" si="43"/>
        <v>20500000000</v>
      </c>
      <c r="O72" s="57"/>
      <c r="Q72" s="255" t="s">
        <v>870</v>
      </c>
    </row>
    <row r="73" spans="1:17" s="4" customFormat="1" x14ac:dyDescent="0.25">
      <c r="A73" s="14">
        <v>141016</v>
      </c>
      <c r="B73" s="14">
        <v>2100</v>
      </c>
      <c r="C73" s="15">
        <v>157</v>
      </c>
      <c r="D73" s="15">
        <v>141</v>
      </c>
      <c r="E73" s="15" t="s">
        <v>493</v>
      </c>
      <c r="F73" s="15" t="s">
        <v>492</v>
      </c>
      <c r="G73" s="68" t="s">
        <v>570</v>
      </c>
      <c r="H73" s="13">
        <f>SUMIFS(BCTC_HN_2018!L:L,BCTC_HN_2018!A:A,A73)</f>
        <v>0</v>
      </c>
      <c r="I73" s="68" t="s">
        <v>570</v>
      </c>
      <c r="J73" s="13">
        <f>SUMIFS(BCTC_M!N:N,BCTC_M!A:A,A73)</f>
        <v>0</v>
      </c>
      <c r="K73" s="13">
        <f>SUMIFS(BCTC_A!V:V,BCTC_A!A:A,A73)</f>
        <v>0</v>
      </c>
      <c r="L73" s="13">
        <f t="shared" ref="L73:L74" si="44">K73+J73</f>
        <v>0</v>
      </c>
      <c r="M73" s="13">
        <f>SUMIFS(ADJ_2019!G:G,ADJ_2019!E:E,A73)</f>
        <v>0</v>
      </c>
      <c r="N73" s="13">
        <f t="shared" ref="N73:N74" si="45">M73+L73</f>
        <v>0</v>
      </c>
      <c r="O73" s="57"/>
      <c r="Q73" s="255"/>
    </row>
    <row r="74" spans="1:17" s="4" customFormat="1" x14ac:dyDescent="0.25">
      <c r="A74" s="14">
        <v>141017</v>
      </c>
      <c r="B74" s="14">
        <v>2100</v>
      </c>
      <c r="C74" s="15">
        <v>158</v>
      </c>
      <c r="D74" s="15">
        <v>141</v>
      </c>
      <c r="E74" s="15" t="s">
        <v>491</v>
      </c>
      <c r="F74" s="15" t="s">
        <v>490</v>
      </c>
      <c r="G74" s="68" t="s">
        <v>570</v>
      </c>
      <c r="H74" s="13">
        <f>SUMIFS(BCTC_HN_2018!L:L,BCTC_HN_2018!A:A,A74)</f>
        <v>0</v>
      </c>
      <c r="I74" s="68" t="s">
        <v>570</v>
      </c>
      <c r="J74" s="13">
        <f>SUMIFS(BCTC_M!N:N,BCTC_M!A:A,A74)</f>
        <v>0</v>
      </c>
      <c r="K74" s="13">
        <f>SUMIFS(BCTC_A!V:V,BCTC_A!A:A,A74)</f>
        <v>0</v>
      </c>
      <c r="L74" s="13">
        <f t="shared" si="44"/>
        <v>0</v>
      </c>
      <c r="M74" s="13">
        <f>SUMIFS(ADJ_2019!G:G,ADJ_2019!E:E,A74)</f>
        <v>0</v>
      </c>
      <c r="N74" s="13">
        <f t="shared" si="45"/>
        <v>0</v>
      </c>
      <c r="O74" s="57"/>
      <c r="Q74" s="255"/>
    </row>
    <row r="75" spans="1:17" s="4" customFormat="1" x14ac:dyDescent="0.25">
      <c r="A75" s="24"/>
      <c r="B75" s="24"/>
      <c r="C75" s="19"/>
      <c r="D75" s="19"/>
      <c r="E75" s="19" t="s">
        <v>489</v>
      </c>
      <c r="F75" s="19" t="s">
        <v>488</v>
      </c>
      <c r="G75" s="72"/>
      <c r="H75" s="20">
        <f t="shared" ref="H75:N75" si="46">SUM(H54:H55,H60,H65,H68,H72:H74)</f>
        <v>7500000000</v>
      </c>
      <c r="I75" s="72"/>
      <c r="J75" s="20">
        <f t="shared" si="46"/>
        <v>20000000000</v>
      </c>
      <c r="K75" s="20">
        <f t="shared" si="46"/>
        <v>2500000000</v>
      </c>
      <c r="L75" s="20">
        <f t="shared" si="46"/>
        <v>22500000000</v>
      </c>
      <c r="M75" s="20">
        <f t="shared" si="46"/>
        <v>-1999999999.9999981</v>
      </c>
      <c r="N75" s="20">
        <f t="shared" si="46"/>
        <v>20500000000</v>
      </c>
      <c r="O75" s="57"/>
      <c r="Q75" s="255"/>
    </row>
    <row r="76" spans="1:17" s="4" customFormat="1" x14ac:dyDescent="0.25">
      <c r="A76" s="14">
        <v>149001</v>
      </c>
      <c r="B76" s="14">
        <v>2100</v>
      </c>
      <c r="C76" s="32">
        <v>2294</v>
      </c>
      <c r="D76" s="15">
        <v>149</v>
      </c>
      <c r="E76" s="15" t="s">
        <v>352</v>
      </c>
      <c r="F76" s="15" t="s">
        <v>351</v>
      </c>
      <c r="G76" s="68" t="s">
        <v>570</v>
      </c>
      <c r="H76" s="13">
        <f>SUMIFS(BCTC_HN_2018!L:L,BCTC_HN_2018!A:A,A76)</f>
        <v>0</v>
      </c>
      <c r="I76" s="68" t="s">
        <v>570</v>
      </c>
      <c r="J76" s="13">
        <f>SUMIFS(BCTC_M!N:N,BCTC_M!A:A,A76)</f>
        <v>0</v>
      </c>
      <c r="K76" s="13">
        <f>SUMIFS(BCTC_A!V:V,BCTC_A!A:A,A76)</f>
        <v>0</v>
      </c>
      <c r="L76" s="13">
        <f>K76+J76</f>
        <v>0</v>
      </c>
      <c r="M76" s="13">
        <f>SUMIFS(ADJ_2019!G:G,ADJ_2019!E:E,A76)</f>
        <v>0</v>
      </c>
      <c r="N76" s="13">
        <f>M76+L76</f>
        <v>0</v>
      </c>
      <c r="O76" s="57"/>
      <c r="Q76" s="255"/>
    </row>
    <row r="77" spans="1:17" s="4" customFormat="1" x14ac:dyDescent="0.25">
      <c r="A77" s="31"/>
      <c r="B77" s="31"/>
      <c r="C77" s="27"/>
      <c r="D77" s="27">
        <v>140</v>
      </c>
      <c r="E77" s="27" t="s">
        <v>767</v>
      </c>
      <c r="F77" s="27" t="s">
        <v>488</v>
      </c>
      <c r="G77" s="72"/>
      <c r="H77" s="28">
        <f t="shared" ref="H77:N77" si="47">SUM(H75:H76)</f>
        <v>7500000000</v>
      </c>
      <c r="I77" s="72"/>
      <c r="J77" s="28">
        <f t="shared" si="47"/>
        <v>20000000000</v>
      </c>
      <c r="K77" s="28">
        <f t="shared" si="47"/>
        <v>2500000000</v>
      </c>
      <c r="L77" s="28">
        <f t="shared" si="47"/>
        <v>22500000000</v>
      </c>
      <c r="M77" s="28">
        <f t="shared" si="47"/>
        <v>-1999999999.9999981</v>
      </c>
      <c r="N77" s="28">
        <f t="shared" si="47"/>
        <v>20500000000</v>
      </c>
      <c r="O77" s="57"/>
      <c r="Q77" s="255"/>
    </row>
    <row r="78" spans="1:17" s="4" customFormat="1" x14ac:dyDescent="0.25">
      <c r="A78" s="29"/>
      <c r="B78" s="29"/>
      <c r="C78" s="2"/>
      <c r="D78" s="2"/>
      <c r="E78" s="2"/>
      <c r="F78" s="2"/>
      <c r="G78" s="69"/>
      <c r="H78" s="3"/>
      <c r="I78" s="69"/>
      <c r="J78" s="3"/>
      <c r="K78" s="3"/>
      <c r="L78" s="3"/>
      <c r="M78" s="3"/>
      <c r="N78" s="3"/>
      <c r="O78" s="57"/>
    </row>
    <row r="79" spans="1:17" s="4" customFormat="1" x14ac:dyDescent="0.25">
      <c r="A79" s="14">
        <v>151001</v>
      </c>
      <c r="B79" s="14">
        <v>2300</v>
      </c>
      <c r="C79" s="32">
        <v>2421</v>
      </c>
      <c r="D79" s="15">
        <v>151</v>
      </c>
      <c r="E79" s="15" t="s">
        <v>487</v>
      </c>
      <c r="F79" s="15" t="s">
        <v>486</v>
      </c>
      <c r="G79" s="68" t="s">
        <v>570</v>
      </c>
      <c r="H79" s="13">
        <f>SUMIFS(BCTC_HN_2018!L:L,BCTC_HN_2018!A:A,A79)</f>
        <v>0</v>
      </c>
      <c r="I79" s="68" t="s">
        <v>570</v>
      </c>
      <c r="J79" s="13">
        <f>SUMIFS(BCTC_M!N:N,BCTC_M!A:A,A79)</f>
        <v>0</v>
      </c>
      <c r="K79" s="13">
        <f>SUMIFS(BCTC_A!V:V,BCTC_A!A:A,A79)</f>
        <v>0</v>
      </c>
      <c r="L79" s="13">
        <f t="shared" ref="L79:L89" si="48">K79+J79</f>
        <v>0</v>
      </c>
      <c r="M79" s="13">
        <f>SUMIFS(ADJ_2019!G:G,ADJ_2019!E:E,A79)</f>
        <v>0</v>
      </c>
      <c r="N79" s="13">
        <f t="shared" ref="N79:N89" si="49">M79+L79</f>
        <v>0</v>
      </c>
      <c r="O79" s="57"/>
      <c r="Q79" s="255"/>
    </row>
    <row r="80" spans="1:17" s="4" customFormat="1" x14ac:dyDescent="0.25">
      <c r="A80" s="14">
        <v>152002</v>
      </c>
      <c r="B80" s="14">
        <v>2300</v>
      </c>
      <c r="C80" s="15">
        <v>133</v>
      </c>
      <c r="D80" s="15">
        <v>152</v>
      </c>
      <c r="E80" s="15" t="s">
        <v>485</v>
      </c>
      <c r="F80" s="15" t="s">
        <v>484</v>
      </c>
      <c r="G80" s="68" t="s">
        <v>570</v>
      </c>
      <c r="H80" s="13">
        <f>SUMIFS(BCTC_HN_2018!L:L,BCTC_HN_2018!A:A,A80)</f>
        <v>0</v>
      </c>
      <c r="I80" s="68" t="s">
        <v>570</v>
      </c>
      <c r="J80" s="13">
        <f>SUMIFS(BCTC_M!N:N,BCTC_M!A:A,A80)</f>
        <v>0</v>
      </c>
      <c r="K80" s="13">
        <f>SUMIFS(BCTC_A!V:V,BCTC_A!A:A,A80)</f>
        <v>0</v>
      </c>
      <c r="L80" s="13">
        <f t="shared" si="48"/>
        <v>0</v>
      </c>
      <c r="M80" s="13">
        <f>SUMIFS(ADJ_2019!G:G,ADJ_2019!E:E,A80)</f>
        <v>0</v>
      </c>
      <c r="N80" s="13">
        <f t="shared" si="49"/>
        <v>0</v>
      </c>
      <c r="O80" s="57"/>
      <c r="Q80" s="255"/>
    </row>
    <row r="81" spans="1:17" s="4" customFormat="1" x14ac:dyDescent="0.25">
      <c r="A81" s="29">
        <v>153001</v>
      </c>
      <c r="B81" s="29">
        <v>2300</v>
      </c>
      <c r="C81" s="35">
        <v>33311</v>
      </c>
      <c r="D81" s="12">
        <v>153</v>
      </c>
      <c r="E81" s="12" t="s">
        <v>483</v>
      </c>
      <c r="F81" s="12" t="s">
        <v>299</v>
      </c>
      <c r="G81" s="68" t="s">
        <v>570</v>
      </c>
      <c r="H81" s="13">
        <f>SUMIFS(BCTC_HN_2018!L:L,BCTC_HN_2018!A:A,A81)</f>
        <v>0</v>
      </c>
      <c r="I81" s="68" t="s">
        <v>570</v>
      </c>
      <c r="J81" s="13">
        <f>SUMIFS(BCTC_M!N:N,BCTC_M!A:A,A81)</f>
        <v>0</v>
      </c>
      <c r="K81" s="13">
        <f>SUMIFS(BCTC_A!V:V,BCTC_A!A:A,A81)</f>
        <v>0</v>
      </c>
      <c r="L81" s="13">
        <f t="shared" si="48"/>
        <v>0</v>
      </c>
      <c r="M81" s="13">
        <f>SUMIFS(ADJ_2019!G:G,ADJ_2019!E:E,A81)</f>
        <v>0</v>
      </c>
      <c r="N81" s="13">
        <f t="shared" si="49"/>
        <v>0</v>
      </c>
      <c r="O81" s="57"/>
      <c r="Q81" s="255"/>
    </row>
    <row r="82" spans="1:17" s="4" customFormat="1" x14ac:dyDescent="0.25">
      <c r="A82" s="29">
        <v>153002</v>
      </c>
      <c r="B82" s="29">
        <v>2300</v>
      </c>
      <c r="C82" s="35">
        <v>33312</v>
      </c>
      <c r="D82" s="12">
        <v>153</v>
      </c>
      <c r="E82" s="12" t="s">
        <v>482</v>
      </c>
      <c r="F82" s="12" t="s">
        <v>297</v>
      </c>
      <c r="G82" s="68" t="s">
        <v>570</v>
      </c>
      <c r="H82" s="13">
        <f>SUMIFS(BCTC_HN_2018!L:L,BCTC_HN_2018!A:A,A82)</f>
        <v>0</v>
      </c>
      <c r="I82" s="68" t="s">
        <v>570</v>
      </c>
      <c r="J82" s="13">
        <f>SUMIFS(BCTC_M!N:N,BCTC_M!A:A,A82)</f>
        <v>0</v>
      </c>
      <c r="K82" s="13">
        <f>SUMIFS(BCTC_A!V:V,BCTC_A!A:A,A82)</f>
        <v>0</v>
      </c>
      <c r="L82" s="13">
        <f t="shared" si="48"/>
        <v>0</v>
      </c>
      <c r="M82" s="13">
        <f>SUMIFS(ADJ_2019!G:G,ADJ_2019!E:E,A82)</f>
        <v>0</v>
      </c>
      <c r="N82" s="13">
        <f t="shared" si="49"/>
        <v>0</v>
      </c>
      <c r="O82" s="57"/>
      <c r="Q82" s="255"/>
    </row>
    <row r="83" spans="1:17" s="4" customFormat="1" x14ac:dyDescent="0.25">
      <c r="A83" s="29">
        <v>153003</v>
      </c>
      <c r="B83" s="29">
        <v>2300</v>
      </c>
      <c r="C83" s="35">
        <v>3332</v>
      </c>
      <c r="D83" s="12">
        <v>153</v>
      </c>
      <c r="E83" s="12" t="s">
        <v>481</v>
      </c>
      <c r="F83" s="12" t="s">
        <v>295</v>
      </c>
      <c r="G83" s="68" t="s">
        <v>570</v>
      </c>
      <c r="H83" s="13">
        <f>SUMIFS(BCTC_HN_2018!L:L,BCTC_HN_2018!A:A,A83)</f>
        <v>0</v>
      </c>
      <c r="I83" s="68" t="s">
        <v>570</v>
      </c>
      <c r="J83" s="13">
        <f>SUMIFS(BCTC_M!N:N,BCTC_M!A:A,A83)</f>
        <v>0</v>
      </c>
      <c r="K83" s="13">
        <f>SUMIFS(BCTC_A!V:V,BCTC_A!A:A,A83)</f>
        <v>0</v>
      </c>
      <c r="L83" s="13">
        <f t="shared" si="48"/>
        <v>0</v>
      </c>
      <c r="M83" s="13">
        <f>SUMIFS(ADJ_2019!G:G,ADJ_2019!E:E,A83)</f>
        <v>0</v>
      </c>
      <c r="N83" s="13">
        <f t="shared" si="49"/>
        <v>0</v>
      </c>
      <c r="O83" s="57"/>
      <c r="Q83" s="255"/>
    </row>
    <row r="84" spans="1:17" s="4" customFormat="1" x14ac:dyDescent="0.25">
      <c r="A84" s="29">
        <v>153004</v>
      </c>
      <c r="B84" s="29">
        <v>2300</v>
      </c>
      <c r="C84" s="35">
        <v>3333</v>
      </c>
      <c r="D84" s="12">
        <v>153</v>
      </c>
      <c r="E84" s="12" t="s">
        <v>480</v>
      </c>
      <c r="F84" s="12" t="s">
        <v>293</v>
      </c>
      <c r="G84" s="68" t="s">
        <v>570</v>
      </c>
      <c r="H84" s="13">
        <f>SUMIFS(BCTC_HN_2018!L:L,BCTC_HN_2018!A:A,A84)</f>
        <v>0</v>
      </c>
      <c r="I84" s="68" t="s">
        <v>570</v>
      </c>
      <c r="J84" s="13">
        <f>SUMIFS(BCTC_M!N:N,BCTC_M!A:A,A84)</f>
        <v>0</v>
      </c>
      <c r="K84" s="13">
        <f>SUMIFS(BCTC_A!V:V,BCTC_A!A:A,A84)</f>
        <v>0</v>
      </c>
      <c r="L84" s="13">
        <f t="shared" si="48"/>
        <v>0</v>
      </c>
      <c r="M84" s="13">
        <f>SUMIFS(ADJ_2019!G:G,ADJ_2019!E:E,A84)</f>
        <v>0</v>
      </c>
      <c r="N84" s="13">
        <f t="shared" si="49"/>
        <v>0</v>
      </c>
      <c r="O84" s="57"/>
      <c r="Q84" s="255"/>
    </row>
    <row r="85" spans="1:17" s="4" customFormat="1" x14ac:dyDescent="0.25">
      <c r="A85" s="29">
        <v>153005</v>
      </c>
      <c r="B85" s="29">
        <v>2300</v>
      </c>
      <c r="C85" s="35">
        <v>3334</v>
      </c>
      <c r="D85" s="12">
        <v>153</v>
      </c>
      <c r="E85" s="12" t="s">
        <v>479</v>
      </c>
      <c r="F85" s="12" t="s">
        <v>291</v>
      </c>
      <c r="G85" s="68" t="s">
        <v>570</v>
      </c>
      <c r="H85" s="13">
        <f>SUMIFS(BCTC_HN_2018!L:L,BCTC_HN_2018!A:A,A85)</f>
        <v>0</v>
      </c>
      <c r="I85" s="68" t="s">
        <v>570</v>
      </c>
      <c r="J85" s="13">
        <f>SUMIFS(BCTC_M!N:N,BCTC_M!A:A,A85)</f>
        <v>0</v>
      </c>
      <c r="K85" s="13">
        <f>SUMIFS(BCTC_A!V:V,BCTC_A!A:A,A85)</f>
        <v>0</v>
      </c>
      <c r="L85" s="13">
        <f t="shared" si="48"/>
        <v>0</v>
      </c>
      <c r="M85" s="13">
        <f>SUMIFS(ADJ_2019!G:G,ADJ_2019!E:E,A85)</f>
        <v>0</v>
      </c>
      <c r="N85" s="13">
        <f t="shared" si="49"/>
        <v>0</v>
      </c>
      <c r="O85" s="57"/>
      <c r="Q85" s="255"/>
    </row>
    <row r="86" spans="1:17" s="4" customFormat="1" x14ac:dyDescent="0.25">
      <c r="A86" s="29">
        <v>153006</v>
      </c>
      <c r="B86" s="29">
        <v>2300</v>
      </c>
      <c r="C86" s="35">
        <v>3335</v>
      </c>
      <c r="D86" s="12">
        <v>153</v>
      </c>
      <c r="E86" s="12" t="s">
        <v>478</v>
      </c>
      <c r="F86" s="12" t="s">
        <v>289</v>
      </c>
      <c r="G86" s="68" t="s">
        <v>570</v>
      </c>
      <c r="H86" s="13">
        <f>SUMIFS(BCTC_HN_2018!L:L,BCTC_HN_2018!A:A,A86)</f>
        <v>0</v>
      </c>
      <c r="I86" s="68" t="s">
        <v>570</v>
      </c>
      <c r="J86" s="13">
        <f>SUMIFS(BCTC_M!N:N,BCTC_M!A:A,A86)</f>
        <v>0</v>
      </c>
      <c r="K86" s="13">
        <f>SUMIFS(BCTC_A!V:V,BCTC_A!A:A,A86)</f>
        <v>0</v>
      </c>
      <c r="L86" s="13">
        <f t="shared" si="48"/>
        <v>0</v>
      </c>
      <c r="M86" s="13">
        <f>SUMIFS(ADJ_2019!G:G,ADJ_2019!E:E,A86)</f>
        <v>0</v>
      </c>
      <c r="N86" s="13">
        <f t="shared" si="49"/>
        <v>0</v>
      </c>
      <c r="O86" s="57"/>
      <c r="Q86" s="255"/>
    </row>
    <row r="87" spans="1:17" s="4" customFormat="1" x14ac:dyDescent="0.25">
      <c r="A87" s="29">
        <v>153007</v>
      </c>
      <c r="B87" s="29">
        <v>2300</v>
      </c>
      <c r="C87" s="35">
        <v>3336</v>
      </c>
      <c r="D87" s="12">
        <v>153</v>
      </c>
      <c r="E87" s="12" t="s">
        <v>477</v>
      </c>
      <c r="F87" s="12" t="s">
        <v>287</v>
      </c>
      <c r="G87" s="68" t="s">
        <v>570</v>
      </c>
      <c r="H87" s="13">
        <f>SUMIFS(BCTC_HN_2018!L:L,BCTC_HN_2018!A:A,A87)</f>
        <v>0</v>
      </c>
      <c r="I87" s="68" t="s">
        <v>570</v>
      </c>
      <c r="J87" s="13">
        <f>SUMIFS(BCTC_M!N:N,BCTC_M!A:A,A87)</f>
        <v>0</v>
      </c>
      <c r="K87" s="13">
        <f>SUMIFS(BCTC_A!V:V,BCTC_A!A:A,A87)</f>
        <v>0</v>
      </c>
      <c r="L87" s="13">
        <f t="shared" si="48"/>
        <v>0</v>
      </c>
      <c r="M87" s="13">
        <f>SUMIFS(ADJ_2019!G:G,ADJ_2019!E:E,A87)</f>
        <v>0</v>
      </c>
      <c r="N87" s="13">
        <f t="shared" si="49"/>
        <v>0</v>
      </c>
      <c r="O87" s="57"/>
      <c r="Q87" s="255"/>
    </row>
    <row r="88" spans="1:17" s="4" customFormat="1" x14ac:dyDescent="0.25">
      <c r="A88" s="29">
        <v>153008</v>
      </c>
      <c r="B88" s="29">
        <v>2300</v>
      </c>
      <c r="C88" s="35">
        <v>3337</v>
      </c>
      <c r="D88" s="12">
        <v>153</v>
      </c>
      <c r="E88" s="12" t="s">
        <v>476</v>
      </c>
      <c r="F88" s="12" t="s">
        <v>285</v>
      </c>
      <c r="G88" s="68" t="s">
        <v>570</v>
      </c>
      <c r="H88" s="13">
        <f>SUMIFS(BCTC_HN_2018!L:L,BCTC_HN_2018!A:A,A88)</f>
        <v>0</v>
      </c>
      <c r="I88" s="68" t="s">
        <v>570</v>
      </c>
      <c r="J88" s="13">
        <f>SUMIFS(BCTC_M!N:N,BCTC_M!A:A,A88)</f>
        <v>0</v>
      </c>
      <c r="K88" s="13">
        <f>SUMIFS(BCTC_A!V:V,BCTC_A!A:A,A88)</f>
        <v>0</v>
      </c>
      <c r="L88" s="13">
        <f t="shared" si="48"/>
        <v>0</v>
      </c>
      <c r="M88" s="13">
        <f>SUMIFS(ADJ_2019!G:G,ADJ_2019!E:E,A88)</f>
        <v>0</v>
      </c>
      <c r="N88" s="13">
        <f t="shared" si="49"/>
        <v>0</v>
      </c>
      <c r="O88" s="57"/>
      <c r="Q88" s="255"/>
    </row>
    <row r="89" spans="1:17" s="4" customFormat="1" x14ac:dyDescent="0.25">
      <c r="A89" s="29">
        <v>153009</v>
      </c>
      <c r="B89" s="29">
        <v>2300</v>
      </c>
      <c r="C89" s="35">
        <v>3338</v>
      </c>
      <c r="D89" s="12">
        <v>153</v>
      </c>
      <c r="E89" s="12" t="s">
        <v>475</v>
      </c>
      <c r="F89" s="12" t="s">
        <v>474</v>
      </c>
      <c r="G89" s="68" t="s">
        <v>570</v>
      </c>
      <c r="H89" s="13">
        <f>SUMIFS(BCTC_HN_2018!L:L,BCTC_HN_2018!A:A,A89)</f>
        <v>0</v>
      </c>
      <c r="I89" s="68" t="s">
        <v>570</v>
      </c>
      <c r="J89" s="13">
        <f>SUMIFS(BCTC_M!N:N,BCTC_M!A:A,A89)</f>
        <v>0</v>
      </c>
      <c r="K89" s="13">
        <f>SUMIFS(BCTC_A!V:V,BCTC_A!A:A,A89)</f>
        <v>0</v>
      </c>
      <c r="L89" s="13">
        <f t="shared" si="48"/>
        <v>0</v>
      </c>
      <c r="M89" s="13">
        <f>SUMIFS(ADJ_2019!G:G,ADJ_2019!E:E,A89)</f>
        <v>0</v>
      </c>
      <c r="N89" s="13">
        <f t="shared" si="49"/>
        <v>0</v>
      </c>
      <c r="O89" s="57"/>
      <c r="Q89" s="255"/>
    </row>
    <row r="90" spans="1:17" s="4" customFormat="1" x14ac:dyDescent="0.25">
      <c r="A90" s="14"/>
      <c r="B90" s="14"/>
      <c r="C90" s="15"/>
      <c r="D90" s="15"/>
      <c r="E90" s="15" t="s">
        <v>473</v>
      </c>
      <c r="F90" s="15" t="s">
        <v>472</v>
      </c>
      <c r="G90" s="69"/>
      <c r="H90" s="16">
        <f t="shared" ref="H90:N90" si="50">SUM(H81:H89)</f>
        <v>0</v>
      </c>
      <c r="I90" s="69"/>
      <c r="J90" s="16">
        <f t="shared" si="50"/>
        <v>0</v>
      </c>
      <c r="K90" s="16">
        <f t="shared" si="50"/>
        <v>0</v>
      </c>
      <c r="L90" s="16">
        <f t="shared" si="50"/>
        <v>0</v>
      </c>
      <c r="M90" s="16">
        <f t="shared" si="50"/>
        <v>0</v>
      </c>
      <c r="N90" s="16">
        <f t="shared" si="50"/>
        <v>0</v>
      </c>
      <c r="O90" s="57"/>
      <c r="Q90" s="255"/>
    </row>
    <row r="91" spans="1:17" s="4" customFormat="1" x14ac:dyDescent="0.25">
      <c r="A91" s="14">
        <v>154001</v>
      </c>
      <c r="B91" s="14">
        <v>2300</v>
      </c>
      <c r="C91" s="15">
        <v>171</v>
      </c>
      <c r="D91" s="15">
        <v>154</v>
      </c>
      <c r="E91" s="15" t="s">
        <v>471</v>
      </c>
      <c r="F91" s="15" t="s">
        <v>249</v>
      </c>
      <c r="G91" s="68" t="s">
        <v>570</v>
      </c>
      <c r="H91" s="13">
        <f>SUMIFS(BCTC_HN_2018!L:L,BCTC_HN_2018!A:A,A91)</f>
        <v>0</v>
      </c>
      <c r="I91" s="68" t="s">
        <v>570</v>
      </c>
      <c r="J91" s="13">
        <f>SUMIFS(BCTC_M!N:N,BCTC_M!A:A,A91)</f>
        <v>0</v>
      </c>
      <c r="K91" s="13">
        <f>SUMIFS(BCTC_A!V:V,BCTC_A!A:A,A91)</f>
        <v>0</v>
      </c>
      <c r="L91" s="13">
        <f t="shared" ref="L91:L92" si="51">K91+J91</f>
        <v>0</v>
      </c>
      <c r="M91" s="13">
        <f>SUMIFS(ADJ_2019!G:G,ADJ_2019!E:E,A91)</f>
        <v>0</v>
      </c>
      <c r="N91" s="13">
        <f t="shared" ref="N91:N92" si="52">M91+L91</f>
        <v>0</v>
      </c>
      <c r="O91" s="57"/>
      <c r="Q91" s="255"/>
    </row>
    <row r="92" spans="1:17" s="4" customFormat="1" x14ac:dyDescent="0.25">
      <c r="A92" s="14">
        <v>155001</v>
      </c>
      <c r="B92" s="14">
        <v>2300</v>
      </c>
      <c r="C92" s="32">
        <v>2288</v>
      </c>
      <c r="D92" s="15">
        <v>155</v>
      </c>
      <c r="E92" s="15" t="s">
        <v>470</v>
      </c>
      <c r="F92" s="15" t="s">
        <v>469</v>
      </c>
      <c r="G92" s="68" t="s">
        <v>570</v>
      </c>
      <c r="H92" s="13">
        <f>SUMIFS(BCTC_HN_2018!L:L,BCTC_HN_2018!A:A,A92)</f>
        <v>0</v>
      </c>
      <c r="I92" s="68" t="s">
        <v>570</v>
      </c>
      <c r="J92" s="13">
        <f>SUMIFS(BCTC_M!N:N,BCTC_M!A:A,A92)</f>
        <v>0</v>
      </c>
      <c r="K92" s="13">
        <f>SUMIFS(BCTC_A!V:V,BCTC_A!A:A,A92)</f>
        <v>0</v>
      </c>
      <c r="L92" s="13">
        <f t="shared" si="51"/>
        <v>0</v>
      </c>
      <c r="M92" s="13">
        <f>SUMIFS(ADJ_2019!G:G,ADJ_2019!E:E,A92)</f>
        <v>0</v>
      </c>
      <c r="N92" s="13">
        <f t="shared" si="52"/>
        <v>0</v>
      </c>
      <c r="O92" s="57"/>
      <c r="Q92" s="255"/>
    </row>
    <row r="93" spans="1:17" s="4" customFormat="1" x14ac:dyDescent="0.25">
      <c r="A93" s="31"/>
      <c r="B93" s="31"/>
      <c r="C93" s="27"/>
      <c r="D93" s="27">
        <v>150</v>
      </c>
      <c r="E93" s="27" t="s">
        <v>470</v>
      </c>
      <c r="F93" s="27" t="s">
        <v>469</v>
      </c>
      <c r="G93" s="72"/>
      <c r="H93" s="28">
        <f t="shared" ref="H93:N93" si="53">SUM(H79:H80,H90:H92)</f>
        <v>0</v>
      </c>
      <c r="I93" s="72"/>
      <c r="J93" s="28">
        <f t="shared" si="53"/>
        <v>0</v>
      </c>
      <c r="K93" s="28">
        <f t="shared" si="53"/>
        <v>0</v>
      </c>
      <c r="L93" s="28">
        <f t="shared" si="53"/>
        <v>0</v>
      </c>
      <c r="M93" s="28">
        <f t="shared" si="53"/>
        <v>0</v>
      </c>
      <c r="N93" s="28">
        <f t="shared" si="53"/>
        <v>0</v>
      </c>
      <c r="O93" s="57"/>
      <c r="Q93" s="255"/>
    </row>
    <row r="94" spans="1:17" s="4" customFormat="1" x14ac:dyDescent="0.25">
      <c r="A94" s="36"/>
      <c r="B94" s="36"/>
      <c r="C94" s="37"/>
      <c r="D94" s="37">
        <v>100</v>
      </c>
      <c r="E94" s="37" t="s">
        <v>468</v>
      </c>
      <c r="F94" s="37" t="s">
        <v>467</v>
      </c>
      <c r="G94" s="72"/>
      <c r="H94" s="38">
        <f t="shared" ref="H94:N94" si="54">SUM(H24,H34,H52,H77,H93)</f>
        <v>117875000000</v>
      </c>
      <c r="I94" s="72"/>
      <c r="J94" s="38">
        <f t="shared" si="54"/>
        <v>121200000000</v>
      </c>
      <c r="K94" s="38">
        <f t="shared" si="54"/>
        <v>83125000000</v>
      </c>
      <c r="L94" s="38">
        <f t="shared" si="54"/>
        <v>204325000000</v>
      </c>
      <c r="M94" s="38">
        <f t="shared" si="54"/>
        <v>-47600000000</v>
      </c>
      <c r="N94" s="38">
        <f t="shared" si="54"/>
        <v>156725000000</v>
      </c>
      <c r="O94" s="57"/>
      <c r="Q94" s="255"/>
    </row>
    <row r="95" spans="1:17" s="4" customFormat="1" x14ac:dyDescent="0.25">
      <c r="A95" s="29"/>
      <c r="B95" s="29"/>
      <c r="C95" s="2"/>
      <c r="D95" s="2"/>
      <c r="E95" s="2"/>
      <c r="F95" s="2"/>
      <c r="G95" s="69"/>
      <c r="H95" s="3"/>
      <c r="I95" s="69"/>
      <c r="J95" s="3"/>
      <c r="K95" s="3"/>
      <c r="L95" s="3"/>
      <c r="M95" s="3"/>
      <c r="N95" s="3"/>
      <c r="O95" s="57"/>
    </row>
    <row r="96" spans="1:17" s="4" customFormat="1" x14ac:dyDescent="0.25">
      <c r="A96" s="29"/>
      <c r="B96" s="29"/>
      <c r="C96" s="2"/>
      <c r="D96" s="2"/>
      <c r="E96" s="1" t="s">
        <v>310</v>
      </c>
      <c r="F96" s="1" t="s">
        <v>309</v>
      </c>
      <c r="G96" s="72"/>
      <c r="H96" s="3"/>
      <c r="I96" s="72"/>
      <c r="J96" s="3"/>
      <c r="K96" s="3"/>
      <c r="L96" s="3"/>
      <c r="M96" s="3"/>
      <c r="N96" s="3"/>
      <c r="O96" s="57"/>
    </row>
    <row r="97" spans="1:17" s="4" customFormat="1" x14ac:dyDescent="0.25">
      <c r="A97" s="14">
        <v>211001</v>
      </c>
      <c r="B97" s="14">
        <v>1400</v>
      </c>
      <c r="C97" s="32">
        <v>1312</v>
      </c>
      <c r="D97" s="15">
        <v>211</v>
      </c>
      <c r="E97" s="15" t="s">
        <v>466</v>
      </c>
      <c r="F97" s="15" t="s">
        <v>465</v>
      </c>
      <c r="G97" s="68" t="s">
        <v>570</v>
      </c>
      <c r="H97" s="13">
        <f>SUMIFS(BCTC_HN_2018!L:L,BCTC_HN_2018!A:A,A97)</f>
        <v>0</v>
      </c>
      <c r="I97" s="68" t="s">
        <v>570</v>
      </c>
      <c r="J97" s="13">
        <f>SUMIFS(BCTC_M!N:N,BCTC_M!A:A,A97)</f>
        <v>0</v>
      </c>
      <c r="K97" s="13">
        <f>SUMIFS(BCTC_A!V:V,BCTC_A!A:A,A97)</f>
        <v>0</v>
      </c>
      <c r="L97" s="13">
        <f t="shared" ref="L97:L102" si="55">K97+J97</f>
        <v>0</v>
      </c>
      <c r="M97" s="13">
        <f>SUMIFS(ADJ_2019!G:G,ADJ_2019!E:E,A97)</f>
        <v>0</v>
      </c>
      <c r="N97" s="13">
        <f t="shared" ref="N97:N102" si="56">M97+L97</f>
        <v>0</v>
      </c>
      <c r="O97" s="57"/>
      <c r="Q97" s="255"/>
    </row>
    <row r="98" spans="1:17" s="4" customFormat="1" x14ac:dyDescent="0.25">
      <c r="A98" s="14">
        <v>212001</v>
      </c>
      <c r="B98" s="14">
        <v>1410</v>
      </c>
      <c r="C98" s="32">
        <v>3312</v>
      </c>
      <c r="D98" s="15">
        <v>212</v>
      </c>
      <c r="E98" s="15" t="s">
        <v>464</v>
      </c>
      <c r="F98" s="15" t="s">
        <v>463</v>
      </c>
      <c r="G98" s="68" t="s">
        <v>570</v>
      </c>
      <c r="H98" s="13">
        <f>SUMIFS(BCTC_HN_2018!L:L,BCTC_HN_2018!A:A,A98)</f>
        <v>0</v>
      </c>
      <c r="I98" s="68" t="s">
        <v>570</v>
      </c>
      <c r="J98" s="13">
        <f>SUMIFS(BCTC_M!N:N,BCTC_M!A:A,A98)</f>
        <v>0</v>
      </c>
      <c r="K98" s="13">
        <f>SUMIFS(BCTC_A!V:V,BCTC_A!A:A,A98)</f>
        <v>0</v>
      </c>
      <c r="L98" s="13">
        <f t="shared" si="55"/>
        <v>0</v>
      </c>
      <c r="M98" s="13">
        <f>SUMIFS(ADJ_2019!G:G,ADJ_2019!E:E,A98)</f>
        <v>0</v>
      </c>
      <c r="N98" s="13">
        <f t="shared" si="56"/>
        <v>0</v>
      </c>
      <c r="O98" s="57"/>
      <c r="Q98" s="255"/>
    </row>
    <row r="99" spans="1:17" s="4" customFormat="1" x14ac:dyDescent="0.25">
      <c r="A99" s="14">
        <v>213001</v>
      </c>
      <c r="B99" s="14">
        <v>1420</v>
      </c>
      <c r="C99" s="15">
        <v>1361</v>
      </c>
      <c r="D99" s="15">
        <v>213</v>
      </c>
      <c r="E99" s="15" t="s">
        <v>462</v>
      </c>
      <c r="F99" s="15" t="s">
        <v>461</v>
      </c>
      <c r="G99" s="68" t="s">
        <v>570</v>
      </c>
      <c r="H99" s="13">
        <f>SUMIFS(BCTC_HN_2018!L:L,BCTC_HN_2018!A:A,A99)</f>
        <v>0</v>
      </c>
      <c r="I99" s="68" t="s">
        <v>570</v>
      </c>
      <c r="J99" s="13">
        <f>SUMIFS(BCTC_M!N:N,BCTC_M!A:A,A99)</f>
        <v>0</v>
      </c>
      <c r="K99" s="13">
        <f>SUMIFS(BCTC_A!V:V,BCTC_A!A:A,A99)</f>
        <v>0</v>
      </c>
      <c r="L99" s="13">
        <f t="shared" si="55"/>
        <v>0</v>
      </c>
      <c r="M99" s="13">
        <f>SUMIFS(ADJ_2019!G:G,ADJ_2019!E:E,A99)</f>
        <v>0</v>
      </c>
      <c r="N99" s="13">
        <f t="shared" si="56"/>
        <v>0</v>
      </c>
      <c r="O99" s="57"/>
      <c r="Q99" s="255"/>
    </row>
    <row r="100" spans="1:17" s="4" customFormat="1" x14ac:dyDescent="0.25">
      <c r="A100" s="29">
        <v>214001</v>
      </c>
      <c r="B100" s="29">
        <v>1420</v>
      </c>
      <c r="C100" s="39">
        <v>13622</v>
      </c>
      <c r="D100" s="2">
        <v>214</v>
      </c>
      <c r="E100" s="12" t="s">
        <v>460</v>
      </c>
      <c r="F100" s="12" t="s">
        <v>459</v>
      </c>
      <c r="G100" s="68" t="s">
        <v>570</v>
      </c>
      <c r="H100" s="13">
        <f>SUMIFS(BCTC_HN_2018!L:L,BCTC_HN_2018!A:A,A100)</f>
        <v>0</v>
      </c>
      <c r="I100" s="68" t="s">
        <v>570</v>
      </c>
      <c r="J100" s="13">
        <f>SUMIFS(BCTC_M!N:N,BCTC_M!A:A,A100)</f>
        <v>0</v>
      </c>
      <c r="K100" s="13">
        <f>SUMIFS(BCTC_A!V:V,BCTC_A!A:A,A100)</f>
        <v>0</v>
      </c>
      <c r="L100" s="13">
        <f t="shared" si="55"/>
        <v>0</v>
      </c>
      <c r="M100" s="13">
        <f>SUMIFS(ADJ_2019!G:G,ADJ_2019!E:E,A100)</f>
        <v>0</v>
      </c>
      <c r="N100" s="13">
        <f t="shared" si="56"/>
        <v>0</v>
      </c>
      <c r="O100" s="57"/>
      <c r="Q100" s="255"/>
    </row>
    <row r="101" spans="1:17" s="4" customFormat="1" x14ac:dyDescent="0.25">
      <c r="A101" s="29">
        <v>214002</v>
      </c>
      <c r="B101" s="29">
        <v>1420</v>
      </c>
      <c r="C101" s="39">
        <v>13632</v>
      </c>
      <c r="D101" s="2">
        <v>214</v>
      </c>
      <c r="E101" s="12" t="s">
        <v>458</v>
      </c>
      <c r="F101" s="12" t="s">
        <v>457</v>
      </c>
      <c r="G101" s="68" t="s">
        <v>570</v>
      </c>
      <c r="H101" s="13">
        <f>SUMIFS(BCTC_HN_2018!L:L,BCTC_HN_2018!A:A,A101)</f>
        <v>0</v>
      </c>
      <c r="I101" s="68" t="s">
        <v>570</v>
      </c>
      <c r="J101" s="13">
        <f>SUMIFS(BCTC_M!N:N,BCTC_M!A:A,A101)</f>
        <v>0</v>
      </c>
      <c r="K101" s="13">
        <f>SUMIFS(BCTC_A!V:V,BCTC_A!A:A,A101)</f>
        <v>0</v>
      </c>
      <c r="L101" s="13">
        <f t="shared" si="55"/>
        <v>0</v>
      </c>
      <c r="M101" s="13">
        <f>SUMIFS(ADJ_2019!G:G,ADJ_2019!E:E,A101)</f>
        <v>0</v>
      </c>
      <c r="N101" s="13">
        <f t="shared" si="56"/>
        <v>0</v>
      </c>
      <c r="O101" s="57"/>
      <c r="Q101" s="255"/>
    </row>
    <row r="102" spans="1:17" s="4" customFormat="1" x14ac:dyDescent="0.25">
      <c r="A102" s="29">
        <v>214003</v>
      </c>
      <c r="B102" s="29">
        <v>1420</v>
      </c>
      <c r="C102" s="39">
        <v>13682</v>
      </c>
      <c r="D102" s="2">
        <v>214</v>
      </c>
      <c r="E102" s="12" t="s">
        <v>456</v>
      </c>
      <c r="F102" s="12" t="s">
        <v>455</v>
      </c>
      <c r="G102" s="68" t="s">
        <v>570</v>
      </c>
      <c r="H102" s="13">
        <f>SUMIFS(BCTC_HN_2018!L:L,BCTC_HN_2018!A:A,A102)</f>
        <v>0</v>
      </c>
      <c r="I102" s="68" t="s">
        <v>570</v>
      </c>
      <c r="J102" s="13">
        <f>SUMIFS(BCTC_M!N:N,BCTC_M!A:A,A102)</f>
        <v>0</v>
      </c>
      <c r="K102" s="13">
        <f>SUMIFS(BCTC_A!V:V,BCTC_A!A:A,A102)</f>
        <v>0</v>
      </c>
      <c r="L102" s="13">
        <f t="shared" si="55"/>
        <v>0</v>
      </c>
      <c r="M102" s="13">
        <f>SUMIFS(ADJ_2019!G:G,ADJ_2019!E:E,A102)</f>
        <v>0</v>
      </c>
      <c r="N102" s="13">
        <f t="shared" si="56"/>
        <v>0</v>
      </c>
      <c r="O102" s="57"/>
      <c r="Q102" s="255"/>
    </row>
    <row r="103" spans="1:17" s="4" customFormat="1" x14ac:dyDescent="0.25">
      <c r="A103" s="14"/>
      <c r="B103" s="14"/>
      <c r="C103" s="15"/>
      <c r="D103" s="15"/>
      <c r="E103" s="15" t="s">
        <v>454</v>
      </c>
      <c r="F103" s="15" t="s">
        <v>453</v>
      </c>
      <c r="G103" s="69"/>
      <c r="H103" s="16">
        <f t="shared" ref="H103:N103" si="57">SUM(H100:H102)</f>
        <v>0</v>
      </c>
      <c r="I103" s="69"/>
      <c r="J103" s="16">
        <f t="shared" si="57"/>
        <v>0</v>
      </c>
      <c r="K103" s="16">
        <f t="shared" si="57"/>
        <v>0</v>
      </c>
      <c r="L103" s="16">
        <f t="shared" si="57"/>
        <v>0</v>
      </c>
      <c r="M103" s="16">
        <f t="shared" si="57"/>
        <v>0</v>
      </c>
      <c r="N103" s="16">
        <f t="shared" si="57"/>
        <v>0</v>
      </c>
      <c r="O103" s="57"/>
      <c r="Q103" s="255"/>
    </row>
    <row r="104" spans="1:17" s="4" customFormat="1" x14ac:dyDescent="0.25">
      <c r="A104" s="14">
        <v>215001</v>
      </c>
      <c r="B104" s="14">
        <v>1900</v>
      </c>
      <c r="C104" s="32">
        <v>12832</v>
      </c>
      <c r="D104" s="15">
        <v>215</v>
      </c>
      <c r="E104" s="15" t="s">
        <v>452</v>
      </c>
      <c r="F104" s="15" t="s">
        <v>451</v>
      </c>
      <c r="G104" s="68" t="s">
        <v>570</v>
      </c>
      <c r="H104" s="13">
        <f>SUMIFS(BCTC_HN_2018!L:L,BCTC_HN_2018!A:A,A104)</f>
        <v>0</v>
      </c>
      <c r="I104" s="68" t="s">
        <v>570</v>
      </c>
      <c r="J104" s="13">
        <f>SUMIFS(BCTC_M!N:N,BCTC_M!A:A,A104)</f>
        <v>0</v>
      </c>
      <c r="K104" s="13">
        <f>SUMIFS(BCTC_A!V:V,BCTC_A!A:A,A104)</f>
        <v>0</v>
      </c>
      <c r="L104" s="13">
        <f t="shared" ref="L104:L110" si="58">K104+J104</f>
        <v>0</v>
      </c>
      <c r="M104" s="13">
        <f>SUMIFS(ADJ_2019!G:G,ADJ_2019!E:E,A104)</f>
        <v>0</v>
      </c>
      <c r="N104" s="13">
        <f t="shared" ref="N104:N110" si="59">M104+L104</f>
        <v>0</v>
      </c>
      <c r="O104" s="57"/>
      <c r="Q104" s="255"/>
    </row>
    <row r="105" spans="1:17" s="4" customFormat="1" x14ac:dyDescent="0.25">
      <c r="A105" s="29">
        <v>216001</v>
      </c>
      <c r="B105" s="29">
        <v>1900</v>
      </c>
      <c r="C105" s="30">
        <v>13852</v>
      </c>
      <c r="D105" s="12">
        <v>216</v>
      </c>
      <c r="E105" s="12" t="s">
        <v>228</v>
      </c>
      <c r="F105" s="12" t="s">
        <v>227</v>
      </c>
      <c r="G105" s="68" t="s">
        <v>570</v>
      </c>
      <c r="H105" s="13">
        <f>SUMIFS(BCTC_HN_2018!L:L,BCTC_HN_2018!A:A,A105)</f>
        <v>0</v>
      </c>
      <c r="I105" s="68" t="s">
        <v>570</v>
      </c>
      <c r="J105" s="13">
        <f>SUMIFS(BCTC_M!N:N,BCTC_M!A:A,A105)</f>
        <v>0</v>
      </c>
      <c r="K105" s="13">
        <f>SUMIFS(BCTC_A!V:V,BCTC_A!A:A,A105)</f>
        <v>0</v>
      </c>
      <c r="L105" s="13">
        <f t="shared" si="58"/>
        <v>0</v>
      </c>
      <c r="M105" s="13">
        <f>SUMIFS(ADJ_2019!G:G,ADJ_2019!E:E,A105)</f>
        <v>0</v>
      </c>
      <c r="N105" s="13">
        <f t="shared" si="59"/>
        <v>0</v>
      </c>
      <c r="O105" s="57"/>
      <c r="Q105" s="255"/>
    </row>
    <row r="106" spans="1:17" s="4" customFormat="1" x14ac:dyDescent="0.25">
      <c r="A106" s="29">
        <v>216002</v>
      </c>
      <c r="B106" s="29">
        <v>1900</v>
      </c>
      <c r="C106" s="30">
        <v>13882</v>
      </c>
      <c r="D106" s="12">
        <v>216</v>
      </c>
      <c r="E106" s="12" t="s">
        <v>445</v>
      </c>
      <c r="F106" s="12" t="s">
        <v>225</v>
      </c>
      <c r="G106" s="68" t="s">
        <v>570</v>
      </c>
      <c r="H106" s="13">
        <f>SUMIFS(BCTC_HN_2018!L:L,BCTC_HN_2018!A:A,A106)</f>
        <v>0</v>
      </c>
      <c r="I106" s="68" t="s">
        <v>570</v>
      </c>
      <c r="J106" s="13">
        <f>SUMIFS(BCTC_M!N:N,BCTC_M!A:A,A106)</f>
        <v>0</v>
      </c>
      <c r="K106" s="13">
        <f>SUMIFS(BCTC_A!V:V,BCTC_A!A:A,A106)</f>
        <v>0</v>
      </c>
      <c r="L106" s="13">
        <f t="shared" si="58"/>
        <v>0</v>
      </c>
      <c r="M106" s="13">
        <f>SUMIFS(ADJ_2019!G:G,ADJ_2019!E:E,A106)</f>
        <v>0</v>
      </c>
      <c r="N106" s="13">
        <f t="shared" si="59"/>
        <v>0</v>
      </c>
      <c r="O106" s="57"/>
      <c r="Q106" s="255"/>
    </row>
    <row r="107" spans="1:17" s="4" customFormat="1" x14ac:dyDescent="0.25">
      <c r="A107" s="29">
        <v>216003</v>
      </c>
      <c r="B107" s="29">
        <v>1900</v>
      </c>
      <c r="C107" s="30">
        <v>3342</v>
      </c>
      <c r="D107" s="12">
        <v>216</v>
      </c>
      <c r="E107" s="12" t="s">
        <v>280</v>
      </c>
      <c r="F107" s="12" t="s">
        <v>279</v>
      </c>
      <c r="G107" s="68" t="s">
        <v>570</v>
      </c>
      <c r="H107" s="13">
        <f>SUMIFS(BCTC_HN_2018!L:L,BCTC_HN_2018!A:A,A107)</f>
        <v>0</v>
      </c>
      <c r="I107" s="68" t="s">
        <v>570</v>
      </c>
      <c r="J107" s="13">
        <f>SUMIFS(BCTC_M!N:N,BCTC_M!A:A,A107)</f>
        <v>0</v>
      </c>
      <c r="K107" s="13">
        <f>SUMIFS(BCTC_A!V:V,BCTC_A!A:A,A107)</f>
        <v>0</v>
      </c>
      <c r="L107" s="13">
        <f t="shared" si="58"/>
        <v>0</v>
      </c>
      <c r="M107" s="13">
        <f>SUMIFS(ADJ_2019!G:G,ADJ_2019!E:E,A107)</f>
        <v>0</v>
      </c>
      <c r="N107" s="13">
        <f t="shared" si="59"/>
        <v>0</v>
      </c>
      <c r="O107" s="57"/>
      <c r="Q107" s="255"/>
    </row>
    <row r="108" spans="1:17" s="4" customFormat="1" x14ac:dyDescent="0.25">
      <c r="A108" s="29">
        <v>216004</v>
      </c>
      <c r="B108" s="29">
        <v>1900</v>
      </c>
      <c r="C108" s="30">
        <v>3382</v>
      </c>
      <c r="D108" s="12">
        <v>216</v>
      </c>
      <c r="E108" s="12" t="s">
        <v>450</v>
      </c>
      <c r="F108" s="12" t="s">
        <v>223</v>
      </c>
      <c r="G108" s="68" t="s">
        <v>570</v>
      </c>
      <c r="H108" s="13">
        <f>SUMIFS(BCTC_HN_2018!L:L,BCTC_HN_2018!A:A,A108)</f>
        <v>0</v>
      </c>
      <c r="I108" s="68" t="s">
        <v>570</v>
      </c>
      <c r="J108" s="13">
        <f>SUMIFS(BCTC_M!N:N,BCTC_M!A:A,A108)</f>
        <v>0</v>
      </c>
      <c r="K108" s="13">
        <f>SUMIFS(BCTC_A!V:V,BCTC_A!A:A,A108)</f>
        <v>0</v>
      </c>
      <c r="L108" s="13">
        <f t="shared" si="58"/>
        <v>0</v>
      </c>
      <c r="M108" s="13">
        <f>SUMIFS(ADJ_2019!G:G,ADJ_2019!E:E,A108)</f>
        <v>0</v>
      </c>
      <c r="N108" s="13">
        <f t="shared" si="59"/>
        <v>0</v>
      </c>
      <c r="O108" s="57"/>
      <c r="Q108" s="255"/>
    </row>
    <row r="109" spans="1:17" s="4" customFormat="1" x14ac:dyDescent="0.25">
      <c r="A109" s="29">
        <v>216005</v>
      </c>
      <c r="B109" s="29">
        <v>1900</v>
      </c>
      <c r="C109" s="30">
        <v>1412</v>
      </c>
      <c r="D109" s="12">
        <v>216</v>
      </c>
      <c r="E109" s="12" t="s">
        <v>449</v>
      </c>
      <c r="F109" s="12" t="s">
        <v>448</v>
      </c>
      <c r="G109" s="68" t="s">
        <v>570</v>
      </c>
      <c r="H109" s="13">
        <f>SUMIFS(BCTC_HN_2018!L:L,BCTC_HN_2018!A:A,A109)</f>
        <v>0</v>
      </c>
      <c r="I109" s="68" t="s">
        <v>570</v>
      </c>
      <c r="J109" s="13">
        <f>SUMIFS(BCTC_M!N:N,BCTC_M!A:A,A109)</f>
        <v>0</v>
      </c>
      <c r="K109" s="13">
        <f>SUMIFS(BCTC_A!V:V,BCTC_A!A:A,A109)</f>
        <v>0</v>
      </c>
      <c r="L109" s="13">
        <f t="shared" si="58"/>
        <v>0</v>
      </c>
      <c r="M109" s="13">
        <f>SUMIFS(ADJ_2019!G:G,ADJ_2019!E:E,A109)</f>
        <v>0</v>
      </c>
      <c r="N109" s="13">
        <f t="shared" si="59"/>
        <v>0</v>
      </c>
      <c r="O109" s="57"/>
      <c r="Q109" s="255"/>
    </row>
    <row r="110" spans="1:17" s="4" customFormat="1" x14ac:dyDescent="0.25">
      <c r="A110" s="29">
        <v>216006</v>
      </c>
      <c r="B110" s="29">
        <v>1900</v>
      </c>
      <c r="C110" s="30">
        <v>2442</v>
      </c>
      <c r="D110" s="12">
        <v>216</v>
      </c>
      <c r="E110" s="12" t="s">
        <v>447</v>
      </c>
      <c r="F110" s="12" t="s">
        <v>446</v>
      </c>
      <c r="G110" s="68" t="s">
        <v>570</v>
      </c>
      <c r="H110" s="13">
        <f>SUMIFS(BCTC_HN_2018!L:L,BCTC_HN_2018!A:A,A110)</f>
        <v>0</v>
      </c>
      <c r="I110" s="68" t="s">
        <v>570</v>
      </c>
      <c r="J110" s="13">
        <f>SUMIFS(BCTC_M!N:N,BCTC_M!A:A,A110)</f>
        <v>0</v>
      </c>
      <c r="K110" s="13">
        <f>SUMIFS(BCTC_A!V:V,BCTC_A!A:A,A110)</f>
        <v>0</v>
      </c>
      <c r="L110" s="13">
        <f t="shared" si="58"/>
        <v>0</v>
      </c>
      <c r="M110" s="13">
        <f>SUMIFS(ADJ_2019!G:G,ADJ_2019!E:E,A110)</f>
        <v>0</v>
      </c>
      <c r="N110" s="13">
        <f t="shared" si="59"/>
        <v>0</v>
      </c>
      <c r="O110" s="57"/>
      <c r="Q110" s="255"/>
    </row>
    <row r="111" spans="1:17" s="4" customFormat="1" x14ac:dyDescent="0.25">
      <c r="A111" s="14"/>
      <c r="B111" s="14"/>
      <c r="C111" s="15"/>
      <c r="D111" s="15"/>
      <c r="E111" s="15" t="s">
        <v>445</v>
      </c>
      <c r="F111" s="15" t="s">
        <v>444</v>
      </c>
      <c r="G111" s="69"/>
      <c r="H111" s="16">
        <f t="shared" ref="H111:N111" si="60">SUM(H105:H110)</f>
        <v>0</v>
      </c>
      <c r="I111" s="69"/>
      <c r="J111" s="16">
        <f t="shared" si="60"/>
        <v>0</v>
      </c>
      <c r="K111" s="16">
        <f t="shared" si="60"/>
        <v>0</v>
      </c>
      <c r="L111" s="16">
        <f t="shared" si="60"/>
        <v>0</v>
      </c>
      <c r="M111" s="16">
        <f t="shared" si="60"/>
        <v>0</v>
      </c>
      <c r="N111" s="16">
        <f t="shared" si="60"/>
        <v>0</v>
      </c>
      <c r="O111" s="57"/>
      <c r="Q111" s="255"/>
    </row>
    <row r="112" spans="1:17" s="4" customFormat="1" x14ac:dyDescent="0.25">
      <c r="A112" s="14">
        <v>219001</v>
      </c>
      <c r="B112" s="14">
        <v>1400</v>
      </c>
      <c r="C112" s="15">
        <v>22932</v>
      </c>
      <c r="D112" s="15">
        <v>219</v>
      </c>
      <c r="E112" s="15" t="s">
        <v>443</v>
      </c>
      <c r="F112" s="15" t="s">
        <v>442</v>
      </c>
      <c r="G112" s="68" t="s">
        <v>570</v>
      </c>
      <c r="H112" s="13">
        <f>SUMIFS(BCTC_HN_2018!L:L,BCTC_HN_2018!A:A,A112)</f>
        <v>0</v>
      </c>
      <c r="I112" s="68" t="s">
        <v>570</v>
      </c>
      <c r="J112" s="13">
        <f>SUMIFS(BCTC_M!N:N,BCTC_M!A:A,A112)</f>
        <v>0</v>
      </c>
      <c r="K112" s="13">
        <f>SUMIFS(BCTC_A!V:V,BCTC_A!A:A,A112)</f>
        <v>0</v>
      </c>
      <c r="L112" s="13">
        <f>K112+J112</f>
        <v>0</v>
      </c>
      <c r="M112" s="13">
        <f>SUMIFS(ADJ_2019!G:G,ADJ_2019!E:E,A112)</f>
        <v>0</v>
      </c>
      <c r="N112" s="13">
        <f>M112+L112</f>
        <v>0</v>
      </c>
      <c r="O112" s="57"/>
      <c r="Q112" s="255"/>
    </row>
    <row r="113" spans="1:17" s="4" customFormat="1" x14ac:dyDescent="0.25">
      <c r="A113" s="31"/>
      <c r="B113" s="31"/>
      <c r="C113" s="27">
        <v>1312</v>
      </c>
      <c r="D113" s="27">
        <v>210</v>
      </c>
      <c r="E113" s="27" t="s">
        <v>441</v>
      </c>
      <c r="F113" s="27" t="s">
        <v>440</v>
      </c>
      <c r="G113" s="72"/>
      <c r="H113" s="28">
        <f t="shared" ref="H113:N113" si="61">SUM(H97:H99,H103:H104,H111:H112)</f>
        <v>0</v>
      </c>
      <c r="I113" s="72"/>
      <c r="J113" s="28">
        <f t="shared" si="61"/>
        <v>0</v>
      </c>
      <c r="K113" s="28">
        <f t="shared" si="61"/>
        <v>0</v>
      </c>
      <c r="L113" s="28">
        <f t="shared" si="61"/>
        <v>0</v>
      </c>
      <c r="M113" s="28">
        <f t="shared" si="61"/>
        <v>0</v>
      </c>
      <c r="N113" s="28">
        <f t="shared" si="61"/>
        <v>0</v>
      </c>
      <c r="O113" s="57"/>
      <c r="Q113" s="255"/>
    </row>
    <row r="114" spans="1:17" s="4" customFormat="1" x14ac:dyDescent="0.25">
      <c r="A114" s="29">
        <v>222001</v>
      </c>
      <c r="B114" s="29">
        <v>1100</v>
      </c>
      <c r="C114" s="12">
        <v>2111</v>
      </c>
      <c r="D114" s="12">
        <v>222</v>
      </c>
      <c r="E114" s="12" t="s">
        <v>433</v>
      </c>
      <c r="F114" s="12" t="s">
        <v>432</v>
      </c>
      <c r="G114" s="68" t="s">
        <v>570</v>
      </c>
      <c r="H114" s="13">
        <f>SUMIFS(BCTC_HN_2018!L:L,BCTC_HN_2018!A:A,A114)</f>
        <v>0</v>
      </c>
      <c r="I114" s="68" t="s">
        <v>570</v>
      </c>
      <c r="J114" s="13">
        <f>SUMIFS(BCTC_M!N:N,BCTC_M!A:A,A114)</f>
        <v>0</v>
      </c>
      <c r="K114" s="13">
        <f>SUMIFS(BCTC_A!V:V,BCTC_A!A:A,A114)</f>
        <v>0</v>
      </c>
      <c r="L114" s="13">
        <f t="shared" ref="L114:L119" si="62">K114+J114</f>
        <v>0</v>
      </c>
      <c r="M114" s="13">
        <f>SUMIFS(ADJ_2019!G:G,ADJ_2019!E:E,A114)</f>
        <v>0</v>
      </c>
      <c r="N114" s="13">
        <f t="shared" ref="N114:N119" si="63">M114+L114</f>
        <v>0</v>
      </c>
      <c r="O114" s="57"/>
      <c r="Q114" s="255"/>
    </row>
    <row r="115" spans="1:17" s="4" customFormat="1" x14ac:dyDescent="0.25">
      <c r="A115" s="29">
        <v>222002</v>
      </c>
      <c r="B115" s="29">
        <v>1100</v>
      </c>
      <c r="C115" s="12">
        <v>2112</v>
      </c>
      <c r="D115" s="12">
        <v>222</v>
      </c>
      <c r="E115" s="12" t="s">
        <v>431</v>
      </c>
      <c r="F115" s="12" t="s">
        <v>430</v>
      </c>
      <c r="G115" s="68" t="s">
        <v>570</v>
      </c>
      <c r="H115" s="13">
        <f>SUMIFS(BCTC_HN_2018!L:L,BCTC_HN_2018!A:A,A115)</f>
        <v>3000000000</v>
      </c>
      <c r="I115" s="68" t="s">
        <v>570</v>
      </c>
      <c r="J115" s="13">
        <f>SUMIFS(BCTC_M!N:N,BCTC_M!A:A,A115)</f>
        <v>2000000000</v>
      </c>
      <c r="K115" s="13">
        <f>SUMIFS(BCTC_A!V:V,BCTC_A!A:A,A115)</f>
        <v>1000000000</v>
      </c>
      <c r="L115" s="13">
        <f t="shared" si="62"/>
        <v>3000000000</v>
      </c>
      <c r="M115" s="13">
        <f>SUMIFS(ADJ_2019!G:G,ADJ_2019!E:E,A115)</f>
        <v>0</v>
      </c>
      <c r="N115" s="13">
        <f t="shared" si="63"/>
        <v>3000000000</v>
      </c>
      <c r="O115" s="57"/>
      <c r="Q115" s="255"/>
    </row>
    <row r="116" spans="1:17" s="4" customFormat="1" x14ac:dyDescent="0.25">
      <c r="A116" s="29">
        <v>222003</v>
      </c>
      <c r="B116" s="29">
        <v>1100</v>
      </c>
      <c r="C116" s="12">
        <v>2113</v>
      </c>
      <c r="D116" s="12">
        <v>222</v>
      </c>
      <c r="E116" s="12" t="s">
        <v>429</v>
      </c>
      <c r="F116" s="12" t="s">
        <v>428</v>
      </c>
      <c r="G116" s="68" t="s">
        <v>570</v>
      </c>
      <c r="H116" s="13">
        <f>SUMIFS(BCTC_HN_2018!L:L,BCTC_HN_2018!A:A,A116)</f>
        <v>0</v>
      </c>
      <c r="I116" s="68" t="s">
        <v>570</v>
      </c>
      <c r="J116" s="13">
        <f>SUMIFS(BCTC_M!N:N,BCTC_M!A:A,A116)</f>
        <v>0</v>
      </c>
      <c r="K116" s="13">
        <f>SUMIFS(BCTC_A!V:V,BCTC_A!A:A,A116)</f>
        <v>0</v>
      </c>
      <c r="L116" s="13">
        <f t="shared" si="62"/>
        <v>0</v>
      </c>
      <c r="M116" s="13">
        <f>SUMIFS(ADJ_2019!G:G,ADJ_2019!E:E,A116)</f>
        <v>0</v>
      </c>
      <c r="N116" s="13">
        <f t="shared" si="63"/>
        <v>0</v>
      </c>
      <c r="O116" s="57"/>
      <c r="Q116" s="255"/>
    </row>
    <row r="117" spans="1:17" s="4" customFormat="1" x14ac:dyDescent="0.25">
      <c r="A117" s="29">
        <v>222004</v>
      </c>
      <c r="B117" s="29">
        <v>1100</v>
      </c>
      <c r="C117" s="12">
        <v>2114</v>
      </c>
      <c r="D117" s="12">
        <v>222</v>
      </c>
      <c r="E117" s="12" t="s">
        <v>427</v>
      </c>
      <c r="F117" s="12" t="s">
        <v>426</v>
      </c>
      <c r="G117" s="68" t="s">
        <v>570</v>
      </c>
      <c r="H117" s="13">
        <f>SUMIFS(BCTC_HN_2018!L:L,BCTC_HN_2018!A:A,A117)</f>
        <v>0</v>
      </c>
      <c r="I117" s="68" t="s">
        <v>570</v>
      </c>
      <c r="J117" s="13">
        <f>SUMIFS(BCTC_M!N:N,BCTC_M!A:A,A117)</f>
        <v>0</v>
      </c>
      <c r="K117" s="13">
        <f>SUMIFS(BCTC_A!V:V,BCTC_A!A:A,A117)</f>
        <v>0</v>
      </c>
      <c r="L117" s="13">
        <f t="shared" si="62"/>
        <v>0</v>
      </c>
      <c r="M117" s="13">
        <f>SUMIFS(ADJ_2019!G:G,ADJ_2019!E:E,A117)</f>
        <v>0</v>
      </c>
      <c r="N117" s="13">
        <f t="shared" si="63"/>
        <v>0</v>
      </c>
      <c r="O117" s="57"/>
      <c r="Q117" s="255"/>
    </row>
    <row r="118" spans="1:17" s="4" customFormat="1" x14ac:dyDescent="0.25">
      <c r="A118" s="29">
        <v>222005</v>
      </c>
      <c r="B118" s="29">
        <v>1100</v>
      </c>
      <c r="C118" s="12">
        <v>2115</v>
      </c>
      <c r="D118" s="12">
        <v>222</v>
      </c>
      <c r="E118" s="12" t="s">
        <v>439</v>
      </c>
      <c r="F118" s="12" t="s">
        <v>438</v>
      </c>
      <c r="G118" s="68" t="s">
        <v>570</v>
      </c>
      <c r="H118" s="13">
        <f>SUMIFS(BCTC_HN_2018!L:L,BCTC_HN_2018!A:A,A118)</f>
        <v>0</v>
      </c>
      <c r="I118" s="68" t="s">
        <v>570</v>
      </c>
      <c r="J118" s="13">
        <f>SUMIFS(BCTC_M!N:N,BCTC_M!A:A,A118)</f>
        <v>0</v>
      </c>
      <c r="K118" s="13">
        <f>SUMIFS(BCTC_A!V:V,BCTC_A!A:A,A118)</f>
        <v>0</v>
      </c>
      <c r="L118" s="13">
        <f t="shared" si="62"/>
        <v>0</v>
      </c>
      <c r="M118" s="13">
        <f>SUMIFS(ADJ_2019!G:G,ADJ_2019!E:E,A118)</f>
        <v>0</v>
      </c>
      <c r="N118" s="13">
        <f t="shared" si="63"/>
        <v>0</v>
      </c>
      <c r="O118" s="57"/>
      <c r="Q118" s="255"/>
    </row>
    <row r="119" spans="1:17" s="4" customFormat="1" x14ac:dyDescent="0.25">
      <c r="A119" s="29">
        <v>222006</v>
      </c>
      <c r="B119" s="29">
        <v>1100</v>
      </c>
      <c r="C119" s="12">
        <v>2118</v>
      </c>
      <c r="D119" s="12">
        <v>222</v>
      </c>
      <c r="E119" s="12" t="s">
        <v>425</v>
      </c>
      <c r="F119" s="12" t="s">
        <v>424</v>
      </c>
      <c r="G119" s="68" t="s">
        <v>570</v>
      </c>
      <c r="H119" s="13">
        <f>SUMIFS(BCTC_HN_2018!L:L,BCTC_HN_2018!A:A,A119)</f>
        <v>0</v>
      </c>
      <c r="I119" s="68" t="s">
        <v>570</v>
      </c>
      <c r="J119" s="13">
        <f>SUMIFS(BCTC_M!N:N,BCTC_M!A:A,A119)</f>
        <v>0</v>
      </c>
      <c r="K119" s="13">
        <f>SUMIFS(BCTC_A!V:V,BCTC_A!A:A,A119)</f>
        <v>0</v>
      </c>
      <c r="L119" s="13">
        <f t="shared" si="62"/>
        <v>0</v>
      </c>
      <c r="M119" s="13">
        <f>SUMIFS(ADJ_2019!G:G,ADJ_2019!E:E,A119)</f>
        <v>0</v>
      </c>
      <c r="N119" s="13">
        <f t="shared" si="63"/>
        <v>0</v>
      </c>
      <c r="O119" s="57"/>
      <c r="Q119" s="255"/>
    </row>
    <row r="120" spans="1:17" s="4" customFormat="1" x14ac:dyDescent="0.25">
      <c r="A120" s="14"/>
      <c r="B120" s="14"/>
      <c r="C120" s="15"/>
      <c r="D120" s="15"/>
      <c r="E120" s="15" t="s">
        <v>643</v>
      </c>
      <c r="F120" s="15" t="s">
        <v>654</v>
      </c>
      <c r="G120" s="69"/>
      <c r="H120" s="16">
        <f t="shared" ref="H120:N120" si="64">SUM(H114:H119)</f>
        <v>3000000000</v>
      </c>
      <c r="I120" s="69"/>
      <c r="J120" s="16">
        <f t="shared" si="64"/>
        <v>2000000000</v>
      </c>
      <c r="K120" s="16">
        <f t="shared" si="64"/>
        <v>1000000000</v>
      </c>
      <c r="L120" s="16">
        <f t="shared" si="64"/>
        <v>3000000000</v>
      </c>
      <c r="M120" s="16">
        <f t="shared" si="64"/>
        <v>0</v>
      </c>
      <c r="N120" s="16">
        <f t="shared" si="64"/>
        <v>3000000000</v>
      </c>
      <c r="O120" s="57"/>
      <c r="Q120" s="255"/>
    </row>
    <row r="121" spans="1:17" s="4" customFormat="1" x14ac:dyDescent="0.25">
      <c r="A121" s="29">
        <v>223001</v>
      </c>
      <c r="B121" s="29">
        <v>1100</v>
      </c>
      <c r="C121" s="12">
        <v>21411</v>
      </c>
      <c r="D121" s="12">
        <v>223</v>
      </c>
      <c r="E121" s="12" t="s">
        <v>423</v>
      </c>
      <c r="F121" s="12" t="s">
        <v>422</v>
      </c>
      <c r="G121" s="68" t="s">
        <v>570</v>
      </c>
      <c r="H121" s="13">
        <f>SUMIFS(BCTC_HN_2018!L:L,BCTC_HN_2018!A:A,A121)</f>
        <v>0</v>
      </c>
      <c r="I121" s="68" t="s">
        <v>570</v>
      </c>
      <c r="J121" s="13">
        <f>SUMIFS(BCTC_M!N:N,BCTC_M!A:A,A121)</f>
        <v>0</v>
      </c>
      <c r="K121" s="13">
        <f>SUMIFS(BCTC_A!V:V,BCTC_A!A:A,A121)</f>
        <v>0</v>
      </c>
      <c r="L121" s="13">
        <f t="shared" ref="L121:L126" si="65">K121+J121</f>
        <v>0</v>
      </c>
      <c r="M121" s="13">
        <f>SUMIFS(ADJ_2019!G:G,ADJ_2019!E:E,A121)</f>
        <v>0</v>
      </c>
      <c r="N121" s="13">
        <f t="shared" ref="N121:N126" si="66">M121+L121</f>
        <v>0</v>
      </c>
      <c r="O121" s="57"/>
      <c r="Q121" s="255"/>
    </row>
    <row r="122" spans="1:17" s="4" customFormat="1" x14ac:dyDescent="0.25">
      <c r="A122" s="29">
        <v>223002</v>
      </c>
      <c r="B122" s="29">
        <v>1100</v>
      </c>
      <c r="C122" s="12">
        <v>21412</v>
      </c>
      <c r="D122" s="12">
        <v>223</v>
      </c>
      <c r="E122" s="12" t="s">
        <v>421</v>
      </c>
      <c r="F122" s="12" t="s">
        <v>420</v>
      </c>
      <c r="G122" s="68" t="s">
        <v>570</v>
      </c>
      <c r="H122" s="13">
        <f>SUMIFS(BCTC_HN_2018!L:L,BCTC_HN_2018!A:A,A122)</f>
        <v>-300000000</v>
      </c>
      <c r="I122" s="68" t="s">
        <v>570</v>
      </c>
      <c r="J122" s="13">
        <f>SUMIFS(BCTC_M!N:N,BCTC_M!A:A,A122)</f>
        <v>-400000000</v>
      </c>
      <c r="K122" s="13">
        <f>SUMIFS(BCTC_A!V:V,BCTC_A!A:A,A122)</f>
        <v>-200000000</v>
      </c>
      <c r="L122" s="13">
        <f t="shared" si="65"/>
        <v>-600000000</v>
      </c>
      <c r="M122" s="13">
        <f>SUMIFS(ADJ_2019!G:G,ADJ_2019!E:E,A122)</f>
        <v>0</v>
      </c>
      <c r="N122" s="13">
        <f t="shared" si="66"/>
        <v>-600000000</v>
      </c>
      <c r="O122" s="57"/>
      <c r="Q122" s="255"/>
    </row>
    <row r="123" spans="1:17" s="4" customFormat="1" x14ac:dyDescent="0.25">
      <c r="A123" s="29">
        <v>223003</v>
      </c>
      <c r="B123" s="29">
        <v>1100</v>
      </c>
      <c r="C123" s="12">
        <v>21413</v>
      </c>
      <c r="D123" s="12">
        <v>223</v>
      </c>
      <c r="E123" s="12" t="s">
        <v>419</v>
      </c>
      <c r="F123" s="12" t="s">
        <v>418</v>
      </c>
      <c r="G123" s="68" t="s">
        <v>570</v>
      </c>
      <c r="H123" s="13">
        <f>SUMIFS(BCTC_HN_2018!L:L,BCTC_HN_2018!A:A,A123)</f>
        <v>0</v>
      </c>
      <c r="I123" s="68" t="s">
        <v>570</v>
      </c>
      <c r="J123" s="13">
        <f>SUMIFS(BCTC_M!N:N,BCTC_M!A:A,A123)</f>
        <v>0</v>
      </c>
      <c r="K123" s="13">
        <f>SUMIFS(BCTC_A!V:V,BCTC_A!A:A,A123)</f>
        <v>0</v>
      </c>
      <c r="L123" s="13">
        <f t="shared" si="65"/>
        <v>0</v>
      </c>
      <c r="M123" s="13">
        <f>SUMIFS(ADJ_2019!G:G,ADJ_2019!E:E,A123)</f>
        <v>0</v>
      </c>
      <c r="N123" s="13">
        <f t="shared" si="66"/>
        <v>0</v>
      </c>
      <c r="O123" s="57"/>
      <c r="Q123" s="255"/>
    </row>
    <row r="124" spans="1:17" s="4" customFormat="1" x14ac:dyDescent="0.25">
      <c r="A124" s="29">
        <v>223004</v>
      </c>
      <c r="B124" s="29">
        <v>1100</v>
      </c>
      <c r="C124" s="12">
        <v>21414</v>
      </c>
      <c r="D124" s="12">
        <v>223</v>
      </c>
      <c r="E124" s="12" t="s">
        <v>417</v>
      </c>
      <c r="F124" s="12" t="s">
        <v>416</v>
      </c>
      <c r="G124" s="68" t="s">
        <v>570</v>
      </c>
      <c r="H124" s="13">
        <f>SUMIFS(BCTC_HN_2018!L:L,BCTC_HN_2018!A:A,A124)</f>
        <v>0</v>
      </c>
      <c r="I124" s="68" t="s">
        <v>570</v>
      </c>
      <c r="J124" s="13">
        <f>SUMIFS(BCTC_M!N:N,BCTC_M!A:A,A124)</f>
        <v>0</v>
      </c>
      <c r="K124" s="13">
        <f>SUMIFS(BCTC_A!V:V,BCTC_A!A:A,A124)</f>
        <v>0</v>
      </c>
      <c r="L124" s="13">
        <f t="shared" si="65"/>
        <v>0</v>
      </c>
      <c r="M124" s="13">
        <f>SUMIFS(ADJ_2019!G:G,ADJ_2019!E:E,A124)</f>
        <v>0</v>
      </c>
      <c r="N124" s="13">
        <f t="shared" si="66"/>
        <v>0</v>
      </c>
      <c r="O124" s="57"/>
      <c r="Q124" s="255"/>
    </row>
    <row r="125" spans="1:17" s="4" customFormat="1" x14ac:dyDescent="0.25">
      <c r="A125" s="29">
        <v>223005</v>
      </c>
      <c r="B125" s="29">
        <v>1100</v>
      </c>
      <c r="C125" s="12">
        <v>21415</v>
      </c>
      <c r="D125" s="12">
        <v>223</v>
      </c>
      <c r="E125" s="12" t="s">
        <v>437</v>
      </c>
      <c r="F125" s="12" t="s">
        <v>436</v>
      </c>
      <c r="G125" s="68" t="s">
        <v>570</v>
      </c>
      <c r="H125" s="13">
        <f>SUMIFS(BCTC_HN_2018!L:L,BCTC_HN_2018!A:A,A125)</f>
        <v>0</v>
      </c>
      <c r="I125" s="68" t="s">
        <v>570</v>
      </c>
      <c r="J125" s="13">
        <f>SUMIFS(BCTC_M!N:N,BCTC_M!A:A,A125)</f>
        <v>0</v>
      </c>
      <c r="K125" s="13">
        <f>SUMIFS(BCTC_A!V:V,BCTC_A!A:A,A125)</f>
        <v>0</v>
      </c>
      <c r="L125" s="13">
        <f t="shared" si="65"/>
        <v>0</v>
      </c>
      <c r="M125" s="13">
        <f>SUMIFS(ADJ_2019!G:G,ADJ_2019!E:E,A125)</f>
        <v>0</v>
      </c>
      <c r="N125" s="13">
        <f t="shared" si="66"/>
        <v>0</v>
      </c>
      <c r="O125" s="57"/>
      <c r="Q125" s="255"/>
    </row>
    <row r="126" spans="1:17" s="4" customFormat="1" x14ac:dyDescent="0.25">
      <c r="A126" s="29">
        <v>223006</v>
      </c>
      <c r="B126" s="29">
        <v>1100</v>
      </c>
      <c r="C126" s="12">
        <v>21418</v>
      </c>
      <c r="D126" s="12">
        <v>223</v>
      </c>
      <c r="E126" s="12" t="s">
        <v>415</v>
      </c>
      <c r="F126" s="12" t="s">
        <v>414</v>
      </c>
      <c r="G126" s="68" t="s">
        <v>570</v>
      </c>
      <c r="H126" s="13">
        <f>SUMIFS(BCTC_HN_2018!L:L,BCTC_HN_2018!A:A,A126)</f>
        <v>0</v>
      </c>
      <c r="I126" s="68" t="s">
        <v>570</v>
      </c>
      <c r="J126" s="13">
        <f>SUMIFS(BCTC_M!N:N,BCTC_M!A:A,A126)</f>
        <v>0</v>
      </c>
      <c r="K126" s="13">
        <f>SUMIFS(BCTC_A!V:V,BCTC_A!A:A,A126)</f>
        <v>0</v>
      </c>
      <c r="L126" s="13">
        <f t="shared" si="65"/>
        <v>0</v>
      </c>
      <c r="M126" s="13">
        <f>SUMIFS(ADJ_2019!G:G,ADJ_2019!E:E,A126)</f>
        <v>0</v>
      </c>
      <c r="N126" s="13">
        <f t="shared" si="66"/>
        <v>0</v>
      </c>
      <c r="O126" s="57"/>
      <c r="Q126" s="255"/>
    </row>
    <row r="127" spans="1:17" s="4" customFormat="1" x14ac:dyDescent="0.25">
      <c r="A127" s="14"/>
      <c r="B127" s="14"/>
      <c r="C127" s="15"/>
      <c r="D127" s="15"/>
      <c r="E127" s="15" t="s">
        <v>644</v>
      </c>
      <c r="F127" s="15" t="s">
        <v>655</v>
      </c>
      <c r="G127" s="69"/>
      <c r="H127" s="16">
        <f t="shared" ref="H127:N127" si="67">SUM(H121:H126)</f>
        <v>-300000000</v>
      </c>
      <c r="I127" s="69"/>
      <c r="J127" s="16">
        <f t="shared" si="67"/>
        <v>-400000000</v>
      </c>
      <c r="K127" s="16">
        <f t="shared" si="67"/>
        <v>-200000000</v>
      </c>
      <c r="L127" s="16">
        <f t="shared" si="67"/>
        <v>-600000000</v>
      </c>
      <c r="M127" s="16">
        <f t="shared" si="67"/>
        <v>0</v>
      </c>
      <c r="N127" s="16">
        <f t="shared" si="67"/>
        <v>-600000000</v>
      </c>
      <c r="O127" s="57"/>
      <c r="Q127" s="255"/>
    </row>
    <row r="128" spans="1:17" s="4" customFormat="1" x14ac:dyDescent="0.25">
      <c r="A128" s="31"/>
      <c r="B128" s="31"/>
      <c r="C128" s="27"/>
      <c r="D128" s="27">
        <v>221</v>
      </c>
      <c r="E128" s="27" t="s">
        <v>435</v>
      </c>
      <c r="F128" s="27" t="s">
        <v>434</v>
      </c>
      <c r="G128" s="72"/>
      <c r="H128" s="28">
        <f t="shared" ref="H128:N128" si="68">SUM(H120,H127)</f>
        <v>2700000000</v>
      </c>
      <c r="I128" s="72"/>
      <c r="J128" s="28">
        <f t="shared" si="68"/>
        <v>1600000000</v>
      </c>
      <c r="K128" s="28">
        <f t="shared" si="68"/>
        <v>800000000</v>
      </c>
      <c r="L128" s="28">
        <f t="shared" si="68"/>
        <v>2400000000</v>
      </c>
      <c r="M128" s="28">
        <f t="shared" si="68"/>
        <v>0</v>
      </c>
      <c r="N128" s="28">
        <f t="shared" si="68"/>
        <v>2400000000</v>
      </c>
      <c r="O128" s="57"/>
      <c r="Q128" s="255"/>
    </row>
    <row r="129" spans="1:17" s="4" customFormat="1" x14ac:dyDescent="0.25">
      <c r="A129" s="21">
        <v>225001</v>
      </c>
      <c r="B129" s="21">
        <v>1100</v>
      </c>
      <c r="C129" s="22">
        <v>2121</v>
      </c>
      <c r="D129" s="12">
        <v>225</v>
      </c>
      <c r="E129" s="22" t="s">
        <v>433</v>
      </c>
      <c r="F129" s="22" t="s">
        <v>432</v>
      </c>
      <c r="G129" s="68" t="s">
        <v>570</v>
      </c>
      <c r="H129" s="13">
        <f>SUMIFS(BCTC_HN_2018!L:L,BCTC_HN_2018!A:A,A129)</f>
        <v>0</v>
      </c>
      <c r="I129" s="68" t="s">
        <v>570</v>
      </c>
      <c r="J129" s="13">
        <f>SUMIFS(BCTC_M!N:N,BCTC_M!A:A,A129)</f>
        <v>0</v>
      </c>
      <c r="K129" s="13">
        <f>SUMIFS(BCTC_A!V:V,BCTC_A!A:A,A129)</f>
        <v>0</v>
      </c>
      <c r="L129" s="13">
        <f t="shared" ref="L129:L133" si="69">K129+J129</f>
        <v>0</v>
      </c>
      <c r="M129" s="13">
        <f>SUMIFS(ADJ_2019!G:G,ADJ_2019!E:E,A129)</f>
        <v>0</v>
      </c>
      <c r="N129" s="13">
        <f t="shared" ref="N129:N133" si="70">M129+L129</f>
        <v>0</v>
      </c>
      <c r="O129" s="57"/>
      <c r="Q129" s="255"/>
    </row>
    <row r="130" spans="1:17" s="4" customFormat="1" x14ac:dyDescent="0.25">
      <c r="A130" s="21">
        <v>225002</v>
      </c>
      <c r="B130" s="21">
        <v>1100</v>
      </c>
      <c r="C130" s="22">
        <v>2122</v>
      </c>
      <c r="D130" s="12">
        <v>225</v>
      </c>
      <c r="E130" s="22" t="s">
        <v>431</v>
      </c>
      <c r="F130" s="22" t="s">
        <v>430</v>
      </c>
      <c r="G130" s="68" t="s">
        <v>570</v>
      </c>
      <c r="H130" s="13">
        <f>SUMIFS(BCTC_HN_2018!L:L,BCTC_HN_2018!A:A,A130)</f>
        <v>0</v>
      </c>
      <c r="I130" s="68" t="s">
        <v>570</v>
      </c>
      <c r="J130" s="13">
        <f>SUMIFS(BCTC_M!N:N,BCTC_M!A:A,A130)</f>
        <v>0</v>
      </c>
      <c r="K130" s="13">
        <f>SUMIFS(BCTC_A!V:V,BCTC_A!A:A,A130)</f>
        <v>0</v>
      </c>
      <c r="L130" s="13">
        <f t="shared" si="69"/>
        <v>0</v>
      </c>
      <c r="M130" s="13">
        <f>SUMIFS(ADJ_2019!G:G,ADJ_2019!E:E,A130)</f>
        <v>0</v>
      </c>
      <c r="N130" s="13">
        <f t="shared" si="70"/>
        <v>0</v>
      </c>
      <c r="O130" s="57"/>
      <c r="Q130" s="255"/>
    </row>
    <row r="131" spans="1:17" s="4" customFormat="1" x14ac:dyDescent="0.25">
      <c r="A131" s="21">
        <v>225003</v>
      </c>
      <c r="B131" s="21">
        <v>1100</v>
      </c>
      <c r="C131" s="22">
        <v>2123</v>
      </c>
      <c r="D131" s="12">
        <v>225</v>
      </c>
      <c r="E131" s="22" t="s">
        <v>429</v>
      </c>
      <c r="F131" s="22" t="s">
        <v>428</v>
      </c>
      <c r="G131" s="68" t="s">
        <v>570</v>
      </c>
      <c r="H131" s="13">
        <f>SUMIFS(BCTC_HN_2018!L:L,BCTC_HN_2018!A:A,A131)</f>
        <v>0</v>
      </c>
      <c r="I131" s="68" t="s">
        <v>570</v>
      </c>
      <c r="J131" s="13">
        <f>SUMIFS(BCTC_M!N:N,BCTC_M!A:A,A131)</f>
        <v>0</v>
      </c>
      <c r="K131" s="13">
        <f>SUMIFS(BCTC_A!V:V,BCTC_A!A:A,A131)</f>
        <v>0</v>
      </c>
      <c r="L131" s="13">
        <f t="shared" si="69"/>
        <v>0</v>
      </c>
      <c r="M131" s="13">
        <f>SUMIFS(ADJ_2019!G:G,ADJ_2019!E:E,A131)</f>
        <v>0</v>
      </c>
      <c r="N131" s="13">
        <f t="shared" si="70"/>
        <v>0</v>
      </c>
      <c r="O131" s="57"/>
      <c r="Q131" s="255"/>
    </row>
    <row r="132" spans="1:17" s="4" customFormat="1" x14ac:dyDescent="0.25">
      <c r="A132" s="21">
        <v>225004</v>
      </c>
      <c r="B132" s="21">
        <v>1100</v>
      </c>
      <c r="C132" s="22">
        <v>2124</v>
      </c>
      <c r="D132" s="12">
        <v>225</v>
      </c>
      <c r="E132" s="22" t="s">
        <v>427</v>
      </c>
      <c r="F132" s="22" t="s">
        <v>426</v>
      </c>
      <c r="G132" s="68" t="s">
        <v>570</v>
      </c>
      <c r="H132" s="13">
        <f>SUMIFS(BCTC_HN_2018!L:L,BCTC_HN_2018!A:A,A132)</f>
        <v>0</v>
      </c>
      <c r="I132" s="68" t="s">
        <v>570</v>
      </c>
      <c r="J132" s="13">
        <f>SUMIFS(BCTC_M!N:N,BCTC_M!A:A,A132)</f>
        <v>0</v>
      </c>
      <c r="K132" s="13">
        <f>SUMIFS(BCTC_A!V:V,BCTC_A!A:A,A132)</f>
        <v>0</v>
      </c>
      <c r="L132" s="13">
        <f t="shared" si="69"/>
        <v>0</v>
      </c>
      <c r="M132" s="13">
        <f>SUMIFS(ADJ_2019!G:G,ADJ_2019!E:E,A132)</f>
        <v>0</v>
      </c>
      <c r="N132" s="13">
        <f t="shared" si="70"/>
        <v>0</v>
      </c>
      <c r="O132" s="57"/>
      <c r="Q132" s="255"/>
    </row>
    <row r="133" spans="1:17" s="4" customFormat="1" x14ac:dyDescent="0.25">
      <c r="A133" s="21">
        <v>225005</v>
      </c>
      <c r="B133" s="21">
        <v>2000</v>
      </c>
      <c r="C133" s="22">
        <v>2125</v>
      </c>
      <c r="D133" s="12">
        <v>225</v>
      </c>
      <c r="E133" s="22" t="s">
        <v>425</v>
      </c>
      <c r="F133" s="22" t="s">
        <v>424</v>
      </c>
      <c r="G133" s="68" t="s">
        <v>570</v>
      </c>
      <c r="H133" s="13">
        <f>SUMIFS(BCTC_HN_2018!L:L,BCTC_HN_2018!A:A,A133)</f>
        <v>0</v>
      </c>
      <c r="I133" s="68" t="s">
        <v>570</v>
      </c>
      <c r="J133" s="13">
        <f>SUMIFS(BCTC_M!N:N,BCTC_M!A:A,A133)</f>
        <v>0</v>
      </c>
      <c r="K133" s="13">
        <f>SUMIFS(BCTC_A!V:V,BCTC_A!A:A,A133)</f>
        <v>0</v>
      </c>
      <c r="L133" s="13">
        <f t="shared" si="69"/>
        <v>0</v>
      </c>
      <c r="M133" s="13">
        <f>SUMIFS(ADJ_2019!G:G,ADJ_2019!E:E,A133)</f>
        <v>0</v>
      </c>
      <c r="N133" s="13">
        <f t="shared" si="70"/>
        <v>0</v>
      </c>
      <c r="O133" s="57"/>
      <c r="Q133" s="255"/>
    </row>
    <row r="134" spans="1:17" s="4" customFormat="1" x14ac:dyDescent="0.25">
      <c r="A134" s="14"/>
      <c r="B134" s="14"/>
      <c r="C134" s="15"/>
      <c r="D134" s="15"/>
      <c r="E134" s="15" t="s">
        <v>645</v>
      </c>
      <c r="F134" s="15" t="s">
        <v>656</v>
      </c>
      <c r="G134" s="69"/>
      <c r="H134" s="16">
        <f t="shared" ref="H134:N134" si="71">SUM(H129:H133)</f>
        <v>0</v>
      </c>
      <c r="I134" s="69"/>
      <c r="J134" s="16">
        <f t="shared" si="71"/>
        <v>0</v>
      </c>
      <c r="K134" s="16">
        <f t="shared" si="71"/>
        <v>0</v>
      </c>
      <c r="L134" s="16">
        <f t="shared" si="71"/>
        <v>0</v>
      </c>
      <c r="M134" s="16">
        <f t="shared" si="71"/>
        <v>0</v>
      </c>
      <c r="N134" s="16">
        <f t="shared" si="71"/>
        <v>0</v>
      </c>
      <c r="O134" s="57"/>
      <c r="Q134" s="255"/>
    </row>
    <row r="135" spans="1:17" s="4" customFormat="1" x14ac:dyDescent="0.25">
      <c r="A135" s="29">
        <v>226001</v>
      </c>
      <c r="B135" s="29">
        <v>1100</v>
      </c>
      <c r="C135" s="12">
        <v>21421</v>
      </c>
      <c r="D135" s="12">
        <v>226</v>
      </c>
      <c r="E135" s="12" t="s">
        <v>423</v>
      </c>
      <c r="F135" s="12" t="s">
        <v>422</v>
      </c>
      <c r="G135" s="68" t="s">
        <v>570</v>
      </c>
      <c r="H135" s="13">
        <f>SUMIFS(BCTC_HN_2018!L:L,BCTC_HN_2018!A:A,A135)</f>
        <v>0</v>
      </c>
      <c r="I135" s="68" t="s">
        <v>570</v>
      </c>
      <c r="J135" s="13">
        <f>SUMIFS(BCTC_M!N:N,BCTC_M!A:A,A135)</f>
        <v>0</v>
      </c>
      <c r="K135" s="13">
        <f>SUMIFS(BCTC_A!V:V,BCTC_A!A:A,A135)</f>
        <v>0</v>
      </c>
      <c r="L135" s="13">
        <f t="shared" ref="L135:L139" si="72">K135+J135</f>
        <v>0</v>
      </c>
      <c r="M135" s="13">
        <f>SUMIFS(ADJ_2019!G:G,ADJ_2019!E:E,A135)</f>
        <v>0</v>
      </c>
      <c r="N135" s="13">
        <f t="shared" ref="N135:N139" si="73">M135+L135</f>
        <v>0</v>
      </c>
      <c r="O135" s="57"/>
      <c r="Q135" s="255"/>
    </row>
    <row r="136" spans="1:17" s="4" customFormat="1" x14ac:dyDescent="0.25">
      <c r="A136" s="29">
        <v>226002</v>
      </c>
      <c r="B136" s="29">
        <v>1100</v>
      </c>
      <c r="C136" s="12">
        <v>21422</v>
      </c>
      <c r="D136" s="12">
        <v>226</v>
      </c>
      <c r="E136" s="12" t="s">
        <v>421</v>
      </c>
      <c r="F136" s="12" t="s">
        <v>420</v>
      </c>
      <c r="G136" s="68" t="s">
        <v>570</v>
      </c>
      <c r="H136" s="13">
        <f>SUMIFS(BCTC_HN_2018!L:L,BCTC_HN_2018!A:A,A136)</f>
        <v>0</v>
      </c>
      <c r="I136" s="68" t="s">
        <v>570</v>
      </c>
      <c r="J136" s="13">
        <f>SUMIFS(BCTC_M!N:N,BCTC_M!A:A,A136)</f>
        <v>0</v>
      </c>
      <c r="K136" s="13">
        <f>SUMIFS(BCTC_A!V:V,BCTC_A!A:A,A136)</f>
        <v>0</v>
      </c>
      <c r="L136" s="13">
        <f t="shared" si="72"/>
        <v>0</v>
      </c>
      <c r="M136" s="13">
        <f>SUMIFS(ADJ_2019!G:G,ADJ_2019!E:E,A136)</f>
        <v>0</v>
      </c>
      <c r="N136" s="13">
        <f t="shared" si="73"/>
        <v>0</v>
      </c>
      <c r="O136" s="57"/>
      <c r="Q136" s="255"/>
    </row>
    <row r="137" spans="1:17" s="4" customFormat="1" x14ac:dyDescent="0.25">
      <c r="A137" s="29">
        <v>226003</v>
      </c>
      <c r="B137" s="29">
        <v>1100</v>
      </c>
      <c r="C137" s="12">
        <v>21423</v>
      </c>
      <c r="D137" s="12">
        <v>226</v>
      </c>
      <c r="E137" s="12" t="s">
        <v>419</v>
      </c>
      <c r="F137" s="12" t="s">
        <v>418</v>
      </c>
      <c r="G137" s="68" t="s">
        <v>570</v>
      </c>
      <c r="H137" s="13">
        <f>SUMIFS(BCTC_HN_2018!L:L,BCTC_HN_2018!A:A,A137)</f>
        <v>0</v>
      </c>
      <c r="I137" s="68" t="s">
        <v>570</v>
      </c>
      <c r="J137" s="13">
        <f>SUMIFS(BCTC_M!N:N,BCTC_M!A:A,A137)</f>
        <v>0</v>
      </c>
      <c r="K137" s="13">
        <f>SUMIFS(BCTC_A!V:V,BCTC_A!A:A,A137)</f>
        <v>0</v>
      </c>
      <c r="L137" s="13">
        <f t="shared" si="72"/>
        <v>0</v>
      </c>
      <c r="M137" s="13">
        <f>SUMIFS(ADJ_2019!G:G,ADJ_2019!E:E,A137)</f>
        <v>0</v>
      </c>
      <c r="N137" s="13">
        <f t="shared" si="73"/>
        <v>0</v>
      </c>
      <c r="O137" s="57"/>
      <c r="Q137" s="255"/>
    </row>
    <row r="138" spans="1:17" s="4" customFormat="1" x14ac:dyDescent="0.25">
      <c r="A138" s="29">
        <v>226004</v>
      </c>
      <c r="B138" s="29">
        <v>1100</v>
      </c>
      <c r="C138" s="12">
        <v>21124</v>
      </c>
      <c r="D138" s="12">
        <v>226</v>
      </c>
      <c r="E138" s="12" t="s">
        <v>417</v>
      </c>
      <c r="F138" s="12" t="s">
        <v>416</v>
      </c>
      <c r="G138" s="68" t="s">
        <v>570</v>
      </c>
      <c r="H138" s="13">
        <f>SUMIFS(BCTC_HN_2018!L:L,BCTC_HN_2018!A:A,A138)</f>
        <v>0</v>
      </c>
      <c r="I138" s="68" t="s">
        <v>570</v>
      </c>
      <c r="J138" s="13">
        <f>SUMIFS(BCTC_M!N:N,BCTC_M!A:A,A138)</f>
        <v>0</v>
      </c>
      <c r="K138" s="13">
        <f>SUMIFS(BCTC_A!V:V,BCTC_A!A:A,A138)</f>
        <v>0</v>
      </c>
      <c r="L138" s="13">
        <f t="shared" si="72"/>
        <v>0</v>
      </c>
      <c r="M138" s="13">
        <f>SUMIFS(ADJ_2019!G:G,ADJ_2019!E:E,A138)</f>
        <v>0</v>
      </c>
      <c r="N138" s="13">
        <f t="shared" si="73"/>
        <v>0</v>
      </c>
      <c r="O138" s="57"/>
      <c r="Q138" s="255"/>
    </row>
    <row r="139" spans="1:17" s="4" customFormat="1" x14ac:dyDescent="0.25">
      <c r="A139" s="29">
        <v>226005</v>
      </c>
      <c r="B139" s="29">
        <v>2000</v>
      </c>
      <c r="C139" s="12">
        <v>21125</v>
      </c>
      <c r="D139" s="12">
        <v>226</v>
      </c>
      <c r="E139" s="12" t="s">
        <v>415</v>
      </c>
      <c r="F139" s="12" t="s">
        <v>414</v>
      </c>
      <c r="G139" s="68" t="s">
        <v>570</v>
      </c>
      <c r="H139" s="13">
        <f>SUMIFS(BCTC_HN_2018!L:L,BCTC_HN_2018!A:A,A139)</f>
        <v>0</v>
      </c>
      <c r="I139" s="68" t="s">
        <v>570</v>
      </c>
      <c r="J139" s="13">
        <f>SUMIFS(BCTC_M!N:N,BCTC_M!A:A,A139)</f>
        <v>0</v>
      </c>
      <c r="K139" s="13">
        <f>SUMIFS(BCTC_A!V:V,BCTC_A!A:A,A139)</f>
        <v>0</v>
      </c>
      <c r="L139" s="13">
        <f t="shared" si="72"/>
        <v>0</v>
      </c>
      <c r="M139" s="13">
        <f>SUMIFS(ADJ_2019!G:G,ADJ_2019!E:E,A139)</f>
        <v>0</v>
      </c>
      <c r="N139" s="13">
        <f t="shared" si="73"/>
        <v>0</v>
      </c>
      <c r="O139" s="57"/>
      <c r="Q139" s="255"/>
    </row>
    <row r="140" spans="1:17" s="4" customFormat="1" x14ac:dyDescent="0.25">
      <c r="A140" s="14"/>
      <c r="B140" s="14"/>
      <c r="C140" s="15"/>
      <c r="D140" s="15"/>
      <c r="E140" s="15" t="s">
        <v>646</v>
      </c>
      <c r="F140" s="15" t="s">
        <v>657</v>
      </c>
      <c r="G140" s="69"/>
      <c r="H140" s="16">
        <f t="shared" ref="H140:N140" si="74">SUM(H135:H139)</f>
        <v>0</v>
      </c>
      <c r="I140" s="69"/>
      <c r="J140" s="16">
        <f t="shared" si="74"/>
        <v>0</v>
      </c>
      <c r="K140" s="16">
        <f t="shared" si="74"/>
        <v>0</v>
      </c>
      <c r="L140" s="16">
        <f t="shared" si="74"/>
        <v>0</v>
      </c>
      <c r="M140" s="16">
        <f t="shared" si="74"/>
        <v>0</v>
      </c>
      <c r="N140" s="16">
        <f t="shared" si="74"/>
        <v>0</v>
      </c>
      <c r="O140" s="57"/>
      <c r="Q140" s="255"/>
    </row>
    <row r="141" spans="1:17" s="4" customFormat="1" x14ac:dyDescent="0.25">
      <c r="A141" s="31"/>
      <c r="B141" s="31"/>
      <c r="C141" s="27"/>
      <c r="D141" s="27">
        <v>224</v>
      </c>
      <c r="E141" s="27" t="s">
        <v>413</v>
      </c>
      <c r="F141" s="27" t="s">
        <v>412</v>
      </c>
      <c r="G141" s="72"/>
      <c r="H141" s="28">
        <f t="shared" ref="H141:N141" si="75">SUM(H134,H140)</f>
        <v>0</v>
      </c>
      <c r="I141" s="72"/>
      <c r="J141" s="28">
        <f t="shared" si="75"/>
        <v>0</v>
      </c>
      <c r="K141" s="28">
        <f t="shared" si="75"/>
        <v>0</v>
      </c>
      <c r="L141" s="28">
        <f t="shared" si="75"/>
        <v>0</v>
      </c>
      <c r="M141" s="28">
        <f t="shared" si="75"/>
        <v>0</v>
      </c>
      <c r="N141" s="28">
        <f t="shared" si="75"/>
        <v>0</v>
      </c>
      <c r="O141" s="57"/>
      <c r="Q141" s="255"/>
    </row>
    <row r="142" spans="1:17" s="4" customFormat="1" x14ac:dyDescent="0.25">
      <c r="A142" s="29">
        <v>228001</v>
      </c>
      <c r="B142" s="29">
        <v>1200</v>
      </c>
      <c r="C142" s="12">
        <v>2131</v>
      </c>
      <c r="D142" s="12">
        <v>228</v>
      </c>
      <c r="E142" s="12" t="s">
        <v>372</v>
      </c>
      <c r="F142" s="12" t="s">
        <v>371</v>
      </c>
      <c r="G142" s="68" t="s">
        <v>570</v>
      </c>
      <c r="H142" s="13">
        <f>SUMIFS(BCTC_HN_2018!L:L,BCTC_HN_2018!A:A,A142)</f>
        <v>0</v>
      </c>
      <c r="I142" s="68" t="s">
        <v>570</v>
      </c>
      <c r="J142" s="13">
        <f>SUMIFS(BCTC_M!N:N,BCTC_M!A:A,A142)</f>
        <v>0</v>
      </c>
      <c r="K142" s="13">
        <f>SUMIFS(BCTC_A!V:V,BCTC_A!A:A,A142)</f>
        <v>0</v>
      </c>
      <c r="L142" s="13">
        <f t="shared" ref="L142:L148" si="76">K142+J142</f>
        <v>0</v>
      </c>
      <c r="M142" s="13">
        <f>SUMIFS(ADJ_2019!G:G,ADJ_2019!E:E,A142)</f>
        <v>0</v>
      </c>
      <c r="N142" s="13">
        <f t="shared" ref="N142:N148" si="77">M142+L142</f>
        <v>0</v>
      </c>
      <c r="O142" s="57"/>
      <c r="Q142" s="255"/>
    </row>
    <row r="143" spans="1:17" s="4" customFormat="1" x14ac:dyDescent="0.25">
      <c r="A143" s="29">
        <v>228002</v>
      </c>
      <c r="B143" s="29">
        <v>1200</v>
      </c>
      <c r="C143" s="12">
        <v>2132</v>
      </c>
      <c r="D143" s="12">
        <v>228</v>
      </c>
      <c r="E143" s="12" t="s">
        <v>411</v>
      </c>
      <c r="F143" s="12" t="s">
        <v>410</v>
      </c>
      <c r="G143" s="68" t="s">
        <v>570</v>
      </c>
      <c r="H143" s="13">
        <f>SUMIFS(BCTC_HN_2018!L:L,BCTC_HN_2018!A:A,A143)</f>
        <v>0</v>
      </c>
      <c r="I143" s="68" t="s">
        <v>570</v>
      </c>
      <c r="J143" s="13">
        <f>SUMIFS(BCTC_M!N:N,BCTC_M!A:A,A143)</f>
        <v>0</v>
      </c>
      <c r="K143" s="13">
        <f>SUMIFS(BCTC_A!V:V,BCTC_A!A:A,A143)</f>
        <v>0</v>
      </c>
      <c r="L143" s="13">
        <f t="shared" si="76"/>
        <v>0</v>
      </c>
      <c r="M143" s="13">
        <f>SUMIFS(ADJ_2019!G:G,ADJ_2019!E:E,A143)</f>
        <v>0</v>
      </c>
      <c r="N143" s="13">
        <f t="shared" si="77"/>
        <v>0</v>
      </c>
      <c r="O143" s="57"/>
      <c r="Q143" s="255"/>
    </row>
    <row r="144" spans="1:17" s="4" customFormat="1" x14ac:dyDescent="0.25">
      <c r="A144" s="29">
        <v>228003</v>
      </c>
      <c r="B144" s="29">
        <v>1200</v>
      </c>
      <c r="C144" s="12">
        <v>2133</v>
      </c>
      <c r="D144" s="12">
        <v>228</v>
      </c>
      <c r="E144" s="12" t="s">
        <v>409</v>
      </c>
      <c r="F144" s="12" t="s">
        <v>408</v>
      </c>
      <c r="G144" s="68" t="s">
        <v>570</v>
      </c>
      <c r="H144" s="13">
        <f>SUMIFS(BCTC_HN_2018!L:L,BCTC_HN_2018!A:A,A144)</f>
        <v>0</v>
      </c>
      <c r="I144" s="68" t="s">
        <v>570</v>
      </c>
      <c r="J144" s="13">
        <f>SUMIFS(BCTC_M!N:N,BCTC_M!A:A,A144)</f>
        <v>0</v>
      </c>
      <c r="K144" s="13">
        <f>SUMIFS(BCTC_A!V:V,BCTC_A!A:A,A144)</f>
        <v>0</v>
      </c>
      <c r="L144" s="13">
        <f t="shared" si="76"/>
        <v>0</v>
      </c>
      <c r="M144" s="13">
        <f>SUMIFS(ADJ_2019!G:G,ADJ_2019!E:E,A144)</f>
        <v>0</v>
      </c>
      <c r="N144" s="13">
        <f t="shared" si="77"/>
        <v>0</v>
      </c>
      <c r="O144" s="57"/>
      <c r="Q144" s="255"/>
    </row>
    <row r="145" spans="1:17" s="4" customFormat="1" x14ac:dyDescent="0.25">
      <c r="A145" s="29">
        <v>228004</v>
      </c>
      <c r="B145" s="29">
        <v>1200</v>
      </c>
      <c r="C145" s="12">
        <v>2134</v>
      </c>
      <c r="D145" s="12">
        <v>228</v>
      </c>
      <c r="E145" s="12" t="s">
        <v>407</v>
      </c>
      <c r="F145" s="12" t="s">
        <v>406</v>
      </c>
      <c r="G145" s="68" t="s">
        <v>570</v>
      </c>
      <c r="H145" s="13">
        <f>SUMIFS(BCTC_HN_2018!L:L,BCTC_HN_2018!A:A,A145)</f>
        <v>0</v>
      </c>
      <c r="I145" s="68" t="s">
        <v>570</v>
      </c>
      <c r="J145" s="13">
        <f>SUMIFS(BCTC_M!N:N,BCTC_M!A:A,A145)</f>
        <v>0</v>
      </c>
      <c r="K145" s="13">
        <f>SUMIFS(BCTC_A!V:V,BCTC_A!A:A,A145)</f>
        <v>0</v>
      </c>
      <c r="L145" s="13">
        <f t="shared" si="76"/>
        <v>0</v>
      </c>
      <c r="M145" s="13">
        <f>SUMIFS(ADJ_2019!G:G,ADJ_2019!E:E,A145)</f>
        <v>0</v>
      </c>
      <c r="N145" s="13">
        <f t="shared" si="77"/>
        <v>0</v>
      </c>
      <c r="O145" s="57"/>
      <c r="Q145" s="255"/>
    </row>
    <row r="146" spans="1:17" s="4" customFormat="1" x14ac:dyDescent="0.25">
      <c r="A146" s="29">
        <v>228005</v>
      </c>
      <c r="B146" s="29">
        <v>1200</v>
      </c>
      <c r="C146" s="12">
        <v>2135</v>
      </c>
      <c r="D146" s="12">
        <v>228</v>
      </c>
      <c r="E146" s="12" t="s">
        <v>405</v>
      </c>
      <c r="F146" s="12" t="s">
        <v>404</v>
      </c>
      <c r="G146" s="68" t="s">
        <v>570</v>
      </c>
      <c r="H146" s="13">
        <f>SUMIFS(BCTC_HN_2018!L:L,BCTC_HN_2018!A:A,A146)</f>
        <v>0</v>
      </c>
      <c r="I146" s="68" t="s">
        <v>570</v>
      </c>
      <c r="J146" s="13">
        <f>SUMIFS(BCTC_M!N:N,BCTC_M!A:A,A146)</f>
        <v>0</v>
      </c>
      <c r="K146" s="13">
        <f>SUMIFS(BCTC_A!V:V,BCTC_A!A:A,A146)</f>
        <v>0</v>
      </c>
      <c r="L146" s="13">
        <f t="shared" si="76"/>
        <v>0</v>
      </c>
      <c r="M146" s="13">
        <f>SUMIFS(ADJ_2019!G:G,ADJ_2019!E:E,A146)</f>
        <v>0</v>
      </c>
      <c r="N146" s="13">
        <f t="shared" si="77"/>
        <v>0</v>
      </c>
      <c r="O146" s="57"/>
      <c r="Q146" s="255"/>
    </row>
    <row r="147" spans="1:17" s="4" customFormat="1" x14ac:dyDescent="0.25">
      <c r="A147" s="29">
        <v>228006</v>
      </c>
      <c r="B147" s="29">
        <v>1200</v>
      </c>
      <c r="C147" s="12">
        <v>2136</v>
      </c>
      <c r="D147" s="12">
        <v>228</v>
      </c>
      <c r="E147" s="12" t="s">
        <v>403</v>
      </c>
      <c r="F147" s="12" t="s">
        <v>402</v>
      </c>
      <c r="G147" s="68" t="s">
        <v>570</v>
      </c>
      <c r="H147" s="13">
        <f>SUMIFS(BCTC_HN_2018!L:L,BCTC_HN_2018!A:A,A147)</f>
        <v>0</v>
      </c>
      <c r="I147" s="68" t="s">
        <v>570</v>
      </c>
      <c r="J147" s="13">
        <f>SUMIFS(BCTC_M!N:N,BCTC_M!A:A,A147)</f>
        <v>0</v>
      </c>
      <c r="K147" s="13">
        <f>SUMIFS(BCTC_A!V:V,BCTC_A!A:A,A147)</f>
        <v>0</v>
      </c>
      <c r="L147" s="13">
        <f t="shared" si="76"/>
        <v>0</v>
      </c>
      <c r="M147" s="13">
        <f>SUMIFS(ADJ_2019!G:G,ADJ_2019!E:E,A147)</f>
        <v>0</v>
      </c>
      <c r="N147" s="13">
        <f t="shared" si="77"/>
        <v>0</v>
      </c>
      <c r="O147" s="57"/>
      <c r="Q147" s="255"/>
    </row>
    <row r="148" spans="1:17" s="4" customFormat="1" x14ac:dyDescent="0.25">
      <c r="A148" s="29">
        <v>228007</v>
      </c>
      <c r="B148" s="29">
        <v>1200</v>
      </c>
      <c r="C148" s="12">
        <v>2138</v>
      </c>
      <c r="D148" s="12">
        <v>228</v>
      </c>
      <c r="E148" s="12" t="s">
        <v>401</v>
      </c>
      <c r="F148" s="12" t="s">
        <v>400</v>
      </c>
      <c r="G148" s="68" t="s">
        <v>570</v>
      </c>
      <c r="H148" s="13">
        <f>SUMIFS(BCTC_HN_2018!L:L,BCTC_HN_2018!A:A,A148)</f>
        <v>0</v>
      </c>
      <c r="I148" s="68" t="s">
        <v>570</v>
      </c>
      <c r="J148" s="13">
        <f>SUMIFS(BCTC_M!N:N,BCTC_M!A:A,A148)</f>
        <v>0</v>
      </c>
      <c r="K148" s="13">
        <f>SUMIFS(BCTC_A!V:V,BCTC_A!A:A,A148)</f>
        <v>0</v>
      </c>
      <c r="L148" s="13">
        <f t="shared" si="76"/>
        <v>0</v>
      </c>
      <c r="M148" s="13">
        <f>SUMIFS(ADJ_2019!G:G,ADJ_2019!E:E,A148)</f>
        <v>0</v>
      </c>
      <c r="N148" s="13">
        <f t="shared" si="77"/>
        <v>0</v>
      </c>
      <c r="O148" s="57"/>
      <c r="Q148" s="255"/>
    </row>
    <row r="149" spans="1:17" s="4" customFormat="1" x14ac:dyDescent="0.25">
      <c r="A149" s="14"/>
      <c r="B149" s="14"/>
      <c r="C149" s="15"/>
      <c r="D149" s="15"/>
      <c r="E149" s="15" t="s">
        <v>647</v>
      </c>
      <c r="F149" s="15" t="s">
        <v>658</v>
      </c>
      <c r="G149" s="69"/>
      <c r="H149" s="16">
        <f t="shared" ref="H149:N149" si="78">SUM(H142:H148)</f>
        <v>0</v>
      </c>
      <c r="I149" s="69"/>
      <c r="J149" s="16">
        <f t="shared" si="78"/>
        <v>0</v>
      </c>
      <c r="K149" s="16">
        <f t="shared" si="78"/>
        <v>0</v>
      </c>
      <c r="L149" s="16">
        <f t="shared" si="78"/>
        <v>0</v>
      </c>
      <c r="M149" s="16">
        <f t="shared" si="78"/>
        <v>0</v>
      </c>
      <c r="N149" s="16">
        <f t="shared" si="78"/>
        <v>0</v>
      </c>
      <c r="O149" s="57"/>
      <c r="Q149" s="255"/>
    </row>
    <row r="150" spans="1:17" s="4" customFormat="1" x14ac:dyDescent="0.25">
      <c r="A150" s="29">
        <v>229001</v>
      </c>
      <c r="B150" s="29">
        <v>1200</v>
      </c>
      <c r="C150" s="12">
        <v>21431</v>
      </c>
      <c r="D150" s="12">
        <v>229</v>
      </c>
      <c r="E150" s="12" t="s">
        <v>382</v>
      </c>
      <c r="F150" s="12" t="s">
        <v>381</v>
      </c>
      <c r="G150" s="68" t="s">
        <v>570</v>
      </c>
      <c r="H150" s="13">
        <f>SUMIFS(BCTC_HN_2018!L:L,BCTC_HN_2018!A:A,A150)</f>
        <v>0</v>
      </c>
      <c r="I150" s="68" t="s">
        <v>570</v>
      </c>
      <c r="J150" s="13">
        <f>SUMIFS(BCTC_M!N:N,BCTC_M!A:A,A150)</f>
        <v>0</v>
      </c>
      <c r="K150" s="13">
        <f>SUMIFS(BCTC_A!V:V,BCTC_A!A:A,A150)</f>
        <v>0</v>
      </c>
      <c r="L150" s="13">
        <f t="shared" ref="L150:L156" si="79">K150+J150</f>
        <v>0</v>
      </c>
      <c r="M150" s="13">
        <f>SUMIFS(ADJ_2019!G:G,ADJ_2019!E:E,A150)</f>
        <v>0</v>
      </c>
      <c r="N150" s="13">
        <f t="shared" ref="N150:N156" si="80">M150+L150</f>
        <v>0</v>
      </c>
      <c r="O150" s="57"/>
      <c r="Q150" s="255"/>
    </row>
    <row r="151" spans="1:17" s="4" customFormat="1" x14ac:dyDescent="0.25">
      <c r="A151" s="29">
        <v>229002</v>
      </c>
      <c r="B151" s="29">
        <v>1200</v>
      </c>
      <c r="C151" s="12">
        <v>21432</v>
      </c>
      <c r="D151" s="12">
        <v>229</v>
      </c>
      <c r="E151" s="12" t="s">
        <v>399</v>
      </c>
      <c r="F151" s="12" t="s">
        <v>398</v>
      </c>
      <c r="G151" s="68" t="s">
        <v>570</v>
      </c>
      <c r="H151" s="13">
        <f>SUMIFS(BCTC_HN_2018!L:L,BCTC_HN_2018!A:A,A151)</f>
        <v>0</v>
      </c>
      <c r="I151" s="68" t="s">
        <v>570</v>
      </c>
      <c r="J151" s="13">
        <f>SUMIFS(BCTC_M!N:N,BCTC_M!A:A,A151)</f>
        <v>0</v>
      </c>
      <c r="K151" s="13">
        <f>SUMIFS(BCTC_A!V:V,BCTC_A!A:A,A151)</f>
        <v>0</v>
      </c>
      <c r="L151" s="13">
        <f t="shared" si="79"/>
        <v>0</v>
      </c>
      <c r="M151" s="13">
        <f>SUMIFS(ADJ_2019!G:G,ADJ_2019!E:E,A151)</f>
        <v>0</v>
      </c>
      <c r="N151" s="13">
        <f t="shared" si="80"/>
        <v>0</v>
      </c>
      <c r="O151" s="57"/>
      <c r="Q151" s="255"/>
    </row>
    <row r="152" spans="1:17" s="4" customFormat="1" x14ac:dyDescent="0.25">
      <c r="A152" s="29">
        <v>229003</v>
      </c>
      <c r="B152" s="29">
        <v>1200</v>
      </c>
      <c r="C152" s="12">
        <v>21433</v>
      </c>
      <c r="D152" s="12">
        <v>229</v>
      </c>
      <c r="E152" s="12" t="s">
        <v>397</v>
      </c>
      <c r="F152" s="12" t="s">
        <v>396</v>
      </c>
      <c r="G152" s="68" t="s">
        <v>570</v>
      </c>
      <c r="H152" s="13">
        <f>SUMIFS(BCTC_HN_2018!L:L,BCTC_HN_2018!A:A,A152)</f>
        <v>0</v>
      </c>
      <c r="I152" s="68" t="s">
        <v>570</v>
      </c>
      <c r="J152" s="13">
        <f>SUMIFS(BCTC_M!N:N,BCTC_M!A:A,A152)</f>
        <v>0</v>
      </c>
      <c r="K152" s="13">
        <f>SUMIFS(BCTC_A!V:V,BCTC_A!A:A,A152)</f>
        <v>0</v>
      </c>
      <c r="L152" s="13">
        <f t="shared" si="79"/>
        <v>0</v>
      </c>
      <c r="M152" s="13">
        <f>SUMIFS(ADJ_2019!G:G,ADJ_2019!E:E,A152)</f>
        <v>0</v>
      </c>
      <c r="N152" s="13">
        <f t="shared" si="80"/>
        <v>0</v>
      </c>
      <c r="O152" s="57"/>
      <c r="Q152" s="255"/>
    </row>
    <row r="153" spans="1:17" s="4" customFormat="1" x14ac:dyDescent="0.25">
      <c r="A153" s="29">
        <v>229004</v>
      </c>
      <c r="B153" s="29">
        <v>1200</v>
      </c>
      <c r="C153" s="12">
        <v>21434</v>
      </c>
      <c r="D153" s="12">
        <v>229</v>
      </c>
      <c r="E153" s="12" t="s">
        <v>395</v>
      </c>
      <c r="F153" s="12" t="s">
        <v>394</v>
      </c>
      <c r="G153" s="68" t="s">
        <v>570</v>
      </c>
      <c r="H153" s="13">
        <f>SUMIFS(BCTC_HN_2018!L:L,BCTC_HN_2018!A:A,A153)</f>
        <v>0</v>
      </c>
      <c r="I153" s="68" t="s">
        <v>570</v>
      </c>
      <c r="J153" s="13">
        <f>SUMIFS(BCTC_M!N:N,BCTC_M!A:A,A153)</f>
        <v>0</v>
      </c>
      <c r="K153" s="13">
        <f>SUMIFS(BCTC_A!V:V,BCTC_A!A:A,A153)</f>
        <v>0</v>
      </c>
      <c r="L153" s="13">
        <f t="shared" si="79"/>
        <v>0</v>
      </c>
      <c r="M153" s="13">
        <f>SUMIFS(ADJ_2019!G:G,ADJ_2019!E:E,A153)</f>
        <v>0</v>
      </c>
      <c r="N153" s="13">
        <f t="shared" si="80"/>
        <v>0</v>
      </c>
      <c r="O153" s="57"/>
      <c r="Q153" s="255"/>
    </row>
    <row r="154" spans="1:17" s="4" customFormat="1" x14ac:dyDescent="0.25">
      <c r="A154" s="29">
        <v>229005</v>
      </c>
      <c r="B154" s="29">
        <v>1200</v>
      </c>
      <c r="C154" s="12">
        <v>21435</v>
      </c>
      <c r="D154" s="12">
        <v>229</v>
      </c>
      <c r="E154" s="12" t="s">
        <v>393</v>
      </c>
      <c r="F154" s="12" t="s">
        <v>392</v>
      </c>
      <c r="G154" s="68" t="s">
        <v>570</v>
      </c>
      <c r="H154" s="13">
        <f>SUMIFS(BCTC_HN_2018!L:L,BCTC_HN_2018!A:A,A154)</f>
        <v>0</v>
      </c>
      <c r="I154" s="68" t="s">
        <v>570</v>
      </c>
      <c r="J154" s="13">
        <f>SUMIFS(BCTC_M!N:N,BCTC_M!A:A,A154)</f>
        <v>0</v>
      </c>
      <c r="K154" s="13">
        <f>SUMIFS(BCTC_A!V:V,BCTC_A!A:A,A154)</f>
        <v>0</v>
      </c>
      <c r="L154" s="13">
        <f t="shared" si="79"/>
        <v>0</v>
      </c>
      <c r="M154" s="13">
        <f>SUMIFS(ADJ_2019!G:G,ADJ_2019!E:E,A154)</f>
        <v>0</v>
      </c>
      <c r="N154" s="13">
        <f t="shared" si="80"/>
        <v>0</v>
      </c>
      <c r="O154" s="57"/>
      <c r="Q154" s="255"/>
    </row>
    <row r="155" spans="1:17" s="4" customFormat="1" x14ac:dyDescent="0.25">
      <c r="A155" s="29">
        <v>229006</v>
      </c>
      <c r="B155" s="29">
        <v>1200</v>
      </c>
      <c r="C155" s="12">
        <v>21436</v>
      </c>
      <c r="D155" s="12">
        <v>229</v>
      </c>
      <c r="E155" s="12" t="s">
        <v>391</v>
      </c>
      <c r="F155" s="12" t="s">
        <v>390</v>
      </c>
      <c r="G155" s="68" t="s">
        <v>570</v>
      </c>
      <c r="H155" s="13">
        <f>SUMIFS(BCTC_HN_2018!L:L,BCTC_HN_2018!A:A,A155)</f>
        <v>0</v>
      </c>
      <c r="I155" s="68" t="s">
        <v>570</v>
      </c>
      <c r="J155" s="13">
        <f>SUMIFS(BCTC_M!N:N,BCTC_M!A:A,A155)</f>
        <v>0</v>
      </c>
      <c r="K155" s="13">
        <f>SUMIFS(BCTC_A!V:V,BCTC_A!A:A,A155)</f>
        <v>0</v>
      </c>
      <c r="L155" s="13">
        <f t="shared" si="79"/>
        <v>0</v>
      </c>
      <c r="M155" s="13">
        <f>SUMIFS(ADJ_2019!G:G,ADJ_2019!E:E,A155)</f>
        <v>0</v>
      </c>
      <c r="N155" s="13">
        <f t="shared" si="80"/>
        <v>0</v>
      </c>
      <c r="O155" s="57"/>
      <c r="Q155" s="255"/>
    </row>
    <row r="156" spans="1:17" s="4" customFormat="1" x14ac:dyDescent="0.25">
      <c r="A156" s="29">
        <v>229007</v>
      </c>
      <c r="B156" s="29">
        <v>1200</v>
      </c>
      <c r="C156" s="12">
        <v>21438</v>
      </c>
      <c r="D156" s="12">
        <v>229</v>
      </c>
      <c r="E156" s="12" t="s">
        <v>389</v>
      </c>
      <c r="F156" s="12" t="s">
        <v>388</v>
      </c>
      <c r="G156" s="68" t="s">
        <v>570</v>
      </c>
      <c r="H156" s="13">
        <f>SUMIFS(BCTC_HN_2018!L:L,BCTC_HN_2018!A:A,A156)</f>
        <v>0</v>
      </c>
      <c r="I156" s="68" t="s">
        <v>570</v>
      </c>
      <c r="J156" s="13">
        <f>SUMIFS(BCTC_M!N:N,BCTC_M!A:A,A156)</f>
        <v>0</v>
      </c>
      <c r="K156" s="13">
        <f>SUMIFS(BCTC_A!V:V,BCTC_A!A:A,A156)</f>
        <v>0</v>
      </c>
      <c r="L156" s="13">
        <f t="shared" si="79"/>
        <v>0</v>
      </c>
      <c r="M156" s="13">
        <f>SUMIFS(ADJ_2019!G:G,ADJ_2019!E:E,A156)</f>
        <v>0</v>
      </c>
      <c r="N156" s="13">
        <f t="shared" si="80"/>
        <v>0</v>
      </c>
      <c r="O156" s="57"/>
      <c r="Q156" s="255"/>
    </row>
    <row r="157" spans="1:17" s="4" customFormat="1" x14ac:dyDescent="0.25">
      <c r="A157" s="14"/>
      <c r="B157" s="14"/>
      <c r="C157" s="15"/>
      <c r="D157" s="15"/>
      <c r="E157" s="15" t="s">
        <v>648</v>
      </c>
      <c r="F157" s="15" t="s">
        <v>659</v>
      </c>
      <c r="G157" s="69"/>
      <c r="H157" s="16">
        <f t="shared" ref="H157:N157" si="81">SUM(H150:H156)</f>
        <v>0</v>
      </c>
      <c r="I157" s="69"/>
      <c r="J157" s="16">
        <f t="shared" si="81"/>
        <v>0</v>
      </c>
      <c r="K157" s="16">
        <f t="shared" si="81"/>
        <v>0</v>
      </c>
      <c r="L157" s="16">
        <f t="shared" si="81"/>
        <v>0</v>
      </c>
      <c r="M157" s="16">
        <f t="shared" si="81"/>
        <v>0</v>
      </c>
      <c r="N157" s="16">
        <f t="shared" si="81"/>
        <v>0</v>
      </c>
      <c r="O157" s="57"/>
      <c r="Q157" s="255"/>
    </row>
    <row r="158" spans="1:17" s="4" customFormat="1" x14ac:dyDescent="0.25">
      <c r="A158" s="31"/>
      <c r="B158" s="31"/>
      <c r="C158" s="27"/>
      <c r="D158" s="27">
        <v>227</v>
      </c>
      <c r="E158" s="27" t="s">
        <v>386</v>
      </c>
      <c r="F158" s="27" t="s">
        <v>385</v>
      </c>
      <c r="G158" s="72"/>
      <c r="H158" s="28">
        <f t="shared" ref="H158:N158" si="82">SUM(H149,H157)</f>
        <v>0</v>
      </c>
      <c r="I158" s="72"/>
      <c r="J158" s="28">
        <f t="shared" si="82"/>
        <v>0</v>
      </c>
      <c r="K158" s="28">
        <f t="shared" si="82"/>
        <v>0</v>
      </c>
      <c r="L158" s="28">
        <f t="shared" si="82"/>
        <v>0</v>
      </c>
      <c r="M158" s="28">
        <f t="shared" si="82"/>
        <v>0</v>
      </c>
      <c r="N158" s="28">
        <f t="shared" si="82"/>
        <v>0</v>
      </c>
      <c r="O158" s="57"/>
      <c r="Q158" s="255"/>
    </row>
    <row r="159" spans="1:17" s="4" customFormat="1" x14ac:dyDescent="0.25">
      <c r="A159" s="40"/>
      <c r="B159" s="40"/>
      <c r="C159" s="41"/>
      <c r="D159" s="41">
        <v>220</v>
      </c>
      <c r="E159" s="41" t="s">
        <v>384</v>
      </c>
      <c r="F159" s="41" t="s">
        <v>383</v>
      </c>
      <c r="G159" s="72"/>
      <c r="H159" s="42">
        <f t="shared" ref="H159:N159" si="83">SUM(H128,H141,H158)</f>
        <v>2700000000</v>
      </c>
      <c r="I159" s="72"/>
      <c r="J159" s="42">
        <f t="shared" si="83"/>
        <v>1600000000</v>
      </c>
      <c r="K159" s="42">
        <f t="shared" si="83"/>
        <v>800000000</v>
      </c>
      <c r="L159" s="42">
        <f t="shared" si="83"/>
        <v>2400000000</v>
      </c>
      <c r="M159" s="42">
        <f t="shared" si="83"/>
        <v>0</v>
      </c>
      <c r="N159" s="42">
        <f t="shared" si="83"/>
        <v>2400000000</v>
      </c>
      <c r="O159" s="57"/>
      <c r="Q159" s="255"/>
    </row>
    <row r="160" spans="1:17" s="4" customFormat="1" x14ac:dyDescent="0.25">
      <c r="A160" s="29">
        <v>231001</v>
      </c>
      <c r="B160" s="29">
        <v>1500</v>
      </c>
      <c r="C160" s="12">
        <v>217</v>
      </c>
      <c r="D160" s="12">
        <v>231</v>
      </c>
      <c r="E160" s="12" t="s">
        <v>372</v>
      </c>
      <c r="F160" s="12" t="s">
        <v>371</v>
      </c>
      <c r="G160" s="68" t="s">
        <v>570</v>
      </c>
      <c r="H160" s="13">
        <f>SUMIFS(BCTC_HN_2018!L:L,BCTC_HN_2018!A:A,A160)</f>
        <v>0</v>
      </c>
      <c r="I160" s="68" t="s">
        <v>570</v>
      </c>
      <c r="J160" s="13">
        <f>SUMIFS(BCTC_M!N:N,BCTC_M!A:A,A160)</f>
        <v>0</v>
      </c>
      <c r="K160" s="13">
        <f>SUMIFS(BCTC_A!V:V,BCTC_A!A:A,A160)</f>
        <v>0</v>
      </c>
      <c r="L160" s="13">
        <f t="shared" ref="L160:L162" si="84">K160+J160</f>
        <v>0</v>
      </c>
      <c r="M160" s="13">
        <f>SUMIFS(ADJ_2019!G:G,ADJ_2019!E:E,A160)</f>
        <v>0</v>
      </c>
      <c r="N160" s="13">
        <f t="shared" ref="N160:N162" si="85">M160+L160</f>
        <v>0</v>
      </c>
      <c r="O160" s="57"/>
      <c r="Q160" s="255"/>
    </row>
    <row r="161" spans="1:17" s="4" customFormat="1" x14ac:dyDescent="0.25">
      <c r="A161" s="29">
        <v>231002</v>
      </c>
      <c r="B161" s="29">
        <v>1500</v>
      </c>
      <c r="C161" s="12">
        <v>217</v>
      </c>
      <c r="D161" s="12">
        <v>231</v>
      </c>
      <c r="E161" s="12" t="s">
        <v>370</v>
      </c>
      <c r="F161" s="12" t="s">
        <v>369</v>
      </c>
      <c r="G161" s="68" t="s">
        <v>570</v>
      </c>
      <c r="H161" s="13">
        <f>SUMIFS(BCTC_HN_2018!L:L,BCTC_HN_2018!A:A,A161)</f>
        <v>0</v>
      </c>
      <c r="I161" s="68" t="s">
        <v>570</v>
      </c>
      <c r="J161" s="13">
        <f>SUMIFS(BCTC_M!N:N,BCTC_M!A:A,A161)</f>
        <v>0</v>
      </c>
      <c r="K161" s="13">
        <f>SUMIFS(BCTC_A!V:V,BCTC_A!A:A,A161)</f>
        <v>0</v>
      </c>
      <c r="L161" s="13">
        <f t="shared" si="84"/>
        <v>0</v>
      </c>
      <c r="M161" s="13">
        <f>SUMIFS(ADJ_2019!G:G,ADJ_2019!E:E,A161)</f>
        <v>0</v>
      </c>
      <c r="N161" s="13">
        <f t="shared" si="85"/>
        <v>0</v>
      </c>
      <c r="O161" s="57"/>
      <c r="Q161" s="255"/>
    </row>
    <row r="162" spans="1:17" s="4" customFormat="1" x14ac:dyDescent="0.25">
      <c r="A162" s="29">
        <v>231003</v>
      </c>
      <c r="B162" s="29">
        <v>1500</v>
      </c>
      <c r="C162" s="12">
        <v>217</v>
      </c>
      <c r="D162" s="12">
        <v>231</v>
      </c>
      <c r="E162" s="12" t="s">
        <v>368</v>
      </c>
      <c r="F162" s="12" t="s">
        <v>367</v>
      </c>
      <c r="G162" s="68" t="s">
        <v>570</v>
      </c>
      <c r="H162" s="13">
        <f>SUMIFS(BCTC_HN_2018!L:L,BCTC_HN_2018!A:A,A162)</f>
        <v>0</v>
      </c>
      <c r="I162" s="68" t="s">
        <v>570</v>
      </c>
      <c r="J162" s="13">
        <f>SUMIFS(BCTC_M!N:N,BCTC_M!A:A,A162)</f>
        <v>0</v>
      </c>
      <c r="K162" s="13">
        <f>SUMIFS(BCTC_A!V:V,BCTC_A!A:A,A162)</f>
        <v>0</v>
      </c>
      <c r="L162" s="13">
        <f t="shared" si="84"/>
        <v>0</v>
      </c>
      <c r="M162" s="13">
        <f>SUMIFS(ADJ_2019!G:G,ADJ_2019!E:E,A162)</f>
        <v>0</v>
      </c>
      <c r="N162" s="13">
        <f t="shared" si="85"/>
        <v>0</v>
      </c>
      <c r="O162" s="57"/>
      <c r="Q162" s="255"/>
    </row>
    <row r="163" spans="1:17" s="4" customFormat="1" x14ac:dyDescent="0.25">
      <c r="A163" s="14"/>
      <c r="B163" s="14"/>
      <c r="C163" s="15"/>
      <c r="D163" s="15"/>
      <c r="E163" s="15" t="s">
        <v>649</v>
      </c>
      <c r="F163" s="15" t="s">
        <v>660</v>
      </c>
      <c r="G163" s="69"/>
      <c r="H163" s="16">
        <f t="shared" ref="H163:N163" si="86">SUM(H160:H162)</f>
        <v>0</v>
      </c>
      <c r="I163" s="69"/>
      <c r="J163" s="16">
        <f t="shared" si="86"/>
        <v>0</v>
      </c>
      <c r="K163" s="16">
        <f t="shared" si="86"/>
        <v>0</v>
      </c>
      <c r="L163" s="16">
        <f t="shared" si="86"/>
        <v>0</v>
      </c>
      <c r="M163" s="16">
        <f t="shared" si="86"/>
        <v>0</v>
      </c>
      <c r="N163" s="16">
        <f t="shared" si="86"/>
        <v>0</v>
      </c>
      <c r="O163" s="57"/>
      <c r="Q163" s="255"/>
    </row>
    <row r="164" spans="1:17" s="4" customFormat="1" x14ac:dyDescent="0.25">
      <c r="A164" s="29">
        <v>232001</v>
      </c>
      <c r="B164" s="29">
        <v>1500</v>
      </c>
      <c r="C164" s="12">
        <v>2147</v>
      </c>
      <c r="D164" s="12">
        <v>232</v>
      </c>
      <c r="E164" s="12" t="s">
        <v>382</v>
      </c>
      <c r="F164" s="12" t="s">
        <v>381</v>
      </c>
      <c r="G164" s="68" t="s">
        <v>570</v>
      </c>
      <c r="H164" s="13">
        <f>SUMIFS(BCTC_HN_2018!L:L,BCTC_HN_2018!A:A,A164)</f>
        <v>0</v>
      </c>
      <c r="I164" s="68" t="s">
        <v>570</v>
      </c>
      <c r="J164" s="13">
        <f>SUMIFS(BCTC_M!N:N,BCTC_M!A:A,A164)</f>
        <v>0</v>
      </c>
      <c r="K164" s="13">
        <f>SUMIFS(BCTC_A!V:V,BCTC_A!A:A,A164)</f>
        <v>0</v>
      </c>
      <c r="L164" s="13">
        <f t="shared" ref="L164:L166" si="87">K164+J164</f>
        <v>0</v>
      </c>
      <c r="M164" s="13">
        <f>SUMIFS(ADJ_2019!G:G,ADJ_2019!E:E,A164)</f>
        <v>0</v>
      </c>
      <c r="N164" s="13">
        <f t="shared" ref="N164:N166" si="88">M164+L164</f>
        <v>0</v>
      </c>
      <c r="O164" s="57"/>
      <c r="Q164" s="255"/>
    </row>
    <row r="165" spans="1:17" s="4" customFormat="1" x14ac:dyDescent="0.25">
      <c r="A165" s="29">
        <v>232002</v>
      </c>
      <c r="B165" s="29">
        <v>1500</v>
      </c>
      <c r="C165" s="12">
        <v>2147</v>
      </c>
      <c r="D165" s="12">
        <v>232</v>
      </c>
      <c r="E165" s="12" t="s">
        <v>380</v>
      </c>
      <c r="F165" s="12" t="s">
        <v>379</v>
      </c>
      <c r="G165" s="68" t="s">
        <v>570</v>
      </c>
      <c r="H165" s="13">
        <f>SUMIFS(BCTC_HN_2018!L:L,BCTC_HN_2018!A:A,A165)</f>
        <v>0</v>
      </c>
      <c r="I165" s="68" t="s">
        <v>570</v>
      </c>
      <c r="J165" s="13">
        <f>SUMIFS(BCTC_M!N:N,BCTC_M!A:A,A165)</f>
        <v>0</v>
      </c>
      <c r="K165" s="13">
        <f>SUMIFS(BCTC_A!V:V,BCTC_A!A:A,A165)</f>
        <v>0</v>
      </c>
      <c r="L165" s="13">
        <f t="shared" si="87"/>
        <v>0</v>
      </c>
      <c r="M165" s="13">
        <f>SUMIFS(ADJ_2019!G:G,ADJ_2019!E:E,A165)</f>
        <v>0</v>
      </c>
      <c r="N165" s="13">
        <f t="shared" si="88"/>
        <v>0</v>
      </c>
      <c r="O165" s="57"/>
      <c r="Q165" s="255"/>
    </row>
    <row r="166" spans="1:17" s="4" customFormat="1" x14ac:dyDescent="0.25">
      <c r="A166" s="29">
        <v>232003</v>
      </c>
      <c r="B166" s="29">
        <v>1500</v>
      </c>
      <c r="C166" s="12">
        <v>2147</v>
      </c>
      <c r="D166" s="12">
        <v>232</v>
      </c>
      <c r="E166" s="12" t="s">
        <v>378</v>
      </c>
      <c r="F166" s="12" t="s">
        <v>377</v>
      </c>
      <c r="G166" s="68" t="s">
        <v>570</v>
      </c>
      <c r="H166" s="13">
        <f>SUMIFS(BCTC_HN_2018!L:L,BCTC_HN_2018!A:A,A166)</f>
        <v>0</v>
      </c>
      <c r="I166" s="68" t="s">
        <v>570</v>
      </c>
      <c r="J166" s="13">
        <f>SUMIFS(BCTC_M!N:N,BCTC_M!A:A,A166)</f>
        <v>0</v>
      </c>
      <c r="K166" s="13">
        <f>SUMIFS(BCTC_A!V:V,BCTC_A!A:A,A166)</f>
        <v>0</v>
      </c>
      <c r="L166" s="13">
        <f t="shared" si="87"/>
        <v>0</v>
      </c>
      <c r="M166" s="13">
        <f>SUMIFS(ADJ_2019!G:G,ADJ_2019!E:E,A166)</f>
        <v>0</v>
      </c>
      <c r="N166" s="13">
        <f t="shared" si="88"/>
        <v>0</v>
      </c>
      <c r="O166" s="57"/>
      <c r="Q166" s="255"/>
    </row>
    <row r="167" spans="1:17" s="4" customFormat="1" x14ac:dyDescent="0.25">
      <c r="A167" s="14"/>
      <c r="B167" s="14"/>
      <c r="C167" s="15"/>
      <c r="D167" s="15"/>
      <c r="E167" s="15" t="s">
        <v>650</v>
      </c>
      <c r="F167" s="15" t="s">
        <v>661</v>
      </c>
      <c r="G167" s="69"/>
      <c r="H167" s="16">
        <f t="shared" ref="H167:N167" si="89">SUM(H164:H166)</f>
        <v>0</v>
      </c>
      <c r="I167" s="69"/>
      <c r="J167" s="16">
        <f t="shared" si="89"/>
        <v>0</v>
      </c>
      <c r="K167" s="16">
        <f t="shared" si="89"/>
        <v>0</v>
      </c>
      <c r="L167" s="16">
        <f t="shared" si="89"/>
        <v>0</v>
      </c>
      <c r="M167" s="16">
        <f t="shared" si="89"/>
        <v>0</v>
      </c>
      <c r="N167" s="16">
        <f t="shared" si="89"/>
        <v>0</v>
      </c>
      <c r="O167" s="57"/>
      <c r="Q167" s="255"/>
    </row>
    <row r="168" spans="1:17" s="4" customFormat="1" x14ac:dyDescent="0.25">
      <c r="A168" s="24"/>
      <c r="B168" s="24"/>
      <c r="C168" s="19"/>
      <c r="D168" s="19"/>
      <c r="E168" s="19" t="s">
        <v>374</v>
      </c>
      <c r="F168" s="19" t="s">
        <v>373</v>
      </c>
      <c r="G168" s="72"/>
      <c r="H168" s="20">
        <f t="shared" ref="H168:N168" si="90">H163+H167</f>
        <v>0</v>
      </c>
      <c r="I168" s="72"/>
      <c r="J168" s="20">
        <f t="shared" si="90"/>
        <v>0</v>
      </c>
      <c r="K168" s="20">
        <f t="shared" si="90"/>
        <v>0</v>
      </c>
      <c r="L168" s="20">
        <f t="shared" si="90"/>
        <v>0</v>
      </c>
      <c r="M168" s="20">
        <f t="shared" si="90"/>
        <v>0</v>
      </c>
      <c r="N168" s="20">
        <f t="shared" si="90"/>
        <v>0</v>
      </c>
      <c r="O168" s="57"/>
      <c r="Q168" s="255"/>
    </row>
    <row r="169" spans="1:17" s="4" customFormat="1" x14ac:dyDescent="0.25">
      <c r="A169" s="29">
        <v>231004</v>
      </c>
      <c r="B169" s="29">
        <v>1500</v>
      </c>
      <c r="C169" s="12">
        <v>217</v>
      </c>
      <c r="D169" s="12">
        <v>231</v>
      </c>
      <c r="E169" s="12" t="s">
        <v>372</v>
      </c>
      <c r="F169" s="12" t="s">
        <v>371</v>
      </c>
      <c r="G169" s="68" t="s">
        <v>570</v>
      </c>
      <c r="H169" s="13">
        <f>SUMIFS(BCTC_HN_2018!L:L,BCTC_HN_2018!A:A,A169)</f>
        <v>0</v>
      </c>
      <c r="I169" s="68" t="s">
        <v>570</v>
      </c>
      <c r="J169" s="13">
        <f>SUMIFS(BCTC_M!N:N,BCTC_M!A:A,A169)</f>
        <v>0</v>
      </c>
      <c r="K169" s="13">
        <f>SUMIFS(BCTC_A!V:V,BCTC_A!A:A,A169)</f>
        <v>0</v>
      </c>
      <c r="L169" s="13">
        <f t="shared" ref="L169:L171" si="91">K169+J169</f>
        <v>0</v>
      </c>
      <c r="M169" s="13">
        <f>SUMIFS(ADJ_2019!G:G,ADJ_2019!E:E,A169)</f>
        <v>0</v>
      </c>
      <c r="N169" s="13">
        <f t="shared" ref="N169:N171" si="92">M169+L169</f>
        <v>0</v>
      </c>
      <c r="O169" s="57"/>
      <c r="Q169" s="255"/>
    </row>
    <row r="170" spans="1:17" s="4" customFormat="1" x14ac:dyDescent="0.25">
      <c r="A170" s="29">
        <v>231005</v>
      </c>
      <c r="B170" s="29">
        <v>1500</v>
      </c>
      <c r="C170" s="12">
        <v>217</v>
      </c>
      <c r="D170" s="12">
        <v>231</v>
      </c>
      <c r="E170" s="12" t="s">
        <v>370</v>
      </c>
      <c r="F170" s="12" t="s">
        <v>369</v>
      </c>
      <c r="G170" s="68" t="s">
        <v>570</v>
      </c>
      <c r="H170" s="13">
        <f>SUMIFS(BCTC_HN_2018!L:L,BCTC_HN_2018!A:A,A170)</f>
        <v>0</v>
      </c>
      <c r="I170" s="68" t="s">
        <v>570</v>
      </c>
      <c r="J170" s="13">
        <f>SUMIFS(BCTC_M!N:N,BCTC_M!A:A,A170)</f>
        <v>0</v>
      </c>
      <c r="K170" s="13">
        <f>SUMIFS(BCTC_A!V:V,BCTC_A!A:A,A170)</f>
        <v>0</v>
      </c>
      <c r="L170" s="13">
        <f t="shared" si="91"/>
        <v>0</v>
      </c>
      <c r="M170" s="13">
        <f>SUMIFS(ADJ_2019!G:G,ADJ_2019!E:E,A170)</f>
        <v>0</v>
      </c>
      <c r="N170" s="13">
        <f t="shared" si="92"/>
        <v>0</v>
      </c>
      <c r="O170" s="57"/>
      <c r="Q170" s="255"/>
    </row>
    <row r="171" spans="1:17" s="4" customFormat="1" x14ac:dyDescent="0.25">
      <c r="A171" s="29">
        <v>231006</v>
      </c>
      <c r="B171" s="29">
        <v>1500</v>
      </c>
      <c r="C171" s="12">
        <v>217</v>
      </c>
      <c r="D171" s="12">
        <v>231</v>
      </c>
      <c r="E171" s="12" t="s">
        <v>368</v>
      </c>
      <c r="F171" s="12" t="s">
        <v>367</v>
      </c>
      <c r="G171" s="68" t="s">
        <v>570</v>
      </c>
      <c r="H171" s="13">
        <f>SUMIFS(BCTC_HN_2018!L:L,BCTC_HN_2018!A:A,A171)</f>
        <v>0</v>
      </c>
      <c r="I171" s="68" t="s">
        <v>570</v>
      </c>
      <c r="J171" s="13">
        <f>SUMIFS(BCTC_M!N:N,BCTC_M!A:A,A171)</f>
        <v>0</v>
      </c>
      <c r="K171" s="13">
        <f>SUMIFS(BCTC_A!V:V,BCTC_A!A:A,A171)</f>
        <v>0</v>
      </c>
      <c r="L171" s="13">
        <f t="shared" si="91"/>
        <v>0</v>
      </c>
      <c r="M171" s="13">
        <f>SUMIFS(ADJ_2019!G:G,ADJ_2019!E:E,A171)</f>
        <v>0</v>
      </c>
      <c r="N171" s="13">
        <f t="shared" si="92"/>
        <v>0</v>
      </c>
      <c r="O171" s="57"/>
      <c r="Q171" s="255"/>
    </row>
    <row r="172" spans="1:17" s="4" customFormat="1" x14ac:dyDescent="0.25">
      <c r="A172" s="24"/>
      <c r="B172" s="24"/>
      <c r="C172" s="19"/>
      <c r="D172" s="19"/>
      <c r="E172" s="19" t="s">
        <v>366</v>
      </c>
      <c r="F172" s="19" t="s">
        <v>365</v>
      </c>
      <c r="G172" s="72"/>
      <c r="H172" s="20">
        <f t="shared" ref="H172:N172" si="93">SUM(H169:H171)</f>
        <v>0</v>
      </c>
      <c r="I172" s="72"/>
      <c r="J172" s="20">
        <f t="shared" si="93"/>
        <v>0</v>
      </c>
      <c r="K172" s="20">
        <f t="shared" si="93"/>
        <v>0</v>
      </c>
      <c r="L172" s="20">
        <f t="shared" si="93"/>
        <v>0</v>
      </c>
      <c r="M172" s="20">
        <f t="shared" si="93"/>
        <v>0</v>
      </c>
      <c r="N172" s="20">
        <f t="shared" si="93"/>
        <v>0</v>
      </c>
      <c r="O172" s="57"/>
      <c r="Q172" s="255"/>
    </row>
    <row r="173" spans="1:17" s="4" customFormat="1" x14ac:dyDescent="0.25">
      <c r="A173" s="31"/>
      <c r="B173" s="31"/>
      <c r="C173" s="27"/>
      <c r="D173" s="27">
        <v>230</v>
      </c>
      <c r="E173" s="27" t="s">
        <v>362</v>
      </c>
      <c r="F173" s="27" t="s">
        <v>361</v>
      </c>
      <c r="G173" s="72"/>
      <c r="H173" s="28">
        <f t="shared" ref="H173:N173" si="94">H168+H172</f>
        <v>0</v>
      </c>
      <c r="I173" s="72"/>
      <c r="J173" s="28">
        <f t="shared" si="94"/>
        <v>0</v>
      </c>
      <c r="K173" s="28">
        <f t="shared" si="94"/>
        <v>0</v>
      </c>
      <c r="L173" s="28">
        <f t="shared" si="94"/>
        <v>0</v>
      </c>
      <c r="M173" s="28">
        <f t="shared" si="94"/>
        <v>0</v>
      </c>
      <c r="N173" s="28">
        <f t="shared" si="94"/>
        <v>0</v>
      </c>
      <c r="O173" s="57"/>
      <c r="Q173" s="255"/>
    </row>
    <row r="174" spans="1:17" s="4" customFormat="1" x14ac:dyDescent="0.25">
      <c r="A174" s="29">
        <v>241001</v>
      </c>
      <c r="B174" s="11">
        <v>1150</v>
      </c>
      <c r="C174" s="34">
        <v>1541</v>
      </c>
      <c r="D174" s="12">
        <v>241</v>
      </c>
      <c r="E174" s="22" t="s">
        <v>360</v>
      </c>
      <c r="F174" s="22" t="s">
        <v>359</v>
      </c>
      <c r="G174" s="68" t="s">
        <v>570</v>
      </c>
      <c r="H174" s="13">
        <f>SUMIFS(BCTC_HN_2018!L:L,BCTC_HN_2018!A:A,A174)</f>
        <v>0</v>
      </c>
      <c r="I174" s="68" t="s">
        <v>570</v>
      </c>
      <c r="J174" s="13">
        <f>SUMIFS(BCTC_M!N:N,BCTC_M!A:A,A174)</f>
        <v>0</v>
      </c>
      <c r="K174" s="13">
        <f>SUMIFS(BCTC_A!V:V,BCTC_A!A:A,A174)</f>
        <v>0</v>
      </c>
      <c r="L174" s="13">
        <f t="shared" ref="L174:L178" si="95">K174+J174</f>
        <v>0</v>
      </c>
      <c r="M174" s="13">
        <f>SUMIFS(ADJ_2019!G:G,ADJ_2019!E:E,A174)</f>
        <v>0</v>
      </c>
      <c r="N174" s="13">
        <f t="shared" ref="N174:N178" si="96">M174+L174</f>
        <v>0</v>
      </c>
      <c r="O174" s="57"/>
      <c r="Q174" s="255"/>
    </row>
    <row r="175" spans="1:17" s="4" customFormat="1" x14ac:dyDescent="0.25">
      <c r="A175" s="29">
        <v>241002</v>
      </c>
      <c r="B175" s="29">
        <v>1901</v>
      </c>
      <c r="C175" s="34">
        <v>1542</v>
      </c>
      <c r="D175" s="12">
        <v>241</v>
      </c>
      <c r="E175" s="22" t="s">
        <v>358</v>
      </c>
      <c r="F175" s="22" t="s">
        <v>357</v>
      </c>
      <c r="G175" s="68" t="s">
        <v>570</v>
      </c>
      <c r="H175" s="13">
        <f>SUMIFS(BCTC_HN_2018!L:L,BCTC_HN_2018!A:A,A175)</f>
        <v>0</v>
      </c>
      <c r="I175" s="68" t="s">
        <v>570</v>
      </c>
      <c r="J175" s="13">
        <f>SUMIFS(BCTC_M!N:N,BCTC_M!A:A,A175)</f>
        <v>0</v>
      </c>
      <c r="K175" s="13">
        <f>SUMIFS(BCTC_A!V:V,BCTC_A!A:A,A175)</f>
        <v>0</v>
      </c>
      <c r="L175" s="13">
        <f t="shared" si="95"/>
        <v>0</v>
      </c>
      <c r="M175" s="13">
        <f>SUMIFS(ADJ_2019!G:G,ADJ_2019!E:E,A175)</f>
        <v>0</v>
      </c>
      <c r="N175" s="13">
        <f t="shared" si="96"/>
        <v>0</v>
      </c>
      <c r="O175" s="57"/>
      <c r="Q175" s="255"/>
    </row>
    <row r="176" spans="1:17" s="4" customFormat="1" x14ac:dyDescent="0.25">
      <c r="A176" s="29">
        <v>241003</v>
      </c>
      <c r="B176" s="29">
        <v>1901</v>
      </c>
      <c r="C176" s="34">
        <v>1543</v>
      </c>
      <c r="D176" s="12">
        <v>241</v>
      </c>
      <c r="E176" s="22" t="s">
        <v>356</v>
      </c>
      <c r="F176" s="22" t="s">
        <v>355</v>
      </c>
      <c r="G176" s="68" t="s">
        <v>570</v>
      </c>
      <c r="H176" s="13">
        <f>SUMIFS(BCTC_HN_2018!L:L,BCTC_HN_2018!A:A,A176)</f>
        <v>0</v>
      </c>
      <c r="I176" s="68" t="s">
        <v>570</v>
      </c>
      <c r="J176" s="13">
        <f>SUMIFS(BCTC_M!N:N,BCTC_M!A:A,A176)</f>
        <v>0</v>
      </c>
      <c r="K176" s="13">
        <f>SUMIFS(BCTC_A!V:V,BCTC_A!A:A,A176)</f>
        <v>0</v>
      </c>
      <c r="L176" s="13">
        <f t="shared" si="95"/>
        <v>0</v>
      </c>
      <c r="M176" s="13">
        <f>SUMIFS(ADJ_2019!G:G,ADJ_2019!E:E,A176)</f>
        <v>0</v>
      </c>
      <c r="N176" s="13">
        <f t="shared" si="96"/>
        <v>0</v>
      </c>
      <c r="O176" s="57"/>
      <c r="Q176" s="255"/>
    </row>
    <row r="177" spans="1:17" s="4" customFormat="1" x14ac:dyDescent="0.25">
      <c r="A177" s="29">
        <v>241004</v>
      </c>
      <c r="B177" s="29">
        <v>1901</v>
      </c>
      <c r="C177" s="34">
        <v>1544</v>
      </c>
      <c r="D177" s="12">
        <v>241</v>
      </c>
      <c r="E177" s="22" t="s">
        <v>354</v>
      </c>
      <c r="F177" s="22" t="s">
        <v>353</v>
      </c>
      <c r="G177" s="68" t="s">
        <v>570</v>
      </c>
      <c r="H177" s="13">
        <f>SUMIFS(BCTC_HN_2018!L:L,BCTC_HN_2018!A:A,A177)</f>
        <v>0</v>
      </c>
      <c r="I177" s="68" t="s">
        <v>570</v>
      </c>
      <c r="J177" s="13">
        <f>SUMIFS(BCTC_M!N:N,BCTC_M!A:A,A177)</f>
        <v>0</v>
      </c>
      <c r="K177" s="13">
        <f>SUMIFS(BCTC_A!V:V,BCTC_A!A:A,A177)</f>
        <v>0</v>
      </c>
      <c r="L177" s="13">
        <f t="shared" si="95"/>
        <v>0</v>
      </c>
      <c r="M177" s="13">
        <f>SUMIFS(ADJ_2019!G:G,ADJ_2019!E:E,A177)</f>
        <v>0</v>
      </c>
      <c r="N177" s="13">
        <f t="shared" si="96"/>
        <v>0</v>
      </c>
      <c r="O177" s="57"/>
      <c r="Q177" s="255"/>
    </row>
    <row r="178" spans="1:17" s="4" customFormat="1" x14ac:dyDescent="0.25">
      <c r="A178" s="29">
        <v>241005</v>
      </c>
      <c r="B178" s="29">
        <v>1901</v>
      </c>
      <c r="C178" s="30">
        <v>2294</v>
      </c>
      <c r="D178" s="12">
        <v>241</v>
      </c>
      <c r="E178" s="12" t="s">
        <v>352</v>
      </c>
      <c r="F178" s="12" t="s">
        <v>351</v>
      </c>
      <c r="G178" s="68" t="s">
        <v>570</v>
      </c>
      <c r="H178" s="13">
        <f>SUMIFS(BCTC_HN_2018!L:L,BCTC_HN_2018!A:A,A178)</f>
        <v>0</v>
      </c>
      <c r="I178" s="68" t="s">
        <v>570</v>
      </c>
      <c r="J178" s="13">
        <f>SUMIFS(BCTC_M!N:N,BCTC_M!A:A,A178)</f>
        <v>0</v>
      </c>
      <c r="K178" s="13">
        <f>SUMIFS(BCTC_A!V:V,BCTC_A!A:A,A178)</f>
        <v>0</v>
      </c>
      <c r="L178" s="13">
        <f t="shared" si="95"/>
        <v>0</v>
      </c>
      <c r="M178" s="13">
        <f>SUMIFS(ADJ_2019!G:G,ADJ_2019!E:E,A178)</f>
        <v>0</v>
      </c>
      <c r="N178" s="13">
        <f t="shared" si="96"/>
        <v>0</v>
      </c>
      <c r="O178" s="57"/>
      <c r="Q178" s="255"/>
    </row>
    <row r="179" spans="1:17" s="4" customFormat="1" x14ac:dyDescent="0.25">
      <c r="A179" s="15"/>
      <c r="B179" s="15"/>
      <c r="C179" s="15"/>
      <c r="D179" s="15"/>
      <c r="E179" s="15" t="s">
        <v>340</v>
      </c>
      <c r="F179" s="15" t="s">
        <v>350</v>
      </c>
      <c r="G179" s="69"/>
      <c r="H179" s="16">
        <f t="shared" ref="H179:N179" si="97">SUM(H174:H178)</f>
        <v>0</v>
      </c>
      <c r="I179" s="69"/>
      <c r="J179" s="16">
        <f t="shared" si="97"/>
        <v>0</v>
      </c>
      <c r="K179" s="16">
        <f t="shared" si="97"/>
        <v>0</v>
      </c>
      <c r="L179" s="16">
        <f t="shared" si="97"/>
        <v>0</v>
      </c>
      <c r="M179" s="16">
        <f t="shared" si="97"/>
        <v>0</v>
      </c>
      <c r="N179" s="16">
        <f t="shared" si="97"/>
        <v>0</v>
      </c>
      <c r="O179" s="57"/>
      <c r="Q179" s="255"/>
    </row>
    <row r="180" spans="1:17" s="4" customFormat="1" x14ac:dyDescent="0.25">
      <c r="A180" s="2">
        <v>242001</v>
      </c>
      <c r="B180" s="11">
        <v>1150</v>
      </c>
      <c r="C180" s="12">
        <v>2411</v>
      </c>
      <c r="D180" s="12">
        <v>242</v>
      </c>
      <c r="E180" s="12" t="s">
        <v>349</v>
      </c>
      <c r="F180" s="12" t="s">
        <v>348</v>
      </c>
      <c r="G180" s="68" t="s">
        <v>570</v>
      </c>
      <c r="H180" s="13">
        <f>SUMIFS(BCTC_HN_2018!L:L,BCTC_HN_2018!A:A,A180)</f>
        <v>0</v>
      </c>
      <c r="I180" s="68" t="s">
        <v>570</v>
      </c>
      <c r="J180" s="13">
        <f>SUMIFS(BCTC_M!N:N,BCTC_M!A:A,A180)</f>
        <v>0</v>
      </c>
      <c r="K180" s="13">
        <f>SUMIFS(BCTC_A!V:V,BCTC_A!A:A,A180)</f>
        <v>0</v>
      </c>
      <c r="L180" s="13">
        <f t="shared" ref="L180:L183" si="98">K180+J180</f>
        <v>0</v>
      </c>
      <c r="M180" s="13">
        <f>SUMIFS(ADJ_2019!G:G,ADJ_2019!E:E,A180)</f>
        <v>0</v>
      </c>
      <c r="N180" s="13">
        <f t="shared" ref="N180:N183" si="99">M180+L180</f>
        <v>0</v>
      </c>
      <c r="O180" s="57"/>
      <c r="Q180" s="255"/>
    </row>
    <row r="181" spans="1:17" s="4" customFormat="1" x14ac:dyDescent="0.25">
      <c r="A181" s="2">
        <v>242002</v>
      </c>
      <c r="B181" s="11">
        <v>1150</v>
      </c>
      <c r="C181" s="12">
        <v>2412</v>
      </c>
      <c r="D181" s="12">
        <v>242</v>
      </c>
      <c r="E181" s="12" t="s">
        <v>347</v>
      </c>
      <c r="F181" s="12" t="s">
        <v>345</v>
      </c>
      <c r="G181" s="68" t="s">
        <v>570</v>
      </c>
      <c r="H181" s="13">
        <f>SUMIFS(BCTC_HN_2018!L:L,BCTC_HN_2018!A:A,A181)</f>
        <v>0</v>
      </c>
      <c r="I181" s="68" t="s">
        <v>570</v>
      </c>
      <c r="J181" s="13">
        <f>SUMIFS(BCTC_M!N:N,BCTC_M!A:A,A181)</f>
        <v>0</v>
      </c>
      <c r="K181" s="13">
        <f>SUMIFS(BCTC_A!V:V,BCTC_A!A:A,A181)</f>
        <v>0</v>
      </c>
      <c r="L181" s="13">
        <f t="shared" si="98"/>
        <v>0</v>
      </c>
      <c r="M181" s="13">
        <f>SUMIFS(ADJ_2019!G:G,ADJ_2019!E:E,A181)</f>
        <v>0</v>
      </c>
      <c r="N181" s="13">
        <f t="shared" si="99"/>
        <v>0</v>
      </c>
      <c r="O181" s="57"/>
      <c r="Q181" s="255"/>
    </row>
    <row r="182" spans="1:17" s="4" customFormat="1" x14ac:dyDescent="0.25">
      <c r="A182" s="2">
        <v>242004</v>
      </c>
      <c r="B182" s="11">
        <v>1150</v>
      </c>
      <c r="C182" s="12">
        <v>2412</v>
      </c>
      <c r="D182" s="12">
        <v>242</v>
      </c>
      <c r="E182" s="12" t="s">
        <v>346</v>
      </c>
      <c r="F182" s="12" t="s">
        <v>345</v>
      </c>
      <c r="G182" s="68" t="s">
        <v>570</v>
      </c>
      <c r="H182" s="13">
        <f>SUMIFS(BCTC_HN_2018!L:L,BCTC_HN_2018!A:A,A182)</f>
        <v>0</v>
      </c>
      <c r="I182" s="68" t="s">
        <v>570</v>
      </c>
      <c r="J182" s="13">
        <f>SUMIFS(BCTC_M!N:N,BCTC_M!A:A,A182)</f>
        <v>0</v>
      </c>
      <c r="K182" s="13">
        <f>SUMIFS(BCTC_A!V:V,BCTC_A!A:A,A182)</f>
        <v>0</v>
      </c>
      <c r="L182" s="13">
        <f t="shared" si="98"/>
        <v>0</v>
      </c>
      <c r="M182" s="13">
        <f>SUMIFS(ADJ_2019!G:G,ADJ_2019!E:E,A182)</f>
        <v>0</v>
      </c>
      <c r="N182" s="13">
        <f t="shared" si="99"/>
        <v>0</v>
      </c>
      <c r="O182" s="57"/>
      <c r="Q182" s="255"/>
    </row>
    <row r="183" spans="1:17" s="4" customFormat="1" x14ac:dyDescent="0.25">
      <c r="A183" s="2">
        <v>242003</v>
      </c>
      <c r="B183" s="11">
        <v>1150</v>
      </c>
      <c r="C183" s="12">
        <v>2413</v>
      </c>
      <c r="D183" s="12">
        <v>242</v>
      </c>
      <c r="E183" s="12" t="s">
        <v>344</v>
      </c>
      <c r="F183" s="12" t="s">
        <v>343</v>
      </c>
      <c r="G183" s="68" t="s">
        <v>570</v>
      </c>
      <c r="H183" s="13">
        <f>SUMIFS(BCTC_HN_2018!L:L,BCTC_HN_2018!A:A,A183)</f>
        <v>0</v>
      </c>
      <c r="I183" s="68" t="s">
        <v>570</v>
      </c>
      <c r="J183" s="13">
        <f>SUMIFS(BCTC_M!N:N,BCTC_M!A:A,A183)</f>
        <v>0</v>
      </c>
      <c r="K183" s="13">
        <f>SUMIFS(BCTC_A!V:V,BCTC_A!A:A,A183)</f>
        <v>0</v>
      </c>
      <c r="L183" s="13">
        <f t="shared" si="98"/>
        <v>0</v>
      </c>
      <c r="M183" s="13">
        <f>SUMIFS(ADJ_2019!G:G,ADJ_2019!E:E,A183)</f>
        <v>0</v>
      </c>
      <c r="N183" s="13">
        <f t="shared" si="99"/>
        <v>0</v>
      </c>
      <c r="O183" s="57"/>
      <c r="Q183" s="255"/>
    </row>
    <row r="184" spans="1:17" s="4" customFormat="1" x14ac:dyDescent="0.25">
      <c r="A184" s="15"/>
      <c r="B184" s="15"/>
      <c r="C184" s="15"/>
      <c r="D184" s="15"/>
      <c r="E184" s="15" t="s">
        <v>342</v>
      </c>
      <c r="F184" s="15" t="s">
        <v>341</v>
      </c>
      <c r="G184" s="69"/>
      <c r="H184" s="16">
        <f t="shared" ref="H184:N184" si="100">SUM(H180:H183)</f>
        <v>0</v>
      </c>
      <c r="I184" s="69"/>
      <c r="J184" s="16">
        <f t="shared" si="100"/>
        <v>0</v>
      </c>
      <c r="K184" s="16">
        <f t="shared" si="100"/>
        <v>0</v>
      </c>
      <c r="L184" s="16">
        <f t="shared" si="100"/>
        <v>0</v>
      </c>
      <c r="M184" s="16">
        <f t="shared" si="100"/>
        <v>0</v>
      </c>
      <c r="N184" s="16">
        <f t="shared" si="100"/>
        <v>0</v>
      </c>
      <c r="O184" s="57"/>
      <c r="Q184" s="255"/>
    </row>
    <row r="185" spans="1:17" s="4" customFormat="1" x14ac:dyDescent="0.25">
      <c r="A185" s="27"/>
      <c r="B185" s="27"/>
      <c r="C185" s="27"/>
      <c r="D185" s="27">
        <v>240</v>
      </c>
      <c r="E185" s="27" t="s">
        <v>340</v>
      </c>
      <c r="F185" s="27" t="s">
        <v>339</v>
      </c>
      <c r="G185" s="72"/>
      <c r="H185" s="28">
        <f t="shared" ref="H185:N185" si="101">H179+H184</f>
        <v>0</v>
      </c>
      <c r="I185" s="72"/>
      <c r="J185" s="28">
        <f t="shared" si="101"/>
        <v>0</v>
      </c>
      <c r="K185" s="28">
        <f t="shared" si="101"/>
        <v>0</v>
      </c>
      <c r="L185" s="28">
        <f t="shared" si="101"/>
        <v>0</v>
      </c>
      <c r="M185" s="28">
        <f t="shared" si="101"/>
        <v>0</v>
      </c>
      <c r="N185" s="28">
        <f t="shared" si="101"/>
        <v>0</v>
      </c>
      <c r="O185" s="57"/>
      <c r="Q185" s="255"/>
    </row>
    <row r="186" spans="1:17" s="4" customFormat="1" x14ac:dyDescent="0.25">
      <c r="A186" s="15">
        <v>251001</v>
      </c>
      <c r="B186" s="15">
        <v>1350</v>
      </c>
      <c r="C186" s="15">
        <v>221</v>
      </c>
      <c r="D186" s="15">
        <v>251</v>
      </c>
      <c r="E186" s="15" t="s">
        <v>338</v>
      </c>
      <c r="F186" s="15" t="s">
        <v>337</v>
      </c>
      <c r="G186" s="68" t="s">
        <v>570</v>
      </c>
      <c r="H186" s="13">
        <f>SUMIFS(BCTC_HN_2018!L:L,BCTC_HN_2018!A:A,A186)</f>
        <v>0</v>
      </c>
      <c r="I186" s="68" t="s">
        <v>570</v>
      </c>
      <c r="J186" s="13">
        <f>SUMIFS(BCTC_M!N:N,BCTC_M!A:A,A186)</f>
        <v>20000000000</v>
      </c>
      <c r="K186" s="13">
        <f>SUMIFS(BCTC_A!V:V,BCTC_A!A:A,A186)</f>
        <v>0</v>
      </c>
      <c r="L186" s="13">
        <f t="shared" ref="L186:L192" si="102">K186+J186</f>
        <v>20000000000</v>
      </c>
      <c r="M186" s="13">
        <f>SUMIFS(ADJ_2019!G:G,ADJ_2019!E:E,A186)</f>
        <v>-20000000000</v>
      </c>
      <c r="N186" s="13">
        <f t="shared" ref="N186:N192" si="103">M186+L186</f>
        <v>0</v>
      </c>
      <c r="O186" s="57" t="b">
        <f>N186=0</f>
        <v>1</v>
      </c>
      <c r="Q186" s="255"/>
    </row>
    <row r="187" spans="1:17" s="4" customFormat="1" x14ac:dyDescent="0.25">
      <c r="A187" s="15">
        <v>252001</v>
      </c>
      <c r="B187" s="15">
        <v>1600</v>
      </c>
      <c r="C187" s="15">
        <v>222</v>
      </c>
      <c r="D187" s="15">
        <v>252</v>
      </c>
      <c r="E187" s="15" t="s">
        <v>336</v>
      </c>
      <c r="F187" s="15" t="s">
        <v>335</v>
      </c>
      <c r="G187" s="68" t="s">
        <v>570</v>
      </c>
      <c r="H187" s="13">
        <f>SUMIFS(BCTC_HN_2018!L:L,BCTC_HN_2018!A:A,A187)</f>
        <v>0</v>
      </c>
      <c r="I187" s="68" t="s">
        <v>570</v>
      </c>
      <c r="J187" s="13">
        <f>SUMIFS(BCTC_M!N:N,BCTC_M!A:A,A187)</f>
        <v>8000000000</v>
      </c>
      <c r="K187" s="13">
        <f>SUMIFS(BCTC_A!V:V,BCTC_A!A:A,A187)</f>
        <v>0</v>
      </c>
      <c r="L187" s="13">
        <f t="shared" si="102"/>
        <v>8000000000</v>
      </c>
      <c r="M187" s="13">
        <f>SUMIFS(ADJ_2019!G:G,ADJ_2019!E:E,A187)</f>
        <v>168000000</v>
      </c>
      <c r="N187" s="13">
        <f t="shared" si="103"/>
        <v>8168000000</v>
      </c>
      <c r="O187" s="57"/>
      <c r="Q187" s="255"/>
    </row>
    <row r="188" spans="1:17" s="4" customFormat="1" x14ac:dyDescent="0.25">
      <c r="A188" s="15">
        <v>253001</v>
      </c>
      <c r="B188" s="15">
        <v>1900</v>
      </c>
      <c r="C188" s="15">
        <v>2281</v>
      </c>
      <c r="D188" s="15">
        <v>253</v>
      </c>
      <c r="E188" s="15" t="s">
        <v>334</v>
      </c>
      <c r="F188" s="15" t="s">
        <v>333</v>
      </c>
      <c r="G188" s="68" t="s">
        <v>570</v>
      </c>
      <c r="H188" s="13">
        <f>SUMIFS(BCTC_HN_2018!L:L,BCTC_HN_2018!A:A,A188)</f>
        <v>0</v>
      </c>
      <c r="I188" s="68" t="s">
        <v>570</v>
      </c>
      <c r="J188" s="13">
        <f>SUMIFS(BCTC_M!N:N,BCTC_M!A:A,A188)</f>
        <v>0</v>
      </c>
      <c r="K188" s="13">
        <f>SUMIFS(BCTC_A!V:V,BCTC_A!A:A,A188)</f>
        <v>0</v>
      </c>
      <c r="L188" s="13">
        <f t="shared" si="102"/>
        <v>0</v>
      </c>
      <c r="M188" s="13">
        <f>SUMIFS(ADJ_2019!G:G,ADJ_2019!E:E,A188)</f>
        <v>0</v>
      </c>
      <c r="N188" s="13">
        <f t="shared" si="103"/>
        <v>0</v>
      </c>
      <c r="O188" s="57"/>
      <c r="Q188" s="255"/>
    </row>
    <row r="189" spans="1:17" s="4" customFormat="1" x14ac:dyDescent="0.25">
      <c r="A189" s="15">
        <v>254001</v>
      </c>
      <c r="B189" s="15">
        <v>1600</v>
      </c>
      <c r="C189" s="15">
        <v>2292</v>
      </c>
      <c r="D189" s="15">
        <v>254</v>
      </c>
      <c r="E189" s="15" t="s">
        <v>332</v>
      </c>
      <c r="F189" s="15" t="s">
        <v>331</v>
      </c>
      <c r="G189" s="68" t="s">
        <v>570</v>
      </c>
      <c r="H189" s="13">
        <f>SUMIFS(BCTC_HN_2018!L:L,BCTC_HN_2018!A:A,A189)</f>
        <v>0</v>
      </c>
      <c r="I189" s="68" t="s">
        <v>570</v>
      </c>
      <c r="J189" s="13">
        <f>SUMIFS(BCTC_M!N:N,BCTC_M!A:A,A189)</f>
        <v>0</v>
      </c>
      <c r="K189" s="13">
        <f>SUMIFS(BCTC_A!V:V,BCTC_A!A:A,A189)</f>
        <v>0</v>
      </c>
      <c r="L189" s="13">
        <f t="shared" si="102"/>
        <v>0</v>
      </c>
      <c r="M189" s="13">
        <f>SUMIFS(ADJ_2019!G:G,ADJ_2019!E:E,A189)</f>
        <v>0</v>
      </c>
      <c r="N189" s="13">
        <f t="shared" si="103"/>
        <v>0</v>
      </c>
      <c r="O189" s="57"/>
      <c r="Q189" s="255"/>
    </row>
    <row r="190" spans="1:17" s="4" customFormat="1" x14ac:dyDescent="0.25">
      <c r="A190" s="2">
        <v>255001</v>
      </c>
      <c r="B190" s="2">
        <v>1900</v>
      </c>
      <c r="C190" s="12">
        <v>1281</v>
      </c>
      <c r="D190" s="12">
        <v>255</v>
      </c>
      <c r="E190" s="12" t="s">
        <v>330</v>
      </c>
      <c r="F190" s="12" t="s">
        <v>329</v>
      </c>
      <c r="G190" s="68" t="s">
        <v>570</v>
      </c>
      <c r="H190" s="13">
        <f>SUMIFS(BCTC_HN_2018!L:L,BCTC_HN_2018!A:A,A190)</f>
        <v>0</v>
      </c>
      <c r="I190" s="68" t="s">
        <v>570</v>
      </c>
      <c r="J190" s="13">
        <f>SUMIFS(BCTC_M!N:N,BCTC_M!A:A,A190)</f>
        <v>0</v>
      </c>
      <c r="K190" s="13">
        <f>SUMIFS(BCTC_A!V:V,BCTC_A!A:A,A190)</f>
        <v>0</v>
      </c>
      <c r="L190" s="13">
        <f t="shared" si="102"/>
        <v>0</v>
      </c>
      <c r="M190" s="13">
        <f>SUMIFS(ADJ_2019!G:G,ADJ_2019!E:E,A190)</f>
        <v>0</v>
      </c>
      <c r="N190" s="13">
        <f t="shared" si="103"/>
        <v>0</v>
      </c>
      <c r="O190" s="57"/>
      <c r="Q190" s="255"/>
    </row>
    <row r="191" spans="1:17" s="4" customFormat="1" x14ac:dyDescent="0.25">
      <c r="A191" s="2">
        <v>255002</v>
      </c>
      <c r="B191" s="2">
        <v>1900</v>
      </c>
      <c r="C191" s="12">
        <v>1282</v>
      </c>
      <c r="D191" s="12">
        <v>255</v>
      </c>
      <c r="E191" s="12" t="s">
        <v>328</v>
      </c>
      <c r="F191" s="12" t="s">
        <v>327</v>
      </c>
      <c r="G191" s="68" t="s">
        <v>570</v>
      </c>
      <c r="H191" s="13">
        <f>SUMIFS(BCTC_HN_2018!L:L,BCTC_HN_2018!A:A,A191)</f>
        <v>0</v>
      </c>
      <c r="I191" s="68" t="s">
        <v>570</v>
      </c>
      <c r="J191" s="13">
        <f>SUMIFS(BCTC_M!N:N,BCTC_M!A:A,A191)</f>
        <v>0</v>
      </c>
      <c r="K191" s="13">
        <f>SUMIFS(BCTC_A!V:V,BCTC_A!A:A,A191)</f>
        <v>0</v>
      </c>
      <c r="L191" s="13">
        <f t="shared" si="102"/>
        <v>0</v>
      </c>
      <c r="M191" s="13">
        <f>SUMIFS(ADJ_2019!G:G,ADJ_2019!E:E,A191)</f>
        <v>0</v>
      </c>
      <c r="N191" s="13">
        <f t="shared" si="103"/>
        <v>0</v>
      </c>
      <c r="O191" s="57"/>
      <c r="Q191" s="255"/>
    </row>
    <row r="192" spans="1:17" s="4" customFormat="1" x14ac:dyDescent="0.25">
      <c r="A192" s="2">
        <v>255003</v>
      </c>
      <c r="B192" s="2">
        <v>1900</v>
      </c>
      <c r="C192" s="12">
        <v>1288</v>
      </c>
      <c r="D192" s="12">
        <v>255</v>
      </c>
      <c r="E192" s="12" t="s">
        <v>326</v>
      </c>
      <c r="F192" s="12" t="s">
        <v>325</v>
      </c>
      <c r="G192" s="68" t="s">
        <v>570</v>
      </c>
      <c r="H192" s="13">
        <f>SUMIFS(BCTC_HN_2018!L:L,BCTC_HN_2018!A:A,A192)</f>
        <v>0</v>
      </c>
      <c r="I192" s="68" t="s">
        <v>570</v>
      </c>
      <c r="J192" s="13">
        <f>SUMIFS(BCTC_M!N:N,BCTC_M!A:A,A192)</f>
        <v>0</v>
      </c>
      <c r="K192" s="13">
        <f>SUMIFS(BCTC_A!V:V,BCTC_A!A:A,A192)</f>
        <v>0</v>
      </c>
      <c r="L192" s="13">
        <f t="shared" si="102"/>
        <v>0</v>
      </c>
      <c r="M192" s="13">
        <f>SUMIFS(ADJ_2019!G:G,ADJ_2019!E:E,A192)</f>
        <v>0</v>
      </c>
      <c r="N192" s="13">
        <f t="shared" si="103"/>
        <v>0</v>
      </c>
      <c r="O192" s="57"/>
      <c r="Q192" s="255"/>
    </row>
    <row r="193" spans="1:17" s="4" customFormat="1" x14ac:dyDescent="0.25">
      <c r="A193" s="15"/>
      <c r="B193" s="15"/>
      <c r="C193" s="15"/>
      <c r="D193" s="15"/>
      <c r="E193" s="15" t="s">
        <v>324</v>
      </c>
      <c r="F193" s="15" t="s">
        <v>323</v>
      </c>
      <c r="G193" s="69"/>
      <c r="H193" s="16">
        <f t="shared" ref="H193:N193" si="104">SUM(H190:H192)</f>
        <v>0</v>
      </c>
      <c r="I193" s="69"/>
      <c r="J193" s="16">
        <f t="shared" si="104"/>
        <v>0</v>
      </c>
      <c r="K193" s="16">
        <f t="shared" si="104"/>
        <v>0</v>
      </c>
      <c r="L193" s="16">
        <f t="shared" si="104"/>
        <v>0</v>
      </c>
      <c r="M193" s="16">
        <f t="shared" si="104"/>
        <v>0</v>
      </c>
      <c r="N193" s="16">
        <f t="shared" si="104"/>
        <v>0</v>
      </c>
      <c r="O193" s="57"/>
      <c r="Q193" s="255"/>
    </row>
    <row r="194" spans="1:17" s="4" customFormat="1" x14ac:dyDescent="0.25">
      <c r="A194" s="27"/>
      <c r="B194" s="27"/>
      <c r="C194" s="27"/>
      <c r="D194" s="27">
        <v>250</v>
      </c>
      <c r="E194" s="27" t="s">
        <v>322</v>
      </c>
      <c r="F194" s="27" t="s">
        <v>321</v>
      </c>
      <c r="G194" s="72"/>
      <c r="H194" s="28">
        <f t="shared" ref="H194:N194" si="105">SUM(H186:H189,H193)</f>
        <v>0</v>
      </c>
      <c r="I194" s="72"/>
      <c r="J194" s="28">
        <f t="shared" si="105"/>
        <v>28000000000</v>
      </c>
      <c r="K194" s="28">
        <f t="shared" si="105"/>
        <v>0</v>
      </c>
      <c r="L194" s="28">
        <f t="shared" si="105"/>
        <v>28000000000</v>
      </c>
      <c r="M194" s="28">
        <f t="shared" si="105"/>
        <v>-19832000000</v>
      </c>
      <c r="N194" s="28">
        <f t="shared" si="105"/>
        <v>8168000000</v>
      </c>
      <c r="O194" s="57"/>
      <c r="Q194" s="255"/>
    </row>
    <row r="195" spans="1:17" s="4" customFormat="1" x14ac:dyDescent="0.25">
      <c r="A195" s="2">
        <v>261001</v>
      </c>
      <c r="B195" s="2">
        <v>1901</v>
      </c>
      <c r="C195" s="12">
        <v>242</v>
      </c>
      <c r="D195" s="12">
        <v>261</v>
      </c>
      <c r="E195" s="12" t="s">
        <v>320</v>
      </c>
      <c r="F195" s="12" t="s">
        <v>319</v>
      </c>
      <c r="G195" s="68" t="s">
        <v>570</v>
      </c>
      <c r="H195" s="13">
        <f>SUMIFS(BCTC_HN_2018!L:L,BCTC_HN_2018!A:A,A195)</f>
        <v>0</v>
      </c>
      <c r="I195" s="68" t="s">
        <v>570</v>
      </c>
      <c r="J195" s="13">
        <f>SUMIFS(BCTC_M!N:N,BCTC_M!A:A,A195)</f>
        <v>0</v>
      </c>
      <c r="K195" s="13">
        <f>SUMIFS(BCTC_A!V:V,BCTC_A!A:A,A195)</f>
        <v>0</v>
      </c>
      <c r="L195" s="13">
        <f t="shared" ref="L195:L199" si="106">K195+J195</f>
        <v>0</v>
      </c>
      <c r="M195" s="13">
        <f>SUMIFS(ADJ_2019!G:G,ADJ_2019!E:E,A195)</f>
        <v>0</v>
      </c>
      <c r="N195" s="13">
        <f t="shared" ref="N195:N199" si="107">M195+L195</f>
        <v>0</v>
      </c>
      <c r="O195" s="57"/>
      <c r="Q195" s="255"/>
    </row>
    <row r="196" spans="1:17" s="4" customFormat="1" x14ac:dyDescent="0.25">
      <c r="A196" s="2">
        <v>262001</v>
      </c>
      <c r="B196" s="2">
        <v>1800</v>
      </c>
      <c r="C196" s="12">
        <v>243</v>
      </c>
      <c r="D196" s="12">
        <v>262</v>
      </c>
      <c r="E196" s="12" t="s">
        <v>318</v>
      </c>
      <c r="F196" s="12" t="s">
        <v>317</v>
      </c>
      <c r="G196" s="68" t="s">
        <v>570</v>
      </c>
      <c r="H196" s="13">
        <f>SUMIFS(BCTC_HN_2018!L:L,BCTC_HN_2018!A:A,A196)</f>
        <v>0</v>
      </c>
      <c r="I196" s="68" t="s">
        <v>570</v>
      </c>
      <c r="J196" s="13">
        <f>SUMIFS(BCTC_M!N:N,BCTC_M!A:A,A196)</f>
        <v>0</v>
      </c>
      <c r="K196" s="13">
        <f>SUMIFS(BCTC_A!V:V,BCTC_A!A:A,A196)</f>
        <v>0</v>
      </c>
      <c r="L196" s="13">
        <f t="shared" si="106"/>
        <v>0</v>
      </c>
      <c r="M196" s="13">
        <f>SUMIFS(ADJ_2019!G:G,ADJ_2019!E:E,A196)</f>
        <v>399999999.99999964</v>
      </c>
      <c r="N196" s="13">
        <f t="shared" si="107"/>
        <v>399999999.99999964</v>
      </c>
      <c r="O196" s="57"/>
      <c r="Q196" s="255" t="s">
        <v>871</v>
      </c>
    </row>
    <row r="197" spans="1:17" s="4" customFormat="1" x14ac:dyDescent="0.25">
      <c r="A197" s="2">
        <v>263001</v>
      </c>
      <c r="B197" s="2">
        <v>1900</v>
      </c>
      <c r="C197" s="12">
        <v>1534</v>
      </c>
      <c r="D197" s="12">
        <v>263</v>
      </c>
      <c r="E197" s="12" t="s">
        <v>316</v>
      </c>
      <c r="F197" s="12" t="s">
        <v>315</v>
      </c>
      <c r="G197" s="68" t="s">
        <v>570</v>
      </c>
      <c r="H197" s="13">
        <f>SUMIFS(BCTC_HN_2018!L:L,BCTC_HN_2018!A:A,A197)</f>
        <v>0</v>
      </c>
      <c r="I197" s="68" t="s">
        <v>570</v>
      </c>
      <c r="J197" s="13">
        <f>SUMIFS(BCTC_M!N:N,BCTC_M!A:A,A197)</f>
        <v>0</v>
      </c>
      <c r="K197" s="13">
        <f>SUMIFS(BCTC_A!V:V,BCTC_A!A:A,A197)</f>
        <v>0</v>
      </c>
      <c r="L197" s="13">
        <f t="shared" si="106"/>
        <v>0</v>
      </c>
      <c r="M197" s="13">
        <f>SUMIFS(ADJ_2019!G:G,ADJ_2019!E:E,A197)</f>
        <v>0</v>
      </c>
      <c r="N197" s="13">
        <f t="shared" si="107"/>
        <v>0</v>
      </c>
      <c r="O197" s="57"/>
      <c r="Q197" s="255"/>
    </row>
    <row r="198" spans="1:17" s="4" customFormat="1" x14ac:dyDescent="0.25">
      <c r="A198" s="2">
        <v>268001</v>
      </c>
      <c r="B198" s="2">
        <v>1900</v>
      </c>
      <c r="C198" s="12">
        <v>2288</v>
      </c>
      <c r="D198" s="12">
        <v>268</v>
      </c>
      <c r="E198" s="12" t="s">
        <v>312</v>
      </c>
      <c r="F198" s="12" t="s">
        <v>311</v>
      </c>
      <c r="G198" s="68" t="s">
        <v>570</v>
      </c>
      <c r="H198" s="13">
        <f>SUMIFS(BCTC_HN_2018!L:L,BCTC_HN_2018!A:A,A198)</f>
        <v>0</v>
      </c>
      <c r="I198" s="68" t="s">
        <v>570</v>
      </c>
      <c r="J198" s="13">
        <f>SUMIFS(BCTC_M!N:N,BCTC_M!A:A,A198)</f>
        <v>0</v>
      </c>
      <c r="K198" s="13">
        <f>SUMIFS(BCTC_A!V:V,BCTC_A!A:A,A198)</f>
        <v>0</v>
      </c>
      <c r="L198" s="13">
        <f t="shared" si="106"/>
        <v>0</v>
      </c>
      <c r="M198" s="13">
        <f>SUMIFS(ADJ_2019!G:G,ADJ_2019!E:E,A198)</f>
        <v>0</v>
      </c>
      <c r="N198" s="13">
        <f t="shared" si="107"/>
        <v>0</v>
      </c>
      <c r="O198" s="57"/>
      <c r="Q198" s="255"/>
    </row>
    <row r="199" spans="1:17" s="4" customFormat="1" x14ac:dyDescent="0.25">
      <c r="A199" s="2">
        <v>269001</v>
      </c>
      <c r="B199" s="2">
        <v>1201</v>
      </c>
      <c r="C199" s="12">
        <v>242</v>
      </c>
      <c r="D199" s="12">
        <v>269</v>
      </c>
      <c r="E199" s="12" t="s">
        <v>314</v>
      </c>
      <c r="F199" s="12" t="s">
        <v>313</v>
      </c>
      <c r="G199" s="68" t="s">
        <v>570</v>
      </c>
      <c r="H199" s="13">
        <f>SUMIFS(BCTC_HN_2018!L:L,BCTC_HN_2018!A:A,A199)</f>
        <v>8465437500</v>
      </c>
      <c r="I199" s="68" t="s">
        <v>570</v>
      </c>
      <c r="J199" s="13">
        <f>SUMIFS(BCTC_M!N:N,BCTC_M!A:A,A199)</f>
        <v>0</v>
      </c>
      <c r="K199" s="13">
        <f>SUMIFS(BCTC_A!V:V,BCTC_A!A:A,A199)</f>
        <v>0</v>
      </c>
      <c r="L199" s="13">
        <f t="shared" si="106"/>
        <v>0</v>
      </c>
      <c r="M199" s="13">
        <f>SUMIFS(ADJ_2019!G:G,ADJ_2019!E:E,A199)</f>
        <v>7597187500</v>
      </c>
      <c r="N199" s="13">
        <f t="shared" si="107"/>
        <v>7597187500</v>
      </c>
      <c r="O199" s="57"/>
      <c r="Q199" s="255"/>
    </row>
    <row r="200" spans="1:17" s="4" customFormat="1" x14ac:dyDescent="0.25">
      <c r="A200" s="15"/>
      <c r="B200" s="15"/>
      <c r="C200" s="15"/>
      <c r="D200" s="15">
        <v>260</v>
      </c>
      <c r="E200" s="15" t="s">
        <v>312</v>
      </c>
      <c r="F200" s="15" t="s">
        <v>311</v>
      </c>
      <c r="G200" s="69"/>
      <c r="H200" s="16">
        <f t="shared" ref="H200:N200" si="108">SUM(H195:H199)</f>
        <v>8465437500</v>
      </c>
      <c r="I200" s="69"/>
      <c r="J200" s="16">
        <f t="shared" si="108"/>
        <v>0</v>
      </c>
      <c r="K200" s="16">
        <f t="shared" si="108"/>
        <v>0</v>
      </c>
      <c r="L200" s="16">
        <f t="shared" si="108"/>
        <v>0</v>
      </c>
      <c r="M200" s="16">
        <f t="shared" si="108"/>
        <v>7997187500</v>
      </c>
      <c r="N200" s="16">
        <f t="shared" si="108"/>
        <v>7997187500</v>
      </c>
      <c r="O200" s="57"/>
      <c r="Q200" s="255"/>
    </row>
    <row r="201" spans="1:17" s="4" customFormat="1" x14ac:dyDescent="0.25">
      <c r="A201" s="25"/>
      <c r="B201" s="25"/>
      <c r="C201" s="26"/>
      <c r="D201" s="26">
        <v>200</v>
      </c>
      <c r="E201" s="27" t="s">
        <v>310</v>
      </c>
      <c r="F201" s="27" t="s">
        <v>309</v>
      </c>
      <c r="G201" s="72"/>
      <c r="H201" s="28">
        <f t="shared" ref="H201:N201" si="109">SUM(H97:H99,H103:H104,H111:H112,H159,H173,H194,H185,H200)</f>
        <v>11165437500</v>
      </c>
      <c r="I201" s="72"/>
      <c r="J201" s="28">
        <f t="shared" si="109"/>
        <v>29600000000</v>
      </c>
      <c r="K201" s="28">
        <f t="shared" si="109"/>
        <v>800000000</v>
      </c>
      <c r="L201" s="28">
        <f t="shared" si="109"/>
        <v>30400000000</v>
      </c>
      <c r="M201" s="28">
        <f t="shared" si="109"/>
        <v>-11834812500</v>
      </c>
      <c r="N201" s="28">
        <f t="shared" si="109"/>
        <v>18565187500</v>
      </c>
      <c r="O201" s="57"/>
      <c r="Q201" s="255"/>
    </row>
    <row r="202" spans="1:17" s="4" customFormat="1" x14ac:dyDescent="0.25">
      <c r="A202" s="43"/>
      <c r="B202" s="43"/>
      <c r="C202" s="43"/>
      <c r="D202" s="43">
        <v>270</v>
      </c>
      <c r="E202" s="43" t="s">
        <v>308</v>
      </c>
      <c r="F202" s="43" t="s">
        <v>307</v>
      </c>
      <c r="G202" s="73"/>
      <c r="H202" s="44">
        <f t="shared" ref="H202:N202" si="110">H201+H94</f>
        <v>129040437500</v>
      </c>
      <c r="I202" s="73"/>
      <c r="J202" s="44">
        <f t="shared" si="110"/>
        <v>150800000000</v>
      </c>
      <c r="K202" s="44">
        <f t="shared" si="110"/>
        <v>83925000000</v>
      </c>
      <c r="L202" s="44">
        <f t="shared" si="110"/>
        <v>234725000000</v>
      </c>
      <c r="M202" s="44">
        <f t="shared" si="110"/>
        <v>-59434812500</v>
      </c>
      <c r="N202" s="44">
        <f t="shared" si="110"/>
        <v>175290187500</v>
      </c>
      <c r="O202" s="57"/>
      <c r="Q202" s="255"/>
    </row>
    <row r="203" spans="1:17" s="4" customFormat="1" x14ac:dyDescent="0.25">
      <c r="A203" s="2"/>
      <c r="B203" s="2"/>
      <c r="C203" s="2"/>
      <c r="D203" s="2"/>
      <c r="E203" s="2"/>
      <c r="F203" s="2"/>
      <c r="G203" s="69"/>
      <c r="H203" s="3"/>
      <c r="I203" s="69"/>
      <c r="J203" s="3"/>
      <c r="K203" s="3"/>
      <c r="L203" s="3"/>
      <c r="M203" s="3"/>
      <c r="N203" s="3"/>
      <c r="O203" s="57"/>
    </row>
    <row r="204" spans="1:17" s="4" customFormat="1" x14ac:dyDescent="0.25">
      <c r="A204" s="1"/>
      <c r="B204" s="1"/>
      <c r="C204" s="1"/>
      <c r="D204" s="1"/>
      <c r="E204" s="1" t="s">
        <v>306</v>
      </c>
      <c r="F204" s="1" t="s">
        <v>305</v>
      </c>
      <c r="G204" s="72"/>
      <c r="H204" s="45"/>
      <c r="I204" s="72"/>
      <c r="J204" s="45"/>
      <c r="K204" s="45"/>
      <c r="L204" s="45"/>
      <c r="M204" s="45"/>
      <c r="N204" s="45"/>
      <c r="O204" s="57"/>
    </row>
    <row r="205" spans="1:17" s="4" customFormat="1" x14ac:dyDescent="0.25">
      <c r="A205" s="15">
        <v>311001</v>
      </c>
      <c r="B205" s="15">
        <v>5500</v>
      </c>
      <c r="C205" s="15">
        <v>331</v>
      </c>
      <c r="D205" s="15">
        <v>311</v>
      </c>
      <c r="E205" s="15" t="s">
        <v>304</v>
      </c>
      <c r="F205" s="15" t="s">
        <v>303</v>
      </c>
      <c r="G205" s="68" t="s">
        <v>570</v>
      </c>
      <c r="H205" s="13">
        <f>SUMIFS(BCTC_HN_2018!L:L,BCTC_HN_2018!A:A,A205)</f>
        <v>-10625000000</v>
      </c>
      <c r="I205" s="68" t="s">
        <v>570</v>
      </c>
      <c r="J205" s="13">
        <f>SUMIFS(BCTC_M!N:N,BCTC_M!A:A,A205)</f>
        <v>-23500000000</v>
      </c>
      <c r="K205" s="13">
        <f>SUMIFS(BCTC_A!V:V,BCTC_A!A:A,A205)</f>
        <v>-29125000000</v>
      </c>
      <c r="L205" s="13">
        <f t="shared" ref="L205:L215" si="111">K205+J205</f>
        <v>-52625000000</v>
      </c>
      <c r="M205" s="13">
        <f>SUMIFS(ADJ_2019!G:G,ADJ_2019!E:E,A205)</f>
        <v>11999999999.999998</v>
      </c>
      <c r="N205" s="13">
        <f t="shared" ref="N205:N215" si="112">M205+L205</f>
        <v>-40625000000</v>
      </c>
      <c r="O205" s="57"/>
      <c r="Q205" s="255"/>
    </row>
    <row r="206" spans="1:17" s="4" customFormat="1" x14ac:dyDescent="0.25">
      <c r="A206" s="15">
        <v>312001</v>
      </c>
      <c r="B206" s="15">
        <v>5530</v>
      </c>
      <c r="C206" s="15">
        <v>131</v>
      </c>
      <c r="D206" s="15">
        <v>312</v>
      </c>
      <c r="E206" s="15" t="s">
        <v>302</v>
      </c>
      <c r="F206" s="15" t="s">
        <v>301</v>
      </c>
      <c r="G206" s="68" t="s">
        <v>570</v>
      </c>
      <c r="H206" s="13">
        <f>SUMIFS(BCTC_HN_2018!L:L,BCTC_HN_2018!A:A,A206)</f>
        <v>0</v>
      </c>
      <c r="I206" s="68" t="s">
        <v>570</v>
      </c>
      <c r="J206" s="13">
        <f>SUMIFS(BCTC_M!N:N,BCTC_M!A:A,A206)</f>
        <v>0</v>
      </c>
      <c r="K206" s="13">
        <f>SUMIFS(BCTC_A!V:V,BCTC_A!A:A,A206)</f>
        <v>0</v>
      </c>
      <c r="L206" s="13">
        <f t="shared" si="111"/>
        <v>0</v>
      </c>
      <c r="M206" s="13">
        <f>SUMIFS(ADJ_2019!G:G,ADJ_2019!E:E,A206)</f>
        <v>0</v>
      </c>
      <c r="N206" s="13">
        <f t="shared" si="112"/>
        <v>0</v>
      </c>
      <c r="O206" s="57"/>
      <c r="Q206" s="255"/>
    </row>
    <row r="207" spans="1:17" s="4" customFormat="1" x14ac:dyDescent="0.25">
      <c r="A207" s="2">
        <v>313001</v>
      </c>
      <c r="B207" s="2">
        <v>5510</v>
      </c>
      <c r="C207" s="12">
        <v>33311</v>
      </c>
      <c r="D207" s="12">
        <v>313</v>
      </c>
      <c r="E207" s="12" t="s">
        <v>300</v>
      </c>
      <c r="F207" s="12" t="s">
        <v>299</v>
      </c>
      <c r="G207" s="68" t="s">
        <v>570</v>
      </c>
      <c r="H207" s="13">
        <f>SUMIFS(BCTC_HN_2018!L:L,BCTC_HN_2018!A:A,A207)</f>
        <v>0</v>
      </c>
      <c r="I207" s="68" t="s">
        <v>570</v>
      </c>
      <c r="J207" s="13">
        <f>SUMIFS(BCTC_M!N:N,BCTC_M!A:A,A207)</f>
        <v>0</v>
      </c>
      <c r="K207" s="13">
        <f>SUMIFS(BCTC_A!V:V,BCTC_A!A:A,A207)</f>
        <v>0</v>
      </c>
      <c r="L207" s="13">
        <f t="shared" si="111"/>
        <v>0</v>
      </c>
      <c r="M207" s="13">
        <f>SUMIFS(ADJ_2019!G:G,ADJ_2019!E:E,A207)</f>
        <v>0</v>
      </c>
      <c r="N207" s="13">
        <f t="shared" si="112"/>
        <v>0</v>
      </c>
      <c r="O207" s="57"/>
      <c r="Q207" s="255"/>
    </row>
    <row r="208" spans="1:17" s="4" customFormat="1" x14ac:dyDescent="0.25">
      <c r="A208" s="2">
        <v>313002</v>
      </c>
      <c r="B208" s="2">
        <v>5510</v>
      </c>
      <c r="C208" s="12">
        <v>33312</v>
      </c>
      <c r="D208" s="12">
        <v>313</v>
      </c>
      <c r="E208" s="12" t="s">
        <v>298</v>
      </c>
      <c r="F208" s="12" t="s">
        <v>297</v>
      </c>
      <c r="G208" s="68" t="s">
        <v>570</v>
      </c>
      <c r="H208" s="13">
        <f>SUMIFS(BCTC_HN_2018!L:L,BCTC_HN_2018!A:A,A208)</f>
        <v>0</v>
      </c>
      <c r="I208" s="68" t="s">
        <v>570</v>
      </c>
      <c r="J208" s="13">
        <f>SUMIFS(BCTC_M!N:N,BCTC_M!A:A,A208)</f>
        <v>0</v>
      </c>
      <c r="K208" s="13">
        <f>SUMIFS(BCTC_A!V:V,BCTC_A!A:A,A208)</f>
        <v>0</v>
      </c>
      <c r="L208" s="13">
        <f t="shared" si="111"/>
        <v>0</v>
      </c>
      <c r="M208" s="13">
        <f>SUMIFS(ADJ_2019!G:G,ADJ_2019!E:E,A208)</f>
        <v>0</v>
      </c>
      <c r="N208" s="13">
        <f t="shared" si="112"/>
        <v>0</v>
      </c>
      <c r="O208" s="57"/>
      <c r="Q208" s="255"/>
    </row>
    <row r="209" spans="1:17" s="4" customFormat="1" x14ac:dyDescent="0.25">
      <c r="A209" s="2">
        <v>313003</v>
      </c>
      <c r="B209" s="2">
        <v>5510</v>
      </c>
      <c r="C209" s="12">
        <v>3332</v>
      </c>
      <c r="D209" s="12">
        <v>313</v>
      </c>
      <c r="E209" s="12" t="s">
        <v>296</v>
      </c>
      <c r="F209" s="12" t="s">
        <v>295</v>
      </c>
      <c r="G209" s="68" t="s">
        <v>570</v>
      </c>
      <c r="H209" s="13">
        <f>SUMIFS(BCTC_HN_2018!L:L,BCTC_HN_2018!A:A,A209)</f>
        <v>0</v>
      </c>
      <c r="I209" s="68" t="s">
        <v>570</v>
      </c>
      <c r="J209" s="13">
        <f>SUMIFS(BCTC_M!N:N,BCTC_M!A:A,A209)</f>
        <v>0</v>
      </c>
      <c r="K209" s="13">
        <f>SUMIFS(BCTC_A!V:V,BCTC_A!A:A,A209)</f>
        <v>0</v>
      </c>
      <c r="L209" s="13">
        <f t="shared" si="111"/>
        <v>0</v>
      </c>
      <c r="M209" s="13">
        <f>SUMIFS(ADJ_2019!G:G,ADJ_2019!E:E,A209)</f>
        <v>0</v>
      </c>
      <c r="N209" s="13">
        <f t="shared" si="112"/>
        <v>0</v>
      </c>
      <c r="O209" s="57"/>
      <c r="Q209" s="255"/>
    </row>
    <row r="210" spans="1:17" s="4" customFormat="1" x14ac:dyDescent="0.25">
      <c r="A210" s="2">
        <v>313004</v>
      </c>
      <c r="B210" s="2">
        <v>5510</v>
      </c>
      <c r="C210" s="12">
        <v>3333</v>
      </c>
      <c r="D210" s="12">
        <v>313</v>
      </c>
      <c r="E210" s="12" t="s">
        <v>294</v>
      </c>
      <c r="F210" s="12" t="s">
        <v>293</v>
      </c>
      <c r="G210" s="68" t="s">
        <v>570</v>
      </c>
      <c r="H210" s="13">
        <f>SUMIFS(BCTC_HN_2018!L:L,BCTC_HN_2018!A:A,A210)</f>
        <v>0</v>
      </c>
      <c r="I210" s="68" t="s">
        <v>570</v>
      </c>
      <c r="J210" s="13">
        <f>SUMIFS(BCTC_M!N:N,BCTC_M!A:A,A210)</f>
        <v>0</v>
      </c>
      <c r="K210" s="13">
        <f>SUMIFS(BCTC_A!V:V,BCTC_A!A:A,A210)</f>
        <v>0</v>
      </c>
      <c r="L210" s="13">
        <f t="shared" si="111"/>
        <v>0</v>
      </c>
      <c r="M210" s="13">
        <f>SUMIFS(ADJ_2019!G:G,ADJ_2019!E:E,A210)</f>
        <v>0</v>
      </c>
      <c r="N210" s="13">
        <f t="shared" si="112"/>
        <v>0</v>
      </c>
      <c r="O210" s="57"/>
      <c r="Q210" s="255"/>
    </row>
    <row r="211" spans="1:17" s="4" customFormat="1" x14ac:dyDescent="0.25">
      <c r="A211" s="2">
        <v>313005</v>
      </c>
      <c r="B211" s="2">
        <v>5510</v>
      </c>
      <c r="C211" s="12">
        <v>3334</v>
      </c>
      <c r="D211" s="12">
        <v>313</v>
      </c>
      <c r="E211" s="12" t="s">
        <v>292</v>
      </c>
      <c r="F211" s="12" t="s">
        <v>291</v>
      </c>
      <c r="G211" s="68" t="s">
        <v>570</v>
      </c>
      <c r="H211" s="13">
        <f>SUMIFS(BCTC_HN_2018!L:L,BCTC_HN_2018!A:A,A211)</f>
        <v>-90000000</v>
      </c>
      <c r="I211" s="68" t="s">
        <v>570</v>
      </c>
      <c r="J211" s="13">
        <f>SUMIFS(BCTC_M!N:N,BCTC_M!A:A,A211)</f>
        <v>-2160000000</v>
      </c>
      <c r="K211" s="13">
        <f>SUMIFS(BCTC_A!V:V,BCTC_A!A:A,A211)</f>
        <v>-2940000000</v>
      </c>
      <c r="L211" s="13">
        <f t="shared" si="111"/>
        <v>-5100000000</v>
      </c>
      <c r="M211" s="13">
        <f>SUMIFS(ADJ_2019!G:G,ADJ_2019!E:E,A211)</f>
        <v>0</v>
      </c>
      <c r="N211" s="13">
        <f t="shared" si="112"/>
        <v>-5100000000</v>
      </c>
      <c r="O211" s="57"/>
      <c r="Q211" s="255"/>
    </row>
    <row r="212" spans="1:17" s="4" customFormat="1" x14ac:dyDescent="0.25">
      <c r="A212" s="2">
        <v>313006</v>
      </c>
      <c r="B212" s="2">
        <v>5510</v>
      </c>
      <c r="C212" s="12">
        <v>3335</v>
      </c>
      <c r="D212" s="12">
        <v>313</v>
      </c>
      <c r="E212" s="12" t="s">
        <v>290</v>
      </c>
      <c r="F212" s="12" t="s">
        <v>289</v>
      </c>
      <c r="G212" s="68" t="s">
        <v>570</v>
      </c>
      <c r="H212" s="13">
        <f>SUMIFS(BCTC_HN_2018!L:L,BCTC_HN_2018!A:A,A212)</f>
        <v>0</v>
      </c>
      <c r="I212" s="68" t="s">
        <v>570</v>
      </c>
      <c r="J212" s="13">
        <f>SUMIFS(BCTC_M!N:N,BCTC_M!A:A,A212)</f>
        <v>0</v>
      </c>
      <c r="K212" s="13">
        <f>SUMIFS(BCTC_A!V:V,BCTC_A!A:A,A212)</f>
        <v>0</v>
      </c>
      <c r="L212" s="13">
        <f t="shared" si="111"/>
        <v>0</v>
      </c>
      <c r="M212" s="13">
        <f>SUMIFS(ADJ_2019!G:G,ADJ_2019!E:E,A212)</f>
        <v>0</v>
      </c>
      <c r="N212" s="13">
        <f t="shared" si="112"/>
        <v>0</v>
      </c>
      <c r="O212" s="57"/>
      <c r="Q212" s="255"/>
    </row>
    <row r="213" spans="1:17" s="4" customFormat="1" x14ac:dyDescent="0.25">
      <c r="A213" s="2">
        <v>313007</v>
      </c>
      <c r="B213" s="2">
        <v>5510</v>
      </c>
      <c r="C213" s="12">
        <v>3336</v>
      </c>
      <c r="D213" s="12">
        <v>313</v>
      </c>
      <c r="E213" s="12" t="s">
        <v>288</v>
      </c>
      <c r="F213" s="12" t="s">
        <v>287</v>
      </c>
      <c r="G213" s="68" t="s">
        <v>570</v>
      </c>
      <c r="H213" s="13">
        <f>SUMIFS(BCTC_HN_2018!L:L,BCTC_HN_2018!A:A,A213)</f>
        <v>0</v>
      </c>
      <c r="I213" s="68" t="s">
        <v>570</v>
      </c>
      <c r="J213" s="13">
        <f>SUMIFS(BCTC_M!N:N,BCTC_M!A:A,A213)</f>
        <v>0</v>
      </c>
      <c r="K213" s="13">
        <f>SUMIFS(BCTC_A!V:V,BCTC_A!A:A,A213)</f>
        <v>0</v>
      </c>
      <c r="L213" s="13">
        <f t="shared" si="111"/>
        <v>0</v>
      </c>
      <c r="M213" s="13">
        <f>SUMIFS(ADJ_2019!G:G,ADJ_2019!E:E,A213)</f>
        <v>0</v>
      </c>
      <c r="N213" s="13">
        <f t="shared" si="112"/>
        <v>0</v>
      </c>
      <c r="O213" s="57"/>
      <c r="Q213" s="255"/>
    </row>
    <row r="214" spans="1:17" s="4" customFormat="1" x14ac:dyDescent="0.25">
      <c r="A214" s="2">
        <v>313008</v>
      </c>
      <c r="B214" s="2">
        <v>5510</v>
      </c>
      <c r="C214" s="12">
        <v>3337</v>
      </c>
      <c r="D214" s="12">
        <v>313</v>
      </c>
      <c r="E214" s="12" t="s">
        <v>286</v>
      </c>
      <c r="F214" s="12" t="s">
        <v>285</v>
      </c>
      <c r="G214" s="68" t="s">
        <v>570</v>
      </c>
      <c r="H214" s="13">
        <f>SUMIFS(BCTC_HN_2018!L:L,BCTC_HN_2018!A:A,A214)</f>
        <v>0</v>
      </c>
      <c r="I214" s="68" t="s">
        <v>570</v>
      </c>
      <c r="J214" s="13">
        <f>SUMIFS(BCTC_M!N:N,BCTC_M!A:A,A214)</f>
        <v>0</v>
      </c>
      <c r="K214" s="13">
        <f>SUMIFS(BCTC_A!V:V,BCTC_A!A:A,A214)</f>
        <v>0</v>
      </c>
      <c r="L214" s="13">
        <f t="shared" si="111"/>
        <v>0</v>
      </c>
      <c r="M214" s="13">
        <f>SUMIFS(ADJ_2019!G:G,ADJ_2019!E:E,A214)</f>
        <v>0</v>
      </c>
      <c r="N214" s="13">
        <f t="shared" si="112"/>
        <v>0</v>
      </c>
      <c r="O214" s="57"/>
      <c r="Q214" s="255"/>
    </row>
    <row r="215" spans="1:17" s="4" customFormat="1" x14ac:dyDescent="0.25">
      <c r="A215" s="2">
        <v>313009</v>
      </c>
      <c r="B215" s="2">
        <v>5510</v>
      </c>
      <c r="C215" s="12">
        <v>3338</v>
      </c>
      <c r="D215" s="12">
        <v>313</v>
      </c>
      <c r="E215" s="12" t="s">
        <v>284</v>
      </c>
      <c r="F215" s="12" t="s">
        <v>283</v>
      </c>
      <c r="G215" s="68" t="s">
        <v>570</v>
      </c>
      <c r="H215" s="13">
        <f>SUMIFS(BCTC_HN_2018!L:L,BCTC_HN_2018!A:A,A215)</f>
        <v>0</v>
      </c>
      <c r="I215" s="68" t="s">
        <v>570</v>
      </c>
      <c r="J215" s="13">
        <f>SUMIFS(BCTC_M!N:N,BCTC_M!A:A,A215)</f>
        <v>0</v>
      </c>
      <c r="K215" s="13">
        <f>SUMIFS(BCTC_A!V:V,BCTC_A!A:A,A215)</f>
        <v>0</v>
      </c>
      <c r="L215" s="13">
        <f t="shared" si="111"/>
        <v>0</v>
      </c>
      <c r="M215" s="13">
        <f>SUMIFS(ADJ_2019!G:G,ADJ_2019!E:E,A215)</f>
        <v>0</v>
      </c>
      <c r="N215" s="13">
        <f t="shared" si="112"/>
        <v>0</v>
      </c>
      <c r="O215" s="57"/>
      <c r="Q215" s="255"/>
    </row>
    <row r="216" spans="1:17" s="4" customFormat="1" x14ac:dyDescent="0.25">
      <c r="A216" s="15"/>
      <c r="B216" s="15"/>
      <c r="C216" s="15"/>
      <c r="D216" s="15"/>
      <c r="E216" s="15" t="s">
        <v>282</v>
      </c>
      <c r="F216" s="15" t="s">
        <v>281</v>
      </c>
      <c r="G216" s="69"/>
      <c r="H216" s="16">
        <f t="shared" ref="H216:N216" si="113">SUM(H207:H215)</f>
        <v>-90000000</v>
      </c>
      <c r="I216" s="69"/>
      <c r="J216" s="16">
        <f t="shared" si="113"/>
        <v>-2160000000</v>
      </c>
      <c r="K216" s="16">
        <f t="shared" si="113"/>
        <v>-2940000000</v>
      </c>
      <c r="L216" s="16">
        <f t="shared" si="113"/>
        <v>-5100000000</v>
      </c>
      <c r="M216" s="16">
        <f t="shared" si="113"/>
        <v>0</v>
      </c>
      <c r="N216" s="16">
        <f t="shared" si="113"/>
        <v>-5100000000</v>
      </c>
      <c r="O216" s="57"/>
      <c r="Q216" s="255"/>
    </row>
    <row r="217" spans="1:17" s="4" customFormat="1" x14ac:dyDescent="0.25">
      <c r="A217" s="15">
        <v>314001</v>
      </c>
      <c r="B217" s="15">
        <v>5510</v>
      </c>
      <c r="C217" s="15">
        <v>334</v>
      </c>
      <c r="D217" s="15">
        <v>314</v>
      </c>
      <c r="E217" s="15" t="s">
        <v>280</v>
      </c>
      <c r="F217" s="15" t="s">
        <v>279</v>
      </c>
      <c r="G217" s="68" t="s">
        <v>570</v>
      </c>
      <c r="H217" s="13">
        <f>SUMIFS(BCTC_HN_2018!L:L,BCTC_HN_2018!A:A,A217)</f>
        <v>-4500000000</v>
      </c>
      <c r="I217" s="68" t="s">
        <v>570</v>
      </c>
      <c r="J217" s="13">
        <f>SUMIFS(BCTC_M!N:N,BCTC_M!A:A,A217)</f>
        <v>-6500000000</v>
      </c>
      <c r="K217" s="13">
        <f>SUMIFS(BCTC_A!V:V,BCTC_A!A:A,A217)</f>
        <v>-1500000000</v>
      </c>
      <c r="L217" s="13">
        <f t="shared" ref="L217:L221" si="114">K217+J217</f>
        <v>-8000000000</v>
      </c>
      <c r="M217" s="13">
        <f>SUMIFS(ADJ_2019!G:G,ADJ_2019!E:E,A217)</f>
        <v>0</v>
      </c>
      <c r="N217" s="13">
        <f t="shared" ref="N217:N221" si="115">M217+L217</f>
        <v>-8000000000</v>
      </c>
      <c r="O217" s="57"/>
      <c r="Q217" s="255"/>
    </row>
    <row r="218" spans="1:17" s="4" customFormat="1" x14ac:dyDescent="0.25">
      <c r="A218" s="15">
        <v>315001</v>
      </c>
      <c r="B218" s="15">
        <v>5540</v>
      </c>
      <c r="C218" s="15">
        <v>335</v>
      </c>
      <c r="D218" s="15">
        <v>315</v>
      </c>
      <c r="E218" s="15" t="s">
        <v>278</v>
      </c>
      <c r="F218" s="15" t="s">
        <v>277</v>
      </c>
      <c r="G218" s="68" t="s">
        <v>570</v>
      </c>
      <c r="H218" s="13">
        <f>SUMIFS(BCTC_HN_2018!L:L,BCTC_HN_2018!A:A,A218)</f>
        <v>0</v>
      </c>
      <c r="I218" s="68" t="s">
        <v>570</v>
      </c>
      <c r="J218" s="13">
        <f>SUMIFS(BCTC_M!N:N,BCTC_M!A:A,A218)</f>
        <v>0</v>
      </c>
      <c r="K218" s="13">
        <f>SUMIFS(BCTC_A!V:V,BCTC_A!A:A,A218)</f>
        <v>-3600000000</v>
      </c>
      <c r="L218" s="13">
        <f t="shared" si="114"/>
        <v>-3600000000</v>
      </c>
      <c r="M218" s="13">
        <f>SUMIFS(ADJ_2019!G:G,ADJ_2019!E:E,A218)</f>
        <v>3600000000</v>
      </c>
      <c r="N218" s="13">
        <f t="shared" si="115"/>
        <v>0</v>
      </c>
      <c r="O218" s="57"/>
      <c r="Q218" s="255" t="s">
        <v>868</v>
      </c>
    </row>
    <row r="219" spans="1:17" s="4" customFormat="1" x14ac:dyDescent="0.25">
      <c r="A219" s="2">
        <v>316001</v>
      </c>
      <c r="B219" s="2">
        <v>5520</v>
      </c>
      <c r="C219" s="12">
        <v>3362</v>
      </c>
      <c r="D219" s="12">
        <v>316</v>
      </c>
      <c r="E219" s="12" t="s">
        <v>238</v>
      </c>
      <c r="F219" s="12" t="s">
        <v>237</v>
      </c>
      <c r="G219" s="68" t="s">
        <v>570</v>
      </c>
      <c r="H219" s="13">
        <f>SUMIFS(BCTC_HN_2018!L:L,BCTC_HN_2018!A:A,A219)</f>
        <v>0</v>
      </c>
      <c r="I219" s="68" t="s">
        <v>570</v>
      </c>
      <c r="J219" s="13">
        <f>SUMIFS(BCTC_M!N:N,BCTC_M!A:A,A219)</f>
        <v>0</v>
      </c>
      <c r="K219" s="13">
        <f>SUMIFS(BCTC_A!V:V,BCTC_A!A:A,A219)</f>
        <v>0</v>
      </c>
      <c r="L219" s="13">
        <f t="shared" si="114"/>
        <v>0</v>
      </c>
      <c r="M219" s="13">
        <f>SUMIFS(ADJ_2019!G:G,ADJ_2019!E:E,A219)</f>
        <v>0</v>
      </c>
      <c r="N219" s="13">
        <f t="shared" si="115"/>
        <v>0</v>
      </c>
      <c r="O219" s="57"/>
      <c r="Q219" s="255"/>
    </row>
    <row r="220" spans="1:17" s="4" customFormat="1" x14ac:dyDescent="0.25">
      <c r="A220" s="2">
        <v>316002</v>
      </c>
      <c r="B220" s="2">
        <v>5520</v>
      </c>
      <c r="C220" s="12">
        <v>3363</v>
      </c>
      <c r="D220" s="12">
        <v>316</v>
      </c>
      <c r="E220" s="12" t="s">
        <v>236</v>
      </c>
      <c r="F220" s="12" t="s">
        <v>235</v>
      </c>
      <c r="G220" s="68" t="s">
        <v>570</v>
      </c>
      <c r="H220" s="13">
        <f>SUMIFS(BCTC_HN_2018!L:L,BCTC_HN_2018!A:A,A220)</f>
        <v>0</v>
      </c>
      <c r="I220" s="68" t="s">
        <v>570</v>
      </c>
      <c r="J220" s="13">
        <f>SUMIFS(BCTC_M!N:N,BCTC_M!A:A,A220)</f>
        <v>0</v>
      </c>
      <c r="K220" s="13">
        <f>SUMIFS(BCTC_A!V:V,BCTC_A!A:A,A220)</f>
        <v>0</v>
      </c>
      <c r="L220" s="13">
        <f t="shared" si="114"/>
        <v>0</v>
      </c>
      <c r="M220" s="13">
        <f>SUMIFS(ADJ_2019!G:G,ADJ_2019!E:E,A220)</f>
        <v>0</v>
      </c>
      <c r="N220" s="13">
        <f t="shared" si="115"/>
        <v>0</v>
      </c>
      <c r="O220" s="57"/>
      <c r="Q220" s="255"/>
    </row>
    <row r="221" spans="1:17" s="4" customFormat="1" x14ac:dyDescent="0.25">
      <c r="A221" s="2">
        <v>316003</v>
      </c>
      <c r="B221" s="46">
        <v>5510</v>
      </c>
      <c r="C221" s="12">
        <v>3368</v>
      </c>
      <c r="D221" s="12">
        <v>316</v>
      </c>
      <c r="E221" s="12" t="s">
        <v>234</v>
      </c>
      <c r="F221" s="12" t="s">
        <v>233</v>
      </c>
      <c r="G221" s="68" t="s">
        <v>570</v>
      </c>
      <c r="H221" s="13">
        <f>SUMIFS(BCTC_HN_2018!L:L,BCTC_HN_2018!A:A,A221)</f>
        <v>0</v>
      </c>
      <c r="I221" s="68" t="s">
        <v>570</v>
      </c>
      <c r="J221" s="13">
        <f>SUMIFS(BCTC_M!N:N,BCTC_M!A:A,A221)</f>
        <v>0</v>
      </c>
      <c r="K221" s="13">
        <f>SUMIFS(BCTC_A!V:V,BCTC_A!A:A,A221)</f>
        <v>0</v>
      </c>
      <c r="L221" s="13">
        <f t="shared" si="114"/>
        <v>0</v>
      </c>
      <c r="M221" s="13">
        <f>SUMIFS(ADJ_2019!G:G,ADJ_2019!E:E,A221)</f>
        <v>0</v>
      </c>
      <c r="N221" s="13">
        <f t="shared" si="115"/>
        <v>0</v>
      </c>
      <c r="O221" s="57"/>
      <c r="Q221" s="255"/>
    </row>
    <row r="222" spans="1:17" s="4" customFormat="1" x14ac:dyDescent="0.25">
      <c r="A222" s="15"/>
      <c r="B222" s="15"/>
      <c r="C222" s="15"/>
      <c r="D222" s="15"/>
      <c r="E222" s="15" t="s">
        <v>276</v>
      </c>
      <c r="F222" s="15" t="s">
        <v>275</v>
      </c>
      <c r="G222" s="69"/>
      <c r="H222" s="16">
        <f t="shared" ref="H222:N222" si="116">SUM(H219:H221)</f>
        <v>0</v>
      </c>
      <c r="I222" s="69"/>
      <c r="J222" s="16">
        <f t="shared" si="116"/>
        <v>0</v>
      </c>
      <c r="K222" s="16">
        <f t="shared" si="116"/>
        <v>0</v>
      </c>
      <c r="L222" s="16">
        <f t="shared" si="116"/>
        <v>0</v>
      </c>
      <c r="M222" s="16">
        <f t="shared" si="116"/>
        <v>0</v>
      </c>
      <c r="N222" s="16">
        <f t="shared" si="116"/>
        <v>0</v>
      </c>
      <c r="O222" s="57"/>
      <c r="Q222" s="255"/>
    </row>
    <row r="223" spans="1:17" s="4" customFormat="1" x14ac:dyDescent="0.25">
      <c r="A223" s="15">
        <v>317001</v>
      </c>
      <c r="B223" s="15">
        <v>5510</v>
      </c>
      <c r="C223" s="15">
        <v>337</v>
      </c>
      <c r="D223" s="15">
        <v>317</v>
      </c>
      <c r="E223" s="15" t="s">
        <v>274</v>
      </c>
      <c r="F223" s="15" t="s">
        <v>273</v>
      </c>
      <c r="G223" s="68" t="s">
        <v>570</v>
      </c>
      <c r="H223" s="13">
        <f>SUMIFS(BCTC_HN_2018!L:L,BCTC_HN_2018!A:A,A223)</f>
        <v>0</v>
      </c>
      <c r="I223" s="68" t="s">
        <v>570</v>
      </c>
      <c r="J223" s="13">
        <f>SUMIFS(BCTC_M!N:N,BCTC_M!A:A,A223)</f>
        <v>0</v>
      </c>
      <c r="K223" s="13">
        <f>SUMIFS(BCTC_A!V:V,BCTC_A!A:A,A223)</f>
        <v>0</v>
      </c>
      <c r="L223" s="13">
        <f t="shared" ref="L223:L228" si="117">K223+J223</f>
        <v>0</v>
      </c>
      <c r="M223" s="13">
        <f>SUMIFS(ADJ_2019!G:G,ADJ_2019!E:E,A223)</f>
        <v>0</v>
      </c>
      <c r="N223" s="13">
        <f t="shared" ref="N223:N228" si="118">M223+L223</f>
        <v>0</v>
      </c>
      <c r="O223" s="57"/>
      <c r="Q223" s="255"/>
    </row>
    <row r="224" spans="1:17" s="4" customFormat="1" x14ac:dyDescent="0.25">
      <c r="A224" s="15">
        <v>318001</v>
      </c>
      <c r="B224" s="15">
        <v>5600</v>
      </c>
      <c r="C224" s="15">
        <v>3387</v>
      </c>
      <c r="D224" s="15">
        <v>318</v>
      </c>
      <c r="E224" s="15" t="s">
        <v>272</v>
      </c>
      <c r="F224" s="15" t="s">
        <v>271</v>
      </c>
      <c r="G224" s="68" t="s">
        <v>570</v>
      </c>
      <c r="H224" s="13">
        <f>SUMIFS(BCTC_HN_2018!L:L,BCTC_HN_2018!A:A,A224)</f>
        <v>0</v>
      </c>
      <c r="I224" s="68" t="s">
        <v>570</v>
      </c>
      <c r="J224" s="13">
        <f>SUMIFS(BCTC_M!N:N,BCTC_M!A:A,A224)</f>
        <v>0</v>
      </c>
      <c r="K224" s="13">
        <f>SUMIFS(BCTC_A!V:V,BCTC_A!A:A,A224)</f>
        <v>0</v>
      </c>
      <c r="L224" s="13">
        <f t="shared" si="117"/>
        <v>0</v>
      </c>
      <c r="M224" s="13">
        <f>SUMIFS(ADJ_2019!G:G,ADJ_2019!E:E,A224)</f>
        <v>0</v>
      </c>
      <c r="N224" s="13">
        <f t="shared" si="118"/>
        <v>0</v>
      </c>
      <c r="O224" s="57"/>
      <c r="Q224" s="255"/>
    </row>
    <row r="225" spans="1:17" s="4" customFormat="1" x14ac:dyDescent="0.25">
      <c r="A225" s="2">
        <v>319001</v>
      </c>
      <c r="B225" s="2">
        <v>5510</v>
      </c>
      <c r="C225" s="12">
        <v>1385</v>
      </c>
      <c r="D225" s="12">
        <v>319</v>
      </c>
      <c r="E225" s="12" t="s">
        <v>228</v>
      </c>
      <c r="F225" s="12" t="s">
        <v>227</v>
      </c>
      <c r="G225" s="68" t="s">
        <v>570</v>
      </c>
      <c r="H225" s="13">
        <f>SUMIFS(BCTC_HN_2018!L:L,BCTC_HN_2018!A:A,A225)</f>
        <v>0</v>
      </c>
      <c r="I225" s="68" t="s">
        <v>570</v>
      </c>
      <c r="J225" s="13">
        <f>SUMIFS(BCTC_M!N:N,BCTC_M!A:A,A225)</f>
        <v>0</v>
      </c>
      <c r="K225" s="13">
        <f>SUMIFS(BCTC_A!V:V,BCTC_A!A:A,A225)</f>
        <v>0</v>
      </c>
      <c r="L225" s="13">
        <f t="shared" si="117"/>
        <v>0</v>
      </c>
      <c r="M225" s="13">
        <f>SUMIFS(ADJ_2019!G:G,ADJ_2019!E:E,A225)</f>
        <v>0</v>
      </c>
      <c r="N225" s="13">
        <f t="shared" si="118"/>
        <v>0</v>
      </c>
      <c r="O225" s="57"/>
      <c r="Q225" s="255"/>
    </row>
    <row r="226" spans="1:17" s="4" customFormat="1" x14ac:dyDescent="0.25">
      <c r="A226" s="2">
        <v>319002</v>
      </c>
      <c r="B226" s="2">
        <v>5511</v>
      </c>
      <c r="C226" s="12">
        <v>1388</v>
      </c>
      <c r="D226" s="12">
        <v>319</v>
      </c>
      <c r="E226" s="12" t="s">
        <v>270</v>
      </c>
      <c r="F226" s="12" t="s">
        <v>225</v>
      </c>
      <c r="G226" s="68" t="s">
        <v>570</v>
      </c>
      <c r="H226" s="13">
        <f>SUMIFS(BCTC_HN_2018!L:L,BCTC_HN_2018!A:A,A226)</f>
        <v>0</v>
      </c>
      <c r="I226" s="68" t="s">
        <v>570</v>
      </c>
      <c r="J226" s="13">
        <f>SUMIFS(BCTC_M!N:N,BCTC_M!A:A,A226)</f>
        <v>0</v>
      </c>
      <c r="K226" s="13">
        <f>SUMIFS(BCTC_A!V:V,BCTC_A!A:A,A226)</f>
        <v>0</v>
      </c>
      <c r="L226" s="13">
        <f t="shared" si="117"/>
        <v>0</v>
      </c>
      <c r="M226" s="13">
        <f>SUMIFS(ADJ_2019!G:G,ADJ_2019!E:E,A226)</f>
        <v>0</v>
      </c>
      <c r="N226" s="13">
        <f t="shared" si="118"/>
        <v>0</v>
      </c>
      <c r="O226" s="57"/>
      <c r="Q226" s="255"/>
    </row>
    <row r="227" spans="1:17" s="4" customFormat="1" x14ac:dyDescent="0.25">
      <c r="A227" s="2">
        <v>319003</v>
      </c>
      <c r="B227" s="2">
        <v>5510</v>
      </c>
      <c r="C227" s="12">
        <v>338</v>
      </c>
      <c r="D227" s="12">
        <v>319</v>
      </c>
      <c r="E227" s="12" t="s">
        <v>269</v>
      </c>
      <c r="F227" s="12" t="s">
        <v>223</v>
      </c>
      <c r="G227" s="68" t="s">
        <v>570</v>
      </c>
      <c r="H227" s="13">
        <f>SUMIFS(BCTC_HN_2018!L:L,BCTC_HN_2018!A:A,A227)</f>
        <v>0</v>
      </c>
      <c r="I227" s="68" t="s">
        <v>570</v>
      </c>
      <c r="J227" s="13">
        <f>SUMIFS(BCTC_M!N:N,BCTC_M!A:A,A227)</f>
        <v>0</v>
      </c>
      <c r="K227" s="13">
        <f>SUMIFS(BCTC_A!V:V,BCTC_A!A:A,A227)</f>
        <v>0</v>
      </c>
      <c r="L227" s="13">
        <f t="shared" si="117"/>
        <v>0</v>
      </c>
      <c r="M227" s="13">
        <f>SUMIFS(ADJ_2019!G:G,ADJ_2019!E:E,A227)</f>
        <v>0</v>
      </c>
      <c r="N227" s="13">
        <f t="shared" si="118"/>
        <v>0</v>
      </c>
      <c r="O227" s="57"/>
      <c r="Q227" s="255"/>
    </row>
    <row r="228" spans="1:17" s="4" customFormat="1" x14ac:dyDescent="0.25">
      <c r="A228" s="2">
        <v>319004</v>
      </c>
      <c r="B228" s="2">
        <v>5510</v>
      </c>
      <c r="C228" s="12">
        <v>334</v>
      </c>
      <c r="D228" s="12">
        <v>319</v>
      </c>
      <c r="E228" s="12" t="s">
        <v>222</v>
      </c>
      <c r="F228" s="12" t="s">
        <v>221</v>
      </c>
      <c r="G228" s="68" t="s">
        <v>570</v>
      </c>
      <c r="H228" s="13">
        <f>SUMIFS(BCTC_HN_2018!L:L,BCTC_HN_2018!A:A,A228)</f>
        <v>0</v>
      </c>
      <c r="I228" s="68" t="s">
        <v>570</v>
      </c>
      <c r="J228" s="13">
        <f>SUMIFS(BCTC_M!N:N,BCTC_M!A:A,A228)</f>
        <v>0</v>
      </c>
      <c r="K228" s="13">
        <f>SUMIFS(BCTC_A!V:V,BCTC_A!A:A,A228)</f>
        <v>0</v>
      </c>
      <c r="L228" s="13">
        <f t="shared" si="117"/>
        <v>0</v>
      </c>
      <c r="M228" s="13">
        <f>SUMIFS(ADJ_2019!G:G,ADJ_2019!E:E,A228)</f>
        <v>0</v>
      </c>
      <c r="N228" s="13">
        <f t="shared" si="118"/>
        <v>0</v>
      </c>
      <c r="O228" s="57"/>
      <c r="Q228" s="255"/>
    </row>
    <row r="229" spans="1:17" s="4" customFormat="1" x14ac:dyDescent="0.25">
      <c r="A229" s="15"/>
      <c r="B229" s="15"/>
      <c r="C229" s="15"/>
      <c r="D229" s="15"/>
      <c r="E229" s="15" t="s">
        <v>268</v>
      </c>
      <c r="F229" s="15" t="s">
        <v>267</v>
      </c>
      <c r="G229" s="69"/>
      <c r="H229" s="16">
        <f t="shared" ref="H229:N229" si="119">SUM(H225:H228)</f>
        <v>0</v>
      </c>
      <c r="I229" s="69"/>
      <c r="J229" s="16">
        <f t="shared" si="119"/>
        <v>0</v>
      </c>
      <c r="K229" s="16">
        <f t="shared" si="119"/>
        <v>0</v>
      </c>
      <c r="L229" s="16">
        <f t="shared" si="119"/>
        <v>0</v>
      </c>
      <c r="M229" s="16">
        <f t="shared" si="119"/>
        <v>0</v>
      </c>
      <c r="N229" s="16">
        <f t="shared" si="119"/>
        <v>0</v>
      </c>
      <c r="O229" s="57"/>
      <c r="Q229" s="255"/>
    </row>
    <row r="230" spans="1:17" s="4" customFormat="1" x14ac:dyDescent="0.25">
      <c r="A230" s="2">
        <v>320001</v>
      </c>
      <c r="B230" s="2">
        <v>5300</v>
      </c>
      <c r="C230" s="12">
        <v>3411</v>
      </c>
      <c r="D230" s="12">
        <v>320</v>
      </c>
      <c r="E230" s="12" t="s">
        <v>218</v>
      </c>
      <c r="F230" s="12" t="s">
        <v>217</v>
      </c>
      <c r="G230" s="68" t="s">
        <v>570</v>
      </c>
      <c r="H230" s="13">
        <f>SUMIFS(BCTC_HN_2018!L:L,BCTC_HN_2018!A:A,A230)</f>
        <v>0</v>
      </c>
      <c r="I230" s="68" t="s">
        <v>570</v>
      </c>
      <c r="J230" s="13">
        <f>SUMIFS(BCTC_M!N:N,BCTC_M!A:A,A230)</f>
        <v>0</v>
      </c>
      <c r="K230" s="13">
        <f>SUMIFS(BCTC_A!V:V,BCTC_A!A:A,A230)</f>
        <v>-30000000000</v>
      </c>
      <c r="L230" s="13">
        <f t="shared" ref="L230:L232" si="120">K230+J230</f>
        <v>-30000000000</v>
      </c>
      <c r="M230" s="13">
        <f>SUMIFS(ADJ_2019!G:G,ADJ_2019!E:E,A230)</f>
        <v>30000000000</v>
      </c>
      <c r="N230" s="13">
        <f t="shared" ref="N230:N232" si="121">M230+L230</f>
        <v>0</v>
      </c>
      <c r="O230" s="57"/>
      <c r="Q230" s="255" t="s">
        <v>872</v>
      </c>
    </row>
    <row r="231" spans="1:17" s="4" customFormat="1" x14ac:dyDescent="0.25">
      <c r="A231" s="2">
        <v>320002</v>
      </c>
      <c r="B231" s="2">
        <v>5300</v>
      </c>
      <c r="C231" s="12">
        <v>3412</v>
      </c>
      <c r="D231" s="12">
        <v>320</v>
      </c>
      <c r="E231" s="12" t="s">
        <v>216</v>
      </c>
      <c r="F231" s="12" t="s">
        <v>215</v>
      </c>
      <c r="G231" s="68" t="s">
        <v>570</v>
      </c>
      <c r="H231" s="13">
        <f>SUMIFS(BCTC_HN_2018!L:L,BCTC_HN_2018!A:A,A231)</f>
        <v>0</v>
      </c>
      <c r="I231" s="68" t="s">
        <v>570</v>
      </c>
      <c r="J231" s="13">
        <f>SUMIFS(BCTC_M!N:N,BCTC_M!A:A,A231)</f>
        <v>0</v>
      </c>
      <c r="K231" s="13">
        <f>SUMIFS(BCTC_A!V:V,BCTC_A!A:A,A231)</f>
        <v>0</v>
      </c>
      <c r="L231" s="13">
        <f t="shared" si="120"/>
        <v>0</v>
      </c>
      <c r="M231" s="13">
        <f>SUMIFS(ADJ_2019!G:G,ADJ_2019!E:E,A231)</f>
        <v>0</v>
      </c>
      <c r="N231" s="13">
        <f t="shared" si="121"/>
        <v>0</v>
      </c>
      <c r="O231" s="57"/>
      <c r="Q231" s="255"/>
    </row>
    <row r="232" spans="1:17" s="4" customFormat="1" x14ac:dyDescent="0.25">
      <c r="A232" s="2">
        <v>320003</v>
      </c>
      <c r="B232" s="2">
        <v>5300</v>
      </c>
      <c r="C232" s="12">
        <v>34311</v>
      </c>
      <c r="D232" s="12">
        <v>320</v>
      </c>
      <c r="E232" s="12" t="s">
        <v>214</v>
      </c>
      <c r="F232" s="12" t="s">
        <v>213</v>
      </c>
      <c r="G232" s="68" t="s">
        <v>570</v>
      </c>
      <c r="H232" s="13">
        <f>SUMIFS(BCTC_HN_2018!L:L,BCTC_HN_2018!A:A,A232)</f>
        <v>0</v>
      </c>
      <c r="I232" s="68" t="s">
        <v>570</v>
      </c>
      <c r="J232" s="13">
        <f>SUMIFS(BCTC_M!N:N,BCTC_M!A:A,A232)</f>
        <v>0</v>
      </c>
      <c r="K232" s="13">
        <f>SUMIFS(BCTC_A!V:V,BCTC_A!A:A,A232)</f>
        <v>0</v>
      </c>
      <c r="L232" s="13">
        <f t="shared" si="120"/>
        <v>0</v>
      </c>
      <c r="M232" s="13">
        <f>SUMIFS(ADJ_2019!G:G,ADJ_2019!E:E,A232)</f>
        <v>0</v>
      </c>
      <c r="N232" s="13">
        <f t="shared" si="121"/>
        <v>0</v>
      </c>
      <c r="O232" s="57"/>
      <c r="Q232" s="255"/>
    </row>
    <row r="233" spans="1:17" s="4" customFormat="1" x14ac:dyDescent="0.25">
      <c r="A233" s="15"/>
      <c r="B233" s="15"/>
      <c r="C233" s="15"/>
      <c r="D233" s="15"/>
      <c r="E233" s="15" t="s">
        <v>266</v>
      </c>
      <c r="F233" s="15" t="s">
        <v>265</v>
      </c>
      <c r="G233" s="69"/>
      <c r="H233" s="16">
        <f t="shared" ref="H233:N233" si="122">SUM(H230:H232)</f>
        <v>0</v>
      </c>
      <c r="I233" s="69"/>
      <c r="J233" s="16">
        <f t="shared" si="122"/>
        <v>0</v>
      </c>
      <c r="K233" s="16">
        <f t="shared" si="122"/>
        <v>-30000000000</v>
      </c>
      <c r="L233" s="16">
        <f t="shared" si="122"/>
        <v>-30000000000</v>
      </c>
      <c r="M233" s="16">
        <f t="shared" si="122"/>
        <v>30000000000</v>
      </c>
      <c r="N233" s="16">
        <f t="shared" si="122"/>
        <v>0</v>
      </c>
      <c r="O233" s="57"/>
      <c r="Q233" s="255"/>
    </row>
    <row r="234" spans="1:17" s="4" customFormat="1" x14ac:dyDescent="0.25">
      <c r="A234" s="4">
        <v>321001</v>
      </c>
      <c r="B234" s="46">
        <v>5510</v>
      </c>
      <c r="C234" s="22">
        <v>3521</v>
      </c>
      <c r="D234" s="12">
        <v>321</v>
      </c>
      <c r="E234" s="22" t="s">
        <v>202</v>
      </c>
      <c r="F234" s="22" t="s">
        <v>201</v>
      </c>
      <c r="G234" s="68" t="s">
        <v>570</v>
      </c>
      <c r="H234" s="13">
        <f>SUMIFS(BCTC_HN_2018!L:L,BCTC_HN_2018!A:A,A234)</f>
        <v>0</v>
      </c>
      <c r="I234" s="68" t="s">
        <v>570</v>
      </c>
      <c r="J234" s="13">
        <f>SUMIFS(BCTC_M!N:N,BCTC_M!A:A,A234)</f>
        <v>0</v>
      </c>
      <c r="K234" s="13">
        <f>SUMIFS(BCTC_A!V:V,BCTC_A!A:A,A234)</f>
        <v>0</v>
      </c>
      <c r="L234" s="13">
        <f t="shared" ref="L234:L237" si="123">K234+J234</f>
        <v>0</v>
      </c>
      <c r="M234" s="13">
        <f>SUMIFS(ADJ_2019!G:G,ADJ_2019!E:E,A234)</f>
        <v>0</v>
      </c>
      <c r="N234" s="13">
        <f t="shared" ref="N234:N237" si="124">M234+L234</f>
        <v>0</v>
      </c>
      <c r="O234" s="57"/>
      <c r="Q234" s="255"/>
    </row>
    <row r="235" spans="1:17" s="4" customFormat="1" x14ac:dyDescent="0.25">
      <c r="A235" s="4">
        <v>321002</v>
      </c>
      <c r="B235" s="4">
        <v>5510</v>
      </c>
      <c r="C235" s="22">
        <v>3522</v>
      </c>
      <c r="D235" s="12">
        <v>321</v>
      </c>
      <c r="E235" s="22" t="s">
        <v>200</v>
      </c>
      <c r="F235" s="22" t="s">
        <v>199</v>
      </c>
      <c r="G235" s="68" t="s">
        <v>570</v>
      </c>
      <c r="H235" s="13">
        <f>SUMIFS(BCTC_HN_2018!L:L,BCTC_HN_2018!A:A,A235)</f>
        <v>0</v>
      </c>
      <c r="I235" s="68" t="s">
        <v>570</v>
      </c>
      <c r="J235" s="13">
        <f>SUMIFS(BCTC_M!N:N,BCTC_M!A:A,A235)</f>
        <v>0</v>
      </c>
      <c r="K235" s="13">
        <f>SUMIFS(BCTC_A!V:V,BCTC_A!A:A,A235)</f>
        <v>0</v>
      </c>
      <c r="L235" s="13">
        <f t="shared" si="123"/>
        <v>0</v>
      </c>
      <c r="M235" s="13">
        <f>SUMIFS(ADJ_2019!G:G,ADJ_2019!E:E,A235)</f>
        <v>0</v>
      </c>
      <c r="N235" s="13">
        <f t="shared" si="124"/>
        <v>0</v>
      </c>
      <c r="O235" s="57"/>
      <c r="Q235" s="255"/>
    </row>
    <row r="236" spans="1:17" s="4" customFormat="1" x14ac:dyDescent="0.25">
      <c r="A236" s="4">
        <v>321003</v>
      </c>
      <c r="B236" s="4">
        <v>5510</v>
      </c>
      <c r="C236" s="22">
        <v>3523</v>
      </c>
      <c r="D236" s="12">
        <v>321</v>
      </c>
      <c r="E236" s="22" t="s">
        <v>198</v>
      </c>
      <c r="F236" s="22" t="s">
        <v>197</v>
      </c>
      <c r="G236" s="68" t="s">
        <v>570</v>
      </c>
      <c r="H236" s="13">
        <f>SUMIFS(BCTC_HN_2018!L:L,BCTC_HN_2018!A:A,A236)</f>
        <v>0</v>
      </c>
      <c r="I236" s="68" t="s">
        <v>570</v>
      </c>
      <c r="J236" s="13">
        <f>SUMIFS(BCTC_M!N:N,BCTC_M!A:A,A236)</f>
        <v>0</v>
      </c>
      <c r="K236" s="13">
        <f>SUMIFS(BCTC_A!V:V,BCTC_A!A:A,A236)</f>
        <v>0</v>
      </c>
      <c r="L236" s="13">
        <f t="shared" si="123"/>
        <v>0</v>
      </c>
      <c r="M236" s="13">
        <f>SUMIFS(ADJ_2019!G:G,ADJ_2019!E:E,A236)</f>
        <v>0</v>
      </c>
      <c r="N236" s="13">
        <f t="shared" si="124"/>
        <v>0</v>
      </c>
      <c r="O236" s="57"/>
      <c r="Q236" s="255"/>
    </row>
    <row r="237" spans="1:17" s="4" customFormat="1" x14ac:dyDescent="0.25">
      <c r="A237" s="4">
        <v>321004</v>
      </c>
      <c r="B237" s="4">
        <v>5510</v>
      </c>
      <c r="C237" s="22">
        <v>3524</v>
      </c>
      <c r="D237" s="12">
        <v>321</v>
      </c>
      <c r="E237" s="22" t="s">
        <v>196</v>
      </c>
      <c r="F237" s="22" t="s">
        <v>195</v>
      </c>
      <c r="G237" s="68" t="s">
        <v>570</v>
      </c>
      <c r="H237" s="13">
        <f>SUMIFS(BCTC_HN_2018!L:L,BCTC_HN_2018!A:A,A237)</f>
        <v>0</v>
      </c>
      <c r="I237" s="68" t="s">
        <v>570</v>
      </c>
      <c r="J237" s="13">
        <f>SUMIFS(BCTC_M!N:N,BCTC_M!A:A,A237)</f>
        <v>0</v>
      </c>
      <c r="K237" s="13">
        <f>SUMIFS(BCTC_A!V:V,BCTC_A!A:A,A237)</f>
        <v>0</v>
      </c>
      <c r="L237" s="13">
        <f t="shared" si="123"/>
        <v>0</v>
      </c>
      <c r="M237" s="13">
        <f>SUMIFS(ADJ_2019!G:G,ADJ_2019!E:E,A237)</f>
        <v>0</v>
      </c>
      <c r="N237" s="13">
        <f t="shared" si="124"/>
        <v>0</v>
      </c>
      <c r="O237" s="57"/>
      <c r="Q237" s="255"/>
    </row>
    <row r="238" spans="1:17" s="4" customFormat="1" x14ac:dyDescent="0.25">
      <c r="A238" s="15"/>
      <c r="B238" s="15"/>
      <c r="C238" s="15"/>
      <c r="D238" s="15"/>
      <c r="E238" s="15" t="s">
        <v>264</v>
      </c>
      <c r="F238" s="15" t="s">
        <v>263</v>
      </c>
      <c r="G238" s="69"/>
      <c r="H238" s="16">
        <f t="shared" ref="H238:N238" si="125">SUM(H234:H237)</f>
        <v>0</v>
      </c>
      <c r="I238" s="69"/>
      <c r="J238" s="16">
        <f t="shared" si="125"/>
        <v>0</v>
      </c>
      <c r="K238" s="16">
        <f t="shared" si="125"/>
        <v>0</v>
      </c>
      <c r="L238" s="16">
        <f t="shared" si="125"/>
        <v>0</v>
      </c>
      <c r="M238" s="16">
        <f t="shared" si="125"/>
        <v>0</v>
      </c>
      <c r="N238" s="16">
        <f t="shared" si="125"/>
        <v>0</v>
      </c>
      <c r="O238" s="57"/>
      <c r="Q238" s="255"/>
    </row>
    <row r="239" spans="1:17" s="4" customFormat="1" x14ac:dyDescent="0.25">
      <c r="A239" s="4">
        <v>322001</v>
      </c>
      <c r="B239" s="47">
        <v>5510</v>
      </c>
      <c r="C239" s="22">
        <v>3531</v>
      </c>
      <c r="D239" s="12">
        <v>322</v>
      </c>
      <c r="E239" s="48" t="s">
        <v>262</v>
      </c>
      <c r="F239" s="22" t="s">
        <v>261</v>
      </c>
      <c r="G239" s="68" t="s">
        <v>570</v>
      </c>
      <c r="H239" s="13">
        <f>SUMIFS(BCTC_HN_2018!L:L,BCTC_HN_2018!A:A,A239)</f>
        <v>0</v>
      </c>
      <c r="I239" s="68" t="s">
        <v>570</v>
      </c>
      <c r="J239" s="13">
        <f>SUMIFS(BCTC_M!N:N,BCTC_M!A:A,A239)</f>
        <v>0</v>
      </c>
      <c r="K239" s="13">
        <f>SUMIFS(BCTC_A!V:V,BCTC_A!A:A,A239)</f>
        <v>0</v>
      </c>
      <c r="L239" s="13">
        <f t="shared" ref="L239:L242" si="126">K239+J239</f>
        <v>0</v>
      </c>
      <c r="M239" s="13">
        <f>SUMIFS(ADJ_2019!G:G,ADJ_2019!E:E,A239)</f>
        <v>0</v>
      </c>
      <c r="N239" s="13">
        <f t="shared" ref="N239:N242" si="127">M239+L239</f>
        <v>0</v>
      </c>
      <c r="O239" s="57"/>
      <c r="Q239" s="255"/>
    </row>
    <row r="240" spans="1:17" s="4" customFormat="1" x14ac:dyDescent="0.25">
      <c r="A240" s="4">
        <v>322002</v>
      </c>
      <c r="B240" s="47">
        <v>5510</v>
      </c>
      <c r="C240" s="22">
        <v>3532</v>
      </c>
      <c r="D240" s="12">
        <v>322</v>
      </c>
      <c r="E240" s="48" t="s">
        <v>260</v>
      </c>
      <c r="F240" s="22" t="s">
        <v>259</v>
      </c>
      <c r="G240" s="68" t="s">
        <v>570</v>
      </c>
      <c r="H240" s="13">
        <f>SUMIFS(BCTC_HN_2018!L:L,BCTC_HN_2018!A:A,A240)</f>
        <v>0</v>
      </c>
      <c r="I240" s="68" t="s">
        <v>570</v>
      </c>
      <c r="J240" s="13">
        <f>SUMIFS(BCTC_M!N:N,BCTC_M!A:A,A240)</f>
        <v>0</v>
      </c>
      <c r="K240" s="13">
        <f>SUMIFS(BCTC_A!V:V,BCTC_A!A:A,A240)</f>
        <v>0</v>
      </c>
      <c r="L240" s="13">
        <f t="shared" si="126"/>
        <v>0</v>
      </c>
      <c r="M240" s="13">
        <f>SUMIFS(ADJ_2019!G:G,ADJ_2019!E:E,A240)</f>
        <v>0</v>
      </c>
      <c r="N240" s="13">
        <f t="shared" si="127"/>
        <v>0</v>
      </c>
      <c r="O240" s="57"/>
      <c r="Q240" s="255"/>
    </row>
    <row r="241" spans="1:17" s="4" customFormat="1" x14ac:dyDescent="0.25">
      <c r="A241" s="4">
        <v>322003</v>
      </c>
      <c r="B241" s="4">
        <v>5500</v>
      </c>
      <c r="C241" s="22">
        <v>3533</v>
      </c>
      <c r="D241" s="12">
        <v>322</v>
      </c>
      <c r="E241" s="22" t="s">
        <v>258</v>
      </c>
      <c r="F241" s="22" t="s">
        <v>257</v>
      </c>
      <c r="G241" s="68" t="s">
        <v>570</v>
      </c>
      <c r="H241" s="13">
        <f>SUMIFS(BCTC_HN_2018!L:L,BCTC_HN_2018!A:A,A241)</f>
        <v>0</v>
      </c>
      <c r="I241" s="68" t="s">
        <v>570</v>
      </c>
      <c r="J241" s="13">
        <f>SUMIFS(BCTC_M!N:N,BCTC_M!A:A,A241)</f>
        <v>0</v>
      </c>
      <c r="K241" s="13">
        <f>SUMIFS(BCTC_A!V:V,BCTC_A!A:A,A241)</f>
        <v>0</v>
      </c>
      <c r="L241" s="13">
        <f t="shared" si="126"/>
        <v>0</v>
      </c>
      <c r="M241" s="13">
        <f>SUMIFS(ADJ_2019!G:G,ADJ_2019!E:E,A241)</f>
        <v>0</v>
      </c>
      <c r="N241" s="13">
        <f t="shared" si="127"/>
        <v>0</v>
      </c>
      <c r="O241" s="57"/>
      <c r="Q241" s="255"/>
    </row>
    <row r="242" spans="1:17" s="4" customFormat="1" x14ac:dyDescent="0.25">
      <c r="A242" s="4">
        <v>322004</v>
      </c>
      <c r="B242" s="47">
        <v>5510</v>
      </c>
      <c r="C242" s="22">
        <v>3534</v>
      </c>
      <c r="D242" s="12">
        <v>322</v>
      </c>
      <c r="E242" s="22" t="s">
        <v>256</v>
      </c>
      <c r="F242" s="22" t="s">
        <v>255</v>
      </c>
      <c r="G242" s="68" t="s">
        <v>570</v>
      </c>
      <c r="H242" s="13">
        <f>SUMIFS(BCTC_HN_2018!L:L,BCTC_HN_2018!A:A,A242)</f>
        <v>0</v>
      </c>
      <c r="I242" s="68" t="s">
        <v>570</v>
      </c>
      <c r="J242" s="13">
        <f>SUMIFS(BCTC_M!N:N,BCTC_M!A:A,A242)</f>
        <v>0</v>
      </c>
      <c r="K242" s="13">
        <f>SUMIFS(BCTC_A!V:V,BCTC_A!A:A,A242)</f>
        <v>0</v>
      </c>
      <c r="L242" s="13">
        <f t="shared" si="126"/>
        <v>0</v>
      </c>
      <c r="M242" s="13">
        <f>SUMIFS(ADJ_2019!G:G,ADJ_2019!E:E,A242)</f>
        <v>0</v>
      </c>
      <c r="N242" s="13">
        <f t="shared" si="127"/>
        <v>0</v>
      </c>
      <c r="O242" s="57"/>
      <c r="Q242" s="255"/>
    </row>
    <row r="243" spans="1:17" s="4" customFormat="1" x14ac:dyDescent="0.25">
      <c r="A243" s="15"/>
      <c r="B243" s="15"/>
      <c r="C243" s="15"/>
      <c r="D243" s="15"/>
      <c r="E243" s="15" t="s">
        <v>254</v>
      </c>
      <c r="F243" s="15" t="s">
        <v>253</v>
      </c>
      <c r="G243" s="69"/>
      <c r="H243" s="16">
        <f t="shared" ref="H243:N243" si="128">SUM(H239:H242)</f>
        <v>0</v>
      </c>
      <c r="I243" s="69"/>
      <c r="J243" s="16">
        <f t="shared" si="128"/>
        <v>0</v>
      </c>
      <c r="K243" s="16">
        <f t="shared" si="128"/>
        <v>0</v>
      </c>
      <c r="L243" s="16">
        <f t="shared" si="128"/>
        <v>0</v>
      </c>
      <c r="M243" s="16">
        <f t="shared" si="128"/>
        <v>0</v>
      </c>
      <c r="N243" s="16">
        <f t="shared" si="128"/>
        <v>0</v>
      </c>
      <c r="O243" s="57"/>
      <c r="Q243" s="255"/>
    </row>
    <row r="244" spans="1:17" s="4" customFormat="1" x14ac:dyDescent="0.25">
      <c r="A244" s="15">
        <v>323001</v>
      </c>
      <c r="B244" s="15">
        <v>5500</v>
      </c>
      <c r="C244" s="15">
        <v>357</v>
      </c>
      <c r="D244" s="15">
        <v>323</v>
      </c>
      <c r="E244" s="15" t="s">
        <v>252</v>
      </c>
      <c r="F244" s="15" t="s">
        <v>251</v>
      </c>
      <c r="G244" s="68" t="s">
        <v>570</v>
      </c>
      <c r="H244" s="13">
        <f>SUMIFS(BCTC_HN_2018!L:L,BCTC_HN_2018!A:A,A244)</f>
        <v>0</v>
      </c>
      <c r="I244" s="68" t="s">
        <v>570</v>
      </c>
      <c r="J244" s="13">
        <f>SUMIFS(BCTC_M!N:N,BCTC_M!A:A,A244)</f>
        <v>0</v>
      </c>
      <c r="K244" s="13">
        <f>SUMIFS(BCTC_A!V:V,BCTC_A!A:A,A244)</f>
        <v>0</v>
      </c>
      <c r="L244" s="13">
        <f t="shared" ref="L244:L245" si="129">K244+J244</f>
        <v>0</v>
      </c>
      <c r="M244" s="13">
        <f>SUMIFS(ADJ_2019!G:G,ADJ_2019!E:E,A244)</f>
        <v>0</v>
      </c>
      <c r="N244" s="13">
        <f t="shared" ref="N244:N245" si="130">M244+L244</f>
        <v>0</v>
      </c>
      <c r="O244" s="57"/>
      <c r="Q244" s="255"/>
    </row>
    <row r="245" spans="1:17" s="4" customFormat="1" x14ac:dyDescent="0.25">
      <c r="A245" s="15">
        <v>324001</v>
      </c>
      <c r="B245" s="15">
        <v>5500</v>
      </c>
      <c r="C245" s="15">
        <v>171</v>
      </c>
      <c r="D245" s="15">
        <v>324</v>
      </c>
      <c r="E245" s="15" t="s">
        <v>250</v>
      </c>
      <c r="F245" s="15" t="s">
        <v>249</v>
      </c>
      <c r="G245" s="68" t="s">
        <v>570</v>
      </c>
      <c r="H245" s="13">
        <f>SUMIFS(BCTC_HN_2018!L:L,BCTC_HN_2018!A:A,A245)</f>
        <v>0</v>
      </c>
      <c r="I245" s="68" t="s">
        <v>570</v>
      </c>
      <c r="J245" s="13">
        <f>SUMIFS(BCTC_M!N:N,BCTC_M!A:A,A245)</f>
        <v>0</v>
      </c>
      <c r="K245" s="13">
        <f>SUMIFS(BCTC_A!V:V,BCTC_A!A:A,A245)</f>
        <v>0</v>
      </c>
      <c r="L245" s="13">
        <f t="shared" si="129"/>
        <v>0</v>
      </c>
      <c r="M245" s="13">
        <f>SUMIFS(ADJ_2019!G:G,ADJ_2019!E:E,A245)</f>
        <v>0</v>
      </c>
      <c r="N245" s="13">
        <f t="shared" si="130"/>
        <v>0</v>
      </c>
      <c r="O245" s="57"/>
      <c r="Q245" s="255"/>
    </row>
    <row r="246" spans="1:17" s="4" customFormat="1" x14ac:dyDescent="0.25">
      <c r="A246" s="27"/>
      <c r="B246" s="27"/>
      <c r="C246" s="27"/>
      <c r="D246" s="27">
        <v>310</v>
      </c>
      <c r="E246" s="27" t="s">
        <v>248</v>
      </c>
      <c r="F246" s="27" t="s">
        <v>247</v>
      </c>
      <c r="G246" s="72"/>
      <c r="H246" s="28">
        <f t="shared" ref="H246:N246" si="131">SUM(H205:H206,H216:H218,H222:H224,H229,H233,H238,H243:H245)</f>
        <v>-15215000000</v>
      </c>
      <c r="I246" s="72"/>
      <c r="J246" s="28">
        <f t="shared" si="131"/>
        <v>-32160000000</v>
      </c>
      <c r="K246" s="28">
        <f t="shared" si="131"/>
        <v>-67165000000</v>
      </c>
      <c r="L246" s="28">
        <f t="shared" si="131"/>
        <v>-99325000000</v>
      </c>
      <c r="M246" s="28">
        <f t="shared" si="131"/>
        <v>45600000000</v>
      </c>
      <c r="N246" s="28">
        <f t="shared" si="131"/>
        <v>-53725000000</v>
      </c>
      <c r="O246" s="57"/>
      <c r="Q246" s="255"/>
    </row>
    <row r="247" spans="1:17" s="4" customFormat="1" x14ac:dyDescent="0.25">
      <c r="A247" s="2"/>
      <c r="B247" s="2"/>
      <c r="C247" s="2"/>
      <c r="D247" s="2"/>
      <c r="E247" s="2"/>
      <c r="F247" s="2"/>
      <c r="G247" s="69"/>
      <c r="H247" s="3"/>
      <c r="I247" s="69"/>
      <c r="J247" s="3"/>
      <c r="K247" s="3"/>
      <c r="L247" s="3"/>
      <c r="M247" s="3"/>
      <c r="N247" s="3"/>
      <c r="O247" s="57"/>
    </row>
    <row r="248" spans="1:17" s="4" customFormat="1" x14ac:dyDescent="0.25">
      <c r="A248" s="15">
        <v>331001</v>
      </c>
      <c r="B248" s="15">
        <v>4300</v>
      </c>
      <c r="C248" s="15">
        <v>331</v>
      </c>
      <c r="D248" s="15">
        <v>331</v>
      </c>
      <c r="E248" s="15" t="s">
        <v>246</v>
      </c>
      <c r="F248" s="15" t="s">
        <v>245</v>
      </c>
      <c r="G248" s="68" t="s">
        <v>570</v>
      </c>
      <c r="H248" s="13">
        <f>SUMIFS(BCTC_HN_2018!L:L,BCTC_HN_2018!A:A,A248)</f>
        <v>0</v>
      </c>
      <c r="I248" s="68" t="s">
        <v>570</v>
      </c>
      <c r="J248" s="13">
        <f>SUMIFS(BCTC_M!N:N,BCTC_M!A:A,A248)</f>
        <v>0</v>
      </c>
      <c r="K248" s="13">
        <f>SUMIFS(BCTC_A!V:V,BCTC_A!A:A,A248)</f>
        <v>0</v>
      </c>
      <c r="L248" s="13">
        <f t="shared" ref="L248:L254" si="132">K248+J248</f>
        <v>0</v>
      </c>
      <c r="M248" s="13">
        <f>SUMIFS(ADJ_2019!G:G,ADJ_2019!E:E,A248)</f>
        <v>0</v>
      </c>
      <c r="N248" s="13">
        <f t="shared" ref="N248:N254" si="133">M248+L248</f>
        <v>0</v>
      </c>
      <c r="O248" s="57"/>
      <c r="Q248" s="255"/>
    </row>
    <row r="249" spans="1:17" s="4" customFormat="1" x14ac:dyDescent="0.25">
      <c r="A249" s="15">
        <v>332001</v>
      </c>
      <c r="B249" s="15">
        <v>4410</v>
      </c>
      <c r="C249" s="15">
        <v>131</v>
      </c>
      <c r="D249" s="15">
        <v>332</v>
      </c>
      <c r="E249" s="15" t="s">
        <v>244</v>
      </c>
      <c r="F249" s="15" t="s">
        <v>243</v>
      </c>
      <c r="G249" s="68" t="s">
        <v>570</v>
      </c>
      <c r="H249" s="13">
        <f>SUMIFS(BCTC_HN_2018!L:L,BCTC_HN_2018!A:A,A249)</f>
        <v>0</v>
      </c>
      <c r="I249" s="68" t="s">
        <v>570</v>
      </c>
      <c r="J249" s="13">
        <f>SUMIFS(BCTC_M!N:N,BCTC_M!A:A,A249)</f>
        <v>0</v>
      </c>
      <c r="K249" s="13">
        <f>SUMIFS(BCTC_A!V:V,BCTC_A!A:A,A249)</f>
        <v>0</v>
      </c>
      <c r="L249" s="13">
        <f t="shared" si="132"/>
        <v>0</v>
      </c>
      <c r="M249" s="13">
        <f>SUMIFS(ADJ_2019!G:G,ADJ_2019!E:E,A249)</f>
        <v>0</v>
      </c>
      <c r="N249" s="13">
        <f t="shared" si="133"/>
        <v>0</v>
      </c>
      <c r="O249" s="57"/>
      <c r="Q249" s="255"/>
    </row>
    <row r="250" spans="1:17" s="4" customFormat="1" x14ac:dyDescent="0.25">
      <c r="A250" s="15">
        <v>333001</v>
      </c>
      <c r="B250" s="15">
        <v>4410</v>
      </c>
      <c r="C250" s="15">
        <v>335</v>
      </c>
      <c r="D250" s="15">
        <v>333</v>
      </c>
      <c r="E250" s="15" t="s">
        <v>242</v>
      </c>
      <c r="F250" s="15" t="s">
        <v>241</v>
      </c>
      <c r="G250" s="68" t="s">
        <v>570</v>
      </c>
      <c r="H250" s="13">
        <f>SUMIFS(BCTC_HN_2018!L:L,BCTC_HN_2018!A:A,A250)</f>
        <v>0</v>
      </c>
      <c r="I250" s="68" t="s">
        <v>570</v>
      </c>
      <c r="J250" s="13">
        <f>SUMIFS(BCTC_M!N:N,BCTC_M!A:A,A250)</f>
        <v>0</v>
      </c>
      <c r="K250" s="13">
        <f>SUMIFS(BCTC_A!V:V,BCTC_A!A:A,A250)</f>
        <v>0</v>
      </c>
      <c r="L250" s="13">
        <f t="shared" si="132"/>
        <v>0</v>
      </c>
      <c r="M250" s="13">
        <f>SUMIFS(ADJ_2019!G:G,ADJ_2019!E:E,A250)</f>
        <v>0</v>
      </c>
      <c r="N250" s="13">
        <f t="shared" si="133"/>
        <v>0</v>
      </c>
      <c r="O250" s="57"/>
      <c r="Q250" s="255"/>
    </row>
    <row r="251" spans="1:17" s="4" customFormat="1" x14ac:dyDescent="0.25">
      <c r="A251" s="15">
        <v>334001</v>
      </c>
      <c r="B251" s="15">
        <v>4410</v>
      </c>
      <c r="C251" s="15">
        <v>3361</v>
      </c>
      <c r="D251" s="15">
        <v>334</v>
      </c>
      <c r="E251" s="15" t="s">
        <v>240</v>
      </c>
      <c r="F251" s="15" t="s">
        <v>239</v>
      </c>
      <c r="G251" s="68" t="s">
        <v>570</v>
      </c>
      <c r="H251" s="13">
        <f>SUMIFS(BCTC_HN_2018!L:L,BCTC_HN_2018!A:A,A251)</f>
        <v>0</v>
      </c>
      <c r="I251" s="68" t="s">
        <v>570</v>
      </c>
      <c r="J251" s="13">
        <f>SUMIFS(BCTC_M!N:N,BCTC_M!A:A,A251)</f>
        <v>0</v>
      </c>
      <c r="K251" s="13">
        <f>SUMIFS(BCTC_A!V:V,BCTC_A!A:A,A251)</f>
        <v>0</v>
      </c>
      <c r="L251" s="13">
        <f t="shared" si="132"/>
        <v>0</v>
      </c>
      <c r="M251" s="13">
        <f>SUMIFS(ADJ_2019!G:G,ADJ_2019!E:E,A251)</f>
        <v>0</v>
      </c>
      <c r="N251" s="13">
        <f t="shared" si="133"/>
        <v>0</v>
      </c>
      <c r="O251" s="57"/>
      <c r="Q251" s="255"/>
    </row>
    <row r="252" spans="1:17" s="4" customFormat="1" x14ac:dyDescent="0.25">
      <c r="A252" s="2">
        <v>335001</v>
      </c>
      <c r="B252" s="2">
        <v>4410</v>
      </c>
      <c r="C252" s="12">
        <v>3362</v>
      </c>
      <c r="D252" s="12">
        <v>335</v>
      </c>
      <c r="E252" s="12" t="s">
        <v>238</v>
      </c>
      <c r="F252" s="12" t="s">
        <v>237</v>
      </c>
      <c r="G252" s="68" t="s">
        <v>570</v>
      </c>
      <c r="H252" s="13">
        <f>SUMIFS(BCTC_HN_2018!L:L,BCTC_HN_2018!A:A,A252)</f>
        <v>0</v>
      </c>
      <c r="I252" s="68" t="s">
        <v>570</v>
      </c>
      <c r="J252" s="13">
        <f>SUMIFS(BCTC_M!N:N,BCTC_M!A:A,A252)</f>
        <v>0</v>
      </c>
      <c r="K252" s="13">
        <f>SUMIFS(BCTC_A!V:V,BCTC_A!A:A,A252)</f>
        <v>0</v>
      </c>
      <c r="L252" s="13">
        <f t="shared" si="132"/>
        <v>0</v>
      </c>
      <c r="M252" s="13">
        <f>SUMIFS(ADJ_2019!G:G,ADJ_2019!E:E,A252)</f>
        <v>0</v>
      </c>
      <c r="N252" s="13">
        <f t="shared" si="133"/>
        <v>0</v>
      </c>
      <c r="O252" s="57"/>
      <c r="Q252" s="255"/>
    </row>
    <row r="253" spans="1:17" s="4" customFormat="1" x14ac:dyDescent="0.25">
      <c r="A253" s="2">
        <v>335002</v>
      </c>
      <c r="B253" s="2">
        <v>4410</v>
      </c>
      <c r="C253" s="12">
        <v>3363</v>
      </c>
      <c r="D253" s="12">
        <v>335</v>
      </c>
      <c r="E253" s="12" t="s">
        <v>236</v>
      </c>
      <c r="F253" s="12" t="s">
        <v>235</v>
      </c>
      <c r="G253" s="68" t="s">
        <v>570</v>
      </c>
      <c r="H253" s="13">
        <f>SUMIFS(BCTC_HN_2018!L:L,BCTC_HN_2018!A:A,A253)</f>
        <v>0</v>
      </c>
      <c r="I253" s="68" t="s">
        <v>570</v>
      </c>
      <c r="J253" s="13">
        <f>SUMIFS(BCTC_M!N:N,BCTC_M!A:A,A253)</f>
        <v>0</v>
      </c>
      <c r="K253" s="13">
        <f>SUMIFS(BCTC_A!V:V,BCTC_A!A:A,A253)</f>
        <v>0</v>
      </c>
      <c r="L253" s="13">
        <f t="shared" si="132"/>
        <v>0</v>
      </c>
      <c r="M253" s="13">
        <f>SUMIFS(ADJ_2019!G:G,ADJ_2019!E:E,A253)</f>
        <v>0</v>
      </c>
      <c r="N253" s="13">
        <f t="shared" si="133"/>
        <v>0</v>
      </c>
      <c r="O253" s="57"/>
      <c r="Q253" s="255"/>
    </row>
    <row r="254" spans="1:17" s="4" customFormat="1" x14ac:dyDescent="0.25">
      <c r="A254" s="2">
        <v>335003</v>
      </c>
      <c r="B254" s="2">
        <v>4410</v>
      </c>
      <c r="C254" s="12">
        <v>3368</v>
      </c>
      <c r="D254" s="12">
        <v>335</v>
      </c>
      <c r="E254" s="12" t="s">
        <v>234</v>
      </c>
      <c r="F254" s="12" t="s">
        <v>233</v>
      </c>
      <c r="G254" s="68" t="s">
        <v>570</v>
      </c>
      <c r="H254" s="13">
        <f>SUMIFS(BCTC_HN_2018!L:L,BCTC_HN_2018!A:A,A254)</f>
        <v>0</v>
      </c>
      <c r="I254" s="68" t="s">
        <v>570</v>
      </c>
      <c r="J254" s="13">
        <f>SUMIFS(BCTC_M!N:N,BCTC_M!A:A,A254)</f>
        <v>0</v>
      </c>
      <c r="K254" s="13">
        <f>SUMIFS(BCTC_A!V:V,BCTC_A!A:A,A254)</f>
        <v>0</v>
      </c>
      <c r="L254" s="13">
        <f t="shared" si="132"/>
        <v>0</v>
      </c>
      <c r="M254" s="13">
        <f>SUMIFS(ADJ_2019!G:G,ADJ_2019!E:E,A254)</f>
        <v>0</v>
      </c>
      <c r="N254" s="13">
        <f t="shared" si="133"/>
        <v>0</v>
      </c>
      <c r="O254" s="57"/>
      <c r="Q254" s="255"/>
    </row>
    <row r="255" spans="1:17" s="4" customFormat="1" x14ac:dyDescent="0.25">
      <c r="A255" s="15"/>
      <c r="B255" s="15"/>
      <c r="C255" s="15"/>
      <c r="D255" s="15"/>
      <c r="E255" s="15" t="s">
        <v>232</v>
      </c>
      <c r="F255" s="15" t="s">
        <v>231</v>
      </c>
      <c r="G255" s="68"/>
      <c r="H255" s="16">
        <f t="shared" ref="H255:N255" si="134">SUM(H252:H254)</f>
        <v>0</v>
      </c>
      <c r="I255" s="68"/>
      <c r="J255" s="16">
        <f t="shared" si="134"/>
        <v>0</v>
      </c>
      <c r="K255" s="16">
        <f t="shared" si="134"/>
        <v>0</v>
      </c>
      <c r="L255" s="16">
        <f t="shared" si="134"/>
        <v>0</v>
      </c>
      <c r="M255" s="16">
        <f t="shared" si="134"/>
        <v>0</v>
      </c>
      <c r="N255" s="16">
        <f t="shared" si="134"/>
        <v>0</v>
      </c>
      <c r="O255" s="57"/>
      <c r="Q255" s="255"/>
    </row>
    <row r="256" spans="1:17" s="4" customFormat="1" x14ac:dyDescent="0.25">
      <c r="A256" s="15">
        <v>336001</v>
      </c>
      <c r="B256" s="15">
        <v>4400</v>
      </c>
      <c r="C256" s="15">
        <v>3387</v>
      </c>
      <c r="D256" s="15">
        <v>336</v>
      </c>
      <c r="E256" s="15" t="s">
        <v>230</v>
      </c>
      <c r="F256" s="15" t="s">
        <v>229</v>
      </c>
      <c r="G256" s="68" t="s">
        <v>570</v>
      </c>
      <c r="H256" s="13">
        <f>SUMIFS(BCTC_HN_2018!L:L,BCTC_HN_2018!A:A,A256)</f>
        <v>0</v>
      </c>
      <c r="I256" s="68" t="s">
        <v>570</v>
      </c>
      <c r="J256" s="13">
        <f>SUMIFS(BCTC_M!N:N,BCTC_M!A:A,A256)</f>
        <v>0</v>
      </c>
      <c r="K256" s="13">
        <f>SUMIFS(BCTC_A!V:V,BCTC_A!A:A,A256)</f>
        <v>0</v>
      </c>
      <c r="L256" s="13">
        <f t="shared" ref="L256:L260" si="135">K256+J256</f>
        <v>0</v>
      </c>
      <c r="M256" s="13">
        <f>SUMIFS(ADJ_2019!G:G,ADJ_2019!E:E,A256)</f>
        <v>0</v>
      </c>
      <c r="N256" s="13">
        <f t="shared" ref="N256:N260" si="136">M256+L256</f>
        <v>0</v>
      </c>
      <c r="O256" s="57"/>
      <c r="Q256" s="255"/>
    </row>
    <row r="257" spans="1:17" s="4" customFormat="1" x14ac:dyDescent="0.25">
      <c r="A257" s="2">
        <v>337001</v>
      </c>
      <c r="B257" s="2">
        <v>4410</v>
      </c>
      <c r="C257" s="12">
        <v>1385</v>
      </c>
      <c r="D257" s="12">
        <v>337</v>
      </c>
      <c r="E257" s="12" t="s">
        <v>228</v>
      </c>
      <c r="F257" s="12" t="s">
        <v>227</v>
      </c>
      <c r="G257" s="68" t="s">
        <v>570</v>
      </c>
      <c r="H257" s="13">
        <f>SUMIFS(BCTC_HN_2018!L:L,BCTC_HN_2018!A:A,A257)</f>
        <v>0</v>
      </c>
      <c r="I257" s="68" t="s">
        <v>570</v>
      </c>
      <c r="J257" s="13">
        <f>SUMIFS(BCTC_M!N:N,BCTC_M!A:A,A257)</f>
        <v>0</v>
      </c>
      <c r="K257" s="13">
        <f>SUMIFS(BCTC_A!V:V,BCTC_A!A:A,A257)</f>
        <v>0</v>
      </c>
      <c r="L257" s="13">
        <f t="shared" si="135"/>
        <v>0</v>
      </c>
      <c r="M257" s="13">
        <f>SUMIFS(ADJ_2019!G:G,ADJ_2019!E:E,A257)</f>
        <v>0</v>
      </c>
      <c r="N257" s="13">
        <f t="shared" si="136"/>
        <v>0</v>
      </c>
      <c r="O257" s="57"/>
      <c r="Q257" s="255"/>
    </row>
    <row r="258" spans="1:17" s="4" customFormat="1" x14ac:dyDescent="0.25">
      <c r="A258" s="2">
        <v>337002</v>
      </c>
      <c r="B258" s="2">
        <v>4411</v>
      </c>
      <c r="C258" s="12">
        <v>1388</v>
      </c>
      <c r="D258" s="12">
        <v>337</v>
      </c>
      <c r="E258" s="12" t="s">
        <v>226</v>
      </c>
      <c r="F258" s="12" t="s">
        <v>225</v>
      </c>
      <c r="G258" s="68" t="s">
        <v>570</v>
      </c>
      <c r="H258" s="13">
        <f>SUMIFS(BCTC_HN_2018!L:L,BCTC_HN_2018!A:A,A258)</f>
        <v>0</v>
      </c>
      <c r="I258" s="68" t="s">
        <v>570</v>
      </c>
      <c r="J258" s="13">
        <f>SUMIFS(BCTC_M!N:N,BCTC_M!A:A,A258)</f>
        <v>0</v>
      </c>
      <c r="K258" s="13">
        <f>SUMIFS(BCTC_A!V:V,BCTC_A!A:A,A258)</f>
        <v>0</v>
      </c>
      <c r="L258" s="13">
        <f t="shared" si="135"/>
        <v>0</v>
      </c>
      <c r="M258" s="13">
        <f>SUMIFS(ADJ_2019!G:G,ADJ_2019!E:E,A258)</f>
        <v>0</v>
      </c>
      <c r="N258" s="13">
        <f t="shared" si="136"/>
        <v>0</v>
      </c>
      <c r="O258" s="57"/>
      <c r="Q258" s="255"/>
    </row>
    <row r="259" spans="1:17" s="4" customFormat="1" x14ac:dyDescent="0.25">
      <c r="A259" s="2">
        <v>337003</v>
      </c>
      <c r="B259" s="2">
        <v>4410</v>
      </c>
      <c r="C259" s="12">
        <v>338</v>
      </c>
      <c r="D259" s="12">
        <v>337</v>
      </c>
      <c r="E259" s="12" t="s">
        <v>224</v>
      </c>
      <c r="F259" s="12" t="s">
        <v>223</v>
      </c>
      <c r="G259" s="68" t="s">
        <v>570</v>
      </c>
      <c r="H259" s="13">
        <f>SUMIFS(BCTC_HN_2018!L:L,BCTC_HN_2018!A:A,A259)</f>
        <v>0</v>
      </c>
      <c r="I259" s="68" t="s">
        <v>570</v>
      </c>
      <c r="J259" s="13">
        <f>SUMIFS(BCTC_M!N:N,BCTC_M!A:A,A259)</f>
        <v>0</v>
      </c>
      <c r="K259" s="13">
        <f>SUMIFS(BCTC_A!V:V,BCTC_A!A:A,A259)</f>
        <v>0</v>
      </c>
      <c r="L259" s="13">
        <f t="shared" si="135"/>
        <v>0</v>
      </c>
      <c r="M259" s="13">
        <f>SUMIFS(ADJ_2019!G:G,ADJ_2019!E:E,A259)</f>
        <v>0</v>
      </c>
      <c r="N259" s="13">
        <f t="shared" si="136"/>
        <v>0</v>
      </c>
      <c r="O259" s="57"/>
      <c r="Q259" s="255"/>
    </row>
    <row r="260" spans="1:17" s="4" customFormat="1" x14ac:dyDescent="0.25">
      <c r="A260" s="2">
        <v>337004</v>
      </c>
      <c r="B260" s="2">
        <v>4410</v>
      </c>
      <c r="C260" s="12">
        <v>334</v>
      </c>
      <c r="D260" s="12">
        <v>337</v>
      </c>
      <c r="E260" s="12" t="s">
        <v>222</v>
      </c>
      <c r="F260" s="12" t="s">
        <v>221</v>
      </c>
      <c r="G260" s="68" t="s">
        <v>570</v>
      </c>
      <c r="H260" s="13">
        <f>SUMIFS(BCTC_HN_2018!L:L,BCTC_HN_2018!A:A,A260)</f>
        <v>0</v>
      </c>
      <c r="I260" s="68" t="s">
        <v>570</v>
      </c>
      <c r="J260" s="13">
        <f>SUMIFS(BCTC_M!N:N,BCTC_M!A:A,A260)</f>
        <v>0</v>
      </c>
      <c r="K260" s="13">
        <f>SUMIFS(BCTC_A!V:V,BCTC_A!A:A,A260)</f>
        <v>0</v>
      </c>
      <c r="L260" s="13">
        <f t="shared" si="135"/>
        <v>0</v>
      </c>
      <c r="M260" s="13">
        <f>SUMIFS(ADJ_2019!G:G,ADJ_2019!E:E,A260)</f>
        <v>0</v>
      </c>
      <c r="N260" s="13">
        <f t="shared" si="136"/>
        <v>0</v>
      </c>
      <c r="O260" s="57"/>
      <c r="Q260" s="255"/>
    </row>
    <row r="261" spans="1:17" s="4" customFormat="1" x14ac:dyDescent="0.25">
      <c r="A261" s="15"/>
      <c r="B261" s="15"/>
      <c r="C261" s="15"/>
      <c r="D261" s="15"/>
      <c r="E261" s="15" t="s">
        <v>220</v>
      </c>
      <c r="F261" s="15" t="s">
        <v>219</v>
      </c>
      <c r="G261" s="69"/>
      <c r="H261" s="16">
        <f t="shared" ref="H261:N261" si="137">SUM(H257:H260)</f>
        <v>0</v>
      </c>
      <c r="I261" s="69"/>
      <c r="J261" s="16">
        <f t="shared" si="137"/>
        <v>0</v>
      </c>
      <c r="K261" s="16">
        <f t="shared" si="137"/>
        <v>0</v>
      </c>
      <c r="L261" s="16">
        <f t="shared" si="137"/>
        <v>0</v>
      </c>
      <c r="M261" s="16">
        <f t="shared" si="137"/>
        <v>0</v>
      </c>
      <c r="N261" s="16">
        <f t="shared" si="137"/>
        <v>0</v>
      </c>
      <c r="O261" s="57"/>
      <c r="Q261" s="255"/>
    </row>
    <row r="262" spans="1:17" s="4" customFormat="1" x14ac:dyDescent="0.25">
      <c r="A262" s="2">
        <v>338001</v>
      </c>
      <c r="B262" s="2">
        <v>4100</v>
      </c>
      <c r="C262" s="12">
        <v>3411</v>
      </c>
      <c r="D262" s="12">
        <v>338</v>
      </c>
      <c r="E262" s="12" t="s">
        <v>218</v>
      </c>
      <c r="F262" s="12" t="s">
        <v>217</v>
      </c>
      <c r="G262" s="68" t="s">
        <v>570</v>
      </c>
      <c r="H262" s="13">
        <f>SUMIFS(BCTC_HN_2018!L:L,BCTC_HN_2018!A:A,A262)</f>
        <v>0</v>
      </c>
      <c r="I262" s="68" t="s">
        <v>570</v>
      </c>
      <c r="J262" s="13">
        <f>SUMIFS(BCTC_M!N:N,BCTC_M!A:A,A262)</f>
        <v>0</v>
      </c>
      <c r="K262" s="13">
        <f>SUMIFS(BCTC_A!V:V,BCTC_A!A:A,A262)</f>
        <v>0</v>
      </c>
      <c r="L262" s="13">
        <f t="shared" ref="L262:L266" si="138">K262+J262</f>
        <v>0</v>
      </c>
      <c r="M262" s="13">
        <f>SUMIFS(ADJ_2019!G:G,ADJ_2019!E:E,A262)</f>
        <v>0</v>
      </c>
      <c r="N262" s="13">
        <f t="shared" ref="N262:N266" si="139">M262+L262</f>
        <v>0</v>
      </c>
      <c r="O262" s="57"/>
      <c r="Q262" s="255"/>
    </row>
    <row r="263" spans="1:17" s="4" customFormat="1" x14ac:dyDescent="0.25">
      <c r="A263" s="2">
        <v>338002</v>
      </c>
      <c r="B263" s="2">
        <v>4100</v>
      </c>
      <c r="C263" s="12">
        <v>3412</v>
      </c>
      <c r="D263" s="12">
        <v>338</v>
      </c>
      <c r="E263" s="12" t="s">
        <v>216</v>
      </c>
      <c r="F263" s="12" t="s">
        <v>215</v>
      </c>
      <c r="G263" s="68" t="s">
        <v>570</v>
      </c>
      <c r="H263" s="13">
        <f>SUMIFS(BCTC_HN_2018!L:L,BCTC_HN_2018!A:A,A263)</f>
        <v>0</v>
      </c>
      <c r="I263" s="68" t="s">
        <v>570</v>
      </c>
      <c r="J263" s="13">
        <f>SUMIFS(BCTC_M!N:N,BCTC_M!A:A,A263)</f>
        <v>0</v>
      </c>
      <c r="K263" s="13">
        <f>SUMIFS(BCTC_A!V:V,BCTC_A!A:A,A263)</f>
        <v>0</v>
      </c>
      <c r="L263" s="13">
        <f t="shared" si="138"/>
        <v>0</v>
      </c>
      <c r="M263" s="13">
        <f>SUMIFS(ADJ_2019!G:G,ADJ_2019!E:E,A263)</f>
        <v>0</v>
      </c>
      <c r="N263" s="13">
        <f t="shared" si="139"/>
        <v>0</v>
      </c>
      <c r="O263" s="57"/>
      <c r="Q263" s="255"/>
    </row>
    <row r="264" spans="1:17" s="4" customFormat="1" x14ac:dyDescent="0.25">
      <c r="A264" s="2">
        <v>338003</v>
      </c>
      <c r="B264" s="2">
        <v>4100</v>
      </c>
      <c r="C264" s="12">
        <v>34311</v>
      </c>
      <c r="D264" s="12">
        <v>338</v>
      </c>
      <c r="E264" s="12" t="s">
        <v>214</v>
      </c>
      <c r="F264" s="12" t="s">
        <v>213</v>
      </c>
      <c r="G264" s="68" t="s">
        <v>570</v>
      </c>
      <c r="H264" s="13">
        <f>SUMIFS(BCTC_HN_2018!L:L,BCTC_HN_2018!A:A,A264)</f>
        <v>0</v>
      </c>
      <c r="I264" s="68" t="s">
        <v>570</v>
      </c>
      <c r="J264" s="13">
        <f>SUMIFS(BCTC_M!N:N,BCTC_M!A:A,A264)</f>
        <v>0</v>
      </c>
      <c r="K264" s="13">
        <f>SUMIFS(BCTC_A!V:V,BCTC_A!A:A,A264)</f>
        <v>0</v>
      </c>
      <c r="L264" s="13">
        <f t="shared" si="138"/>
        <v>0</v>
      </c>
      <c r="M264" s="13">
        <f>SUMIFS(ADJ_2019!G:G,ADJ_2019!E:E,A264)</f>
        <v>0</v>
      </c>
      <c r="N264" s="13">
        <f t="shared" si="139"/>
        <v>0</v>
      </c>
      <c r="O264" s="57"/>
      <c r="Q264" s="255"/>
    </row>
    <row r="265" spans="1:17" s="4" customFormat="1" x14ac:dyDescent="0.25">
      <c r="A265" s="2">
        <v>338004</v>
      </c>
      <c r="B265" s="2">
        <v>4100</v>
      </c>
      <c r="C265" s="12">
        <v>34312</v>
      </c>
      <c r="D265" s="12">
        <v>338</v>
      </c>
      <c r="E265" s="12" t="s">
        <v>212</v>
      </c>
      <c r="F265" s="12" t="s">
        <v>211</v>
      </c>
      <c r="G265" s="68" t="s">
        <v>570</v>
      </c>
      <c r="H265" s="13">
        <f>SUMIFS(BCTC_HN_2018!L:L,BCTC_HN_2018!A:A,A265)</f>
        <v>0</v>
      </c>
      <c r="I265" s="68" t="s">
        <v>570</v>
      </c>
      <c r="J265" s="13">
        <f>SUMIFS(BCTC_M!N:N,BCTC_M!A:A,A265)</f>
        <v>0</v>
      </c>
      <c r="K265" s="13">
        <f>SUMIFS(BCTC_A!V:V,BCTC_A!A:A,A265)</f>
        <v>0</v>
      </c>
      <c r="L265" s="13">
        <f t="shared" si="138"/>
        <v>0</v>
      </c>
      <c r="M265" s="13">
        <f>SUMIFS(ADJ_2019!G:G,ADJ_2019!E:E,A265)</f>
        <v>0</v>
      </c>
      <c r="N265" s="13">
        <f t="shared" si="139"/>
        <v>0</v>
      </c>
      <c r="O265" s="57"/>
      <c r="Q265" s="255"/>
    </row>
    <row r="266" spans="1:17" s="4" customFormat="1" x14ac:dyDescent="0.25">
      <c r="A266" s="2">
        <v>338005</v>
      </c>
      <c r="B266" s="2">
        <v>4100</v>
      </c>
      <c r="C266" s="12">
        <v>34313</v>
      </c>
      <c r="D266" s="12">
        <v>338</v>
      </c>
      <c r="E266" s="12" t="s">
        <v>210</v>
      </c>
      <c r="F266" s="12" t="s">
        <v>209</v>
      </c>
      <c r="G266" s="68" t="s">
        <v>570</v>
      </c>
      <c r="H266" s="13">
        <f>SUMIFS(BCTC_HN_2018!L:L,BCTC_HN_2018!A:A,A266)</f>
        <v>0</v>
      </c>
      <c r="I266" s="68" t="s">
        <v>570</v>
      </c>
      <c r="J266" s="13">
        <f>SUMIFS(BCTC_M!N:N,BCTC_M!A:A,A266)</f>
        <v>0</v>
      </c>
      <c r="K266" s="13">
        <f>SUMIFS(BCTC_A!V:V,BCTC_A!A:A,A266)</f>
        <v>0</v>
      </c>
      <c r="L266" s="13">
        <f t="shared" si="138"/>
        <v>0</v>
      </c>
      <c r="M266" s="13">
        <f>SUMIFS(ADJ_2019!G:G,ADJ_2019!E:E,A266)</f>
        <v>0</v>
      </c>
      <c r="N266" s="13">
        <f t="shared" si="139"/>
        <v>0</v>
      </c>
      <c r="O266" s="57"/>
      <c r="Q266" s="255"/>
    </row>
    <row r="267" spans="1:17" s="4" customFormat="1" x14ac:dyDescent="0.25">
      <c r="A267" s="15"/>
      <c r="B267" s="15"/>
      <c r="C267" s="15"/>
      <c r="D267" s="15"/>
      <c r="E267" s="15" t="s">
        <v>208</v>
      </c>
      <c r="F267" s="15" t="s">
        <v>207</v>
      </c>
      <c r="G267" s="69"/>
      <c r="H267" s="16">
        <f t="shared" ref="H267:N267" si="140">SUM(H262:H266)</f>
        <v>0</v>
      </c>
      <c r="I267" s="69"/>
      <c r="J267" s="16">
        <f t="shared" si="140"/>
        <v>0</v>
      </c>
      <c r="K267" s="16">
        <f t="shared" si="140"/>
        <v>0</v>
      </c>
      <c r="L267" s="16">
        <f t="shared" si="140"/>
        <v>0</v>
      </c>
      <c r="M267" s="16">
        <f t="shared" si="140"/>
        <v>0</v>
      </c>
      <c r="N267" s="16">
        <f t="shared" si="140"/>
        <v>0</v>
      </c>
      <c r="O267" s="57"/>
      <c r="Q267" s="255"/>
    </row>
    <row r="268" spans="1:17" s="4" customFormat="1" x14ac:dyDescent="0.25">
      <c r="A268" s="15">
        <v>339001</v>
      </c>
      <c r="B268" s="15">
        <v>5300</v>
      </c>
      <c r="C268" s="15">
        <v>3432</v>
      </c>
      <c r="D268" s="15">
        <v>339</v>
      </c>
      <c r="E268" s="15" t="s">
        <v>206</v>
      </c>
      <c r="F268" s="15" t="s">
        <v>205</v>
      </c>
      <c r="G268" s="68" t="s">
        <v>570</v>
      </c>
      <c r="H268" s="13">
        <f>SUMIFS(BCTC_HN_2018!L:L,BCTC_HN_2018!A:A,A268)</f>
        <v>0</v>
      </c>
      <c r="I268" s="68" t="s">
        <v>570</v>
      </c>
      <c r="J268" s="13">
        <f>SUMIFS(BCTC_M!N:N,BCTC_M!A:A,A268)</f>
        <v>0</v>
      </c>
      <c r="K268" s="13">
        <f>SUMIFS(BCTC_A!V:V,BCTC_A!A:A,A268)</f>
        <v>0</v>
      </c>
      <c r="L268" s="13">
        <f t="shared" ref="L268:L274" si="141">K268+J268</f>
        <v>0</v>
      </c>
      <c r="M268" s="13">
        <f>SUMIFS(ADJ_2019!G:G,ADJ_2019!E:E,A268)</f>
        <v>0</v>
      </c>
      <c r="N268" s="13">
        <f t="shared" ref="N268:N274" si="142">M268+L268</f>
        <v>0</v>
      </c>
      <c r="O268" s="57"/>
      <c r="Q268" s="255"/>
    </row>
    <row r="269" spans="1:17" s="4" customFormat="1" x14ac:dyDescent="0.25">
      <c r="A269" s="15">
        <v>340001</v>
      </c>
      <c r="B269" s="15">
        <v>5300</v>
      </c>
      <c r="C269" s="15">
        <v>41112</v>
      </c>
      <c r="D269" s="15">
        <v>340</v>
      </c>
      <c r="E269" s="15" t="s">
        <v>182</v>
      </c>
      <c r="F269" s="15" t="s">
        <v>181</v>
      </c>
      <c r="G269" s="68" t="s">
        <v>570</v>
      </c>
      <c r="H269" s="13">
        <f>SUMIFS(BCTC_HN_2018!L:L,BCTC_HN_2018!A:A,A269)</f>
        <v>0</v>
      </c>
      <c r="I269" s="68" t="s">
        <v>570</v>
      </c>
      <c r="J269" s="13">
        <f>SUMIFS(BCTC_M!N:N,BCTC_M!A:A,A269)</f>
        <v>0</v>
      </c>
      <c r="K269" s="13">
        <f>SUMIFS(BCTC_A!V:V,BCTC_A!A:A,A269)</f>
        <v>0</v>
      </c>
      <c r="L269" s="13">
        <f t="shared" si="141"/>
        <v>0</v>
      </c>
      <c r="M269" s="13">
        <f>SUMIFS(ADJ_2019!G:G,ADJ_2019!E:E,A269)</f>
        <v>0</v>
      </c>
      <c r="N269" s="13">
        <f t="shared" si="142"/>
        <v>0</v>
      </c>
      <c r="O269" s="57"/>
      <c r="Q269" s="255"/>
    </row>
    <row r="270" spans="1:17" s="4" customFormat="1" x14ac:dyDescent="0.25">
      <c r="A270" s="15">
        <v>341001</v>
      </c>
      <c r="B270" s="15">
        <v>4600</v>
      </c>
      <c r="C270" s="15">
        <v>347</v>
      </c>
      <c r="D270" s="15">
        <v>341</v>
      </c>
      <c r="E270" s="15" t="s">
        <v>204</v>
      </c>
      <c r="F270" s="15" t="s">
        <v>203</v>
      </c>
      <c r="G270" s="68" t="s">
        <v>570</v>
      </c>
      <c r="H270" s="13">
        <f>SUMIFS(BCTC_HN_2018!L:L,BCTC_HN_2018!A:A,A270)</f>
        <v>0</v>
      </c>
      <c r="I270" s="68" t="s">
        <v>570</v>
      </c>
      <c r="J270" s="13">
        <f>SUMIFS(BCTC_M!N:N,BCTC_M!A:A,A270)</f>
        <v>0</v>
      </c>
      <c r="K270" s="13">
        <f>SUMIFS(BCTC_A!V:V,BCTC_A!A:A,A270)</f>
        <v>0</v>
      </c>
      <c r="L270" s="13">
        <f t="shared" si="141"/>
        <v>0</v>
      </c>
      <c r="M270" s="13">
        <f>SUMIFS(ADJ_2019!G:G,ADJ_2019!E:E,A270)</f>
        <v>0</v>
      </c>
      <c r="N270" s="13">
        <f t="shared" si="142"/>
        <v>0</v>
      </c>
      <c r="O270" s="57"/>
      <c r="Q270" s="255"/>
    </row>
    <row r="271" spans="1:17" s="4" customFormat="1" x14ac:dyDescent="0.25">
      <c r="A271" s="2">
        <v>342001</v>
      </c>
      <c r="B271" s="2">
        <v>4410</v>
      </c>
      <c r="C271" s="22">
        <v>3521</v>
      </c>
      <c r="D271" s="12">
        <v>342</v>
      </c>
      <c r="E271" s="22" t="s">
        <v>202</v>
      </c>
      <c r="F271" s="22" t="s">
        <v>201</v>
      </c>
      <c r="G271" s="68" t="s">
        <v>570</v>
      </c>
      <c r="H271" s="13">
        <f>SUMIFS(BCTC_HN_2018!L:L,BCTC_HN_2018!A:A,A271)</f>
        <v>0</v>
      </c>
      <c r="I271" s="68" t="s">
        <v>570</v>
      </c>
      <c r="J271" s="13">
        <f>SUMIFS(BCTC_M!N:N,BCTC_M!A:A,A271)</f>
        <v>0</v>
      </c>
      <c r="K271" s="13">
        <f>SUMIFS(BCTC_A!V:V,BCTC_A!A:A,A271)</f>
        <v>0</v>
      </c>
      <c r="L271" s="13">
        <f t="shared" si="141"/>
        <v>0</v>
      </c>
      <c r="M271" s="13">
        <f>SUMIFS(ADJ_2019!G:G,ADJ_2019!E:E,A271)</f>
        <v>0</v>
      </c>
      <c r="N271" s="13">
        <f t="shared" si="142"/>
        <v>0</v>
      </c>
      <c r="O271" s="57"/>
      <c r="Q271" s="255"/>
    </row>
    <row r="272" spans="1:17" s="4" customFormat="1" x14ac:dyDescent="0.25">
      <c r="A272" s="2">
        <v>342002</v>
      </c>
      <c r="B272" s="2">
        <v>4410</v>
      </c>
      <c r="C272" s="22">
        <v>3522</v>
      </c>
      <c r="D272" s="12">
        <v>342</v>
      </c>
      <c r="E272" s="22" t="s">
        <v>200</v>
      </c>
      <c r="F272" s="22" t="s">
        <v>199</v>
      </c>
      <c r="G272" s="68" t="s">
        <v>570</v>
      </c>
      <c r="H272" s="13">
        <f>SUMIFS(BCTC_HN_2018!L:L,BCTC_HN_2018!A:A,A272)</f>
        <v>0</v>
      </c>
      <c r="I272" s="68" t="s">
        <v>570</v>
      </c>
      <c r="J272" s="13">
        <f>SUMIFS(BCTC_M!N:N,BCTC_M!A:A,A272)</f>
        <v>0</v>
      </c>
      <c r="K272" s="13">
        <f>SUMIFS(BCTC_A!V:V,BCTC_A!A:A,A272)</f>
        <v>0</v>
      </c>
      <c r="L272" s="13">
        <f t="shared" si="141"/>
        <v>0</v>
      </c>
      <c r="M272" s="13">
        <f>SUMIFS(ADJ_2019!G:G,ADJ_2019!E:E,A272)</f>
        <v>0</v>
      </c>
      <c r="N272" s="13">
        <f t="shared" si="142"/>
        <v>0</v>
      </c>
      <c r="O272" s="57"/>
      <c r="Q272" s="255"/>
    </row>
    <row r="273" spans="1:17" s="4" customFormat="1" x14ac:dyDescent="0.25">
      <c r="A273" s="2">
        <v>342003</v>
      </c>
      <c r="B273" s="2">
        <v>4410</v>
      </c>
      <c r="C273" s="22">
        <v>3523</v>
      </c>
      <c r="D273" s="12">
        <v>342</v>
      </c>
      <c r="E273" s="22" t="s">
        <v>198</v>
      </c>
      <c r="F273" s="22" t="s">
        <v>197</v>
      </c>
      <c r="G273" s="68" t="s">
        <v>570</v>
      </c>
      <c r="H273" s="13">
        <f>SUMIFS(BCTC_HN_2018!L:L,BCTC_HN_2018!A:A,A273)</f>
        <v>0</v>
      </c>
      <c r="I273" s="68" t="s">
        <v>570</v>
      </c>
      <c r="J273" s="13">
        <f>SUMIFS(BCTC_M!N:N,BCTC_M!A:A,A273)</f>
        <v>0</v>
      </c>
      <c r="K273" s="13">
        <f>SUMIFS(BCTC_A!V:V,BCTC_A!A:A,A273)</f>
        <v>0</v>
      </c>
      <c r="L273" s="13">
        <f t="shared" si="141"/>
        <v>0</v>
      </c>
      <c r="M273" s="13">
        <f>SUMIFS(ADJ_2019!G:G,ADJ_2019!E:E,A273)</f>
        <v>0</v>
      </c>
      <c r="N273" s="13">
        <f t="shared" si="142"/>
        <v>0</v>
      </c>
      <c r="O273" s="57"/>
      <c r="Q273" s="255"/>
    </row>
    <row r="274" spans="1:17" s="4" customFormat="1" x14ac:dyDescent="0.25">
      <c r="A274" s="2">
        <v>342004</v>
      </c>
      <c r="B274" s="2">
        <v>4410</v>
      </c>
      <c r="C274" s="22">
        <v>3524</v>
      </c>
      <c r="D274" s="12">
        <v>342</v>
      </c>
      <c r="E274" s="22" t="s">
        <v>196</v>
      </c>
      <c r="F274" s="22" t="s">
        <v>195</v>
      </c>
      <c r="G274" s="68" t="s">
        <v>570</v>
      </c>
      <c r="H274" s="13">
        <f>SUMIFS(BCTC_HN_2018!L:L,BCTC_HN_2018!A:A,A274)</f>
        <v>0</v>
      </c>
      <c r="I274" s="68" t="s">
        <v>570</v>
      </c>
      <c r="J274" s="13">
        <f>SUMIFS(BCTC_M!N:N,BCTC_M!A:A,A274)</f>
        <v>0</v>
      </c>
      <c r="K274" s="13">
        <f>SUMIFS(BCTC_A!V:V,BCTC_A!A:A,A274)</f>
        <v>0</v>
      </c>
      <c r="L274" s="13">
        <f t="shared" si="141"/>
        <v>0</v>
      </c>
      <c r="M274" s="13">
        <f>SUMIFS(ADJ_2019!G:G,ADJ_2019!E:E,A274)</f>
        <v>0</v>
      </c>
      <c r="N274" s="13">
        <f t="shared" si="142"/>
        <v>0</v>
      </c>
      <c r="O274" s="57"/>
      <c r="Q274" s="255"/>
    </row>
    <row r="275" spans="1:17" s="4" customFormat="1" x14ac:dyDescent="0.25">
      <c r="A275" s="15"/>
      <c r="B275" s="15"/>
      <c r="C275" s="15"/>
      <c r="D275" s="15"/>
      <c r="E275" s="15" t="s">
        <v>194</v>
      </c>
      <c r="F275" s="15" t="s">
        <v>193</v>
      </c>
      <c r="G275" s="69"/>
      <c r="H275" s="16">
        <f t="shared" ref="H275:N275" si="143">SUM(H271:H274)</f>
        <v>0</v>
      </c>
      <c r="I275" s="69"/>
      <c r="J275" s="16">
        <f t="shared" si="143"/>
        <v>0</v>
      </c>
      <c r="K275" s="16">
        <f t="shared" si="143"/>
        <v>0</v>
      </c>
      <c r="L275" s="16">
        <f t="shared" si="143"/>
        <v>0</v>
      </c>
      <c r="M275" s="16">
        <f t="shared" si="143"/>
        <v>0</v>
      </c>
      <c r="N275" s="16">
        <f t="shared" si="143"/>
        <v>0</v>
      </c>
      <c r="O275" s="57"/>
      <c r="Q275" s="255"/>
    </row>
    <row r="276" spans="1:17" s="4" customFormat="1" x14ac:dyDescent="0.25">
      <c r="A276" s="4">
        <v>343001</v>
      </c>
      <c r="B276" s="4">
        <v>4300</v>
      </c>
      <c r="C276" s="22">
        <v>3561</v>
      </c>
      <c r="D276" s="12">
        <v>343</v>
      </c>
      <c r="E276" s="22" t="s">
        <v>190</v>
      </c>
      <c r="F276" s="22" t="s">
        <v>189</v>
      </c>
      <c r="G276" s="68" t="s">
        <v>570</v>
      </c>
      <c r="H276" s="13">
        <f>SUMIFS(BCTC_HN_2018!L:L,BCTC_HN_2018!A:A,A276)</f>
        <v>0</v>
      </c>
      <c r="I276" s="68" t="s">
        <v>570</v>
      </c>
      <c r="J276" s="13">
        <f>SUMIFS(BCTC_M!N:N,BCTC_M!A:A,A276)</f>
        <v>0</v>
      </c>
      <c r="K276" s="13">
        <f>SUMIFS(BCTC_A!V:V,BCTC_A!A:A,A276)</f>
        <v>0</v>
      </c>
      <c r="L276" s="13">
        <f t="shared" ref="L276:L277" si="144">K276+J276</f>
        <v>0</v>
      </c>
      <c r="M276" s="13">
        <f>SUMIFS(ADJ_2019!G:G,ADJ_2019!E:E,A276)</f>
        <v>0</v>
      </c>
      <c r="N276" s="13">
        <f t="shared" ref="N276:N277" si="145">M276+L276</f>
        <v>0</v>
      </c>
      <c r="O276" s="57"/>
      <c r="Q276" s="255"/>
    </row>
    <row r="277" spans="1:17" s="4" customFormat="1" x14ac:dyDescent="0.25">
      <c r="A277" s="4">
        <v>343002</v>
      </c>
      <c r="B277" s="4">
        <v>4300</v>
      </c>
      <c r="C277" s="22">
        <v>3562</v>
      </c>
      <c r="D277" s="12">
        <v>343</v>
      </c>
      <c r="E277" s="22" t="s">
        <v>192</v>
      </c>
      <c r="F277" s="22" t="s">
        <v>191</v>
      </c>
      <c r="G277" s="68" t="s">
        <v>570</v>
      </c>
      <c r="H277" s="13">
        <f>SUMIFS(BCTC_HN_2018!L:L,BCTC_HN_2018!A:A,A277)</f>
        <v>0</v>
      </c>
      <c r="I277" s="68" t="s">
        <v>570</v>
      </c>
      <c r="J277" s="13">
        <f>SUMIFS(BCTC_M!N:N,BCTC_M!A:A,A277)</f>
        <v>0</v>
      </c>
      <c r="K277" s="13">
        <f>SUMIFS(BCTC_A!V:V,BCTC_A!A:A,A277)</f>
        <v>0</v>
      </c>
      <c r="L277" s="13">
        <f t="shared" si="144"/>
        <v>0</v>
      </c>
      <c r="M277" s="13">
        <f>SUMIFS(ADJ_2019!G:G,ADJ_2019!E:E,A277)</f>
        <v>0</v>
      </c>
      <c r="N277" s="13">
        <f t="shared" si="145"/>
        <v>0</v>
      </c>
      <c r="O277" s="57"/>
      <c r="Q277" s="255"/>
    </row>
    <row r="278" spans="1:17" s="4" customFormat="1" x14ac:dyDescent="0.25">
      <c r="A278" s="15"/>
      <c r="B278" s="15"/>
      <c r="C278" s="15"/>
      <c r="D278" s="15"/>
      <c r="E278" s="15" t="s">
        <v>190</v>
      </c>
      <c r="F278" s="15" t="s">
        <v>189</v>
      </c>
      <c r="G278" s="69"/>
      <c r="H278" s="16">
        <f t="shared" ref="H278:N278" si="146">SUM(H276:H277)</f>
        <v>0</v>
      </c>
      <c r="I278" s="69"/>
      <c r="J278" s="16">
        <f t="shared" si="146"/>
        <v>0</v>
      </c>
      <c r="K278" s="16">
        <f t="shared" si="146"/>
        <v>0</v>
      </c>
      <c r="L278" s="16">
        <f t="shared" si="146"/>
        <v>0</v>
      </c>
      <c r="M278" s="16">
        <f t="shared" si="146"/>
        <v>0</v>
      </c>
      <c r="N278" s="16">
        <f t="shared" si="146"/>
        <v>0</v>
      </c>
      <c r="O278" s="57"/>
      <c r="Q278" s="255"/>
    </row>
    <row r="279" spans="1:17" s="4" customFormat="1" x14ac:dyDescent="0.25">
      <c r="A279" s="27"/>
      <c r="B279" s="27"/>
      <c r="C279" s="27"/>
      <c r="D279" s="27">
        <v>330</v>
      </c>
      <c r="E279" s="27" t="s">
        <v>188</v>
      </c>
      <c r="F279" s="27" t="s">
        <v>187</v>
      </c>
      <c r="G279" s="72"/>
      <c r="H279" s="28">
        <f t="shared" ref="H279:N279" si="147">SUM(H248:H251,H255:H256,H261,H267:H270,H275,H278)</f>
        <v>0</v>
      </c>
      <c r="I279" s="72"/>
      <c r="J279" s="28">
        <f t="shared" si="147"/>
        <v>0</v>
      </c>
      <c r="K279" s="28">
        <f t="shared" si="147"/>
        <v>0</v>
      </c>
      <c r="L279" s="28">
        <f t="shared" si="147"/>
        <v>0</v>
      </c>
      <c r="M279" s="28">
        <f t="shared" si="147"/>
        <v>0</v>
      </c>
      <c r="N279" s="28">
        <f t="shared" si="147"/>
        <v>0</v>
      </c>
      <c r="O279" s="57"/>
      <c r="Q279" s="255"/>
    </row>
    <row r="280" spans="1:17" s="4" customFormat="1" x14ac:dyDescent="0.25">
      <c r="A280" s="49"/>
      <c r="B280" s="49"/>
      <c r="C280" s="49"/>
      <c r="D280" s="49">
        <v>300</v>
      </c>
      <c r="E280" s="49" t="s">
        <v>186</v>
      </c>
      <c r="F280" s="49" t="s">
        <v>185</v>
      </c>
      <c r="G280" s="72"/>
      <c r="H280" s="50">
        <f t="shared" ref="H280:N280" si="148">SUM(H246,H279)</f>
        <v>-15215000000</v>
      </c>
      <c r="I280" s="72"/>
      <c r="J280" s="50">
        <f t="shared" si="148"/>
        <v>-32160000000</v>
      </c>
      <c r="K280" s="50">
        <f t="shared" si="148"/>
        <v>-67165000000</v>
      </c>
      <c r="L280" s="50">
        <f t="shared" si="148"/>
        <v>-99325000000</v>
      </c>
      <c r="M280" s="50">
        <f t="shared" si="148"/>
        <v>45600000000</v>
      </c>
      <c r="N280" s="50">
        <f t="shared" si="148"/>
        <v>-53725000000</v>
      </c>
      <c r="O280" s="57"/>
      <c r="Q280" s="255"/>
    </row>
    <row r="281" spans="1:17" s="4" customFormat="1" x14ac:dyDescent="0.25">
      <c r="A281" s="2"/>
      <c r="B281" s="2"/>
      <c r="C281" s="2"/>
      <c r="D281" s="2"/>
      <c r="E281" s="2"/>
      <c r="F281" s="2"/>
      <c r="G281" s="69"/>
      <c r="H281" s="3"/>
      <c r="I281" s="69"/>
      <c r="J281" s="3"/>
      <c r="K281" s="3"/>
      <c r="L281" s="3"/>
      <c r="M281" s="3"/>
      <c r="N281" s="3"/>
      <c r="O281" s="57"/>
    </row>
    <row r="282" spans="1:17" s="4" customFormat="1" x14ac:dyDescent="0.25">
      <c r="A282" s="2">
        <v>411001</v>
      </c>
      <c r="B282" s="2">
        <v>3100</v>
      </c>
      <c r="C282" s="12">
        <v>41111</v>
      </c>
      <c r="D282" s="51" t="s">
        <v>184</v>
      </c>
      <c r="E282" s="12" t="s">
        <v>597</v>
      </c>
      <c r="F282" s="12" t="s">
        <v>598</v>
      </c>
      <c r="G282" s="68" t="s">
        <v>570</v>
      </c>
      <c r="H282" s="13">
        <f>SUMIFS(BCTC_HN_2018!L:L,BCTC_HN_2018!A:A,A282)</f>
        <v>-110000000000</v>
      </c>
      <c r="I282" s="68" t="s">
        <v>570</v>
      </c>
      <c r="J282" s="13">
        <f>SUMIFS(BCTC_M!N:N,BCTC_M!A:A,A282)</f>
        <v>-110000000000</v>
      </c>
      <c r="K282" s="13">
        <f>SUMIFS(BCTC_A!V:V,BCTC_A!A:A,A282)</f>
        <v>-15000000000</v>
      </c>
      <c r="L282" s="13">
        <f t="shared" ref="L282:L283" si="149">K282+J282</f>
        <v>-125000000000</v>
      </c>
      <c r="M282" s="13">
        <f>SUMIFS(ADJ_2019!G:G,ADJ_2019!E:E,A282)</f>
        <v>15000000000</v>
      </c>
      <c r="N282" s="13">
        <f t="shared" ref="N282:N283" si="150">M282+L282</f>
        <v>-110000000000</v>
      </c>
      <c r="O282" s="57" t="b">
        <f>N282=J282</f>
        <v>1</v>
      </c>
      <c r="Q282" s="255"/>
    </row>
    <row r="283" spans="1:17" s="4" customFormat="1" x14ac:dyDescent="0.25">
      <c r="A283" s="2">
        <v>411002</v>
      </c>
      <c r="B283" s="2">
        <v>3100</v>
      </c>
      <c r="C283" s="12">
        <v>41112</v>
      </c>
      <c r="D283" s="51" t="s">
        <v>183</v>
      </c>
      <c r="E283" s="12" t="s">
        <v>182</v>
      </c>
      <c r="F283" s="12" t="s">
        <v>181</v>
      </c>
      <c r="G283" s="68" t="s">
        <v>570</v>
      </c>
      <c r="H283" s="13">
        <f>SUMIFS(BCTC_HN_2018!L:L,BCTC_HN_2018!A:A,A283)</f>
        <v>0</v>
      </c>
      <c r="I283" s="68" t="s">
        <v>570</v>
      </c>
      <c r="J283" s="13">
        <f>SUMIFS(BCTC_M!N:N,BCTC_M!A:A,A283)</f>
        <v>0</v>
      </c>
      <c r="K283" s="13">
        <f>SUMIFS(BCTC_A!V:V,BCTC_A!A:A,A283)</f>
        <v>0</v>
      </c>
      <c r="L283" s="13">
        <f t="shared" si="149"/>
        <v>0</v>
      </c>
      <c r="M283" s="13">
        <f>SUMIFS(ADJ_2019!G:G,ADJ_2019!E:E,A283)</f>
        <v>0</v>
      </c>
      <c r="N283" s="13">
        <f t="shared" si="150"/>
        <v>0</v>
      </c>
      <c r="O283" s="57"/>
      <c r="Q283" s="255"/>
    </row>
    <row r="284" spans="1:17" s="4" customFormat="1" x14ac:dyDescent="0.25">
      <c r="A284" s="52"/>
      <c r="B284" s="52"/>
      <c r="C284" s="52"/>
      <c r="D284" s="15">
        <v>411</v>
      </c>
      <c r="E284" s="15" t="s">
        <v>180</v>
      </c>
      <c r="F284" s="15" t="s">
        <v>179</v>
      </c>
      <c r="G284" s="69"/>
      <c r="H284" s="16">
        <f t="shared" ref="H284:N284" si="151">SUM(H282:H283)</f>
        <v>-110000000000</v>
      </c>
      <c r="I284" s="69"/>
      <c r="J284" s="16">
        <f t="shared" si="151"/>
        <v>-110000000000</v>
      </c>
      <c r="K284" s="16">
        <f t="shared" si="151"/>
        <v>-15000000000</v>
      </c>
      <c r="L284" s="16">
        <f t="shared" si="151"/>
        <v>-125000000000</v>
      </c>
      <c r="M284" s="16">
        <f t="shared" si="151"/>
        <v>15000000000</v>
      </c>
      <c r="N284" s="16">
        <f t="shared" si="151"/>
        <v>-110000000000</v>
      </c>
      <c r="O284" s="57"/>
      <c r="Q284" s="255"/>
    </row>
    <row r="285" spans="1:17" s="4" customFormat="1" x14ac:dyDescent="0.25">
      <c r="A285" s="15">
        <v>412001</v>
      </c>
      <c r="B285" s="15">
        <v>3200</v>
      </c>
      <c r="C285" s="15">
        <v>4112</v>
      </c>
      <c r="D285" s="15">
        <v>412</v>
      </c>
      <c r="E285" s="15" t="s">
        <v>178</v>
      </c>
      <c r="F285" s="15" t="s">
        <v>177</v>
      </c>
      <c r="G285" s="68" t="s">
        <v>570</v>
      </c>
      <c r="H285" s="13">
        <f>SUMIFS(BCTC_HN_2018!L:L,BCTC_HN_2018!A:A,A285)</f>
        <v>0</v>
      </c>
      <c r="I285" s="68" t="s">
        <v>570</v>
      </c>
      <c r="J285" s="13">
        <f>SUMIFS(BCTC_M!N:N,BCTC_M!A:A,A285)</f>
        <v>0</v>
      </c>
      <c r="K285" s="13">
        <f>SUMIFS(BCTC_A!V:V,BCTC_A!A:A,A285)</f>
        <v>0</v>
      </c>
      <c r="L285" s="13">
        <f t="shared" ref="L285:L292" si="152">K285+J285</f>
        <v>0</v>
      </c>
      <c r="M285" s="13">
        <f>SUMIFS(ADJ_2019!G:G,ADJ_2019!E:E,A285)</f>
        <v>0</v>
      </c>
      <c r="N285" s="13">
        <f t="shared" ref="N285:N292" si="153">M285+L285</f>
        <v>0</v>
      </c>
      <c r="O285" s="57"/>
      <c r="Q285" s="255"/>
    </row>
    <row r="286" spans="1:17" s="4" customFormat="1" x14ac:dyDescent="0.25">
      <c r="A286" s="15">
        <v>413001</v>
      </c>
      <c r="B286" s="15">
        <v>3300</v>
      </c>
      <c r="C286" s="15">
        <v>4113</v>
      </c>
      <c r="D286" s="15">
        <v>413</v>
      </c>
      <c r="E286" s="15" t="s">
        <v>176</v>
      </c>
      <c r="F286" s="15" t="s">
        <v>175</v>
      </c>
      <c r="G286" s="68" t="s">
        <v>570</v>
      </c>
      <c r="H286" s="13">
        <f>SUMIFS(BCTC_HN_2018!L:L,BCTC_HN_2018!A:A,A286)</f>
        <v>0</v>
      </c>
      <c r="I286" s="68" t="s">
        <v>570</v>
      </c>
      <c r="J286" s="13">
        <f>SUMIFS(BCTC_M!N:N,BCTC_M!A:A,A286)</f>
        <v>0</v>
      </c>
      <c r="K286" s="13">
        <f>SUMIFS(BCTC_A!V:V,BCTC_A!A:A,A286)</f>
        <v>0</v>
      </c>
      <c r="L286" s="13">
        <f t="shared" si="152"/>
        <v>0</v>
      </c>
      <c r="M286" s="13">
        <f>SUMIFS(ADJ_2019!G:G,ADJ_2019!E:E,A286)</f>
        <v>0</v>
      </c>
      <c r="N286" s="13">
        <f t="shared" si="153"/>
        <v>0</v>
      </c>
      <c r="O286" s="57"/>
      <c r="Q286" s="255"/>
    </row>
    <row r="287" spans="1:17" s="4" customFormat="1" x14ac:dyDescent="0.25">
      <c r="A287" s="15">
        <v>414001</v>
      </c>
      <c r="B287" s="15">
        <v>3300</v>
      </c>
      <c r="C287" s="15">
        <v>4118</v>
      </c>
      <c r="D287" s="15">
        <v>414</v>
      </c>
      <c r="E287" s="15" t="s">
        <v>174</v>
      </c>
      <c r="F287" s="15" t="s">
        <v>173</v>
      </c>
      <c r="G287" s="68" t="s">
        <v>570</v>
      </c>
      <c r="H287" s="13">
        <f>SUMIFS(BCTC_HN_2018!L:L,BCTC_HN_2018!A:A,A287)</f>
        <v>0</v>
      </c>
      <c r="I287" s="68" t="s">
        <v>570</v>
      </c>
      <c r="J287" s="13">
        <f>SUMIFS(BCTC_M!N:N,BCTC_M!A:A,A287)</f>
        <v>0</v>
      </c>
      <c r="K287" s="13">
        <f>SUMIFS(BCTC_A!V:V,BCTC_A!A:A,A287)</f>
        <v>0</v>
      </c>
      <c r="L287" s="13">
        <f t="shared" si="152"/>
        <v>0</v>
      </c>
      <c r="M287" s="13">
        <f>SUMIFS(ADJ_2019!G:G,ADJ_2019!E:E,A287)</f>
        <v>0</v>
      </c>
      <c r="N287" s="13">
        <f t="shared" si="153"/>
        <v>0</v>
      </c>
      <c r="O287" s="57"/>
      <c r="Q287" s="255"/>
    </row>
    <row r="288" spans="1:17" s="4" customFormat="1" x14ac:dyDescent="0.25">
      <c r="A288" s="15">
        <v>415000</v>
      </c>
      <c r="B288" s="15">
        <v>3300</v>
      </c>
      <c r="C288" s="15">
        <v>412</v>
      </c>
      <c r="D288" s="15">
        <v>416</v>
      </c>
      <c r="E288" s="15" t="s">
        <v>172</v>
      </c>
      <c r="F288" s="15" t="s">
        <v>579</v>
      </c>
      <c r="G288" s="68" t="s">
        <v>570</v>
      </c>
      <c r="H288" s="13">
        <f>SUMIFS(BCTC_HN_2018!L:L,BCTC_HN_2018!A:A,A288)</f>
        <v>0</v>
      </c>
      <c r="I288" s="68" t="s">
        <v>570</v>
      </c>
      <c r="J288" s="13">
        <f>SUMIFS(BCTC_M!N:N,BCTC_M!A:A,A288)</f>
        <v>0</v>
      </c>
      <c r="K288" s="13">
        <f>SUMIFS(BCTC_A!V:V,BCTC_A!A:A,A288)</f>
        <v>0</v>
      </c>
      <c r="L288" s="13">
        <f t="shared" si="152"/>
        <v>0</v>
      </c>
      <c r="M288" s="13">
        <f>SUMIFS(ADJ_2019!G:G,ADJ_2019!E:E,A288)</f>
        <v>0</v>
      </c>
      <c r="N288" s="13">
        <f t="shared" si="153"/>
        <v>0</v>
      </c>
      <c r="O288" s="57"/>
      <c r="Q288" s="255"/>
    </row>
    <row r="289" spans="1:17" s="4" customFormat="1" x14ac:dyDescent="0.25">
      <c r="A289" s="15">
        <v>415001</v>
      </c>
      <c r="B289" s="15">
        <v>3300</v>
      </c>
      <c r="C289" s="15">
        <v>419</v>
      </c>
      <c r="D289" s="15">
        <v>415</v>
      </c>
      <c r="E289" s="15" t="s">
        <v>171</v>
      </c>
      <c r="F289" s="15" t="s">
        <v>170</v>
      </c>
      <c r="G289" s="68" t="s">
        <v>570</v>
      </c>
      <c r="H289" s="13">
        <f>SUMIFS(BCTC_HN_2018!L:L,BCTC_HN_2018!A:A,A289)</f>
        <v>0</v>
      </c>
      <c r="I289" s="68" t="s">
        <v>570</v>
      </c>
      <c r="J289" s="13">
        <f>SUMIFS(BCTC_M!N:N,BCTC_M!A:A,A289)</f>
        <v>0</v>
      </c>
      <c r="K289" s="13">
        <f>SUMIFS(BCTC_A!V:V,BCTC_A!A:A,A289)</f>
        <v>0</v>
      </c>
      <c r="L289" s="13">
        <f t="shared" si="152"/>
        <v>0</v>
      </c>
      <c r="M289" s="13">
        <f>SUMIFS(ADJ_2019!G:G,ADJ_2019!E:E,A289)</f>
        <v>0</v>
      </c>
      <c r="N289" s="13">
        <f t="shared" si="153"/>
        <v>0</v>
      </c>
      <c r="O289" s="57"/>
      <c r="Q289" s="255"/>
    </row>
    <row r="290" spans="1:17" s="4" customFormat="1" x14ac:dyDescent="0.25">
      <c r="A290" s="15">
        <v>416001</v>
      </c>
      <c r="B290" s="15">
        <v>3300</v>
      </c>
      <c r="C290" s="15">
        <v>412</v>
      </c>
      <c r="D290" s="15">
        <v>416</v>
      </c>
      <c r="E290" s="15" t="s">
        <v>169</v>
      </c>
      <c r="F290" s="15" t="s">
        <v>168</v>
      </c>
      <c r="G290" s="68" t="s">
        <v>570</v>
      </c>
      <c r="H290" s="13">
        <f>SUMIFS(BCTC_HN_2018!L:L,BCTC_HN_2018!A:A,A290)</f>
        <v>0</v>
      </c>
      <c r="I290" s="68" t="s">
        <v>570</v>
      </c>
      <c r="J290" s="13">
        <f>SUMIFS(BCTC_M!N:N,BCTC_M!A:A,A290)</f>
        <v>0</v>
      </c>
      <c r="K290" s="13">
        <f>SUMIFS(BCTC_A!V:V,BCTC_A!A:A,A290)</f>
        <v>0</v>
      </c>
      <c r="L290" s="13">
        <f t="shared" si="152"/>
        <v>0</v>
      </c>
      <c r="M290" s="13">
        <f>SUMIFS(ADJ_2019!G:G,ADJ_2019!E:E,A290)</f>
        <v>0</v>
      </c>
      <c r="N290" s="13">
        <f t="shared" si="153"/>
        <v>0</v>
      </c>
      <c r="O290" s="57"/>
      <c r="Q290" s="255"/>
    </row>
    <row r="291" spans="1:17" s="4" customFormat="1" x14ac:dyDescent="0.25">
      <c r="A291" s="2">
        <v>417001</v>
      </c>
      <c r="B291" s="2">
        <v>3300</v>
      </c>
      <c r="C291" s="12">
        <v>4131</v>
      </c>
      <c r="D291" s="12">
        <v>417</v>
      </c>
      <c r="E291" s="12" t="s">
        <v>167</v>
      </c>
      <c r="F291" s="12" t="s">
        <v>166</v>
      </c>
      <c r="G291" s="68" t="s">
        <v>570</v>
      </c>
      <c r="H291" s="13">
        <f>SUMIFS(BCTC_HN_2018!L:L,BCTC_HN_2018!A:A,A291)</f>
        <v>0</v>
      </c>
      <c r="I291" s="68" t="s">
        <v>570</v>
      </c>
      <c r="J291" s="13">
        <f>SUMIFS(BCTC_M!N:N,BCTC_M!A:A,A291)</f>
        <v>0</v>
      </c>
      <c r="K291" s="13">
        <f>SUMIFS(BCTC_A!V:V,BCTC_A!A:A,A291)</f>
        <v>0</v>
      </c>
      <c r="L291" s="13">
        <f t="shared" si="152"/>
        <v>0</v>
      </c>
      <c r="M291" s="13">
        <f>SUMIFS(ADJ_2019!G:G,ADJ_2019!E:E,A291)</f>
        <v>0</v>
      </c>
      <c r="N291" s="13">
        <f t="shared" si="153"/>
        <v>0</v>
      </c>
      <c r="O291" s="57"/>
      <c r="Q291" s="255"/>
    </row>
    <row r="292" spans="1:17" s="4" customFormat="1" x14ac:dyDescent="0.25">
      <c r="A292" s="2">
        <v>417002</v>
      </c>
      <c r="B292" s="2">
        <v>3300</v>
      </c>
      <c r="C292" s="12">
        <v>4132</v>
      </c>
      <c r="D292" s="12">
        <v>417</v>
      </c>
      <c r="E292" s="12" t="s">
        <v>165</v>
      </c>
      <c r="F292" s="12" t="s">
        <v>164</v>
      </c>
      <c r="G292" s="68" t="s">
        <v>570</v>
      </c>
      <c r="H292" s="13">
        <f>SUMIFS(BCTC_HN_2018!L:L,BCTC_HN_2018!A:A,A292)</f>
        <v>0</v>
      </c>
      <c r="I292" s="68" t="s">
        <v>570</v>
      </c>
      <c r="J292" s="13">
        <f>SUMIFS(BCTC_M!N:N,BCTC_M!A:A,A292)</f>
        <v>0</v>
      </c>
      <c r="K292" s="13">
        <f>SUMIFS(BCTC_A!V:V,BCTC_A!A:A,A292)</f>
        <v>0</v>
      </c>
      <c r="L292" s="13">
        <f t="shared" si="152"/>
        <v>0</v>
      </c>
      <c r="M292" s="13">
        <f>SUMIFS(ADJ_2019!G:G,ADJ_2019!E:E,A292)</f>
        <v>0</v>
      </c>
      <c r="N292" s="13">
        <f t="shared" si="153"/>
        <v>0</v>
      </c>
      <c r="O292" s="57"/>
      <c r="Q292" s="255"/>
    </row>
    <row r="293" spans="1:17" s="4" customFormat="1" x14ac:dyDescent="0.25">
      <c r="A293" s="15"/>
      <c r="B293" s="15"/>
      <c r="C293" s="15"/>
      <c r="D293" s="15"/>
      <c r="E293" s="15" t="s">
        <v>163</v>
      </c>
      <c r="F293" s="15" t="s">
        <v>162</v>
      </c>
      <c r="G293" s="69"/>
      <c r="H293" s="16">
        <f t="shared" ref="H293:N293" si="154">SUM(H291:H292)</f>
        <v>0</v>
      </c>
      <c r="I293" s="69"/>
      <c r="J293" s="16">
        <f t="shared" si="154"/>
        <v>0</v>
      </c>
      <c r="K293" s="16">
        <f t="shared" si="154"/>
        <v>0</v>
      </c>
      <c r="L293" s="16">
        <f t="shared" si="154"/>
        <v>0</v>
      </c>
      <c r="M293" s="16">
        <f t="shared" si="154"/>
        <v>0</v>
      </c>
      <c r="N293" s="16">
        <f t="shared" si="154"/>
        <v>0</v>
      </c>
      <c r="O293" s="57"/>
      <c r="Q293" s="255"/>
    </row>
    <row r="294" spans="1:17" s="4" customFormat="1" x14ac:dyDescent="0.25">
      <c r="A294" s="15">
        <v>418001</v>
      </c>
      <c r="B294" s="15">
        <v>3300</v>
      </c>
      <c r="C294" s="15">
        <v>414</v>
      </c>
      <c r="D294" s="15">
        <v>418</v>
      </c>
      <c r="E294" s="15" t="s">
        <v>161</v>
      </c>
      <c r="F294" s="15" t="s">
        <v>160</v>
      </c>
      <c r="G294" s="68" t="s">
        <v>570</v>
      </c>
      <c r="H294" s="13">
        <f>SUMIFS(BCTC_HN_2018!L:L,BCTC_HN_2018!A:A,A294)</f>
        <v>0</v>
      </c>
      <c r="I294" s="68" t="s">
        <v>570</v>
      </c>
      <c r="J294" s="13">
        <f>SUMIFS(BCTC_M!N:N,BCTC_M!A:A,A294)</f>
        <v>0</v>
      </c>
      <c r="K294" s="13">
        <f>SUMIFS(BCTC_A!V:V,BCTC_A!A:A,A294)</f>
        <v>0</v>
      </c>
      <c r="L294" s="13">
        <f t="shared" ref="L294:L301" si="155">K294+J294</f>
        <v>0</v>
      </c>
      <c r="M294" s="13">
        <f>SUMIFS(ADJ_2019!G:G,ADJ_2019!E:E,A294)</f>
        <v>0</v>
      </c>
      <c r="N294" s="13">
        <f t="shared" ref="N294:N301" si="156">M294+L294</f>
        <v>0</v>
      </c>
      <c r="O294" s="57"/>
      <c r="Q294" s="255"/>
    </row>
    <row r="295" spans="1:17" s="4" customFormat="1" x14ac:dyDescent="0.25">
      <c r="A295" s="15">
        <v>419001</v>
      </c>
      <c r="B295" s="15">
        <v>3300</v>
      </c>
      <c r="C295" s="15">
        <v>419</v>
      </c>
      <c r="D295" s="15">
        <v>419</v>
      </c>
      <c r="E295" s="15" t="s">
        <v>159</v>
      </c>
      <c r="F295" s="15" t="s">
        <v>158</v>
      </c>
      <c r="G295" s="68" t="s">
        <v>570</v>
      </c>
      <c r="H295" s="13">
        <f>SUMIFS(BCTC_HN_2018!L:L,BCTC_HN_2018!A:A,A295)</f>
        <v>0</v>
      </c>
      <c r="I295" s="68" t="s">
        <v>570</v>
      </c>
      <c r="J295" s="13">
        <f>SUMIFS(BCTC_M!N:N,BCTC_M!A:A,A295)</f>
        <v>0</v>
      </c>
      <c r="K295" s="13">
        <f>SUMIFS(BCTC_A!V:V,BCTC_A!A:A,A295)</f>
        <v>0</v>
      </c>
      <c r="L295" s="13">
        <f t="shared" si="155"/>
        <v>0</v>
      </c>
      <c r="M295" s="13">
        <f>SUMIFS(ADJ_2019!G:G,ADJ_2019!E:E,A295)</f>
        <v>0</v>
      </c>
      <c r="N295" s="13">
        <f t="shared" si="156"/>
        <v>0</v>
      </c>
      <c r="O295" s="57"/>
      <c r="Q295" s="255"/>
    </row>
    <row r="296" spans="1:17" s="4" customFormat="1" x14ac:dyDescent="0.25">
      <c r="A296" s="15">
        <v>420001</v>
      </c>
      <c r="B296" s="15">
        <v>3310</v>
      </c>
      <c r="C296" s="15">
        <v>418</v>
      </c>
      <c r="D296" s="15">
        <v>420</v>
      </c>
      <c r="E296" s="15" t="s">
        <v>157</v>
      </c>
      <c r="F296" s="15" t="s">
        <v>156</v>
      </c>
      <c r="G296" s="68" t="s">
        <v>570</v>
      </c>
      <c r="H296" s="13">
        <f>SUMIFS(BCTC_HN_2018!L:L,BCTC_HN_2018!A:A,A296)</f>
        <v>0</v>
      </c>
      <c r="I296" s="68" t="s">
        <v>570</v>
      </c>
      <c r="J296" s="13">
        <f>SUMIFS(BCTC_M!N:N,BCTC_M!A:A,A296)</f>
        <v>0</v>
      </c>
      <c r="K296" s="13">
        <f>SUMIFS(BCTC_A!V:V,BCTC_A!A:A,A296)</f>
        <v>0</v>
      </c>
      <c r="L296" s="13">
        <f t="shared" si="155"/>
        <v>0</v>
      </c>
      <c r="M296" s="13">
        <f>SUMIFS(ADJ_2019!G:G,ADJ_2019!E:E,A296)</f>
        <v>0</v>
      </c>
      <c r="N296" s="13">
        <f t="shared" si="156"/>
        <v>0</v>
      </c>
      <c r="O296" s="57"/>
      <c r="Q296" s="255"/>
    </row>
    <row r="297" spans="1:17" s="4" customFormat="1" x14ac:dyDescent="0.25">
      <c r="A297" s="4">
        <v>421001</v>
      </c>
      <c r="B297" s="4">
        <v>3400</v>
      </c>
      <c r="C297" s="22">
        <v>4211</v>
      </c>
      <c r="D297" s="53" t="s">
        <v>152</v>
      </c>
      <c r="E297" s="22" t="s">
        <v>155</v>
      </c>
      <c r="F297" s="22" t="s">
        <v>580</v>
      </c>
      <c r="G297" s="68" t="s">
        <v>570</v>
      </c>
      <c r="H297" s="13">
        <f>SUMIFS(BCTC_HN_2018!L:L,BCTC_HN_2018!A:A,A297)</f>
        <v>0</v>
      </c>
      <c r="I297" s="68" t="s">
        <v>570</v>
      </c>
      <c r="J297" s="13">
        <f>SUMIFS(BCTC_M!N:N,BCTC_M!A:A,A297)</f>
        <v>-240000000</v>
      </c>
      <c r="K297" s="13">
        <f>SUMIFS(BCTC_A!V:V,BCTC_A!A:A,A297)</f>
        <v>-120000000</v>
      </c>
      <c r="L297" s="13">
        <f t="shared" si="155"/>
        <v>-360000000</v>
      </c>
      <c r="M297" s="13">
        <f>SUMIFS(ADJ_2019!G:G,ADJ_2019!E:E,A297)</f>
        <v>314562500</v>
      </c>
      <c r="N297" s="13">
        <f t="shared" si="156"/>
        <v>-45437500</v>
      </c>
      <c r="O297" s="57" t="b">
        <f>N297=H303</f>
        <v>1</v>
      </c>
      <c r="P297" s="221">
        <f>N297-H303</f>
        <v>0</v>
      </c>
      <c r="Q297" s="256"/>
    </row>
    <row r="298" spans="1:17" s="4" customFormat="1" x14ac:dyDescent="0.25">
      <c r="A298" s="2">
        <v>421004</v>
      </c>
      <c r="B298" s="2">
        <v>3400</v>
      </c>
      <c r="C298" s="12">
        <v>4211</v>
      </c>
      <c r="D298" s="51" t="s">
        <v>152</v>
      </c>
      <c r="E298" s="12" t="s">
        <v>142</v>
      </c>
      <c r="F298" s="12" t="s">
        <v>581</v>
      </c>
      <c r="G298" s="68" t="s">
        <v>570</v>
      </c>
      <c r="H298" s="13">
        <f>SUMIFS(BCTC_HN_2018!L:L,BCTC_HN_2018!A:A,A298)</f>
        <v>0</v>
      </c>
      <c r="I298" s="68" t="s">
        <v>570</v>
      </c>
      <c r="J298" s="13">
        <f>SUMIFS(BCTC_M!N:N,BCTC_M!A:A,A298)</f>
        <v>0</v>
      </c>
      <c r="K298" s="13">
        <f>SUMIFS(BCTC_A!V:V,BCTC_A!A:A,A298)</f>
        <v>10000000000</v>
      </c>
      <c r="L298" s="13">
        <f t="shared" si="155"/>
        <v>10000000000</v>
      </c>
      <c r="M298" s="13">
        <f>SUMIFS(ADJ_2019!G:G,ADJ_2019!E:E,A298)</f>
        <v>-10000000000</v>
      </c>
      <c r="N298" s="13">
        <f t="shared" si="156"/>
        <v>0</v>
      </c>
      <c r="O298" s="57"/>
      <c r="Q298" s="255"/>
    </row>
    <row r="299" spans="1:17" s="4" customFormat="1" x14ac:dyDescent="0.25">
      <c r="A299" s="2">
        <v>421003</v>
      </c>
      <c r="B299" s="2">
        <v>3400</v>
      </c>
      <c r="C299" s="12">
        <v>4211</v>
      </c>
      <c r="D299" s="51" t="s">
        <v>152</v>
      </c>
      <c r="E299" s="12" t="s">
        <v>154</v>
      </c>
      <c r="F299" s="12" t="s">
        <v>582</v>
      </c>
      <c r="G299" s="68" t="s">
        <v>570</v>
      </c>
      <c r="H299" s="13">
        <f>SUMIFS(BCTC_HN_2018!L:L,BCTC_HN_2018!A:A,A299)</f>
        <v>0</v>
      </c>
      <c r="I299" s="68" t="s">
        <v>570</v>
      </c>
      <c r="J299" s="13">
        <f>SUMIFS(BCTC_M!N:N,BCTC_M!A:A,A299)</f>
        <v>0</v>
      </c>
      <c r="K299" s="13">
        <f>SUMIFS(BCTC_A!V:V,BCTC_A!A:A,A299)</f>
        <v>0</v>
      </c>
      <c r="L299" s="13">
        <f t="shared" si="155"/>
        <v>0</v>
      </c>
      <c r="M299" s="13">
        <f>SUMIFS(ADJ_2019!G:G,ADJ_2019!E:E,A299)</f>
        <v>0</v>
      </c>
      <c r="N299" s="13">
        <f t="shared" si="156"/>
        <v>0</v>
      </c>
      <c r="O299" s="57"/>
      <c r="Q299" s="255"/>
    </row>
    <row r="300" spans="1:17" s="4" customFormat="1" x14ac:dyDescent="0.25">
      <c r="A300" s="2">
        <v>421005</v>
      </c>
      <c r="B300" s="2">
        <v>3400</v>
      </c>
      <c r="C300" s="12">
        <v>4211</v>
      </c>
      <c r="D300" s="51" t="s">
        <v>152</v>
      </c>
      <c r="E300" s="12" t="s">
        <v>153</v>
      </c>
      <c r="F300" s="12" t="s">
        <v>583</v>
      </c>
      <c r="G300" s="68" t="s">
        <v>570</v>
      </c>
      <c r="H300" s="13">
        <f>SUMIFS(BCTC_HN_2018!L:L,BCTC_HN_2018!A:A,A300)</f>
        <v>0</v>
      </c>
      <c r="I300" s="68" t="s">
        <v>570</v>
      </c>
      <c r="J300" s="13">
        <f>SUMIFS(BCTC_M!N:N,BCTC_M!A:A,A300)</f>
        <v>0</v>
      </c>
      <c r="K300" s="13">
        <f>SUMIFS(BCTC_A!V:V,BCTC_A!A:A,A300)</f>
        <v>0</v>
      </c>
      <c r="L300" s="13">
        <f t="shared" si="155"/>
        <v>0</v>
      </c>
      <c r="M300" s="13">
        <f>SUMIFS(ADJ_2019!G:G,ADJ_2019!E:E,A300)</f>
        <v>0</v>
      </c>
      <c r="N300" s="13">
        <f t="shared" si="156"/>
        <v>0</v>
      </c>
      <c r="O300" s="57"/>
      <c r="Q300" s="255"/>
    </row>
    <row r="301" spans="1:17" s="4" customFormat="1" x14ac:dyDescent="0.25">
      <c r="A301" s="4">
        <v>421006</v>
      </c>
      <c r="B301" s="4">
        <v>3400</v>
      </c>
      <c r="C301" s="22">
        <v>4211</v>
      </c>
      <c r="D301" s="53" t="s">
        <v>152</v>
      </c>
      <c r="E301" s="22" t="s">
        <v>151</v>
      </c>
      <c r="F301" s="22" t="s">
        <v>584</v>
      </c>
      <c r="G301" s="68" t="s">
        <v>570</v>
      </c>
      <c r="H301" s="13">
        <f>SUMIFS(BCTC_HN_2018!L:L,BCTC_HN_2018!A:A,A301)</f>
        <v>0</v>
      </c>
      <c r="I301" s="68" t="s">
        <v>570</v>
      </c>
      <c r="J301" s="13">
        <f>SUMIFS(BCTC_M!N:N,BCTC_M!A:A,A301)</f>
        <v>0</v>
      </c>
      <c r="K301" s="13">
        <f>SUMIFS(BCTC_A!V:V,BCTC_A!A:A,A301)</f>
        <v>0</v>
      </c>
      <c r="L301" s="13">
        <f t="shared" si="155"/>
        <v>0</v>
      </c>
      <c r="M301" s="13">
        <f>SUMIFS(ADJ_2019!G:G,ADJ_2019!E:E,A301)</f>
        <v>0</v>
      </c>
      <c r="N301" s="13">
        <f t="shared" si="156"/>
        <v>0</v>
      </c>
      <c r="O301" s="57"/>
      <c r="Q301" s="255"/>
    </row>
    <row r="302" spans="1:17" s="4" customFormat="1" x14ac:dyDescent="0.25">
      <c r="A302" s="4">
        <v>421002</v>
      </c>
      <c r="B302" s="4">
        <v>3400</v>
      </c>
      <c r="C302" s="22">
        <v>4212</v>
      </c>
      <c r="D302" s="53" t="s">
        <v>150</v>
      </c>
      <c r="E302" s="22" t="s">
        <v>149</v>
      </c>
      <c r="F302" s="22" t="s">
        <v>585</v>
      </c>
      <c r="G302" s="68"/>
      <c r="H302" s="219">
        <f t="shared" ref="H302:N302" si="157">H387</f>
        <v>-45437500</v>
      </c>
      <c r="I302" s="68"/>
      <c r="J302" s="219">
        <f t="shared" si="157"/>
        <v>-8400000000</v>
      </c>
      <c r="K302" s="219">
        <f t="shared" si="157"/>
        <v>-11640000000</v>
      </c>
      <c r="L302" s="219">
        <f t="shared" si="157"/>
        <v>-20040000000</v>
      </c>
      <c r="M302" s="219">
        <f t="shared" si="157"/>
        <v>12210249999.999998</v>
      </c>
      <c r="N302" s="219">
        <f t="shared" si="157"/>
        <v>-7829750000</v>
      </c>
      <c r="O302" s="57"/>
      <c r="Q302" s="255"/>
    </row>
    <row r="303" spans="1:17" s="4" customFormat="1" x14ac:dyDescent="0.25">
      <c r="A303" s="15"/>
      <c r="B303" s="15"/>
      <c r="C303" s="15"/>
      <c r="D303" s="15">
        <v>421</v>
      </c>
      <c r="E303" s="15" t="s">
        <v>148</v>
      </c>
      <c r="F303" s="15" t="s">
        <v>783</v>
      </c>
      <c r="G303" s="69"/>
      <c r="H303" s="16">
        <f t="shared" ref="H303:N303" si="158">SUM(H297:H302)</f>
        <v>-45437500</v>
      </c>
      <c r="I303" s="69"/>
      <c r="J303" s="16">
        <f t="shared" si="158"/>
        <v>-8640000000</v>
      </c>
      <c r="K303" s="16">
        <f t="shared" si="158"/>
        <v>-1760000000</v>
      </c>
      <c r="L303" s="16">
        <f t="shared" si="158"/>
        <v>-10400000000</v>
      </c>
      <c r="M303" s="16">
        <f t="shared" si="158"/>
        <v>2524812499.9999981</v>
      </c>
      <c r="N303" s="16">
        <f t="shared" si="158"/>
        <v>-7875187500</v>
      </c>
      <c r="O303" s="57"/>
      <c r="Q303" s="255"/>
    </row>
    <row r="304" spans="1:17" s="4" customFormat="1" x14ac:dyDescent="0.25">
      <c r="A304" s="15">
        <v>422001</v>
      </c>
      <c r="B304" s="15">
        <v>3300</v>
      </c>
      <c r="C304" s="15">
        <v>441</v>
      </c>
      <c r="D304" s="15">
        <v>422</v>
      </c>
      <c r="E304" s="15" t="s">
        <v>147</v>
      </c>
      <c r="F304" s="15" t="s">
        <v>146</v>
      </c>
      <c r="G304" s="69" t="s">
        <v>570</v>
      </c>
      <c r="H304" s="13">
        <f>SUMIFS(BCTC_HN_2018!L:L,BCTC_HN_2018!A:A,A304)</f>
        <v>0</v>
      </c>
      <c r="I304" s="69" t="s">
        <v>570</v>
      </c>
      <c r="J304" s="13">
        <f>SUMIFS(BCTC_M!N:N,BCTC_M!A:A,A304)</f>
        <v>0</v>
      </c>
      <c r="K304" s="13">
        <f>SUMIFS(BCTC_A!V:V,BCTC_A!A:A,A304)</f>
        <v>0</v>
      </c>
      <c r="L304" s="13">
        <f t="shared" ref="L304:L308" si="159">K304+J304</f>
        <v>0</v>
      </c>
      <c r="M304" s="13">
        <f>SUMIFS(ADJ_2019!G:G,ADJ_2019!E:E,A304)</f>
        <v>0</v>
      </c>
      <c r="N304" s="13">
        <f t="shared" ref="N304:N308" si="160">M304+L304</f>
        <v>0</v>
      </c>
      <c r="O304" s="57"/>
      <c r="Q304" s="255"/>
    </row>
    <row r="305" spans="1:17" s="22" customFormat="1" x14ac:dyDescent="0.25">
      <c r="A305" s="22">
        <v>429000</v>
      </c>
      <c r="B305" s="22">
        <v>3500</v>
      </c>
      <c r="E305" s="22" t="s">
        <v>145</v>
      </c>
      <c r="F305" s="22" t="s">
        <v>586</v>
      </c>
      <c r="G305" s="68" t="s">
        <v>570</v>
      </c>
      <c r="H305" s="13">
        <f>SUMIFS(BCTC_HN_2018!L:L,BCTC_HN_2018!A:A,A305)</f>
        <v>0</v>
      </c>
      <c r="I305" s="68" t="s">
        <v>570</v>
      </c>
      <c r="J305" s="13">
        <f>SUMIFS(BCTC_M!N:N,BCTC_M!A:A,A305)</f>
        <v>0</v>
      </c>
      <c r="K305" s="13">
        <f>SUMIFS(BCTC_A!V:V,BCTC_A!A:A,A305)</f>
        <v>0</v>
      </c>
      <c r="L305" s="13">
        <f t="shared" si="159"/>
        <v>0</v>
      </c>
      <c r="M305" s="13">
        <f>SUMIFS(ADJ_2019!G:G,ADJ_2019!E:E,A305)</f>
        <v>-3780000000</v>
      </c>
      <c r="N305" s="13">
        <f t="shared" si="160"/>
        <v>-3780000000</v>
      </c>
      <c r="O305" s="57" t="b">
        <f>N305=H309</f>
        <v>1</v>
      </c>
      <c r="Q305" s="257"/>
    </row>
    <row r="306" spans="1:17" s="22" customFormat="1" x14ac:dyDescent="0.25">
      <c r="A306" s="22">
        <v>429001</v>
      </c>
      <c r="B306" s="22">
        <v>3500</v>
      </c>
      <c r="E306" s="22" t="s">
        <v>636</v>
      </c>
      <c r="F306" s="22" t="s">
        <v>587</v>
      </c>
      <c r="G306" s="68" t="s">
        <v>570</v>
      </c>
      <c r="H306" s="13">
        <f>SUMIFS(BCTC_HN_2018!L:L,BCTC_HN_2018!A:A,A306)</f>
        <v>-7500000</v>
      </c>
      <c r="I306" s="68" t="s">
        <v>570</v>
      </c>
      <c r="J306" s="13">
        <f>SUMIFS(BCTC_M!N:N,BCTC_M!A:A,A306)</f>
        <v>0</v>
      </c>
      <c r="K306" s="13">
        <f>SUMIFS(BCTC_A!V:V,BCTC_A!A:A,A306)</f>
        <v>0</v>
      </c>
      <c r="L306" s="13">
        <f t="shared" si="159"/>
        <v>0</v>
      </c>
      <c r="M306" s="13">
        <f>SUMIFS(ADJ_2019!G:G,ADJ_2019!E:E,A306)</f>
        <v>-2410000000.0000005</v>
      </c>
      <c r="N306" s="13">
        <f t="shared" si="160"/>
        <v>-2410000000.0000005</v>
      </c>
      <c r="O306" s="98"/>
      <c r="Q306" s="257"/>
    </row>
    <row r="307" spans="1:17" s="22" customFormat="1" x14ac:dyDescent="0.25">
      <c r="A307" s="22">
        <v>429003</v>
      </c>
      <c r="B307" s="22">
        <v>3500</v>
      </c>
      <c r="E307" s="22" t="s">
        <v>143</v>
      </c>
      <c r="F307" s="22" t="s">
        <v>588</v>
      </c>
      <c r="G307" s="68" t="s">
        <v>570</v>
      </c>
      <c r="H307" s="13">
        <f>SUMIFS(BCTC_HN_2018!L:L,BCTC_HN_2018!A:A,A307)</f>
        <v>-3772500000</v>
      </c>
      <c r="I307" s="68" t="s">
        <v>570</v>
      </c>
      <c r="J307" s="13">
        <f>SUMIFS(BCTC_M!N:N,BCTC_M!A:A,A307)</f>
        <v>0</v>
      </c>
      <c r="K307" s="13">
        <f>SUMIFS(BCTC_A!V:V,BCTC_A!A:A,A307)</f>
        <v>0</v>
      </c>
      <c r="L307" s="13">
        <f t="shared" si="159"/>
        <v>0</v>
      </c>
      <c r="M307" s="13">
        <f>SUMIFS(ADJ_2019!G:G,ADJ_2019!E:E,A307)</f>
        <v>0</v>
      </c>
      <c r="N307" s="13">
        <f t="shared" si="160"/>
        <v>0</v>
      </c>
      <c r="O307" s="98"/>
      <c r="Q307" s="257"/>
    </row>
    <row r="308" spans="1:17" s="22" customFormat="1" x14ac:dyDescent="0.25">
      <c r="A308" s="22">
        <v>429002</v>
      </c>
      <c r="B308" s="22">
        <v>3500</v>
      </c>
      <c r="E308" s="22" t="s">
        <v>768</v>
      </c>
      <c r="F308" s="22" t="s">
        <v>769</v>
      </c>
      <c r="G308" s="68" t="s">
        <v>570</v>
      </c>
      <c r="H308" s="13">
        <f>SUMIFS(BCTC_HN_2018!L:L,BCTC_HN_2018!A:A,A308)</f>
        <v>0</v>
      </c>
      <c r="I308" s="68" t="s">
        <v>570</v>
      </c>
      <c r="J308" s="13">
        <f>SUMIFS(BCTC_M!N:N,BCTC_M!A:A,A308)</f>
        <v>0</v>
      </c>
      <c r="K308" s="13">
        <f>SUMIFS(BCTC_A!V:V,BCTC_A!A:A,A308)</f>
        <v>0</v>
      </c>
      <c r="L308" s="13">
        <f t="shared" si="159"/>
        <v>0</v>
      </c>
      <c r="M308" s="13">
        <f>SUMIFS(ADJ_2019!G:G,ADJ_2019!E:E,A308)</f>
        <v>2500000000</v>
      </c>
      <c r="N308" s="13">
        <f t="shared" si="160"/>
        <v>2500000000</v>
      </c>
      <c r="O308" s="98"/>
      <c r="Q308" s="257"/>
    </row>
    <row r="309" spans="1:17" s="4" customFormat="1" x14ac:dyDescent="0.25">
      <c r="A309" s="15"/>
      <c r="B309" s="15"/>
      <c r="C309" s="15"/>
      <c r="D309" s="15">
        <v>429</v>
      </c>
      <c r="E309" s="15" t="s">
        <v>770</v>
      </c>
      <c r="F309" s="15" t="s">
        <v>141</v>
      </c>
      <c r="G309" s="69"/>
      <c r="H309" s="16">
        <f t="shared" ref="H309:N309" si="161">SUM(H305:H308)</f>
        <v>-3780000000</v>
      </c>
      <c r="I309" s="69"/>
      <c r="J309" s="16">
        <f t="shared" si="161"/>
        <v>0</v>
      </c>
      <c r="K309" s="16">
        <f t="shared" si="161"/>
        <v>0</v>
      </c>
      <c r="L309" s="16">
        <f t="shared" si="161"/>
        <v>0</v>
      </c>
      <c r="M309" s="16">
        <f t="shared" si="161"/>
        <v>-3690000000</v>
      </c>
      <c r="N309" s="16">
        <f t="shared" si="161"/>
        <v>-3690000000</v>
      </c>
      <c r="O309" s="57" t="b">
        <f>N309=P309</f>
        <v>1</v>
      </c>
      <c r="P309" s="221">
        <f>K317*25%+ADJ_2019!G33</f>
        <v>-3690000000.0000005</v>
      </c>
      <c r="Q309" s="256"/>
    </row>
    <row r="310" spans="1:17" s="4" customFormat="1" x14ac:dyDescent="0.25">
      <c r="A310" s="19"/>
      <c r="B310" s="19"/>
      <c r="C310" s="19"/>
      <c r="D310" s="19">
        <v>410</v>
      </c>
      <c r="E310" s="19" t="s">
        <v>140</v>
      </c>
      <c r="F310" s="19" t="s">
        <v>139</v>
      </c>
      <c r="G310" s="72"/>
      <c r="H310" s="20">
        <f t="shared" ref="H310:N310" si="162">SUM(H284:H290,H293:H296,H303:H304,H309)</f>
        <v>-113825437500</v>
      </c>
      <c r="I310" s="72"/>
      <c r="J310" s="20">
        <f t="shared" si="162"/>
        <v>-118640000000</v>
      </c>
      <c r="K310" s="20">
        <f t="shared" si="162"/>
        <v>-16760000000</v>
      </c>
      <c r="L310" s="20">
        <f t="shared" si="162"/>
        <v>-135400000000</v>
      </c>
      <c r="M310" s="20">
        <f t="shared" si="162"/>
        <v>13834812500</v>
      </c>
      <c r="N310" s="20">
        <f t="shared" si="162"/>
        <v>-121565187500</v>
      </c>
      <c r="O310" s="57"/>
      <c r="Q310" s="255"/>
    </row>
    <row r="311" spans="1:17" s="4" customFormat="1" x14ac:dyDescent="0.25">
      <c r="A311" s="2">
        <v>431001</v>
      </c>
      <c r="B311" s="2">
        <v>3300</v>
      </c>
      <c r="C311" s="12">
        <v>161</v>
      </c>
      <c r="D311" s="12">
        <v>431</v>
      </c>
      <c r="E311" s="12" t="s">
        <v>138</v>
      </c>
      <c r="F311" s="12" t="s">
        <v>137</v>
      </c>
      <c r="G311" s="68" t="s">
        <v>570</v>
      </c>
      <c r="H311" s="13">
        <f>SUMIFS(BCTC_HN_2018!L:L,BCTC_HN_2018!A:A,A311)</f>
        <v>0</v>
      </c>
      <c r="I311" s="68" t="s">
        <v>570</v>
      </c>
      <c r="J311" s="13">
        <f>SUMIFS(BCTC_M!N:N,BCTC_M!A:A,A311)</f>
        <v>0</v>
      </c>
      <c r="K311" s="13">
        <f>SUMIFS(BCTC_A!V:V,BCTC_A!A:A,A311)</f>
        <v>0</v>
      </c>
      <c r="L311" s="13">
        <f t="shared" ref="L311:L313" si="163">K311+J311</f>
        <v>0</v>
      </c>
      <c r="M311" s="13">
        <f>SUMIFS(ADJ_2019!G:G,ADJ_2019!E:E,A311)</f>
        <v>0</v>
      </c>
      <c r="N311" s="13">
        <f t="shared" ref="N311:N313" si="164">M311+L311</f>
        <v>0</v>
      </c>
      <c r="O311" s="57"/>
      <c r="Q311" s="255"/>
    </row>
    <row r="312" spans="1:17" s="4" customFormat="1" x14ac:dyDescent="0.25">
      <c r="A312" s="2">
        <v>431002</v>
      </c>
      <c r="B312" s="2">
        <v>3300</v>
      </c>
      <c r="C312" s="12">
        <v>4611</v>
      </c>
      <c r="D312" s="12">
        <v>431</v>
      </c>
      <c r="E312" s="12" t="s">
        <v>136</v>
      </c>
      <c r="F312" s="12" t="s">
        <v>135</v>
      </c>
      <c r="G312" s="68" t="s">
        <v>570</v>
      </c>
      <c r="H312" s="13">
        <f>SUMIFS(BCTC_HN_2018!L:L,BCTC_HN_2018!A:A,A312)</f>
        <v>0</v>
      </c>
      <c r="I312" s="68" t="s">
        <v>570</v>
      </c>
      <c r="J312" s="13">
        <f>SUMIFS(BCTC_M!N:N,BCTC_M!A:A,A312)</f>
        <v>0</v>
      </c>
      <c r="K312" s="13">
        <f>SUMIFS(BCTC_A!V:V,BCTC_A!A:A,A312)</f>
        <v>0</v>
      </c>
      <c r="L312" s="13">
        <f t="shared" si="163"/>
        <v>0</v>
      </c>
      <c r="M312" s="13">
        <f>SUMIFS(ADJ_2019!G:G,ADJ_2019!E:E,A312)</f>
        <v>0</v>
      </c>
      <c r="N312" s="13">
        <f t="shared" si="164"/>
        <v>0</v>
      </c>
      <c r="O312" s="57"/>
      <c r="Q312" s="255"/>
    </row>
    <row r="313" spans="1:17" s="4" customFormat="1" x14ac:dyDescent="0.25">
      <c r="A313" s="2">
        <v>431003</v>
      </c>
      <c r="B313" s="2">
        <v>3300</v>
      </c>
      <c r="C313" s="12">
        <v>4612</v>
      </c>
      <c r="D313" s="12">
        <v>431</v>
      </c>
      <c r="E313" s="12" t="s">
        <v>134</v>
      </c>
      <c r="F313" s="12" t="s">
        <v>133</v>
      </c>
      <c r="G313" s="68" t="s">
        <v>570</v>
      </c>
      <c r="H313" s="13">
        <f>SUMIFS(BCTC_HN_2018!L:L,BCTC_HN_2018!A:A,A313)</f>
        <v>0</v>
      </c>
      <c r="I313" s="68" t="s">
        <v>570</v>
      </c>
      <c r="J313" s="13">
        <f>SUMIFS(BCTC_M!N:N,BCTC_M!A:A,A313)</f>
        <v>0</v>
      </c>
      <c r="K313" s="13">
        <f>SUMIFS(BCTC_A!V:V,BCTC_A!A:A,A313)</f>
        <v>0</v>
      </c>
      <c r="L313" s="13">
        <f t="shared" si="163"/>
        <v>0</v>
      </c>
      <c r="M313" s="13">
        <f>SUMIFS(ADJ_2019!G:G,ADJ_2019!E:E,A313)</f>
        <v>0</v>
      </c>
      <c r="N313" s="13">
        <f t="shared" si="164"/>
        <v>0</v>
      </c>
      <c r="O313" s="57"/>
      <c r="Q313" s="255"/>
    </row>
    <row r="314" spans="1:17" s="4" customFormat="1" x14ac:dyDescent="0.25">
      <c r="A314" s="15"/>
      <c r="B314" s="15"/>
      <c r="C314" s="15"/>
      <c r="D314" s="15"/>
      <c r="E314" s="15" t="s">
        <v>132</v>
      </c>
      <c r="F314" s="15" t="s">
        <v>131</v>
      </c>
      <c r="G314" s="69"/>
      <c r="H314" s="16">
        <f t="shared" ref="H314:N314" si="165">SUM(H311:H313)</f>
        <v>0</v>
      </c>
      <c r="I314" s="69"/>
      <c r="J314" s="16">
        <f t="shared" si="165"/>
        <v>0</v>
      </c>
      <c r="K314" s="16">
        <f t="shared" si="165"/>
        <v>0</v>
      </c>
      <c r="L314" s="16">
        <f t="shared" si="165"/>
        <v>0</v>
      </c>
      <c r="M314" s="16">
        <f t="shared" si="165"/>
        <v>0</v>
      </c>
      <c r="N314" s="16">
        <f t="shared" si="165"/>
        <v>0</v>
      </c>
      <c r="O314" s="57"/>
      <c r="Q314" s="255"/>
    </row>
    <row r="315" spans="1:17" s="4" customFormat="1" x14ac:dyDescent="0.25">
      <c r="A315" s="15">
        <v>432001</v>
      </c>
      <c r="B315" s="15">
        <v>3300</v>
      </c>
      <c r="C315" s="15">
        <v>466</v>
      </c>
      <c r="D315" s="15">
        <v>432</v>
      </c>
      <c r="E315" s="15" t="s">
        <v>130</v>
      </c>
      <c r="F315" s="15" t="s">
        <v>129</v>
      </c>
      <c r="G315" s="68" t="s">
        <v>570</v>
      </c>
      <c r="H315" s="13">
        <f>SUMIFS(BCTC_HN_2018!L:L,BCTC_HN_2018!A:A,A315)</f>
        <v>0</v>
      </c>
      <c r="I315" s="68" t="s">
        <v>570</v>
      </c>
      <c r="J315" s="13">
        <f>SUMIFS(BCTC_M!N:N,BCTC_M!A:A,A315)</f>
        <v>0</v>
      </c>
      <c r="K315" s="13">
        <f>SUMIFS(BCTC_A!V:V,BCTC_A!A:A,A315)</f>
        <v>0</v>
      </c>
      <c r="L315" s="13">
        <f>K315+J315</f>
        <v>0</v>
      </c>
      <c r="M315" s="13">
        <f>SUMIFS(ADJ_2019!G:G,ADJ_2019!E:E,A315)</f>
        <v>0</v>
      </c>
      <c r="N315" s="13">
        <f>M315+L315</f>
        <v>0</v>
      </c>
      <c r="O315" s="57"/>
      <c r="Q315" s="255"/>
    </row>
    <row r="316" spans="1:17" s="4" customFormat="1" x14ac:dyDescent="0.25">
      <c r="A316" s="19"/>
      <c r="B316" s="19"/>
      <c r="C316" s="19"/>
      <c r="D316" s="19">
        <v>430</v>
      </c>
      <c r="E316" s="19" t="s">
        <v>128</v>
      </c>
      <c r="F316" s="19" t="s">
        <v>127</v>
      </c>
      <c r="G316" s="72"/>
      <c r="H316" s="20">
        <f t="shared" ref="H316:N316" si="166">SUM(H314:H315)</f>
        <v>0</v>
      </c>
      <c r="I316" s="72"/>
      <c r="J316" s="20">
        <f t="shared" si="166"/>
        <v>0</v>
      </c>
      <c r="K316" s="20">
        <f t="shared" si="166"/>
        <v>0</v>
      </c>
      <c r="L316" s="20">
        <f t="shared" si="166"/>
        <v>0</v>
      </c>
      <c r="M316" s="20">
        <f t="shared" si="166"/>
        <v>0</v>
      </c>
      <c r="N316" s="20">
        <f t="shared" si="166"/>
        <v>0</v>
      </c>
      <c r="O316" s="57"/>
      <c r="Q316" s="255"/>
    </row>
    <row r="317" spans="1:17" s="4" customFormat="1" x14ac:dyDescent="0.25">
      <c r="A317" s="27"/>
      <c r="B317" s="27"/>
      <c r="C317" s="27"/>
      <c r="D317" s="27">
        <v>400</v>
      </c>
      <c r="E317" s="27" t="s">
        <v>126</v>
      </c>
      <c r="F317" s="27"/>
      <c r="G317" s="72"/>
      <c r="H317" s="28">
        <f t="shared" ref="H317:N317" si="167">SUM(H310,H316)</f>
        <v>-113825437500</v>
      </c>
      <c r="I317" s="72"/>
      <c r="J317" s="28">
        <f t="shared" si="167"/>
        <v>-118640000000</v>
      </c>
      <c r="K317" s="28">
        <f t="shared" si="167"/>
        <v>-16760000000</v>
      </c>
      <c r="L317" s="28">
        <f t="shared" si="167"/>
        <v>-135400000000</v>
      </c>
      <c r="M317" s="28">
        <f t="shared" si="167"/>
        <v>13834812500</v>
      </c>
      <c r="N317" s="28">
        <f t="shared" si="167"/>
        <v>-121565187500</v>
      </c>
      <c r="O317" s="57"/>
      <c r="Q317" s="255"/>
    </row>
    <row r="318" spans="1:17" s="4" customFormat="1" x14ac:dyDescent="0.25">
      <c r="A318" s="43"/>
      <c r="B318" s="43"/>
      <c r="C318" s="43"/>
      <c r="D318" s="43">
        <v>440</v>
      </c>
      <c r="E318" s="43" t="s">
        <v>125</v>
      </c>
      <c r="F318" s="43" t="s">
        <v>124</v>
      </c>
      <c r="G318" s="73"/>
      <c r="H318" s="44">
        <f t="shared" ref="H318:N318" si="168">SUM(H317,H280)</f>
        <v>-129040437500</v>
      </c>
      <c r="I318" s="73"/>
      <c r="J318" s="44">
        <f t="shared" si="168"/>
        <v>-150800000000</v>
      </c>
      <c r="K318" s="44">
        <f t="shared" si="168"/>
        <v>-83925000000</v>
      </c>
      <c r="L318" s="44">
        <f t="shared" si="168"/>
        <v>-234725000000</v>
      </c>
      <c r="M318" s="44">
        <f t="shared" si="168"/>
        <v>59434812500</v>
      </c>
      <c r="N318" s="44">
        <f t="shared" si="168"/>
        <v>-175290187500</v>
      </c>
      <c r="O318" s="57"/>
      <c r="Q318" s="255"/>
    </row>
    <row r="319" spans="1:17" s="57" customFormat="1" x14ac:dyDescent="0.25">
      <c r="A319" s="55"/>
      <c r="B319" s="55"/>
      <c r="C319" s="55"/>
      <c r="D319" s="55"/>
      <c r="E319" s="55"/>
      <c r="F319" s="55"/>
      <c r="G319" s="74"/>
      <c r="H319" s="56" t="b">
        <f t="shared" ref="H319:N319" si="169">ROUND(H318,0)=-ROUND(H202,0)</f>
        <v>1</v>
      </c>
      <c r="I319" s="74"/>
      <c r="J319" s="56" t="b">
        <f t="shared" si="169"/>
        <v>1</v>
      </c>
      <c r="K319" s="56" t="b">
        <f t="shared" si="169"/>
        <v>1</v>
      </c>
      <c r="L319" s="56" t="b">
        <f t="shared" si="169"/>
        <v>1</v>
      </c>
      <c r="M319" s="56" t="b">
        <f t="shared" si="169"/>
        <v>1</v>
      </c>
      <c r="N319" s="56" t="b">
        <f t="shared" si="169"/>
        <v>1</v>
      </c>
      <c r="Q319" s="253"/>
    </row>
    <row r="320" spans="1:17" s="4" customFormat="1" x14ac:dyDescent="0.25">
      <c r="A320" s="2"/>
      <c r="B320" s="2"/>
      <c r="C320" s="2"/>
      <c r="D320" s="2"/>
      <c r="E320" s="1" t="s">
        <v>123</v>
      </c>
      <c r="F320" s="1" t="s">
        <v>122</v>
      </c>
      <c r="G320" s="72"/>
      <c r="H320" s="3"/>
      <c r="I320" s="72"/>
      <c r="J320" s="3"/>
      <c r="K320" s="3"/>
      <c r="L320" s="3"/>
      <c r="M320" s="3"/>
      <c r="N320" s="3"/>
      <c r="O320" s="57"/>
    </row>
    <row r="321" spans="1:17" s="4" customFormat="1" x14ac:dyDescent="0.25">
      <c r="A321" s="2">
        <v>511100</v>
      </c>
      <c r="B321" s="2">
        <v>6100</v>
      </c>
      <c r="C321" s="12">
        <v>5111</v>
      </c>
      <c r="D321" s="12">
        <v>1</v>
      </c>
      <c r="E321" s="12" t="s">
        <v>121</v>
      </c>
      <c r="F321" s="12" t="s">
        <v>120</v>
      </c>
      <c r="G321" s="68" t="s">
        <v>570</v>
      </c>
      <c r="H321" s="13">
        <f>SUMIFS(BCTC_HN_2018!L:L,BCTC_HN_2018!A:A,A321)</f>
        <v>-27000000000</v>
      </c>
      <c r="I321" s="68" t="s">
        <v>570</v>
      </c>
      <c r="J321" s="13">
        <f>SUMIFS(BCTC_M!N:N,BCTC_M!A:A,A321)</f>
        <v>-14400000000</v>
      </c>
      <c r="K321" s="13">
        <f>SUMIFS(BCTC_A!V:V,BCTC_A!A:A,A321)</f>
        <v>-120000000000</v>
      </c>
      <c r="L321" s="13">
        <f t="shared" ref="L321:L326" si="170">K321+J321</f>
        <v>-134400000000</v>
      </c>
      <c r="M321" s="13">
        <f>SUMIFS(ADJ_2019!G:G,ADJ_2019!E:E,A321)</f>
        <v>11999999999.999998</v>
      </c>
      <c r="N321" s="13">
        <f t="shared" ref="N321:N326" si="171">M321+L321</f>
        <v>-122400000000</v>
      </c>
      <c r="O321" s="57"/>
      <c r="Q321" s="255"/>
    </row>
    <row r="322" spans="1:17" s="4" customFormat="1" x14ac:dyDescent="0.25">
      <c r="A322" s="2">
        <v>511200</v>
      </c>
      <c r="B322" s="2">
        <v>6100</v>
      </c>
      <c r="C322" s="12">
        <v>5112</v>
      </c>
      <c r="D322" s="12">
        <v>1</v>
      </c>
      <c r="E322" s="12" t="s">
        <v>119</v>
      </c>
      <c r="F322" s="12" t="s">
        <v>118</v>
      </c>
      <c r="G322" s="68" t="s">
        <v>570</v>
      </c>
      <c r="H322" s="13">
        <f>SUMIFS(BCTC_HN_2018!L:L,BCTC_HN_2018!A:A,A322)</f>
        <v>0</v>
      </c>
      <c r="I322" s="68" t="s">
        <v>570</v>
      </c>
      <c r="J322" s="13">
        <f>SUMIFS(BCTC_M!N:N,BCTC_M!A:A,A322)</f>
        <v>0</v>
      </c>
      <c r="K322" s="13">
        <f>SUMIFS(BCTC_A!V:V,BCTC_A!A:A,A322)</f>
        <v>0</v>
      </c>
      <c r="L322" s="13">
        <f t="shared" si="170"/>
        <v>0</v>
      </c>
      <c r="M322" s="13">
        <f>SUMIFS(ADJ_2019!G:G,ADJ_2019!E:E,A322)</f>
        <v>0</v>
      </c>
      <c r="N322" s="13">
        <f t="shared" si="171"/>
        <v>0</v>
      </c>
      <c r="O322" s="57"/>
      <c r="Q322" s="255"/>
    </row>
    <row r="323" spans="1:17" s="4" customFormat="1" x14ac:dyDescent="0.25">
      <c r="A323" s="2">
        <v>511300</v>
      </c>
      <c r="B323" s="2">
        <v>6100</v>
      </c>
      <c r="C323" s="12">
        <v>5113</v>
      </c>
      <c r="D323" s="12">
        <v>1</v>
      </c>
      <c r="E323" s="12" t="s">
        <v>117</v>
      </c>
      <c r="F323" s="12" t="s">
        <v>116</v>
      </c>
      <c r="G323" s="68" t="s">
        <v>570</v>
      </c>
      <c r="H323" s="13">
        <f>SUMIFS(BCTC_HN_2018!L:L,BCTC_HN_2018!A:A,A323)</f>
        <v>0</v>
      </c>
      <c r="I323" s="68" t="s">
        <v>570</v>
      </c>
      <c r="J323" s="13">
        <f>SUMIFS(BCTC_M!N:N,BCTC_M!A:A,A323)</f>
        <v>0</v>
      </c>
      <c r="K323" s="13">
        <f>SUMIFS(BCTC_A!V:V,BCTC_A!A:A,A323)</f>
        <v>0</v>
      </c>
      <c r="L323" s="13">
        <f t="shared" si="170"/>
        <v>0</v>
      </c>
      <c r="M323" s="13">
        <f>SUMIFS(ADJ_2019!G:G,ADJ_2019!E:E,A323)</f>
        <v>0</v>
      </c>
      <c r="N323" s="13">
        <f t="shared" si="171"/>
        <v>0</v>
      </c>
      <c r="O323" s="57"/>
      <c r="Q323" s="255"/>
    </row>
    <row r="324" spans="1:17" s="4" customFormat="1" x14ac:dyDescent="0.25">
      <c r="A324" s="2">
        <v>511400</v>
      </c>
      <c r="B324" s="2">
        <v>6100</v>
      </c>
      <c r="C324" s="12">
        <v>5114</v>
      </c>
      <c r="D324" s="12">
        <v>1</v>
      </c>
      <c r="E324" s="12" t="s">
        <v>115</v>
      </c>
      <c r="F324" s="12" t="s">
        <v>114</v>
      </c>
      <c r="G324" s="68" t="s">
        <v>570</v>
      </c>
      <c r="H324" s="13">
        <f>SUMIFS(BCTC_HN_2018!L:L,BCTC_HN_2018!A:A,A324)</f>
        <v>0</v>
      </c>
      <c r="I324" s="68" t="s">
        <v>570</v>
      </c>
      <c r="J324" s="13">
        <f>SUMIFS(BCTC_M!N:N,BCTC_M!A:A,A324)</f>
        <v>0</v>
      </c>
      <c r="K324" s="13">
        <f>SUMIFS(BCTC_A!V:V,BCTC_A!A:A,A324)</f>
        <v>0</v>
      </c>
      <c r="L324" s="13">
        <f t="shared" si="170"/>
        <v>0</v>
      </c>
      <c r="M324" s="13">
        <f>SUMIFS(ADJ_2019!G:G,ADJ_2019!E:E,A324)</f>
        <v>0</v>
      </c>
      <c r="N324" s="13">
        <f t="shared" si="171"/>
        <v>0</v>
      </c>
      <c r="O324" s="57"/>
      <c r="Q324" s="255"/>
    </row>
    <row r="325" spans="1:17" s="4" customFormat="1" x14ac:dyDescent="0.25">
      <c r="A325" s="2">
        <v>511700</v>
      </c>
      <c r="B325" s="2">
        <v>6100</v>
      </c>
      <c r="C325" s="12">
        <v>5117</v>
      </c>
      <c r="D325" s="12">
        <v>1</v>
      </c>
      <c r="E325" s="12" t="s">
        <v>113</v>
      </c>
      <c r="F325" s="12" t="s">
        <v>112</v>
      </c>
      <c r="G325" s="68" t="s">
        <v>570</v>
      </c>
      <c r="H325" s="13">
        <f>SUMIFS(BCTC_HN_2018!L:L,BCTC_HN_2018!A:A,A325)</f>
        <v>0</v>
      </c>
      <c r="I325" s="68" t="s">
        <v>570</v>
      </c>
      <c r="J325" s="13">
        <f>SUMIFS(BCTC_M!N:N,BCTC_M!A:A,A325)</f>
        <v>0</v>
      </c>
      <c r="K325" s="13">
        <f>SUMIFS(BCTC_A!V:V,BCTC_A!A:A,A325)</f>
        <v>0</v>
      </c>
      <c r="L325" s="13">
        <f t="shared" si="170"/>
        <v>0</v>
      </c>
      <c r="M325" s="13">
        <f>SUMIFS(ADJ_2019!G:G,ADJ_2019!E:E,A325)</f>
        <v>0</v>
      </c>
      <c r="N325" s="13">
        <f t="shared" si="171"/>
        <v>0</v>
      </c>
      <c r="O325" s="57"/>
      <c r="Q325" s="255"/>
    </row>
    <row r="326" spans="1:17" s="4" customFormat="1" x14ac:dyDescent="0.25">
      <c r="A326" s="2">
        <v>511800</v>
      </c>
      <c r="B326" s="2">
        <v>6100</v>
      </c>
      <c r="C326" s="12">
        <v>5118</v>
      </c>
      <c r="D326" s="12">
        <v>1</v>
      </c>
      <c r="E326" s="12" t="s">
        <v>111</v>
      </c>
      <c r="F326" s="12" t="s">
        <v>110</v>
      </c>
      <c r="G326" s="68" t="s">
        <v>570</v>
      </c>
      <c r="H326" s="13">
        <f>SUMIFS(BCTC_HN_2018!L:L,BCTC_HN_2018!A:A,A326)</f>
        <v>0</v>
      </c>
      <c r="I326" s="68" t="s">
        <v>570</v>
      </c>
      <c r="J326" s="13">
        <f>SUMIFS(BCTC_M!N:N,BCTC_M!A:A,A326)</f>
        <v>0</v>
      </c>
      <c r="K326" s="13">
        <f>SUMIFS(BCTC_A!V:V,BCTC_A!A:A,A326)</f>
        <v>0</v>
      </c>
      <c r="L326" s="13">
        <f t="shared" si="170"/>
        <v>0</v>
      </c>
      <c r="M326" s="13">
        <f>SUMIFS(ADJ_2019!G:G,ADJ_2019!E:E,A326)</f>
        <v>0</v>
      </c>
      <c r="N326" s="13">
        <f t="shared" si="171"/>
        <v>0</v>
      </c>
      <c r="O326" s="57"/>
      <c r="Q326" s="255"/>
    </row>
    <row r="327" spans="1:17" s="4" customFormat="1" x14ac:dyDescent="0.25">
      <c r="A327" s="52"/>
      <c r="B327" s="52"/>
      <c r="C327" s="52"/>
      <c r="D327" s="52"/>
      <c r="E327" s="52" t="s">
        <v>109</v>
      </c>
      <c r="F327" s="52" t="s">
        <v>108</v>
      </c>
      <c r="G327" s="72"/>
      <c r="H327" s="58">
        <f t="shared" ref="H327:N327" si="172">SUM(H321:H326)</f>
        <v>-27000000000</v>
      </c>
      <c r="I327" s="72"/>
      <c r="J327" s="58">
        <f t="shared" si="172"/>
        <v>-14400000000</v>
      </c>
      <c r="K327" s="58">
        <f t="shared" si="172"/>
        <v>-120000000000</v>
      </c>
      <c r="L327" s="58">
        <f t="shared" si="172"/>
        <v>-134400000000</v>
      </c>
      <c r="M327" s="58">
        <f t="shared" si="172"/>
        <v>11999999999.999998</v>
      </c>
      <c r="N327" s="58">
        <f t="shared" si="172"/>
        <v>-122400000000</v>
      </c>
      <c r="O327" s="57"/>
      <c r="Q327" s="255" t="s">
        <v>873</v>
      </c>
    </row>
    <row r="328" spans="1:17" s="4" customFormat="1" x14ac:dyDescent="0.25">
      <c r="A328" s="2">
        <v>522100</v>
      </c>
      <c r="B328" s="2">
        <v>6100</v>
      </c>
      <c r="C328" s="12">
        <v>5221</v>
      </c>
      <c r="D328" s="12">
        <v>2</v>
      </c>
      <c r="E328" s="12" t="s">
        <v>107</v>
      </c>
      <c r="F328" s="12" t="s">
        <v>106</v>
      </c>
      <c r="G328" s="68" t="s">
        <v>570</v>
      </c>
      <c r="H328" s="13">
        <f>SUMIFS(BCTC_HN_2018!L:L,BCTC_HN_2018!A:A,A328)</f>
        <v>0</v>
      </c>
      <c r="I328" s="68" t="s">
        <v>570</v>
      </c>
      <c r="J328" s="13">
        <f>SUMIFS(BCTC_M!N:N,BCTC_M!A:A,A328)</f>
        <v>0</v>
      </c>
      <c r="K328" s="13">
        <f>SUMIFS(BCTC_A!V:V,BCTC_A!A:A,A328)</f>
        <v>0</v>
      </c>
      <c r="L328" s="13">
        <f t="shared" ref="L328:L330" si="173">K328+J328</f>
        <v>0</v>
      </c>
      <c r="M328" s="13">
        <f>SUMIFS(ADJ_2019!G:G,ADJ_2019!E:E,A328)</f>
        <v>0</v>
      </c>
      <c r="N328" s="13">
        <f t="shared" ref="N328:N330" si="174">M328+L328</f>
        <v>0</v>
      </c>
      <c r="O328" s="57"/>
      <c r="Q328" s="255"/>
    </row>
    <row r="329" spans="1:17" s="4" customFormat="1" x14ac:dyDescent="0.25">
      <c r="A329" s="2">
        <v>522200</v>
      </c>
      <c r="B329" s="2">
        <v>6100</v>
      </c>
      <c r="C329" s="12">
        <v>5222</v>
      </c>
      <c r="D329" s="12">
        <v>2</v>
      </c>
      <c r="E329" s="12" t="s">
        <v>105</v>
      </c>
      <c r="F329" s="12" t="s">
        <v>104</v>
      </c>
      <c r="G329" s="68" t="s">
        <v>570</v>
      </c>
      <c r="H329" s="13">
        <f>SUMIFS(BCTC_HN_2018!L:L,BCTC_HN_2018!A:A,A329)</f>
        <v>0</v>
      </c>
      <c r="I329" s="68" t="s">
        <v>570</v>
      </c>
      <c r="J329" s="13">
        <f>SUMIFS(BCTC_M!N:N,BCTC_M!A:A,A329)</f>
        <v>0</v>
      </c>
      <c r="K329" s="13">
        <f>SUMIFS(BCTC_A!V:V,BCTC_A!A:A,A329)</f>
        <v>0</v>
      </c>
      <c r="L329" s="13">
        <f t="shared" si="173"/>
        <v>0</v>
      </c>
      <c r="M329" s="13">
        <f>SUMIFS(ADJ_2019!G:G,ADJ_2019!E:E,A329)</f>
        <v>0</v>
      </c>
      <c r="N329" s="13">
        <f t="shared" si="174"/>
        <v>0</v>
      </c>
      <c r="O329" s="57"/>
      <c r="Q329" s="255"/>
    </row>
    <row r="330" spans="1:17" s="4" customFormat="1" x14ac:dyDescent="0.25">
      <c r="A330" s="2">
        <v>522300</v>
      </c>
      <c r="B330" s="2">
        <v>6100</v>
      </c>
      <c r="C330" s="12">
        <v>5223</v>
      </c>
      <c r="D330" s="12">
        <v>2</v>
      </c>
      <c r="E330" s="12" t="s">
        <v>103</v>
      </c>
      <c r="F330" s="12" t="s">
        <v>102</v>
      </c>
      <c r="G330" s="68" t="s">
        <v>570</v>
      </c>
      <c r="H330" s="13">
        <f>SUMIFS(BCTC_HN_2018!L:L,BCTC_HN_2018!A:A,A330)</f>
        <v>0</v>
      </c>
      <c r="I330" s="68" t="s">
        <v>570</v>
      </c>
      <c r="J330" s="13">
        <f>SUMIFS(BCTC_M!N:N,BCTC_M!A:A,A330)</f>
        <v>0</v>
      </c>
      <c r="K330" s="13">
        <f>SUMIFS(BCTC_A!V:V,BCTC_A!A:A,A330)</f>
        <v>0</v>
      </c>
      <c r="L330" s="13">
        <f t="shared" si="173"/>
        <v>0</v>
      </c>
      <c r="M330" s="13">
        <f>SUMIFS(ADJ_2019!G:G,ADJ_2019!E:E,A330)</f>
        <v>0</v>
      </c>
      <c r="N330" s="13">
        <f t="shared" si="174"/>
        <v>0</v>
      </c>
      <c r="O330" s="57"/>
      <c r="Q330" s="255"/>
    </row>
    <row r="331" spans="1:17" s="4" customFormat="1" x14ac:dyDescent="0.25">
      <c r="A331" s="52"/>
      <c r="B331" s="52"/>
      <c r="C331" s="52"/>
      <c r="D331" s="52"/>
      <c r="E331" s="52" t="s">
        <v>101</v>
      </c>
      <c r="F331" s="52" t="s">
        <v>100</v>
      </c>
      <c r="G331" s="72"/>
      <c r="H331" s="58">
        <f t="shared" ref="H331:N331" si="175">SUM(H328:H330)</f>
        <v>0</v>
      </c>
      <c r="I331" s="72"/>
      <c r="J331" s="58">
        <f t="shared" si="175"/>
        <v>0</v>
      </c>
      <c r="K331" s="58">
        <f t="shared" si="175"/>
        <v>0</v>
      </c>
      <c r="L331" s="58">
        <f t="shared" si="175"/>
        <v>0</v>
      </c>
      <c r="M331" s="58">
        <f t="shared" si="175"/>
        <v>0</v>
      </c>
      <c r="N331" s="58">
        <f t="shared" si="175"/>
        <v>0</v>
      </c>
      <c r="O331" s="57"/>
      <c r="Q331" s="255"/>
    </row>
    <row r="332" spans="1:17" s="4" customFormat="1" x14ac:dyDescent="0.25">
      <c r="A332" s="76"/>
      <c r="B332" s="76"/>
      <c r="C332" s="76"/>
      <c r="D332" s="76">
        <v>10</v>
      </c>
      <c r="E332" s="76" t="s">
        <v>99</v>
      </c>
      <c r="F332" s="76" t="s">
        <v>98</v>
      </c>
      <c r="G332" s="72"/>
      <c r="H332" s="77">
        <f t="shared" ref="H332:N332" si="176">H327+H331</f>
        <v>-27000000000</v>
      </c>
      <c r="I332" s="72"/>
      <c r="J332" s="77">
        <f t="shared" si="176"/>
        <v>-14400000000</v>
      </c>
      <c r="K332" s="77">
        <f t="shared" si="176"/>
        <v>-120000000000</v>
      </c>
      <c r="L332" s="77">
        <f t="shared" si="176"/>
        <v>-134400000000</v>
      </c>
      <c r="M332" s="77">
        <f t="shared" si="176"/>
        <v>11999999999.999998</v>
      </c>
      <c r="N332" s="77">
        <f t="shared" si="176"/>
        <v>-122400000000</v>
      </c>
      <c r="O332" s="57"/>
      <c r="Q332" s="255"/>
    </row>
    <row r="333" spans="1:17" s="4" customFormat="1" x14ac:dyDescent="0.25">
      <c r="A333" s="2">
        <v>632100</v>
      </c>
      <c r="B333" s="2">
        <v>6200</v>
      </c>
      <c r="C333" s="12">
        <v>6321</v>
      </c>
      <c r="D333" s="12">
        <v>11</v>
      </c>
      <c r="E333" s="12" t="s">
        <v>97</v>
      </c>
      <c r="F333" s="12" t="s">
        <v>96</v>
      </c>
      <c r="G333" s="68" t="s">
        <v>570</v>
      </c>
      <c r="H333" s="13">
        <f>SUMIFS(BCTC_HN_2018!L:L,BCTC_HN_2018!A:A,A333)</f>
        <v>22500000000</v>
      </c>
      <c r="I333" s="68" t="s">
        <v>570</v>
      </c>
      <c r="J333" s="13">
        <f>SUMIFS(BCTC_M!N:N,BCTC_M!A:A,A333)</f>
        <v>12000000000</v>
      </c>
      <c r="K333" s="13">
        <f>SUMIFS(BCTC_A!V:V,BCTC_A!A:A,A333)</f>
        <v>100000000000</v>
      </c>
      <c r="L333" s="13">
        <f t="shared" ref="L333:L337" si="177">K333+J333</f>
        <v>112000000000</v>
      </c>
      <c r="M333" s="13">
        <f>SUMIFS(ADJ_2019!G:G,ADJ_2019!E:E,A333)</f>
        <v>-10000000000</v>
      </c>
      <c r="N333" s="13">
        <f t="shared" ref="N333:N337" si="178">M333+L333</f>
        <v>102000000000</v>
      </c>
      <c r="O333" s="57"/>
      <c r="Q333" s="255"/>
    </row>
    <row r="334" spans="1:17" s="4" customFormat="1" x14ac:dyDescent="0.25">
      <c r="A334" s="2">
        <v>632200</v>
      </c>
      <c r="B334" s="2">
        <v>6200</v>
      </c>
      <c r="C334" s="12">
        <v>6322</v>
      </c>
      <c r="D334" s="12">
        <v>11</v>
      </c>
      <c r="E334" s="12" t="s">
        <v>95</v>
      </c>
      <c r="F334" s="12" t="s">
        <v>94</v>
      </c>
      <c r="G334" s="68" t="s">
        <v>570</v>
      </c>
      <c r="H334" s="13">
        <f>SUMIFS(BCTC_HN_2018!L:L,BCTC_HN_2018!A:A,A334)</f>
        <v>0</v>
      </c>
      <c r="I334" s="68" t="s">
        <v>570</v>
      </c>
      <c r="J334" s="13">
        <f>SUMIFS(BCTC_M!N:N,BCTC_M!A:A,A334)</f>
        <v>0</v>
      </c>
      <c r="K334" s="13">
        <f>SUMIFS(BCTC_A!V:V,BCTC_A!A:A,A334)</f>
        <v>0</v>
      </c>
      <c r="L334" s="13">
        <f t="shared" si="177"/>
        <v>0</v>
      </c>
      <c r="M334" s="13">
        <f>SUMIFS(ADJ_2019!G:G,ADJ_2019!E:E,A334)</f>
        <v>0</v>
      </c>
      <c r="N334" s="13">
        <f t="shared" si="178"/>
        <v>0</v>
      </c>
      <c r="O334" s="57"/>
      <c r="Q334" s="255"/>
    </row>
    <row r="335" spans="1:17" s="4" customFormat="1" x14ac:dyDescent="0.25">
      <c r="A335" s="2">
        <v>632300</v>
      </c>
      <c r="B335" s="2">
        <v>6200</v>
      </c>
      <c r="C335" s="12">
        <v>6323</v>
      </c>
      <c r="D335" s="12">
        <v>11</v>
      </c>
      <c r="E335" s="12" t="s">
        <v>93</v>
      </c>
      <c r="F335" s="12" t="s">
        <v>92</v>
      </c>
      <c r="G335" s="68" t="s">
        <v>570</v>
      </c>
      <c r="H335" s="13">
        <f>SUMIFS(BCTC_HN_2018!L:L,BCTC_HN_2018!A:A,A335)</f>
        <v>0</v>
      </c>
      <c r="I335" s="68" t="s">
        <v>570</v>
      </c>
      <c r="J335" s="13">
        <f>SUMIFS(BCTC_M!N:N,BCTC_M!A:A,A335)</f>
        <v>0</v>
      </c>
      <c r="K335" s="13">
        <f>SUMIFS(BCTC_A!V:V,BCTC_A!A:A,A335)</f>
        <v>0</v>
      </c>
      <c r="L335" s="13">
        <f t="shared" si="177"/>
        <v>0</v>
      </c>
      <c r="M335" s="13">
        <f>SUMIFS(ADJ_2019!G:G,ADJ_2019!E:E,A335)</f>
        <v>0</v>
      </c>
      <c r="N335" s="13">
        <f t="shared" si="178"/>
        <v>0</v>
      </c>
      <c r="O335" s="57"/>
      <c r="Q335" s="255"/>
    </row>
    <row r="336" spans="1:17" s="4" customFormat="1" x14ac:dyDescent="0.25">
      <c r="A336" s="2">
        <v>632400</v>
      </c>
      <c r="B336" s="2">
        <v>6200</v>
      </c>
      <c r="C336" s="12">
        <v>6324</v>
      </c>
      <c r="D336" s="12">
        <v>11</v>
      </c>
      <c r="E336" s="12" t="s">
        <v>91</v>
      </c>
      <c r="F336" s="12" t="s">
        <v>90</v>
      </c>
      <c r="G336" s="68" t="s">
        <v>570</v>
      </c>
      <c r="H336" s="13">
        <f>SUMIFS(BCTC_HN_2018!L:L,BCTC_HN_2018!A:A,A336)</f>
        <v>0</v>
      </c>
      <c r="I336" s="68" t="s">
        <v>570</v>
      </c>
      <c r="J336" s="13">
        <f>SUMIFS(BCTC_M!N:N,BCTC_M!A:A,A336)</f>
        <v>0</v>
      </c>
      <c r="K336" s="13">
        <f>SUMIFS(BCTC_A!V:V,BCTC_A!A:A,A336)</f>
        <v>0</v>
      </c>
      <c r="L336" s="13">
        <f t="shared" si="177"/>
        <v>0</v>
      </c>
      <c r="M336" s="13">
        <f>SUMIFS(ADJ_2019!G:G,ADJ_2019!E:E,A336)</f>
        <v>0</v>
      </c>
      <c r="N336" s="13">
        <f t="shared" si="178"/>
        <v>0</v>
      </c>
      <c r="O336" s="57"/>
      <c r="Q336" s="255"/>
    </row>
    <row r="337" spans="1:17" s="4" customFormat="1" x14ac:dyDescent="0.25">
      <c r="A337" s="2">
        <v>632500</v>
      </c>
      <c r="B337" s="2">
        <v>6200</v>
      </c>
      <c r="C337" s="12">
        <v>6325</v>
      </c>
      <c r="D337" s="12">
        <v>11</v>
      </c>
      <c r="E337" s="12" t="s">
        <v>89</v>
      </c>
      <c r="F337" s="12" t="s">
        <v>17</v>
      </c>
      <c r="G337" s="68" t="s">
        <v>570</v>
      </c>
      <c r="H337" s="13">
        <f>SUMIFS(BCTC_HN_2018!L:L,BCTC_HN_2018!A:A,A337)</f>
        <v>0</v>
      </c>
      <c r="I337" s="68" t="s">
        <v>570</v>
      </c>
      <c r="J337" s="13">
        <f>SUMIFS(BCTC_M!N:N,BCTC_M!A:A,A337)</f>
        <v>0</v>
      </c>
      <c r="K337" s="13">
        <f>SUMIFS(BCTC_A!V:V,BCTC_A!A:A,A337)</f>
        <v>0</v>
      </c>
      <c r="L337" s="13">
        <f t="shared" si="177"/>
        <v>0</v>
      </c>
      <c r="M337" s="13">
        <f>SUMIFS(ADJ_2019!G:G,ADJ_2019!E:E,A337)</f>
        <v>0</v>
      </c>
      <c r="N337" s="13">
        <f t="shared" si="178"/>
        <v>0</v>
      </c>
      <c r="O337" s="57"/>
      <c r="Q337" s="255"/>
    </row>
    <row r="338" spans="1:17" s="4" customFormat="1" x14ac:dyDescent="0.25">
      <c r="A338" s="52"/>
      <c r="B338" s="52"/>
      <c r="C338" s="52"/>
      <c r="D338" s="52"/>
      <c r="E338" s="52" t="s">
        <v>88</v>
      </c>
      <c r="F338" s="52" t="s">
        <v>87</v>
      </c>
      <c r="G338" s="72"/>
      <c r="H338" s="58">
        <f t="shared" ref="H338:N338" si="179">SUM(H333:H337)</f>
        <v>22500000000</v>
      </c>
      <c r="I338" s="72"/>
      <c r="J338" s="58">
        <f t="shared" si="179"/>
        <v>12000000000</v>
      </c>
      <c r="K338" s="58">
        <f t="shared" si="179"/>
        <v>100000000000</v>
      </c>
      <c r="L338" s="58">
        <f t="shared" si="179"/>
        <v>112000000000</v>
      </c>
      <c r="M338" s="58">
        <f t="shared" si="179"/>
        <v>-10000000000</v>
      </c>
      <c r="N338" s="58">
        <f t="shared" si="179"/>
        <v>102000000000</v>
      </c>
      <c r="O338" s="57"/>
      <c r="Q338" s="255"/>
    </row>
    <row r="339" spans="1:17" s="4" customFormat="1" x14ac:dyDescent="0.25">
      <c r="A339" s="76"/>
      <c r="B339" s="76"/>
      <c r="C339" s="76"/>
      <c r="D339" s="76">
        <v>20</v>
      </c>
      <c r="E339" s="76" t="s">
        <v>86</v>
      </c>
      <c r="F339" s="76" t="s">
        <v>85</v>
      </c>
      <c r="G339" s="72"/>
      <c r="H339" s="77">
        <f t="shared" ref="H339:N339" si="180">SUM(H321:H326,H328:H330,H333:H337)</f>
        <v>-4500000000</v>
      </c>
      <c r="I339" s="72"/>
      <c r="J339" s="77">
        <f t="shared" si="180"/>
        <v>-2400000000</v>
      </c>
      <c r="K339" s="77">
        <f t="shared" si="180"/>
        <v>-20000000000</v>
      </c>
      <c r="L339" s="77">
        <f t="shared" si="180"/>
        <v>-22400000000</v>
      </c>
      <c r="M339" s="77">
        <f t="shared" si="180"/>
        <v>1999999999.9999981</v>
      </c>
      <c r="N339" s="77">
        <f t="shared" si="180"/>
        <v>-20400000000</v>
      </c>
      <c r="O339" s="57"/>
      <c r="Q339" s="255"/>
    </row>
    <row r="340" spans="1:17" s="4" customFormat="1" x14ac:dyDescent="0.25">
      <c r="A340" s="76"/>
      <c r="B340" s="76"/>
      <c r="C340" s="76"/>
      <c r="D340" s="76"/>
      <c r="E340" s="76"/>
      <c r="F340" s="76"/>
      <c r="G340" s="72"/>
      <c r="H340" s="78">
        <f t="shared" ref="H340:N340" si="181">H339/H332</f>
        <v>0.16666666666666666</v>
      </c>
      <c r="I340" s="72"/>
      <c r="J340" s="78">
        <f t="shared" si="181"/>
        <v>0.16666666666666666</v>
      </c>
      <c r="K340" s="78">
        <f t="shared" si="181"/>
        <v>0.16666666666666666</v>
      </c>
      <c r="L340" s="78">
        <f t="shared" si="181"/>
        <v>0.16666666666666666</v>
      </c>
      <c r="M340" s="78">
        <f t="shared" si="181"/>
        <v>0.16666666666666655</v>
      </c>
      <c r="N340" s="78">
        <f t="shared" si="181"/>
        <v>0.16666666666666666</v>
      </c>
      <c r="O340" s="57"/>
      <c r="Q340" s="255"/>
    </row>
    <row r="341" spans="1:17" s="4" customFormat="1" x14ac:dyDescent="0.25">
      <c r="A341" s="4">
        <v>515100</v>
      </c>
      <c r="B341" s="4">
        <v>6800</v>
      </c>
      <c r="C341" s="22">
        <v>5151</v>
      </c>
      <c r="D341" s="12">
        <v>21</v>
      </c>
      <c r="E341" s="22" t="s">
        <v>84</v>
      </c>
      <c r="F341" s="22" t="s">
        <v>83</v>
      </c>
      <c r="G341" s="68" t="s">
        <v>570</v>
      </c>
      <c r="H341" s="13">
        <f>SUMIFS(BCTC_HN_2018!L:L,BCTC_HN_2018!A:A,A341)</f>
        <v>0</v>
      </c>
      <c r="I341" s="68" t="s">
        <v>570</v>
      </c>
      <c r="J341" s="13">
        <f>SUMIFS(BCTC_M!N:N,BCTC_M!A:A,A341)</f>
        <v>-5100000000</v>
      </c>
      <c r="K341" s="13">
        <f>SUMIFS(BCTC_A!V:V,BCTC_A!A:A,A341)</f>
        <v>0</v>
      </c>
      <c r="L341" s="13">
        <f t="shared" ref="L341:L346" si="182">K341+J341</f>
        <v>-5100000000</v>
      </c>
      <c r="M341" s="13">
        <f>SUMIFS(ADJ_2019!G:G,ADJ_2019!E:E,A341)</f>
        <v>3600000000</v>
      </c>
      <c r="N341" s="13">
        <f t="shared" ref="N341:N346" si="183">M341+L341</f>
        <v>-1500000000</v>
      </c>
      <c r="O341" s="57"/>
      <c r="Q341" s="255" t="s">
        <v>874</v>
      </c>
    </row>
    <row r="342" spans="1:17" s="4" customFormat="1" x14ac:dyDescent="0.25">
      <c r="A342" s="4">
        <v>515200</v>
      </c>
      <c r="B342" s="4">
        <v>6800</v>
      </c>
      <c r="C342" s="22">
        <v>5152</v>
      </c>
      <c r="D342" s="12">
        <v>21</v>
      </c>
      <c r="E342" s="22" t="s">
        <v>82</v>
      </c>
      <c r="F342" s="22" t="s">
        <v>81</v>
      </c>
      <c r="G342" s="68" t="s">
        <v>570</v>
      </c>
      <c r="H342" s="13">
        <f>SUMIFS(BCTC_HN_2018!L:L,BCTC_HN_2018!A:A,A342)</f>
        <v>0</v>
      </c>
      <c r="I342" s="68" t="s">
        <v>570</v>
      </c>
      <c r="J342" s="13">
        <f>SUMIFS(BCTC_M!N:N,BCTC_M!A:A,A342)</f>
        <v>0</v>
      </c>
      <c r="K342" s="13">
        <f>SUMIFS(BCTC_A!V:V,BCTC_A!A:A,A342)</f>
        <v>0</v>
      </c>
      <c r="L342" s="13">
        <f t="shared" si="182"/>
        <v>0</v>
      </c>
      <c r="M342" s="13">
        <f>SUMIFS(ADJ_2019!G:G,ADJ_2019!E:E,A342)</f>
        <v>0</v>
      </c>
      <c r="N342" s="13">
        <f t="shared" si="183"/>
        <v>0</v>
      </c>
      <c r="O342" s="57"/>
      <c r="Q342" s="255"/>
    </row>
    <row r="343" spans="1:17" s="4" customFormat="1" x14ac:dyDescent="0.25">
      <c r="A343" s="4">
        <v>515300</v>
      </c>
      <c r="B343" s="4">
        <v>6800</v>
      </c>
      <c r="C343" s="22">
        <v>5153</v>
      </c>
      <c r="D343" s="12">
        <v>21</v>
      </c>
      <c r="E343" s="22" t="s">
        <v>80</v>
      </c>
      <c r="F343" s="22" t="s">
        <v>79</v>
      </c>
      <c r="G343" s="68" t="s">
        <v>570</v>
      </c>
      <c r="H343" s="13">
        <f>SUMIFS(BCTC_HN_2018!L:L,BCTC_HN_2018!A:A,A343)</f>
        <v>0</v>
      </c>
      <c r="I343" s="68" t="s">
        <v>570</v>
      </c>
      <c r="J343" s="13">
        <f>SUMIFS(BCTC_M!N:N,BCTC_M!A:A,A343)</f>
        <v>0</v>
      </c>
      <c r="K343" s="13">
        <f>SUMIFS(BCTC_A!V:V,BCTC_A!A:A,A343)</f>
        <v>0</v>
      </c>
      <c r="L343" s="13">
        <f t="shared" si="182"/>
        <v>0</v>
      </c>
      <c r="M343" s="13">
        <f>SUMIFS(ADJ_2019!G:G,ADJ_2019!E:E,A343)</f>
        <v>0</v>
      </c>
      <c r="N343" s="13">
        <f t="shared" si="183"/>
        <v>0</v>
      </c>
      <c r="O343" s="57"/>
      <c r="Q343" s="255"/>
    </row>
    <row r="344" spans="1:17" s="4" customFormat="1" x14ac:dyDescent="0.25">
      <c r="A344" s="4">
        <v>515400</v>
      </c>
      <c r="B344" s="4">
        <v>6800</v>
      </c>
      <c r="C344" s="22">
        <v>5154</v>
      </c>
      <c r="D344" s="12">
        <v>21</v>
      </c>
      <c r="E344" s="22" t="s">
        <v>78</v>
      </c>
      <c r="F344" s="22" t="s">
        <v>77</v>
      </c>
      <c r="G344" s="68" t="s">
        <v>570</v>
      </c>
      <c r="H344" s="13">
        <f>SUMIFS(BCTC_HN_2018!L:L,BCTC_HN_2018!A:A,A344)</f>
        <v>0</v>
      </c>
      <c r="I344" s="68" t="s">
        <v>570</v>
      </c>
      <c r="J344" s="13">
        <f>SUMIFS(BCTC_M!N:N,BCTC_M!A:A,A344)</f>
        <v>0</v>
      </c>
      <c r="K344" s="13">
        <f>SUMIFS(BCTC_A!V:V,BCTC_A!A:A,A344)</f>
        <v>0</v>
      </c>
      <c r="L344" s="13">
        <f t="shared" si="182"/>
        <v>0</v>
      </c>
      <c r="M344" s="13">
        <f>SUMIFS(ADJ_2019!G:G,ADJ_2019!E:E,A344)</f>
        <v>0</v>
      </c>
      <c r="N344" s="13">
        <f t="shared" si="183"/>
        <v>0</v>
      </c>
      <c r="O344" s="57"/>
      <c r="Q344" s="255"/>
    </row>
    <row r="345" spans="1:17" s="4" customFormat="1" x14ac:dyDescent="0.25">
      <c r="A345" s="4">
        <v>515500</v>
      </c>
      <c r="B345" s="4">
        <v>6800</v>
      </c>
      <c r="C345" s="22">
        <v>5155</v>
      </c>
      <c r="D345" s="12">
        <v>21</v>
      </c>
      <c r="E345" s="22" t="s">
        <v>76</v>
      </c>
      <c r="F345" s="22" t="s">
        <v>75</v>
      </c>
      <c r="G345" s="68" t="s">
        <v>570</v>
      </c>
      <c r="H345" s="13">
        <f>SUMIFS(BCTC_HN_2018!L:L,BCTC_HN_2018!A:A,A345)</f>
        <v>0</v>
      </c>
      <c r="I345" s="68" t="s">
        <v>570</v>
      </c>
      <c r="J345" s="13">
        <f>SUMIFS(BCTC_M!N:N,BCTC_M!A:A,A345)</f>
        <v>-7700000000</v>
      </c>
      <c r="K345" s="13">
        <f>SUMIFS(BCTC_A!V:V,BCTC_A!A:A,A345)</f>
        <v>0</v>
      </c>
      <c r="L345" s="13">
        <f t="shared" si="182"/>
        <v>-7700000000</v>
      </c>
      <c r="M345" s="13">
        <f>SUMIFS(ADJ_2019!G:G,ADJ_2019!E:E,A345)</f>
        <v>7700000000</v>
      </c>
      <c r="N345" s="13">
        <f t="shared" si="183"/>
        <v>0</v>
      </c>
      <c r="O345" s="57"/>
      <c r="Q345" s="255" t="s">
        <v>875</v>
      </c>
    </row>
    <row r="346" spans="1:17" s="4" customFormat="1" x14ac:dyDescent="0.25">
      <c r="A346" s="4">
        <v>515600</v>
      </c>
      <c r="B346" s="4">
        <v>6800</v>
      </c>
      <c r="C346" s="22">
        <v>5156</v>
      </c>
      <c r="D346" s="12">
        <v>21</v>
      </c>
      <c r="E346" s="22" t="s">
        <v>74</v>
      </c>
      <c r="F346" s="22" t="s">
        <v>73</v>
      </c>
      <c r="G346" s="68" t="s">
        <v>570</v>
      </c>
      <c r="H346" s="13">
        <f>SUMIFS(BCTC_HN_2018!L:L,BCTC_HN_2018!A:A,A346)</f>
        <v>0</v>
      </c>
      <c r="I346" s="68" t="s">
        <v>570</v>
      </c>
      <c r="J346" s="13">
        <f>SUMIFS(BCTC_M!N:N,BCTC_M!A:A,A346)</f>
        <v>0</v>
      </c>
      <c r="K346" s="13">
        <f>SUMIFS(BCTC_A!V:V,BCTC_A!A:A,A346)</f>
        <v>0</v>
      </c>
      <c r="L346" s="13">
        <f t="shared" si="182"/>
        <v>0</v>
      </c>
      <c r="M346" s="13">
        <f>SUMIFS(ADJ_2019!G:G,ADJ_2019!E:E,A346)</f>
        <v>0</v>
      </c>
      <c r="N346" s="13">
        <f t="shared" si="183"/>
        <v>0</v>
      </c>
      <c r="O346" s="57"/>
      <c r="Q346" s="255"/>
    </row>
    <row r="347" spans="1:17" s="4" customFormat="1" x14ac:dyDescent="0.25">
      <c r="A347" s="52"/>
      <c r="B347" s="52"/>
      <c r="C347" s="52"/>
      <c r="D347" s="52"/>
      <c r="E347" s="52" t="s">
        <v>72</v>
      </c>
      <c r="F347" s="52" t="s">
        <v>71</v>
      </c>
      <c r="G347" s="72"/>
      <c r="H347" s="58">
        <f t="shared" ref="H347:N347" si="184">SUM(H341:H346)</f>
        <v>0</v>
      </c>
      <c r="I347" s="72"/>
      <c r="J347" s="58">
        <f t="shared" si="184"/>
        <v>-12800000000</v>
      </c>
      <c r="K347" s="58">
        <f t="shared" si="184"/>
        <v>0</v>
      </c>
      <c r="L347" s="58">
        <f t="shared" si="184"/>
        <v>-12800000000</v>
      </c>
      <c r="M347" s="58">
        <f t="shared" si="184"/>
        <v>11300000000</v>
      </c>
      <c r="N347" s="58">
        <f t="shared" si="184"/>
        <v>-1500000000</v>
      </c>
      <c r="O347" s="57"/>
      <c r="Q347" s="255"/>
    </row>
    <row r="348" spans="1:17" s="4" customFormat="1" x14ac:dyDescent="0.25">
      <c r="A348" s="4">
        <v>635100</v>
      </c>
      <c r="B348" s="4">
        <v>6900</v>
      </c>
      <c r="C348" s="22">
        <v>6351</v>
      </c>
      <c r="D348" s="12">
        <v>23</v>
      </c>
      <c r="E348" s="22" t="s">
        <v>70</v>
      </c>
      <c r="F348" s="22" t="s">
        <v>69</v>
      </c>
      <c r="G348" s="68" t="s">
        <v>570</v>
      </c>
      <c r="H348" s="13">
        <f>SUMIFS(BCTC_HN_2018!L:L,BCTC_HN_2018!A:A,A348)</f>
        <v>0</v>
      </c>
      <c r="I348" s="68" t="s">
        <v>570</v>
      </c>
      <c r="J348" s="13">
        <f>SUMIFS(BCTC_M!N:N,BCTC_M!A:A,A348)</f>
        <v>0</v>
      </c>
      <c r="K348" s="13">
        <f>SUMIFS(BCTC_A!V:V,BCTC_A!A:A,A348)</f>
        <v>3600000000</v>
      </c>
      <c r="L348" s="13">
        <f t="shared" ref="L348:L353" si="185">K348+J348</f>
        <v>3600000000</v>
      </c>
      <c r="M348" s="13">
        <f>SUMIFS(ADJ_2019!G:G,ADJ_2019!E:E,A348)</f>
        <v>-3600000000</v>
      </c>
      <c r="N348" s="13">
        <f t="shared" ref="N348:N353" si="186">M348+L348</f>
        <v>0</v>
      </c>
      <c r="O348" s="57"/>
      <c r="Q348" s="255" t="s">
        <v>876</v>
      </c>
    </row>
    <row r="349" spans="1:17" s="4" customFormat="1" x14ac:dyDescent="0.25">
      <c r="A349" s="4">
        <v>635200</v>
      </c>
      <c r="B349" s="4">
        <v>6900</v>
      </c>
      <c r="C349" s="22">
        <v>6352</v>
      </c>
      <c r="D349" s="12"/>
      <c r="E349" s="22" t="s">
        <v>68</v>
      </c>
      <c r="F349" s="22" t="s">
        <v>67</v>
      </c>
      <c r="G349" s="68" t="s">
        <v>570</v>
      </c>
      <c r="H349" s="13">
        <f>SUMIFS(BCTC_HN_2018!L:L,BCTC_HN_2018!A:A,A349)</f>
        <v>0</v>
      </c>
      <c r="I349" s="68" t="s">
        <v>570</v>
      </c>
      <c r="J349" s="13">
        <f>SUMIFS(BCTC_M!N:N,BCTC_M!A:A,A349)</f>
        <v>0</v>
      </c>
      <c r="K349" s="13">
        <f>SUMIFS(BCTC_A!V:V,BCTC_A!A:A,A349)</f>
        <v>0</v>
      </c>
      <c r="L349" s="13">
        <f t="shared" si="185"/>
        <v>0</v>
      </c>
      <c r="M349" s="13">
        <f>SUMIFS(ADJ_2019!G:G,ADJ_2019!E:E,A349)</f>
        <v>0</v>
      </c>
      <c r="N349" s="13">
        <f t="shared" si="186"/>
        <v>0</v>
      </c>
      <c r="O349" s="57"/>
      <c r="Q349" s="255"/>
    </row>
    <row r="350" spans="1:17" s="4" customFormat="1" x14ac:dyDescent="0.25">
      <c r="A350" s="4">
        <v>635300</v>
      </c>
      <c r="B350" s="4">
        <v>6900</v>
      </c>
      <c r="C350" s="22">
        <v>6353</v>
      </c>
      <c r="D350" s="12"/>
      <c r="E350" s="22" t="s">
        <v>66</v>
      </c>
      <c r="F350" s="22" t="s">
        <v>65</v>
      </c>
      <c r="G350" s="68" t="s">
        <v>570</v>
      </c>
      <c r="H350" s="13">
        <f>SUMIFS(BCTC_HN_2018!L:L,BCTC_HN_2018!A:A,A350)</f>
        <v>0</v>
      </c>
      <c r="I350" s="68" t="s">
        <v>570</v>
      </c>
      <c r="J350" s="13">
        <f>SUMIFS(BCTC_M!N:N,BCTC_M!A:A,A350)</f>
        <v>0</v>
      </c>
      <c r="K350" s="13">
        <f>SUMIFS(BCTC_A!V:V,BCTC_A!A:A,A350)</f>
        <v>0</v>
      </c>
      <c r="L350" s="13">
        <f t="shared" si="185"/>
        <v>0</v>
      </c>
      <c r="M350" s="13">
        <f>SUMIFS(ADJ_2019!G:G,ADJ_2019!E:E,A350)</f>
        <v>0</v>
      </c>
      <c r="N350" s="13">
        <f t="shared" si="186"/>
        <v>0</v>
      </c>
      <c r="O350" s="57"/>
      <c r="Q350" s="255"/>
    </row>
    <row r="351" spans="1:17" s="4" customFormat="1" x14ac:dyDescent="0.25">
      <c r="A351" s="4">
        <v>635400</v>
      </c>
      <c r="B351" s="4">
        <v>6900</v>
      </c>
      <c r="C351" s="22">
        <v>6354</v>
      </c>
      <c r="D351" s="12"/>
      <c r="E351" s="22" t="s">
        <v>64</v>
      </c>
      <c r="F351" s="22" t="s">
        <v>63</v>
      </c>
      <c r="G351" s="68" t="s">
        <v>570</v>
      </c>
      <c r="H351" s="13">
        <f>SUMIFS(BCTC_HN_2018!L:L,BCTC_HN_2018!A:A,A351)</f>
        <v>0</v>
      </c>
      <c r="I351" s="68" t="s">
        <v>570</v>
      </c>
      <c r="J351" s="13">
        <f>SUMIFS(BCTC_M!N:N,BCTC_M!A:A,A351)</f>
        <v>0</v>
      </c>
      <c r="K351" s="13">
        <f>SUMIFS(BCTC_A!V:V,BCTC_A!A:A,A351)</f>
        <v>0</v>
      </c>
      <c r="L351" s="13">
        <f t="shared" si="185"/>
        <v>0</v>
      </c>
      <c r="M351" s="13">
        <f>SUMIFS(ADJ_2019!G:G,ADJ_2019!E:E,A351)</f>
        <v>0</v>
      </c>
      <c r="N351" s="13">
        <f t="shared" si="186"/>
        <v>0</v>
      </c>
      <c r="O351" s="57"/>
      <c r="Q351" s="255"/>
    </row>
    <row r="352" spans="1:17" s="4" customFormat="1" x14ac:dyDescent="0.25">
      <c r="A352" s="4">
        <v>635500</v>
      </c>
      <c r="B352" s="4">
        <v>6900</v>
      </c>
      <c r="C352" s="22">
        <v>6355</v>
      </c>
      <c r="D352" s="12"/>
      <c r="E352" s="22" t="s">
        <v>62</v>
      </c>
      <c r="F352" s="22" t="s">
        <v>61</v>
      </c>
      <c r="G352" s="68" t="s">
        <v>570</v>
      </c>
      <c r="H352" s="13">
        <f>SUMIFS(BCTC_HN_2018!L:L,BCTC_HN_2018!A:A,A352)</f>
        <v>0</v>
      </c>
      <c r="I352" s="68" t="s">
        <v>570</v>
      </c>
      <c r="J352" s="13">
        <f>SUMIFS(BCTC_M!N:N,BCTC_M!A:A,A352)</f>
        <v>0</v>
      </c>
      <c r="K352" s="13">
        <f>SUMIFS(BCTC_A!V:V,BCTC_A!A:A,A352)</f>
        <v>0</v>
      </c>
      <c r="L352" s="13">
        <f t="shared" si="185"/>
        <v>0</v>
      </c>
      <c r="M352" s="13">
        <f>SUMIFS(ADJ_2019!G:G,ADJ_2019!E:E,A352)</f>
        <v>0</v>
      </c>
      <c r="N352" s="13">
        <f t="shared" si="186"/>
        <v>0</v>
      </c>
      <c r="O352" s="57"/>
      <c r="Q352" s="255"/>
    </row>
    <row r="353" spans="1:17" s="4" customFormat="1" x14ac:dyDescent="0.25">
      <c r="A353" s="4">
        <v>635600</v>
      </c>
      <c r="B353" s="4">
        <v>6900</v>
      </c>
      <c r="C353" s="22">
        <v>6356</v>
      </c>
      <c r="D353" s="12"/>
      <c r="E353" s="22" t="s">
        <v>60</v>
      </c>
      <c r="F353" s="22" t="s">
        <v>59</v>
      </c>
      <c r="G353" s="68" t="s">
        <v>570</v>
      </c>
      <c r="H353" s="13">
        <f>SUMIFS(BCTC_HN_2018!L:L,BCTC_HN_2018!A:A,A353)</f>
        <v>0</v>
      </c>
      <c r="I353" s="68" t="s">
        <v>570</v>
      </c>
      <c r="J353" s="13">
        <f>SUMIFS(BCTC_M!N:N,BCTC_M!A:A,A353)</f>
        <v>0</v>
      </c>
      <c r="K353" s="13">
        <f>SUMIFS(BCTC_A!V:V,BCTC_A!A:A,A353)</f>
        <v>0</v>
      </c>
      <c r="L353" s="13">
        <f t="shared" si="185"/>
        <v>0</v>
      </c>
      <c r="M353" s="13">
        <f>SUMIFS(ADJ_2019!G:G,ADJ_2019!E:E,A353)</f>
        <v>0</v>
      </c>
      <c r="N353" s="13">
        <f t="shared" si="186"/>
        <v>0</v>
      </c>
      <c r="O353" s="57"/>
      <c r="Q353" s="255"/>
    </row>
    <row r="354" spans="1:17" s="4" customFormat="1" x14ac:dyDescent="0.25">
      <c r="A354" s="52"/>
      <c r="B354" s="52"/>
      <c r="C354" s="52"/>
      <c r="D354" s="52">
        <v>22</v>
      </c>
      <c r="E354" s="52" t="s">
        <v>58</v>
      </c>
      <c r="F354" s="52" t="s">
        <v>57</v>
      </c>
      <c r="G354" s="72"/>
      <c r="H354" s="58">
        <f t="shared" ref="H354:N354" si="187">SUM(H348:H353)</f>
        <v>0</v>
      </c>
      <c r="I354" s="72"/>
      <c r="J354" s="58">
        <f t="shared" si="187"/>
        <v>0</v>
      </c>
      <c r="K354" s="58">
        <f t="shared" si="187"/>
        <v>3600000000</v>
      </c>
      <c r="L354" s="58">
        <f t="shared" si="187"/>
        <v>3600000000</v>
      </c>
      <c r="M354" s="58">
        <f t="shared" si="187"/>
        <v>-3600000000</v>
      </c>
      <c r="N354" s="58">
        <f t="shared" si="187"/>
        <v>0</v>
      </c>
      <c r="O354" s="57"/>
      <c r="Q354" s="255"/>
    </row>
    <row r="355" spans="1:17" s="4" customFormat="1" x14ac:dyDescent="0.25">
      <c r="A355" s="52">
        <v>841200</v>
      </c>
      <c r="B355" s="52">
        <v>7000</v>
      </c>
      <c r="C355" s="52"/>
      <c r="D355" s="52">
        <v>24</v>
      </c>
      <c r="E355" s="52" t="s">
        <v>56</v>
      </c>
      <c r="F355" s="52" t="s">
        <v>55</v>
      </c>
      <c r="G355" s="72" t="s">
        <v>570</v>
      </c>
      <c r="H355" s="13">
        <f>SUMIFS(BCTC_HN_2018!L:L,BCTC_HN_2018!A:A,A355)</f>
        <v>0</v>
      </c>
      <c r="I355" s="72" t="s">
        <v>570</v>
      </c>
      <c r="J355" s="13">
        <f>SUMIFS(BCTC_M!N:N,BCTC_M!A:A,A355)</f>
        <v>0</v>
      </c>
      <c r="K355" s="13">
        <f>SUMIFS(BCTC_A!V:V,BCTC_A!A:A,A355)</f>
        <v>0</v>
      </c>
      <c r="L355" s="13">
        <f t="shared" ref="L355:L362" si="188">K355+J355</f>
        <v>0</v>
      </c>
      <c r="M355" s="13">
        <f>SUMIFS(ADJ_2019!G:G,ADJ_2019!E:E,A355)</f>
        <v>-368000000</v>
      </c>
      <c r="N355" s="13">
        <f t="shared" ref="N355:N362" si="189">M355+L355</f>
        <v>-368000000</v>
      </c>
      <c r="O355" s="57"/>
      <c r="Q355" s="255"/>
    </row>
    <row r="356" spans="1:17" s="4" customFormat="1" x14ac:dyDescent="0.25">
      <c r="A356" s="2">
        <v>641100</v>
      </c>
      <c r="B356" s="2">
        <v>6400</v>
      </c>
      <c r="C356" s="12">
        <v>6411</v>
      </c>
      <c r="D356" s="12">
        <v>25</v>
      </c>
      <c r="E356" s="12" t="s">
        <v>45</v>
      </c>
      <c r="F356" s="12" t="s">
        <v>54</v>
      </c>
      <c r="G356" s="68" t="s">
        <v>570</v>
      </c>
      <c r="H356" s="13">
        <f>SUMIFS(BCTC_HN_2018!L:L,BCTC_HN_2018!A:A,A356)</f>
        <v>3375000000</v>
      </c>
      <c r="I356" s="68" t="s">
        <v>570</v>
      </c>
      <c r="J356" s="13">
        <f>SUMIFS(BCTC_M!N:N,BCTC_M!A:A,A356)</f>
        <v>3500000000</v>
      </c>
      <c r="K356" s="13">
        <f>SUMIFS(BCTC_A!V:V,BCTC_A!A:A,A356)</f>
        <v>1500000000</v>
      </c>
      <c r="L356" s="13">
        <f t="shared" si="188"/>
        <v>5000000000</v>
      </c>
      <c r="M356" s="13">
        <f>SUMIFS(ADJ_2019!G:G,ADJ_2019!E:E,A356)</f>
        <v>0</v>
      </c>
      <c r="N356" s="13">
        <f t="shared" si="189"/>
        <v>5000000000</v>
      </c>
      <c r="O356" s="57"/>
      <c r="Q356" s="255"/>
    </row>
    <row r="357" spans="1:17" s="4" customFormat="1" x14ac:dyDescent="0.25">
      <c r="A357" s="2">
        <v>641200</v>
      </c>
      <c r="B357" s="2">
        <v>6400</v>
      </c>
      <c r="C357" s="12">
        <v>6412</v>
      </c>
      <c r="D357" s="12">
        <v>25</v>
      </c>
      <c r="E357" s="12" t="s">
        <v>53</v>
      </c>
      <c r="F357" s="12" t="s">
        <v>52</v>
      </c>
      <c r="G357" s="68" t="s">
        <v>570</v>
      </c>
      <c r="H357" s="13">
        <f>SUMIFS(BCTC_HN_2018!L:L,BCTC_HN_2018!A:A,A357)</f>
        <v>0</v>
      </c>
      <c r="I357" s="68" t="s">
        <v>570</v>
      </c>
      <c r="J357" s="13">
        <f>SUMIFS(BCTC_M!N:N,BCTC_M!A:A,A357)</f>
        <v>0</v>
      </c>
      <c r="K357" s="13">
        <f>SUMIFS(BCTC_A!V:V,BCTC_A!A:A,A357)</f>
        <v>0</v>
      </c>
      <c r="L357" s="13">
        <f t="shared" si="188"/>
        <v>0</v>
      </c>
      <c r="M357" s="13">
        <f>SUMIFS(ADJ_2019!G:G,ADJ_2019!E:E,A357)</f>
        <v>0</v>
      </c>
      <c r="N357" s="13">
        <f t="shared" si="189"/>
        <v>0</v>
      </c>
      <c r="O357" s="57"/>
      <c r="Q357" s="255"/>
    </row>
    <row r="358" spans="1:17" s="4" customFormat="1" x14ac:dyDescent="0.25">
      <c r="A358" s="2">
        <v>641300</v>
      </c>
      <c r="B358" s="2">
        <v>6400</v>
      </c>
      <c r="C358" s="12">
        <v>6413</v>
      </c>
      <c r="D358" s="12">
        <v>25</v>
      </c>
      <c r="E358" s="12" t="s">
        <v>51</v>
      </c>
      <c r="F358" s="12" t="s">
        <v>50</v>
      </c>
      <c r="G358" s="68" t="s">
        <v>570</v>
      </c>
      <c r="H358" s="13">
        <f>SUMIFS(BCTC_HN_2018!L:L,BCTC_HN_2018!A:A,A358)</f>
        <v>0</v>
      </c>
      <c r="I358" s="68" t="s">
        <v>570</v>
      </c>
      <c r="J358" s="13">
        <f>SUMIFS(BCTC_M!N:N,BCTC_M!A:A,A358)</f>
        <v>0</v>
      </c>
      <c r="K358" s="13">
        <f>SUMIFS(BCTC_A!V:V,BCTC_A!A:A,A358)</f>
        <v>0</v>
      </c>
      <c r="L358" s="13">
        <f t="shared" si="188"/>
        <v>0</v>
      </c>
      <c r="M358" s="13">
        <f>SUMIFS(ADJ_2019!G:G,ADJ_2019!E:E,A358)</f>
        <v>0</v>
      </c>
      <c r="N358" s="13">
        <f t="shared" si="189"/>
        <v>0</v>
      </c>
      <c r="O358" s="57"/>
      <c r="Q358" s="255"/>
    </row>
    <row r="359" spans="1:17" s="4" customFormat="1" x14ac:dyDescent="0.25">
      <c r="A359" s="2">
        <v>641400</v>
      </c>
      <c r="B359" s="2">
        <v>6400</v>
      </c>
      <c r="C359" s="12">
        <v>6414</v>
      </c>
      <c r="D359" s="12">
        <v>25</v>
      </c>
      <c r="E359" s="12" t="s">
        <v>39</v>
      </c>
      <c r="F359" s="12" t="s">
        <v>38</v>
      </c>
      <c r="G359" s="68" t="s">
        <v>570</v>
      </c>
      <c r="H359" s="13">
        <f>SUMIFS(BCTC_HN_2018!L:L,BCTC_HN_2018!A:A,A359)</f>
        <v>0</v>
      </c>
      <c r="I359" s="68" t="s">
        <v>570</v>
      </c>
      <c r="J359" s="13">
        <f>SUMIFS(BCTC_M!N:N,BCTC_M!A:A,A359)</f>
        <v>0</v>
      </c>
      <c r="K359" s="13">
        <f>SUMIFS(BCTC_A!V:V,BCTC_A!A:A,A359)</f>
        <v>0</v>
      </c>
      <c r="L359" s="13">
        <f t="shared" si="188"/>
        <v>0</v>
      </c>
      <c r="M359" s="13">
        <f>SUMIFS(ADJ_2019!G:G,ADJ_2019!E:E,A359)</f>
        <v>0</v>
      </c>
      <c r="N359" s="13">
        <f t="shared" si="189"/>
        <v>0</v>
      </c>
      <c r="O359" s="57"/>
      <c r="Q359" s="255"/>
    </row>
    <row r="360" spans="1:17" s="4" customFormat="1" x14ac:dyDescent="0.25">
      <c r="A360" s="2">
        <v>641500</v>
      </c>
      <c r="B360" s="2">
        <v>6400</v>
      </c>
      <c r="C360" s="12">
        <v>6415</v>
      </c>
      <c r="D360" s="12">
        <v>25</v>
      </c>
      <c r="E360" s="12" t="s">
        <v>49</v>
      </c>
      <c r="F360" s="12" t="s">
        <v>48</v>
      </c>
      <c r="G360" s="68" t="s">
        <v>570</v>
      </c>
      <c r="H360" s="13">
        <f>SUMIFS(BCTC_HN_2018!L:L,BCTC_HN_2018!A:A,A360)</f>
        <v>0</v>
      </c>
      <c r="I360" s="68" t="s">
        <v>570</v>
      </c>
      <c r="J360" s="13">
        <f>SUMIFS(BCTC_M!N:N,BCTC_M!A:A,A360)</f>
        <v>0</v>
      </c>
      <c r="K360" s="13">
        <f>SUMIFS(BCTC_A!V:V,BCTC_A!A:A,A360)</f>
        <v>0</v>
      </c>
      <c r="L360" s="13">
        <f t="shared" si="188"/>
        <v>0</v>
      </c>
      <c r="M360" s="13">
        <f>SUMIFS(ADJ_2019!G:G,ADJ_2019!E:E,A360)</f>
        <v>0</v>
      </c>
      <c r="N360" s="13">
        <f t="shared" si="189"/>
        <v>0</v>
      </c>
      <c r="O360" s="57"/>
      <c r="Q360" s="255"/>
    </row>
    <row r="361" spans="1:17" s="4" customFormat="1" x14ac:dyDescent="0.25">
      <c r="A361" s="2">
        <v>641700</v>
      </c>
      <c r="B361" s="2">
        <v>6400</v>
      </c>
      <c r="C361" s="12">
        <v>6417</v>
      </c>
      <c r="D361" s="12">
        <v>25</v>
      </c>
      <c r="E361" s="12" t="s">
        <v>33</v>
      </c>
      <c r="F361" s="12" t="s">
        <v>32</v>
      </c>
      <c r="G361" s="68" t="s">
        <v>570</v>
      </c>
      <c r="H361" s="13">
        <f>SUMIFS(BCTC_HN_2018!L:L,BCTC_HN_2018!A:A,A361)</f>
        <v>0</v>
      </c>
      <c r="I361" s="68" t="s">
        <v>570</v>
      </c>
      <c r="J361" s="13">
        <f>SUMIFS(BCTC_M!N:N,BCTC_M!A:A,A361)</f>
        <v>0</v>
      </c>
      <c r="K361" s="13">
        <f>SUMIFS(BCTC_A!V:V,BCTC_A!A:A,A361)</f>
        <v>0</v>
      </c>
      <c r="L361" s="13">
        <f t="shared" si="188"/>
        <v>0</v>
      </c>
      <c r="M361" s="13">
        <f>SUMIFS(ADJ_2019!G:G,ADJ_2019!E:E,A361)</f>
        <v>0</v>
      </c>
      <c r="N361" s="13">
        <f t="shared" si="189"/>
        <v>0</v>
      </c>
      <c r="O361" s="57"/>
      <c r="Q361" s="255"/>
    </row>
    <row r="362" spans="1:17" s="4" customFormat="1" x14ac:dyDescent="0.25">
      <c r="A362" s="2">
        <v>641800</v>
      </c>
      <c r="B362" s="2">
        <v>6400</v>
      </c>
      <c r="C362" s="12">
        <v>6418</v>
      </c>
      <c r="D362" s="12">
        <v>25</v>
      </c>
      <c r="E362" s="12" t="s">
        <v>18</v>
      </c>
      <c r="F362" s="12" t="s">
        <v>30</v>
      </c>
      <c r="G362" s="68" t="s">
        <v>570</v>
      </c>
      <c r="H362" s="13">
        <f>SUMIFS(BCTC_HN_2018!L:L,BCTC_HN_2018!A:A,A362)</f>
        <v>0</v>
      </c>
      <c r="I362" s="68" t="s">
        <v>570</v>
      </c>
      <c r="J362" s="13">
        <f>SUMIFS(BCTC_M!N:N,BCTC_M!A:A,A362)</f>
        <v>0</v>
      </c>
      <c r="K362" s="13">
        <f>SUMIFS(BCTC_A!V:V,BCTC_A!A:A,A362)</f>
        <v>0</v>
      </c>
      <c r="L362" s="13">
        <f t="shared" si="188"/>
        <v>0</v>
      </c>
      <c r="M362" s="13">
        <f>SUMIFS(ADJ_2019!G:G,ADJ_2019!E:E,A362)</f>
        <v>0</v>
      </c>
      <c r="N362" s="13">
        <f t="shared" si="189"/>
        <v>0</v>
      </c>
      <c r="O362" s="57"/>
      <c r="Q362" s="255"/>
    </row>
    <row r="363" spans="1:17" s="4" customFormat="1" x14ac:dyDescent="0.25">
      <c r="A363" s="52"/>
      <c r="B363" s="52"/>
      <c r="C363" s="52"/>
      <c r="D363" s="52"/>
      <c r="E363" s="52" t="s">
        <v>47</v>
      </c>
      <c r="F363" s="52" t="s">
        <v>46</v>
      </c>
      <c r="G363" s="72"/>
      <c r="H363" s="58">
        <f t="shared" ref="H363:N363" si="190">SUM(H356:H362)</f>
        <v>3375000000</v>
      </c>
      <c r="I363" s="72"/>
      <c r="J363" s="58">
        <f t="shared" si="190"/>
        <v>3500000000</v>
      </c>
      <c r="K363" s="58">
        <f t="shared" si="190"/>
        <v>1500000000</v>
      </c>
      <c r="L363" s="58">
        <f t="shared" si="190"/>
        <v>5000000000</v>
      </c>
      <c r="M363" s="58">
        <f t="shared" si="190"/>
        <v>0</v>
      </c>
      <c r="N363" s="58">
        <f t="shared" si="190"/>
        <v>5000000000</v>
      </c>
      <c r="O363" s="57"/>
      <c r="Q363" s="255"/>
    </row>
    <row r="364" spans="1:17" s="4" customFormat="1" x14ac:dyDescent="0.25">
      <c r="A364" s="4">
        <v>642100</v>
      </c>
      <c r="B364" s="4">
        <v>6500</v>
      </c>
      <c r="C364" s="22">
        <v>6421</v>
      </c>
      <c r="D364" s="12">
        <v>26</v>
      </c>
      <c r="E364" s="22" t="s">
        <v>45</v>
      </c>
      <c r="F364" s="22" t="s">
        <v>44</v>
      </c>
      <c r="G364" s="68" t="s">
        <v>570</v>
      </c>
      <c r="H364" s="13">
        <f>SUMIFS(BCTC_HN_2018!L:L,BCTC_HN_2018!A:A,A364)</f>
        <v>0</v>
      </c>
      <c r="I364" s="68" t="s">
        <v>570</v>
      </c>
      <c r="J364" s="13">
        <f>SUMIFS(BCTC_M!N:N,BCTC_M!A:A,A364)</f>
        <v>0</v>
      </c>
      <c r="K364" s="13">
        <f>SUMIFS(BCTC_A!V:V,BCTC_A!A:A,A364)</f>
        <v>0</v>
      </c>
      <c r="L364" s="13">
        <f t="shared" ref="L364:L371" si="191">K364+J364</f>
        <v>0</v>
      </c>
      <c r="M364" s="13">
        <f>SUMIFS(ADJ_2019!G:G,ADJ_2019!E:E,A364)</f>
        <v>0</v>
      </c>
      <c r="N364" s="13">
        <f t="shared" ref="N364:N371" si="192">M364+L364</f>
        <v>0</v>
      </c>
      <c r="O364" s="57"/>
      <c r="Q364" s="255"/>
    </row>
    <row r="365" spans="1:17" s="4" customFormat="1" x14ac:dyDescent="0.25">
      <c r="A365" s="4">
        <v>642200</v>
      </c>
      <c r="B365" s="4">
        <v>6500</v>
      </c>
      <c r="C365" s="22">
        <v>6422</v>
      </c>
      <c r="D365" s="12">
        <v>26</v>
      </c>
      <c r="E365" s="22" t="s">
        <v>43</v>
      </c>
      <c r="F365" s="22" t="s">
        <v>42</v>
      </c>
      <c r="G365" s="68" t="s">
        <v>570</v>
      </c>
      <c r="H365" s="13">
        <f>SUMIFS(BCTC_HN_2018!L:L,BCTC_HN_2018!A:A,A365)</f>
        <v>562500000</v>
      </c>
      <c r="I365" s="68" t="s">
        <v>570</v>
      </c>
      <c r="J365" s="13">
        <f>SUMIFS(BCTC_M!N:N,BCTC_M!A:A,A365)</f>
        <v>1000000000</v>
      </c>
      <c r="K365" s="13">
        <f>SUMIFS(BCTC_A!V:V,BCTC_A!A:A,A365)</f>
        <v>250000000</v>
      </c>
      <c r="L365" s="13">
        <f t="shared" si="191"/>
        <v>1250000000</v>
      </c>
      <c r="M365" s="13">
        <f>SUMIFS(ADJ_2019!G:G,ADJ_2019!E:E,A365)</f>
        <v>0</v>
      </c>
      <c r="N365" s="13">
        <f t="shared" si="192"/>
        <v>1250000000</v>
      </c>
      <c r="O365" s="57"/>
      <c r="Q365" s="255"/>
    </row>
    <row r="366" spans="1:17" s="4" customFormat="1" x14ac:dyDescent="0.25">
      <c r="A366" s="4">
        <v>642300</v>
      </c>
      <c r="B366" s="4">
        <v>6500</v>
      </c>
      <c r="C366" s="22">
        <v>6423</v>
      </c>
      <c r="D366" s="12">
        <v>26</v>
      </c>
      <c r="E366" s="22" t="s">
        <v>41</v>
      </c>
      <c r="F366" s="22" t="s">
        <v>40</v>
      </c>
      <c r="G366" s="68" t="s">
        <v>570</v>
      </c>
      <c r="H366" s="13">
        <f>SUMIFS(BCTC_HN_2018!L:L,BCTC_HN_2018!A:A,A366)</f>
        <v>0</v>
      </c>
      <c r="I366" s="68" t="s">
        <v>570</v>
      </c>
      <c r="J366" s="13">
        <f>SUMIFS(BCTC_M!N:N,BCTC_M!A:A,A366)</f>
        <v>0</v>
      </c>
      <c r="K366" s="13">
        <f>SUMIFS(BCTC_A!V:V,BCTC_A!A:A,A366)</f>
        <v>0</v>
      </c>
      <c r="L366" s="13">
        <f t="shared" si="191"/>
        <v>0</v>
      </c>
      <c r="M366" s="13">
        <f>SUMIFS(ADJ_2019!G:G,ADJ_2019!E:E,A366)</f>
        <v>0</v>
      </c>
      <c r="N366" s="13">
        <f t="shared" si="192"/>
        <v>0</v>
      </c>
      <c r="O366" s="57"/>
      <c r="Q366" s="255"/>
    </row>
    <row r="367" spans="1:17" s="4" customFormat="1" x14ac:dyDescent="0.25">
      <c r="A367" s="4">
        <v>642400</v>
      </c>
      <c r="B367" s="4">
        <v>6500</v>
      </c>
      <c r="C367" s="22">
        <v>6424</v>
      </c>
      <c r="D367" s="12">
        <v>26</v>
      </c>
      <c r="E367" s="22" t="s">
        <v>39</v>
      </c>
      <c r="F367" s="22" t="s">
        <v>38</v>
      </c>
      <c r="G367" s="68" t="s">
        <v>570</v>
      </c>
      <c r="H367" s="13">
        <f>SUMIFS(BCTC_HN_2018!L:L,BCTC_HN_2018!A:A,A367)</f>
        <v>225000000</v>
      </c>
      <c r="I367" s="68" t="s">
        <v>570</v>
      </c>
      <c r="J367" s="13">
        <f>SUMIFS(BCTC_M!N:N,BCTC_M!A:A,A367)</f>
        <v>200000000</v>
      </c>
      <c r="K367" s="13">
        <f>SUMIFS(BCTC_A!V:V,BCTC_A!A:A,A367)</f>
        <v>100000000</v>
      </c>
      <c r="L367" s="13">
        <f t="shared" si="191"/>
        <v>300000000</v>
      </c>
      <c r="M367" s="13">
        <f>SUMIFS(ADJ_2019!G:G,ADJ_2019!E:E,A367)</f>
        <v>0</v>
      </c>
      <c r="N367" s="13">
        <f t="shared" si="192"/>
        <v>300000000</v>
      </c>
      <c r="O367" s="57"/>
      <c r="Q367" s="255"/>
    </row>
    <row r="368" spans="1:17" s="4" customFormat="1" x14ac:dyDescent="0.25">
      <c r="A368" s="4">
        <v>642500</v>
      </c>
      <c r="B368" s="4">
        <v>6500</v>
      </c>
      <c r="C368" s="22">
        <v>6425</v>
      </c>
      <c r="D368" s="12">
        <v>26</v>
      </c>
      <c r="E368" s="22" t="s">
        <v>37</v>
      </c>
      <c r="F368" s="22" t="s">
        <v>36</v>
      </c>
      <c r="G368" s="68" t="s">
        <v>570</v>
      </c>
      <c r="H368" s="13">
        <f>SUMIFS(BCTC_HN_2018!L:L,BCTC_HN_2018!A:A,A368)</f>
        <v>0</v>
      </c>
      <c r="I368" s="68" t="s">
        <v>570</v>
      </c>
      <c r="J368" s="13">
        <f>SUMIFS(BCTC_M!N:N,BCTC_M!A:A,A368)</f>
        <v>0</v>
      </c>
      <c r="K368" s="13">
        <f>SUMIFS(BCTC_A!V:V,BCTC_A!A:A,A368)</f>
        <v>0</v>
      </c>
      <c r="L368" s="13">
        <f t="shared" si="191"/>
        <v>0</v>
      </c>
      <c r="M368" s="13">
        <f>SUMIFS(ADJ_2019!G:G,ADJ_2019!E:E,A368)</f>
        <v>0</v>
      </c>
      <c r="N368" s="13">
        <f t="shared" si="192"/>
        <v>0</v>
      </c>
      <c r="O368" s="57"/>
      <c r="Q368" s="255"/>
    </row>
    <row r="369" spans="1:17" s="4" customFormat="1" x14ac:dyDescent="0.25">
      <c r="A369" s="4">
        <v>642600</v>
      </c>
      <c r="B369" s="4">
        <v>6500</v>
      </c>
      <c r="C369" s="22">
        <v>6426</v>
      </c>
      <c r="D369" s="12">
        <v>26</v>
      </c>
      <c r="E369" s="22" t="s">
        <v>35</v>
      </c>
      <c r="F369" s="22" t="s">
        <v>34</v>
      </c>
      <c r="G369" s="68" t="s">
        <v>570</v>
      </c>
      <c r="H369" s="13">
        <f>SUMIFS(BCTC_HN_2018!L:L,BCTC_HN_2018!A:A,A369)</f>
        <v>0</v>
      </c>
      <c r="I369" s="68" t="s">
        <v>570</v>
      </c>
      <c r="J369" s="13">
        <f>SUMIFS(BCTC_M!N:N,BCTC_M!A:A,A369)</f>
        <v>0</v>
      </c>
      <c r="K369" s="13">
        <f>SUMIFS(BCTC_A!V:V,BCTC_A!A:A,A369)</f>
        <v>0</v>
      </c>
      <c r="L369" s="13">
        <f t="shared" si="191"/>
        <v>0</v>
      </c>
      <c r="M369" s="13">
        <f>SUMIFS(ADJ_2019!G:G,ADJ_2019!E:E,A369)</f>
        <v>0</v>
      </c>
      <c r="N369" s="13">
        <f t="shared" si="192"/>
        <v>0</v>
      </c>
      <c r="O369" s="57"/>
      <c r="Q369" s="255"/>
    </row>
    <row r="370" spans="1:17" s="4" customFormat="1" x14ac:dyDescent="0.25">
      <c r="A370" s="4">
        <v>642700</v>
      </c>
      <c r="B370" s="4">
        <v>6500</v>
      </c>
      <c r="C370" s="22">
        <v>6427</v>
      </c>
      <c r="D370" s="12">
        <v>26</v>
      </c>
      <c r="E370" s="22" t="s">
        <v>33</v>
      </c>
      <c r="F370" s="22" t="s">
        <v>32</v>
      </c>
      <c r="G370" s="68" t="s">
        <v>570</v>
      </c>
      <c r="H370" s="13">
        <f>SUMIFS(BCTC_HN_2018!L:L,BCTC_HN_2018!A:A,A370)</f>
        <v>0</v>
      </c>
      <c r="I370" s="68" t="s">
        <v>570</v>
      </c>
      <c r="J370" s="13">
        <f>SUMIFS(BCTC_M!N:N,BCTC_M!A:A,A370)</f>
        <v>0</v>
      </c>
      <c r="K370" s="13">
        <f>SUMIFS(BCTC_A!V:V,BCTC_A!A:A,A370)</f>
        <v>0</v>
      </c>
      <c r="L370" s="13">
        <f t="shared" si="191"/>
        <v>0</v>
      </c>
      <c r="M370" s="13">
        <f>SUMIFS(ADJ_2019!G:G,ADJ_2019!E:E,A370)</f>
        <v>0</v>
      </c>
      <c r="N370" s="13">
        <f t="shared" si="192"/>
        <v>0</v>
      </c>
      <c r="O370" s="57"/>
      <c r="Q370" s="255"/>
    </row>
    <row r="371" spans="1:17" s="4" customFormat="1" x14ac:dyDescent="0.25">
      <c r="A371" s="4">
        <v>642800</v>
      </c>
      <c r="B371" s="4">
        <v>6500</v>
      </c>
      <c r="C371" s="22">
        <v>6428</v>
      </c>
      <c r="D371" s="12">
        <v>26</v>
      </c>
      <c r="E371" s="22" t="s">
        <v>31</v>
      </c>
      <c r="F371" s="22" t="s">
        <v>30</v>
      </c>
      <c r="G371" s="68" t="s">
        <v>570</v>
      </c>
      <c r="H371" s="13">
        <f>SUMIFS(BCTC_HN_2018!L:L,BCTC_HN_2018!A:A,A371)</f>
        <v>217062500</v>
      </c>
      <c r="I371" s="68" t="s">
        <v>570</v>
      </c>
      <c r="J371" s="13">
        <f>SUMIFS(BCTC_M!N:N,BCTC_M!A:A,A371)</f>
        <v>0</v>
      </c>
      <c r="K371" s="13">
        <f>SUMIFS(BCTC_A!V:V,BCTC_A!A:A,A371)</f>
        <v>0</v>
      </c>
      <c r="L371" s="13">
        <f t="shared" si="191"/>
        <v>0</v>
      </c>
      <c r="M371" s="13">
        <f>SUMIFS(ADJ_2019!G:G,ADJ_2019!E:E,A371)</f>
        <v>868250000</v>
      </c>
      <c r="N371" s="13">
        <f t="shared" si="192"/>
        <v>868250000</v>
      </c>
      <c r="O371" s="57"/>
      <c r="Q371" s="255"/>
    </row>
    <row r="372" spans="1:17" s="4" customFormat="1" x14ac:dyDescent="0.25">
      <c r="A372" s="52"/>
      <c r="B372" s="52"/>
      <c r="C372" s="52"/>
      <c r="D372" s="52"/>
      <c r="E372" s="52" t="s">
        <v>29</v>
      </c>
      <c r="F372" s="52" t="s">
        <v>28</v>
      </c>
      <c r="G372" s="72"/>
      <c r="H372" s="58">
        <f t="shared" ref="H372:N372" si="193">SUM(H364:H371)</f>
        <v>1004562500</v>
      </c>
      <c r="I372" s="72"/>
      <c r="J372" s="58">
        <f t="shared" si="193"/>
        <v>1200000000</v>
      </c>
      <c r="K372" s="58">
        <f t="shared" si="193"/>
        <v>350000000</v>
      </c>
      <c r="L372" s="58">
        <f t="shared" si="193"/>
        <v>1550000000</v>
      </c>
      <c r="M372" s="58">
        <f t="shared" si="193"/>
        <v>868250000</v>
      </c>
      <c r="N372" s="58">
        <f t="shared" si="193"/>
        <v>2418250000</v>
      </c>
      <c r="O372" s="57"/>
      <c r="Q372" s="255"/>
    </row>
    <row r="373" spans="1:17" s="4" customFormat="1" x14ac:dyDescent="0.25">
      <c r="A373" s="76"/>
      <c r="B373" s="76"/>
      <c r="C373" s="76"/>
      <c r="D373" s="76">
        <v>30</v>
      </c>
      <c r="E373" s="76" t="s">
        <v>27</v>
      </c>
      <c r="F373" s="76" t="s">
        <v>26</v>
      </c>
      <c r="G373" s="72"/>
      <c r="H373" s="77">
        <f t="shared" ref="H373:N373" si="194">SUM(H339,H347,H354:H355,H363,H372)</f>
        <v>-120437500</v>
      </c>
      <c r="I373" s="72"/>
      <c r="J373" s="77">
        <f t="shared" si="194"/>
        <v>-10500000000</v>
      </c>
      <c r="K373" s="77">
        <f t="shared" si="194"/>
        <v>-14550000000</v>
      </c>
      <c r="L373" s="77">
        <f t="shared" si="194"/>
        <v>-25050000000</v>
      </c>
      <c r="M373" s="77">
        <f t="shared" si="194"/>
        <v>10200249999.999998</v>
      </c>
      <c r="N373" s="77">
        <f t="shared" si="194"/>
        <v>-14849750000</v>
      </c>
      <c r="O373" s="57"/>
      <c r="Q373" s="255"/>
    </row>
    <row r="374" spans="1:17" s="4" customFormat="1" x14ac:dyDescent="0.25">
      <c r="A374" s="2">
        <v>711100</v>
      </c>
      <c r="B374" s="2">
        <v>6300</v>
      </c>
      <c r="C374" s="12">
        <v>7111</v>
      </c>
      <c r="D374" s="12">
        <v>31</v>
      </c>
      <c r="E374" s="22" t="s">
        <v>25</v>
      </c>
      <c r="F374" s="22" t="s">
        <v>24</v>
      </c>
      <c r="G374" s="68" t="s">
        <v>570</v>
      </c>
      <c r="H374" s="13">
        <f>SUMIFS(BCTC_HN_2018!L:L,BCTC_HN_2018!A:A,A374)</f>
        <v>0</v>
      </c>
      <c r="I374" s="68" t="s">
        <v>570</v>
      </c>
      <c r="J374" s="13">
        <f>SUMIFS(BCTC_M!N:N,BCTC_M!A:A,A374)</f>
        <v>0</v>
      </c>
      <c r="K374" s="13">
        <f>SUMIFS(BCTC_A!V:V,BCTC_A!A:A,A374)</f>
        <v>0</v>
      </c>
      <c r="L374" s="13">
        <f t="shared" ref="L374:L375" si="195">K374+J374</f>
        <v>0</v>
      </c>
      <c r="M374" s="13">
        <f>SUMIFS(ADJ_2019!G:G,ADJ_2019!E:E,A374)</f>
        <v>0</v>
      </c>
      <c r="N374" s="13">
        <f t="shared" ref="N374:N375" si="196">M374+L374</f>
        <v>0</v>
      </c>
      <c r="O374" s="57"/>
      <c r="Q374" s="255"/>
    </row>
    <row r="375" spans="1:17" s="4" customFormat="1" x14ac:dyDescent="0.25">
      <c r="A375" s="2">
        <v>711200</v>
      </c>
      <c r="B375" s="2">
        <v>6300</v>
      </c>
      <c r="C375" s="12">
        <v>7112</v>
      </c>
      <c r="D375" s="12">
        <v>31</v>
      </c>
      <c r="E375" s="22" t="s">
        <v>23</v>
      </c>
      <c r="F375" s="22" t="s">
        <v>19</v>
      </c>
      <c r="G375" s="68" t="s">
        <v>570</v>
      </c>
      <c r="H375" s="13">
        <f>SUMIFS(BCTC_HN_2018!L:L,BCTC_HN_2018!A:A,A375)</f>
        <v>0</v>
      </c>
      <c r="I375" s="68" t="s">
        <v>570</v>
      </c>
      <c r="J375" s="13">
        <f>SUMIFS(BCTC_M!N:N,BCTC_M!A:A,A375)</f>
        <v>0</v>
      </c>
      <c r="K375" s="13">
        <f>SUMIFS(BCTC_A!V:V,BCTC_A!A:A,A375)</f>
        <v>0</v>
      </c>
      <c r="L375" s="13">
        <f t="shared" si="195"/>
        <v>0</v>
      </c>
      <c r="M375" s="13">
        <f>SUMIFS(ADJ_2019!G:G,ADJ_2019!E:E,A375)</f>
        <v>0</v>
      </c>
      <c r="N375" s="13">
        <f t="shared" si="196"/>
        <v>0</v>
      </c>
      <c r="O375" s="57"/>
      <c r="Q375" s="255"/>
    </row>
    <row r="376" spans="1:17" s="4" customFormat="1" x14ac:dyDescent="0.25">
      <c r="A376" s="59"/>
      <c r="B376" s="59"/>
      <c r="C376" s="59"/>
      <c r="D376" s="59"/>
      <c r="E376" s="59" t="s">
        <v>23</v>
      </c>
      <c r="F376" s="59" t="s">
        <v>22</v>
      </c>
      <c r="G376" s="72"/>
      <c r="H376" s="60">
        <f t="shared" ref="H376:N376" si="197">SUM(H374:H375)</f>
        <v>0</v>
      </c>
      <c r="I376" s="72"/>
      <c r="J376" s="60">
        <f t="shared" si="197"/>
        <v>0</v>
      </c>
      <c r="K376" s="60">
        <f t="shared" si="197"/>
        <v>0</v>
      </c>
      <c r="L376" s="60">
        <f t="shared" si="197"/>
        <v>0</v>
      </c>
      <c r="M376" s="60">
        <f t="shared" si="197"/>
        <v>0</v>
      </c>
      <c r="N376" s="60">
        <f t="shared" si="197"/>
        <v>0</v>
      </c>
      <c r="O376" s="57"/>
      <c r="Q376" s="255"/>
    </row>
    <row r="377" spans="1:17" s="4" customFormat="1" x14ac:dyDescent="0.25">
      <c r="A377" s="2">
        <v>811100</v>
      </c>
      <c r="B377" s="2">
        <v>6700</v>
      </c>
      <c r="C377" s="12">
        <v>8111</v>
      </c>
      <c r="D377" s="12">
        <v>32</v>
      </c>
      <c r="E377" s="22" t="s">
        <v>21</v>
      </c>
      <c r="F377" s="22" t="s">
        <v>20</v>
      </c>
      <c r="G377" s="68" t="s">
        <v>570</v>
      </c>
      <c r="H377" s="13">
        <f>SUMIFS(BCTC_HN_2018!L:L,BCTC_HN_2018!A:A,A377)</f>
        <v>0</v>
      </c>
      <c r="I377" s="68" t="s">
        <v>570</v>
      </c>
      <c r="J377" s="13">
        <f>SUMIFS(BCTC_M!N:N,BCTC_M!A:A,A377)</f>
        <v>0</v>
      </c>
      <c r="K377" s="13">
        <f>SUMIFS(BCTC_A!V:V,BCTC_A!A:A,A377)</f>
        <v>0</v>
      </c>
      <c r="L377" s="13">
        <f t="shared" ref="L377:L378" si="198">K377+J377</f>
        <v>0</v>
      </c>
      <c r="M377" s="13">
        <f>SUMIFS(ADJ_2019!G:G,ADJ_2019!E:E,A377)</f>
        <v>0</v>
      </c>
      <c r="N377" s="13">
        <f t="shared" ref="N377:N378" si="199">M377+L377</f>
        <v>0</v>
      </c>
      <c r="O377" s="57"/>
      <c r="Q377" s="255"/>
    </row>
    <row r="378" spans="1:17" s="4" customFormat="1" x14ac:dyDescent="0.25">
      <c r="A378" s="2">
        <v>811200</v>
      </c>
      <c r="B378" s="2">
        <v>6700</v>
      </c>
      <c r="C378" s="12">
        <v>8112</v>
      </c>
      <c r="D378" s="12">
        <v>32</v>
      </c>
      <c r="E378" s="22" t="s">
        <v>18</v>
      </c>
      <c r="F378" s="22" t="s">
        <v>19</v>
      </c>
      <c r="G378" s="68" t="s">
        <v>570</v>
      </c>
      <c r="H378" s="13">
        <f>SUMIFS(BCTC_HN_2018!L:L,BCTC_HN_2018!A:A,A378)</f>
        <v>0</v>
      </c>
      <c r="I378" s="68" t="s">
        <v>570</v>
      </c>
      <c r="J378" s="13">
        <f>SUMIFS(BCTC_M!N:N,BCTC_M!A:A,A378)</f>
        <v>0</v>
      </c>
      <c r="K378" s="13">
        <f>SUMIFS(BCTC_A!V:V,BCTC_A!A:A,A378)</f>
        <v>0</v>
      </c>
      <c r="L378" s="13">
        <f t="shared" si="198"/>
        <v>0</v>
      </c>
      <c r="M378" s="13">
        <f>SUMIFS(ADJ_2019!G:G,ADJ_2019!E:E,A378)</f>
        <v>0</v>
      </c>
      <c r="N378" s="13">
        <f t="shared" si="199"/>
        <v>0</v>
      </c>
      <c r="O378" s="57"/>
      <c r="Q378" s="255"/>
    </row>
    <row r="379" spans="1:17" s="4" customFormat="1" x14ac:dyDescent="0.25">
      <c r="A379" s="59"/>
      <c r="B379" s="59"/>
      <c r="C379" s="59"/>
      <c r="D379" s="59"/>
      <c r="E379" s="59" t="s">
        <v>18</v>
      </c>
      <c r="F379" s="59" t="s">
        <v>17</v>
      </c>
      <c r="G379" s="72"/>
      <c r="H379" s="60">
        <f t="shared" ref="H379:N379" si="200">SUM(H377:H378)</f>
        <v>0</v>
      </c>
      <c r="I379" s="72"/>
      <c r="J379" s="60">
        <f t="shared" si="200"/>
        <v>0</v>
      </c>
      <c r="K379" s="60">
        <f t="shared" si="200"/>
        <v>0</v>
      </c>
      <c r="L379" s="60">
        <f t="shared" si="200"/>
        <v>0</v>
      </c>
      <c r="M379" s="60">
        <f t="shared" si="200"/>
        <v>0</v>
      </c>
      <c r="N379" s="60">
        <f t="shared" si="200"/>
        <v>0</v>
      </c>
      <c r="O379" s="57"/>
      <c r="Q379" s="255"/>
    </row>
    <row r="380" spans="1:17" s="4" customFormat="1" x14ac:dyDescent="0.25">
      <c r="A380" s="76"/>
      <c r="B380" s="76"/>
      <c r="C380" s="76"/>
      <c r="D380" s="76">
        <v>40</v>
      </c>
      <c r="E380" s="76" t="s">
        <v>16</v>
      </c>
      <c r="F380" s="76" t="s">
        <v>15</v>
      </c>
      <c r="G380" s="72"/>
      <c r="H380" s="77">
        <f t="shared" ref="H380:N380" si="201">H376+H379</f>
        <v>0</v>
      </c>
      <c r="I380" s="72"/>
      <c r="J380" s="77">
        <f t="shared" si="201"/>
        <v>0</v>
      </c>
      <c r="K380" s="77">
        <f t="shared" si="201"/>
        <v>0</v>
      </c>
      <c r="L380" s="77">
        <f t="shared" si="201"/>
        <v>0</v>
      </c>
      <c r="M380" s="77">
        <f t="shared" si="201"/>
        <v>0</v>
      </c>
      <c r="N380" s="77">
        <f t="shared" si="201"/>
        <v>0</v>
      </c>
      <c r="O380" s="57"/>
      <c r="Q380" s="255"/>
    </row>
    <row r="381" spans="1:17" s="4" customFormat="1" x14ac:dyDescent="0.25">
      <c r="A381" s="41"/>
      <c r="B381" s="41"/>
      <c r="C381" s="41"/>
      <c r="D381" s="41">
        <v>50</v>
      </c>
      <c r="E381" s="41" t="s">
        <v>14</v>
      </c>
      <c r="F381" s="41" t="s">
        <v>13</v>
      </c>
      <c r="G381" s="72"/>
      <c r="H381" s="42">
        <f t="shared" ref="H381:N381" si="202">H373+H380</f>
        <v>-120437500</v>
      </c>
      <c r="I381" s="72"/>
      <c r="J381" s="42">
        <f t="shared" si="202"/>
        <v>-10500000000</v>
      </c>
      <c r="K381" s="42">
        <f t="shared" si="202"/>
        <v>-14550000000</v>
      </c>
      <c r="L381" s="42">
        <f t="shared" si="202"/>
        <v>-25050000000</v>
      </c>
      <c r="M381" s="42">
        <f t="shared" si="202"/>
        <v>10200249999.999998</v>
      </c>
      <c r="N381" s="42">
        <f t="shared" si="202"/>
        <v>-14849750000</v>
      </c>
      <c r="O381" s="57"/>
      <c r="Q381" s="255"/>
    </row>
    <row r="382" spans="1:17" s="4" customFormat="1" x14ac:dyDescent="0.25">
      <c r="A382" s="15">
        <v>821100</v>
      </c>
      <c r="B382" s="15">
        <v>7100</v>
      </c>
      <c r="C382" s="15">
        <v>8211</v>
      </c>
      <c r="D382" s="15">
        <v>51</v>
      </c>
      <c r="E382" s="15" t="s">
        <v>12</v>
      </c>
      <c r="F382" s="15" t="s">
        <v>11</v>
      </c>
      <c r="G382" s="68" t="s">
        <v>570</v>
      </c>
      <c r="H382" s="13">
        <f>SUMIFS(BCTC_HN_2018!L:L,BCTC_HN_2018!A:A,A382)</f>
        <v>67500000</v>
      </c>
      <c r="I382" s="68" t="s">
        <v>570</v>
      </c>
      <c r="J382" s="13">
        <f>SUMIFS(BCTC_M!N:N,BCTC_M!A:A,A382)</f>
        <v>2100000000</v>
      </c>
      <c r="K382" s="13">
        <f>SUMIFS(BCTC_A!V:V,BCTC_A!A:A,A382)</f>
        <v>2910000000</v>
      </c>
      <c r="L382" s="13">
        <f t="shared" ref="L382:L383" si="203">K382+J382</f>
        <v>5010000000</v>
      </c>
      <c r="M382" s="13">
        <f>SUMIFS(ADJ_2019!G:G,ADJ_2019!E:E,A382)</f>
        <v>0</v>
      </c>
      <c r="N382" s="13">
        <f t="shared" ref="N382:N383" si="204">M382+L382</f>
        <v>5010000000</v>
      </c>
      <c r="O382" s="57"/>
      <c r="Q382" s="255"/>
    </row>
    <row r="383" spans="1:17" s="4" customFormat="1" x14ac:dyDescent="0.25">
      <c r="A383" s="15">
        <v>821200</v>
      </c>
      <c r="B383" s="15">
        <v>7100</v>
      </c>
      <c r="C383" s="15">
        <v>8212</v>
      </c>
      <c r="D383" s="15">
        <v>52</v>
      </c>
      <c r="E383" s="15" t="s">
        <v>10</v>
      </c>
      <c r="F383" s="15" t="s">
        <v>9</v>
      </c>
      <c r="G383" s="68" t="s">
        <v>570</v>
      </c>
      <c r="H383" s="13">
        <f>SUMIFS(BCTC_HN_2018!L:L,BCTC_HN_2018!A:A,A383)</f>
        <v>0</v>
      </c>
      <c r="I383" s="68" t="s">
        <v>570</v>
      </c>
      <c r="J383" s="13">
        <f>SUMIFS(BCTC_M!N:N,BCTC_M!A:A,A383)</f>
        <v>0</v>
      </c>
      <c r="K383" s="13">
        <f>SUMIFS(BCTC_A!V:V,BCTC_A!A:A,A383)</f>
        <v>0</v>
      </c>
      <c r="L383" s="13">
        <f t="shared" si="203"/>
        <v>0</v>
      </c>
      <c r="M383" s="13">
        <f>SUMIFS(ADJ_2019!G:G,ADJ_2019!E:E,A383)</f>
        <v>-399999999.99999964</v>
      </c>
      <c r="N383" s="13">
        <f t="shared" si="204"/>
        <v>-399999999.99999964</v>
      </c>
      <c r="O383" s="57"/>
      <c r="Q383" s="255"/>
    </row>
    <row r="384" spans="1:17" s="4" customFormat="1" x14ac:dyDescent="0.25">
      <c r="A384" s="41"/>
      <c r="B384" s="41"/>
      <c r="C384" s="41"/>
      <c r="D384" s="41">
        <v>60</v>
      </c>
      <c r="E384" s="41" t="s">
        <v>8</v>
      </c>
      <c r="F384" s="41" t="s">
        <v>7</v>
      </c>
      <c r="G384" s="72"/>
      <c r="H384" s="42">
        <f t="shared" ref="H384:N384" si="205">SUM(H381:H383)</f>
        <v>-52937500</v>
      </c>
      <c r="I384" s="72"/>
      <c r="J384" s="42">
        <f t="shared" si="205"/>
        <v>-8400000000</v>
      </c>
      <c r="K384" s="42">
        <f t="shared" si="205"/>
        <v>-11640000000</v>
      </c>
      <c r="L384" s="42">
        <f t="shared" si="205"/>
        <v>-20040000000</v>
      </c>
      <c r="M384" s="42">
        <f t="shared" si="205"/>
        <v>9800249999.9999981</v>
      </c>
      <c r="N384" s="42">
        <f t="shared" si="205"/>
        <v>-10239750000</v>
      </c>
      <c r="O384" s="57"/>
      <c r="Q384" s="255"/>
    </row>
    <row r="385" spans="1:17" s="4" customFormat="1" ht="15.75" thickBot="1" x14ac:dyDescent="0.3">
      <c r="A385" s="61"/>
      <c r="B385" s="61"/>
      <c r="C385" s="61"/>
      <c r="D385" s="61"/>
      <c r="E385" s="61"/>
      <c r="F385" s="61"/>
      <c r="G385" s="75"/>
      <c r="H385" s="3"/>
      <c r="I385" s="75"/>
      <c r="J385" s="3"/>
      <c r="K385" s="3"/>
      <c r="L385" s="3"/>
      <c r="M385" s="3"/>
      <c r="N385" s="3"/>
      <c r="O385" s="57"/>
    </row>
    <row r="386" spans="1:17" s="4" customFormat="1" x14ac:dyDescent="0.25">
      <c r="A386" s="2"/>
      <c r="B386" s="2"/>
      <c r="C386" s="2"/>
      <c r="D386" s="2"/>
      <c r="E386" s="12" t="s">
        <v>6</v>
      </c>
      <c r="F386" s="12" t="s">
        <v>5</v>
      </c>
      <c r="G386" s="68"/>
      <c r="H386" s="3"/>
      <c r="I386" s="68"/>
      <c r="J386" s="3"/>
      <c r="K386" s="3"/>
      <c r="L386" s="3"/>
      <c r="M386" s="3"/>
      <c r="N386" s="3"/>
      <c r="O386" s="57"/>
    </row>
    <row r="387" spans="1:17" s="4" customFormat="1" x14ac:dyDescent="0.25">
      <c r="A387" s="2"/>
      <c r="B387" s="2"/>
      <c r="C387" s="2"/>
      <c r="D387" s="2">
        <v>61</v>
      </c>
      <c r="E387" s="2" t="s">
        <v>4</v>
      </c>
      <c r="F387" s="2" t="s">
        <v>3</v>
      </c>
      <c r="G387" s="69"/>
      <c r="H387" s="3">
        <f t="shared" ref="H387" si="206">H384+H388</f>
        <v>-45437500</v>
      </c>
      <c r="I387" s="69"/>
      <c r="J387" s="3">
        <f>J384+J388</f>
        <v>-8400000000</v>
      </c>
      <c r="K387" s="3">
        <f t="shared" ref="K387:N387" si="207">K384+K388</f>
        <v>-11640000000</v>
      </c>
      <c r="L387" s="3">
        <f t="shared" si="207"/>
        <v>-20040000000</v>
      </c>
      <c r="M387" s="3">
        <f t="shared" si="207"/>
        <v>12210249999.999998</v>
      </c>
      <c r="N387" s="3">
        <f t="shared" si="207"/>
        <v>-7829750000</v>
      </c>
      <c r="O387" s="57"/>
      <c r="Q387" s="255"/>
    </row>
    <row r="388" spans="1:17" s="4" customFormat="1" x14ac:dyDescent="0.25">
      <c r="A388" s="2">
        <v>841100</v>
      </c>
      <c r="B388" s="2"/>
      <c r="C388" s="2"/>
      <c r="D388" s="2">
        <v>62</v>
      </c>
      <c r="E388" s="2" t="s">
        <v>2</v>
      </c>
      <c r="F388" s="2" t="s">
        <v>1</v>
      </c>
      <c r="G388" s="68" t="s">
        <v>570</v>
      </c>
      <c r="H388" s="13">
        <f>SUMIFS(BCTC_HN_2018!L:L,BCTC_HN_2018!A:A,A388)</f>
        <v>7500000</v>
      </c>
      <c r="I388" s="68" t="s">
        <v>570</v>
      </c>
      <c r="J388" s="13">
        <f>SUMIFS(BCTC_M!N:N,BCTC_M!A:A,A388)</f>
        <v>0</v>
      </c>
      <c r="K388" s="13">
        <f>SUMIFS(BCTC_A!V:V,BCTC_A!A:A,A388)</f>
        <v>0</v>
      </c>
      <c r="L388" s="13">
        <f>K388+J388</f>
        <v>0</v>
      </c>
      <c r="M388" s="13">
        <f>SUMIFS(ADJ_2019!G:G,ADJ_2019!E:E,A388)</f>
        <v>2410000000.0000005</v>
      </c>
      <c r="N388" s="13">
        <f>M388+L388</f>
        <v>2410000000.0000005</v>
      </c>
      <c r="O388" s="57"/>
      <c r="Q388" s="255"/>
    </row>
    <row r="389" spans="1:17" s="4" customFormat="1" x14ac:dyDescent="0.25">
      <c r="A389" s="2"/>
      <c r="B389" s="2"/>
      <c r="C389" s="2"/>
      <c r="D389" s="2"/>
      <c r="E389" s="2"/>
      <c r="F389" s="2"/>
      <c r="G389" s="68"/>
      <c r="H389" s="45"/>
      <c r="I389" s="68"/>
      <c r="J389" s="45"/>
      <c r="K389" s="45"/>
      <c r="L389" s="45"/>
      <c r="M389" s="45"/>
      <c r="N389" s="45"/>
      <c r="O389" s="57"/>
    </row>
    <row r="390" spans="1:17" s="4" customFormat="1" ht="15.75" thickBot="1" x14ac:dyDescent="0.3">
      <c r="A390" s="61"/>
      <c r="B390" s="61"/>
      <c r="C390" s="61"/>
      <c r="D390" s="61"/>
      <c r="E390" s="61"/>
      <c r="F390" s="61"/>
      <c r="G390" s="75"/>
      <c r="H390" s="3"/>
      <c r="I390" s="75"/>
      <c r="J390" s="3"/>
      <c r="K390" s="3"/>
      <c r="L390" s="3"/>
      <c r="M390" s="3"/>
      <c r="N390" s="3"/>
      <c r="O390" s="57"/>
    </row>
    <row r="391" spans="1:17" s="4" customFormat="1" x14ac:dyDescent="0.25">
      <c r="A391" s="62" t="s">
        <v>0</v>
      </c>
      <c r="B391" s="62"/>
      <c r="C391" s="62"/>
      <c r="D391" s="62"/>
      <c r="E391" s="62"/>
      <c r="F391" s="62"/>
      <c r="G391" s="75"/>
      <c r="H391" s="5" t="str">
        <f t="shared" ref="H391:N391" si="208">IF((H318+H202)=0,"Balanced",H318+H202)</f>
        <v>Balanced</v>
      </c>
      <c r="I391" s="75"/>
      <c r="J391" s="5" t="str">
        <f t="shared" si="208"/>
        <v>Balanced</v>
      </c>
      <c r="K391" s="5" t="str">
        <f t="shared" si="208"/>
        <v>Balanced</v>
      </c>
      <c r="L391" s="5" t="str">
        <f t="shared" si="208"/>
        <v>Balanced</v>
      </c>
      <c r="M391" s="5" t="str">
        <f t="shared" si="208"/>
        <v>Balanced</v>
      </c>
      <c r="N391" s="5" t="str">
        <f t="shared" si="208"/>
        <v>Balanced</v>
      </c>
      <c r="O391" s="57"/>
      <c r="Q391" s="255"/>
    </row>
    <row r="392" spans="1:17" s="4" customFormat="1" x14ac:dyDescent="0.25">
      <c r="A392" s="62"/>
      <c r="B392" s="62"/>
      <c r="C392" s="62"/>
      <c r="D392" s="62"/>
      <c r="E392" s="62"/>
      <c r="F392" s="62"/>
      <c r="G392" s="75"/>
      <c r="H392" s="5">
        <f t="shared" ref="H392:N392" si="209">H387-H302</f>
        <v>0</v>
      </c>
      <c r="I392" s="75"/>
      <c r="J392" s="5">
        <f t="shared" si="209"/>
        <v>0</v>
      </c>
      <c r="K392" s="5">
        <f t="shared" si="209"/>
        <v>0</v>
      </c>
      <c r="L392" s="5">
        <f t="shared" si="209"/>
        <v>0</v>
      </c>
      <c r="M392" s="5">
        <f t="shared" si="209"/>
        <v>0</v>
      </c>
      <c r="N392" s="5">
        <f t="shared" si="209"/>
        <v>0</v>
      </c>
      <c r="O392" s="57"/>
      <c r="Q392" s="255"/>
    </row>
  </sheetData>
  <autoFilter ref="A6:O392"/>
  <pageMargins left="0.7" right="0.7" top="0.75" bottom="0.75" header="0.3" footer="0.3"/>
  <pageSetup scale="66" fitToHeight="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10</vt:i4>
      </vt:variant>
    </vt:vector>
  </HeadingPairs>
  <TitlesOfParts>
    <vt:vector size="35" baseType="lpstr">
      <vt:lpstr>GD_E_2020</vt:lpstr>
      <vt:lpstr>GD_E_2019</vt:lpstr>
      <vt:lpstr>BCTC_E</vt:lpstr>
      <vt:lpstr>GD_E_2018</vt:lpstr>
      <vt:lpstr>BCTC_M</vt:lpstr>
      <vt:lpstr>GD_M_2020</vt:lpstr>
      <vt:lpstr>GD_M_2019</vt:lpstr>
      <vt:lpstr>GD_M_2018</vt:lpstr>
      <vt:lpstr>BCTC_HN_2019</vt:lpstr>
      <vt:lpstr>CF_2019</vt:lpstr>
      <vt:lpstr>SOCE_2019</vt:lpstr>
      <vt:lpstr>ADJ_2019</vt:lpstr>
      <vt:lpstr>31.12.2019</vt:lpstr>
      <vt:lpstr>Reconcile_Interco</vt:lpstr>
      <vt:lpstr>BCTC_A</vt:lpstr>
      <vt:lpstr>GD_A_2020</vt:lpstr>
      <vt:lpstr>GD_A_2019</vt:lpstr>
      <vt:lpstr>GD_A_2018</vt:lpstr>
      <vt:lpstr>BCTC_HN_2018</vt:lpstr>
      <vt:lpstr>CF_2018</vt:lpstr>
      <vt:lpstr>SOCE_2018</vt:lpstr>
      <vt:lpstr>ADJ_2018</vt:lpstr>
      <vt:lpstr>Mua A</vt:lpstr>
      <vt:lpstr>Note_FA</vt:lpstr>
      <vt:lpstr>StepByStep</vt:lpstr>
      <vt:lpstr>BCTC_A!Print_Area</vt:lpstr>
      <vt:lpstr>BCTC_E!Print_Area</vt:lpstr>
      <vt:lpstr>BCTC_HN_2018!Print_Area</vt:lpstr>
      <vt:lpstr>BCTC_HN_2019!Print_Area</vt:lpstr>
      <vt:lpstr>BCTC_M!Print_Area</vt:lpstr>
      <vt:lpstr>BCTC_A!Print_Titles</vt:lpstr>
      <vt:lpstr>BCTC_E!Print_Titles</vt:lpstr>
      <vt:lpstr>BCTC_HN_2018!Print_Titles</vt:lpstr>
      <vt:lpstr>BCTC_HN_2019!Print_Titles</vt:lpstr>
      <vt:lpstr>BCTC_M!Print_Titles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 Sy Thuyen</dc:creator>
  <cp:lastModifiedBy>Ngo Sy Thuyen</cp:lastModifiedBy>
  <dcterms:created xsi:type="dcterms:W3CDTF">2020-06-15T04:01:19Z</dcterms:created>
  <dcterms:modified xsi:type="dcterms:W3CDTF">2020-07-13T02:50:08Z</dcterms:modified>
</cp:coreProperties>
</file>