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uyenns.if\Desktop\"/>
    </mc:Choice>
  </mc:AlternateContent>
  <bookViews>
    <workbookView xWindow="0" yWindow="0" windowWidth="20490" windowHeight="8910"/>
  </bookViews>
  <sheets>
    <sheet name="BCTC_M" sheetId="1" r:id="rId1"/>
    <sheet name="GD_M_2020" sheetId="2" r:id="rId2"/>
    <sheet name="GD_M_2019" sheetId="3" r:id="rId3"/>
    <sheet name="GD_M_2018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Q2" hidden="1">{#N/A,#N/A,FALSE,"Chi tiÆt"}</definedName>
    <definedName name="_____________Q2" hidden="1">{#N/A,#N/A,FALSE,"Chi tiÆt"}</definedName>
    <definedName name="____________Q2" hidden="1">{#N/A,#N/A,FALSE,"Chi tiÆt"}</definedName>
    <definedName name="___________Q2" hidden="1">{#N/A,#N/A,FALSE,"Chi tiÆt"}</definedName>
    <definedName name="__________Q2" hidden="1">{#N/A,#N/A,FALSE,"Chi tiÆt"}</definedName>
    <definedName name="_________Q2" hidden="1">{#N/A,#N/A,FALSE,"Chi tiÆt"}</definedName>
    <definedName name="________Q2" hidden="1">{#N/A,#N/A,FALSE,"Chi tiÆt"}</definedName>
    <definedName name="_______Q2" hidden="1">{#N/A,#N/A,FALSE,"Chi tiÆt"}</definedName>
    <definedName name="______a1" hidden="1">{"'Sheet1'!$L$16"}</definedName>
    <definedName name="______huy1" hidden="1">{"'Sheet1'!$L$16"}</definedName>
    <definedName name="______NSO2" hidden="1">{"'Sheet1'!$L$16"}</definedName>
    <definedName name="______NSO3" hidden="1">{"'Sheet1'!$L$16"}</definedName>
    <definedName name="______Q2" hidden="1">{#N/A,#N/A,FALSE,"Chi tiÆt"}</definedName>
    <definedName name="_____a1" hidden="1">{"'Sheet1'!$L$16"}</definedName>
    <definedName name="_____F1" hidden="1">{"'Sheet1'!$L$16"}</definedName>
    <definedName name="_____huy1" hidden="1">{"'Sheet1'!$L$16"}</definedName>
    <definedName name="_____NSO2" hidden="1">{"'Sheet1'!$L$16"}</definedName>
    <definedName name="_____NSO3" hidden="1">{"'Sheet1'!$L$16"}</definedName>
    <definedName name="_____PUR6" hidden="1">{#N/A,#N/A,FALSE,"Sheet2"}</definedName>
    <definedName name="_____Q2" hidden="1">{#N/A,#N/A,FALSE,"Chi tiÆt"}</definedName>
    <definedName name="_____QUY3" hidden="1">{#N/A,#N/A,FALSE,"Sheet2"}</definedName>
    <definedName name="_____T01" localSheetId="2" hidden="1">#REF!</definedName>
    <definedName name="_____T01" localSheetId="1" hidden="1">#REF!</definedName>
    <definedName name="_____T01" hidden="1">#REF!</definedName>
    <definedName name="____a1" hidden="1">{"'Sheet1'!$L$16"}</definedName>
    <definedName name="____F1" hidden="1">{"'Sheet1'!$L$16"}</definedName>
    <definedName name="____huy1" hidden="1">{"'Sheet1'!$L$16"}</definedName>
    <definedName name="____NSO2" hidden="1">{"'Sheet1'!$L$16"}</definedName>
    <definedName name="____NSO3" hidden="1">{"'Sheet1'!$L$16"}</definedName>
    <definedName name="____PUR6" hidden="1">{#N/A,#N/A,FALSE,"Sheet2"}</definedName>
    <definedName name="____Q2" hidden="1">{#N/A,#N/A,FALSE,"Chi tiÆt"}</definedName>
    <definedName name="____QUY3" hidden="1">{#N/A,#N/A,FALSE,"Sheet2"}</definedName>
    <definedName name="____T01" localSheetId="2" hidden="1">#REF!</definedName>
    <definedName name="____T01" localSheetId="1" hidden="1">#REF!</definedName>
    <definedName name="____T01" hidden="1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F1" hidden="1">{"'Sheet1'!$L$16"}</definedName>
    <definedName name="___huy1" hidden="1">{"'Sheet1'!$L$16"}</definedName>
    <definedName name="___NSO2" hidden="1">{"'Sheet1'!$L$16"}</definedName>
    <definedName name="___NSO3" hidden="1">{"'Sheet1'!$L$16"}</definedName>
    <definedName name="___PUR6" hidden="1">{#N/A,#N/A,FALSE,"Sheet2"}</definedName>
    <definedName name="___Q2" hidden="1">{#N/A,#N/A,FALSE,"Chi tiÆt"}</definedName>
    <definedName name="___QUY3" hidden="1">{#N/A,#N/A,FALSE,"Sheet2"}</definedName>
    <definedName name="___RTRT" localSheetId="2" hidden="1">#REF!</definedName>
    <definedName name="___RTRT" localSheetId="1" hidden="1">#REF!</definedName>
    <definedName name="___RTRT" hidden="1">#REF!</definedName>
    <definedName name="___T01" localSheetId="2" hidden="1">#REF!</definedName>
    <definedName name="___T01" localSheetId="1" hidden="1">#REF!</definedName>
    <definedName name="___T01" hidden="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A2" hidden="1">{"'Sheet1'!$L$16"}</definedName>
    <definedName name="__BQ22" hidden="1">{"'Sheet1'!$L$16"}</definedName>
    <definedName name="__F1" hidden="1">{"'Sheet1'!$L$16"}</definedName>
    <definedName name="__huy1" hidden="1">{"'Sheet1'!$L$16"}</definedName>
    <definedName name="__IntlFixup" hidden="1">TRUE</definedName>
    <definedName name="__NSO2" hidden="1">{"'Sheet1'!$L$16"}</definedName>
    <definedName name="__nso3" hidden="1">{"'Sheet1'!$L$16"}</definedName>
    <definedName name="__PUR6" hidden="1">{#N/A,#N/A,FALSE,"Sheet2"}</definedName>
    <definedName name="__Q2" hidden="1">{#N/A,#N/A,FALSE,"Chi tiÆt"}</definedName>
    <definedName name="__QUY3" hidden="1">{#N/A,#N/A,FALSE,"Sheet2"}</definedName>
    <definedName name="__QUY4" hidden="1">{"'Sheet1'!$L$16"}</definedName>
    <definedName name="__T01" localSheetId="2" hidden="1">#REF!</definedName>
    <definedName name="__T01" localSheetId="1" hidden="1">#REF!</definedName>
    <definedName name="__T01" hidden="1">#REF!</definedName>
    <definedName name="__WW2" hidden="1">{"'Sheet1'!$L$16"}</definedName>
    <definedName name="_1">#N/A</definedName>
    <definedName name="_1000A01">#N/A</definedName>
    <definedName name="_2">#N/A</definedName>
    <definedName name="_2CC_DA6_E" localSheetId="2">#REF!</definedName>
    <definedName name="_2CC_DA6_E" localSheetId="1">#REF!</definedName>
    <definedName name="_2CC_DA6_E">#REF!</definedName>
    <definedName name="_2CC580" localSheetId="2">#REF!</definedName>
    <definedName name="_2CC580" localSheetId="1">#REF!</definedName>
    <definedName name="_2CC580">#REF!</definedName>
    <definedName name="_3CF_BW_E" localSheetId="2">#REF!</definedName>
    <definedName name="_3CF_BW_E" localSheetId="1">#REF!</definedName>
    <definedName name="_3CF_BW_E">#REF!</definedName>
    <definedName name="_3CF_BW_N" localSheetId="2">#REF!</definedName>
    <definedName name="_3CF_BW_N" localSheetId="1">#REF!</definedName>
    <definedName name="_3CF_BW_N">#REF!</definedName>
    <definedName name="_3CF_BW_Z" localSheetId="2">#REF!</definedName>
    <definedName name="_3CF_BW_Z" localSheetId="1">#REF!</definedName>
    <definedName name="_3CF_BW_Z">#REF!</definedName>
    <definedName name="_3CF_DA5_E" localSheetId="2">#REF!</definedName>
    <definedName name="_3CF_DA5_E" localSheetId="1">#REF!</definedName>
    <definedName name="_3CF_DA5_E">#REF!</definedName>
    <definedName name="_3CF_DFL_E" localSheetId="2">#REF!</definedName>
    <definedName name="_3CF_DFL_E" localSheetId="1">#REF!</definedName>
    <definedName name="_3CF_DFL_E">#REF!</definedName>
    <definedName name="_3CF_DFW_E" localSheetId="2">#REF!</definedName>
    <definedName name="_3CF_DFW_E" localSheetId="1">#REF!</definedName>
    <definedName name="_3CF_DFW_E">#REF!</definedName>
    <definedName name="_3CF_TAWK_Z" localSheetId="2">#REF!</definedName>
    <definedName name="_3CF_TAWK_Z" localSheetId="1">#REF!</definedName>
    <definedName name="_3CF_TAWK_Z">#REF!</definedName>
    <definedName name="_3M_B_C5" localSheetId="2">#REF!</definedName>
    <definedName name="_3M_B_C5" localSheetId="1">#REF!</definedName>
    <definedName name="_3M_B_C5">#REF!</definedName>
    <definedName name="_3M_B_I" localSheetId="2">#REF!</definedName>
    <definedName name="_3M_B_I" localSheetId="1">#REF!</definedName>
    <definedName name="_3M_B_I">#REF!</definedName>
    <definedName name="_3M_B_O" localSheetId="2">#REF!</definedName>
    <definedName name="_3M_B_O" localSheetId="1">#REF!</definedName>
    <definedName name="_3M_B_O">#REF!</definedName>
    <definedName name="_3M_DA_C5" localSheetId="2">#REF!</definedName>
    <definedName name="_3M_DA_C5" localSheetId="1">#REF!</definedName>
    <definedName name="_3M_DA_C5">#REF!</definedName>
    <definedName name="_3M_DA_I" localSheetId="2">#REF!</definedName>
    <definedName name="_3M_DA_I" localSheetId="1">#REF!</definedName>
    <definedName name="_3M_DA_I">#REF!</definedName>
    <definedName name="_3M_DA7DRB_I" localSheetId="2">#REF!</definedName>
    <definedName name="_3M_DA7DRB_I" localSheetId="1">#REF!</definedName>
    <definedName name="_3M_DA7DRB_I">#REF!</definedName>
    <definedName name="_3M_DFDR3_I" localSheetId="2">#REF!</definedName>
    <definedName name="_3M_DFDR3_I" localSheetId="1">#REF!</definedName>
    <definedName name="_3M_DFDR3_I">#REF!</definedName>
    <definedName name="_3M_DFDR4_I" localSheetId="2">#REF!</definedName>
    <definedName name="_3M_DFDR4_I" localSheetId="1">#REF!</definedName>
    <definedName name="_3M_DFDR4_I">#REF!</definedName>
    <definedName name="_3M_DFDR4_O" localSheetId="2">#REF!</definedName>
    <definedName name="_3M_DFDR4_O" localSheetId="1">#REF!</definedName>
    <definedName name="_3M_DFDR4_O">#REF!</definedName>
    <definedName name="_3M_T_C5" localSheetId="2">#REF!</definedName>
    <definedName name="_3M_T_C5" localSheetId="1">#REF!</definedName>
    <definedName name="_3M_T_C5">#REF!</definedName>
    <definedName name="_3M_T_I" localSheetId="2">#REF!</definedName>
    <definedName name="_3M_T_I" localSheetId="1">#REF!</definedName>
    <definedName name="_3M_T_I">#REF!</definedName>
    <definedName name="_3M_T_N5" localSheetId="2">#REF!</definedName>
    <definedName name="_3M_T_N5" localSheetId="1">#REF!</definedName>
    <definedName name="_3M_T_N5">#REF!</definedName>
    <definedName name="_3M_T_O" localSheetId="2">#REF!</definedName>
    <definedName name="_3M_T_O" localSheetId="1">#REF!</definedName>
    <definedName name="_3M_T_O">#REF!</definedName>
    <definedName name="_3Y_BAH_N" localSheetId="2">#REF!</definedName>
    <definedName name="_3Y_BAH_N" localSheetId="1">#REF!</definedName>
    <definedName name="_3Y_BAH_N">#REF!</definedName>
    <definedName name="_3Y_BH_I" localSheetId="2">#REF!</definedName>
    <definedName name="_3Y_BH_I" localSheetId="1">#REF!</definedName>
    <definedName name="_3Y_BH_I">#REF!</definedName>
    <definedName name="_3Y_BH_J" localSheetId="2">#REF!</definedName>
    <definedName name="_3Y_BH_J" localSheetId="1">#REF!</definedName>
    <definedName name="_3Y_BH_J">#REF!</definedName>
    <definedName name="_3Y_DC_C5" localSheetId="2">#REF!</definedName>
    <definedName name="_3Y_DC_C5" localSheetId="1">#REF!</definedName>
    <definedName name="_3Y_DC_C5">#REF!</definedName>
    <definedName name="_3Y_DNDBL_KN" localSheetId="2">#REF!</definedName>
    <definedName name="_3Y_DNDBL_KN" localSheetId="1">#REF!</definedName>
    <definedName name="_3Y_DNDBL_KN">#REF!</definedName>
    <definedName name="_3Y_DP_C5" localSheetId="2">#REF!</definedName>
    <definedName name="_3Y_DP_C5" localSheetId="1">#REF!</definedName>
    <definedName name="_3Y_DP_C5">#REF!</definedName>
    <definedName name="_3Y_DP_O" localSheetId="2">#REF!</definedName>
    <definedName name="_3Y_DP_O" localSheetId="1">#REF!</definedName>
    <definedName name="_3Y_DP_O">#REF!</definedName>
    <definedName name="_3Y_GS6_I" localSheetId="2">#REF!</definedName>
    <definedName name="_3Y_GS6_I" localSheetId="1">#REF!</definedName>
    <definedName name="_3Y_GS6_I">#REF!</definedName>
    <definedName name="_3Y_GS6_J" localSheetId="2">#REF!</definedName>
    <definedName name="_3Y_GS6_J" localSheetId="1">#REF!</definedName>
    <definedName name="_3Y_GS6_J">#REF!</definedName>
    <definedName name="_3Y_TL3_I" localSheetId="2">#REF!</definedName>
    <definedName name="_3Y_TL3_I" localSheetId="1">#REF!</definedName>
    <definedName name="_3Y_TL3_I">#REF!</definedName>
    <definedName name="_3Y_TL3_J" localSheetId="2">#REF!</definedName>
    <definedName name="_3Y_TL3_J" localSheetId="1">#REF!</definedName>
    <definedName name="_3Y_TL3_J">#REF!</definedName>
    <definedName name="_3Y_TY3_C5" localSheetId="2">#REF!</definedName>
    <definedName name="_3Y_TY3_C5" localSheetId="1">#REF!</definedName>
    <definedName name="_3Y_TY3_C5">#REF!</definedName>
    <definedName name="_5_DA_C5" localSheetId="2">#REF!</definedName>
    <definedName name="_5_DA_C5" localSheetId="1">#REF!</definedName>
    <definedName name="_5_DA_C5">#REF!</definedName>
    <definedName name="_5_DP_C5" localSheetId="2">#REF!</definedName>
    <definedName name="_5_DP_C5" localSheetId="1">#REF!</definedName>
    <definedName name="_5_DP_C5">#REF!</definedName>
    <definedName name="_5CF_BW_E" localSheetId="2">#REF!</definedName>
    <definedName name="_5CF_BW_E" localSheetId="1">#REF!</definedName>
    <definedName name="_5CF_BW_E">#REF!</definedName>
    <definedName name="_5CF_BW_N" localSheetId="2">#REF!</definedName>
    <definedName name="_5CF_BW_N" localSheetId="1">#REF!</definedName>
    <definedName name="_5CF_BW_N">#REF!</definedName>
    <definedName name="_5CF_TWK_N" localSheetId="2">#REF!</definedName>
    <definedName name="_5CF_TWK_N" localSheetId="1">#REF!</definedName>
    <definedName name="_5CF_TWK_N">#REF!</definedName>
    <definedName name="_5CN_DA5_E" localSheetId="2">#REF!</definedName>
    <definedName name="_5CN_DA5_E" localSheetId="1">#REF!</definedName>
    <definedName name="_5CN_DA5_E">#REF!</definedName>
    <definedName name="_5CN_DF3L_E" localSheetId="2">#REF!</definedName>
    <definedName name="_5CN_DF3L_E" localSheetId="1">#REF!</definedName>
    <definedName name="_5CN_DF3L_E">#REF!</definedName>
    <definedName name="_5CN_DF3W_E" localSheetId="2">#REF!</definedName>
    <definedName name="_5CN_DF3W_E" localSheetId="1">#REF!</definedName>
    <definedName name="_5CN_DF3W_E">#REF!</definedName>
    <definedName name="_5M_B_C5" localSheetId="2">#REF!</definedName>
    <definedName name="_5M_B_C5" localSheetId="1">#REF!</definedName>
    <definedName name="_5M_B_C5">#REF!</definedName>
    <definedName name="_5M_B_I" localSheetId="2">#REF!</definedName>
    <definedName name="_5M_B_I" localSheetId="1">#REF!</definedName>
    <definedName name="_5M_B_I">#REF!</definedName>
    <definedName name="_5M_B_O" localSheetId="2">#REF!</definedName>
    <definedName name="_5M_B_O" localSheetId="1">#REF!</definedName>
    <definedName name="_5M_B_O">#REF!</definedName>
    <definedName name="_5M_DA_I" localSheetId="2">#REF!</definedName>
    <definedName name="_5M_DA_I" localSheetId="1">#REF!</definedName>
    <definedName name="_5M_DA_I">#REF!</definedName>
    <definedName name="_5M_DA_O" localSheetId="2">#REF!</definedName>
    <definedName name="_5M_DA_O" localSheetId="1">#REF!</definedName>
    <definedName name="_5M_DA_O">#REF!</definedName>
    <definedName name="_5M_DADHR_I" localSheetId="2">#REF!</definedName>
    <definedName name="_5M_DADHR_I" localSheetId="1">#REF!</definedName>
    <definedName name="_5M_DADHR_I">#REF!</definedName>
    <definedName name="_5M_DAKLP_I" localSheetId="2">#REF!</definedName>
    <definedName name="_5M_DAKLP_I" localSheetId="1">#REF!</definedName>
    <definedName name="_5M_DAKLP_I">#REF!</definedName>
    <definedName name="_5M_DALHD_I" localSheetId="2">#REF!</definedName>
    <definedName name="_5M_DALHD_I" localSheetId="1">#REF!</definedName>
    <definedName name="_5M_DALHD_I">#REF!</definedName>
    <definedName name="_5M_DP_O" localSheetId="2">#REF!</definedName>
    <definedName name="_5M_DP_O" localSheetId="1">#REF!</definedName>
    <definedName name="_5M_DP_O">#REF!</definedName>
    <definedName name="_5M_MSL1_C5" localSheetId="2">#REF!</definedName>
    <definedName name="_5M_MSL1_C5" localSheetId="1">#REF!</definedName>
    <definedName name="_5M_MSL1_C5">#REF!</definedName>
    <definedName name="_5M_ODH1_C5" localSheetId="2">#REF!</definedName>
    <definedName name="_5M_ODH1_C5" localSheetId="1">#REF!</definedName>
    <definedName name="_5M_ODH1_C5">#REF!</definedName>
    <definedName name="_5M_ODH1_I" localSheetId="2">#REF!</definedName>
    <definedName name="_5M_ODH1_I" localSheetId="1">#REF!</definedName>
    <definedName name="_5M_ODH1_I">#REF!</definedName>
    <definedName name="_5M_ODH1_O" localSheetId="2">#REF!</definedName>
    <definedName name="_5M_ODH1_O" localSheetId="1">#REF!</definedName>
    <definedName name="_5M_ODH1_O">#REF!</definedName>
    <definedName name="_5M_ODM1_C5" localSheetId="2">#REF!</definedName>
    <definedName name="_5M_ODM1_C5" localSheetId="1">#REF!</definedName>
    <definedName name="_5M_ODM1_C5">#REF!</definedName>
    <definedName name="_5M_ODM1_I" localSheetId="2">#REF!</definedName>
    <definedName name="_5M_ODM1_I" localSheetId="1">#REF!</definedName>
    <definedName name="_5M_ODM1_I">#REF!</definedName>
    <definedName name="_5M_ODM1_O" localSheetId="2">#REF!</definedName>
    <definedName name="_5M_ODM1_O" localSheetId="1">#REF!</definedName>
    <definedName name="_5M_ODM1_O">#REF!</definedName>
    <definedName name="_5M_T_C5" localSheetId="2">#REF!</definedName>
    <definedName name="_5M_T_C5" localSheetId="1">#REF!</definedName>
    <definedName name="_5M_T_C5">#REF!</definedName>
    <definedName name="_5M_T_I" localSheetId="2">#REF!</definedName>
    <definedName name="_5M_T_I" localSheetId="1">#REF!</definedName>
    <definedName name="_5M_T_I">#REF!</definedName>
    <definedName name="_5M_T_O" localSheetId="2">#REF!</definedName>
    <definedName name="_5M_T_O" localSheetId="1">#REF!</definedName>
    <definedName name="_5M_T_O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2" hidden="1">{"'Sheet1'!$L$16"}</definedName>
    <definedName name="_BQ22" hidden="1">{"'Sheet1'!$L$16"}</definedName>
    <definedName name="_Builtin155" hidden="1">#N/A</definedName>
    <definedName name="_CD2" hidden="1">{"'Sheet1'!$L$16"}</definedName>
    <definedName name="_CN1" hidden="1">{"'Sheet1'!$L$16"}</definedName>
    <definedName name="_CON2" localSheetId="2">#REF!</definedName>
    <definedName name="_CON2" localSheetId="1">#REF!</definedName>
    <definedName name="_CON2">#REF!</definedName>
    <definedName name="_F1" hidden="1">{"'Sheet1'!$L$16"}</definedName>
    <definedName name="_f5" hidden="1">{"'Sheet1'!$L$16"}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BCTC_M!$A$6:$J$395</definedName>
    <definedName name="_xlnm._FilterDatabase" localSheetId="3" hidden="1">GD_M_2018!$B$4:$H$6</definedName>
    <definedName name="_xlnm._FilterDatabase" localSheetId="2" hidden="1">GD_M_2019!$B$4:$H$6</definedName>
    <definedName name="_xlnm._FilterDatabase" localSheetId="1" hidden="1">GD_M_2020!$B$4:$H$6</definedName>
    <definedName name="_xlnm._FilterDatabase" hidden="1">#REF!</definedName>
    <definedName name="_Goi8" hidden="1">{"'Sheet1'!$L$16"}</definedName>
    <definedName name="_huy1" hidden="1">{"'Sheet1'!$L$16"}</definedName>
    <definedName name="_HUY5" hidden="1">{"'Sheet1'!$L$16"}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lap1" localSheetId="2">#REF!</definedName>
    <definedName name="_lap1" localSheetId="1">#REF!</definedName>
    <definedName name="_lap1">#REF!</definedName>
    <definedName name="_lap2" localSheetId="2">#REF!</definedName>
    <definedName name="_lap2" localSheetId="1">#REF!</definedName>
    <definedName name="_lap2">#REF!</definedName>
    <definedName name="_NS02" hidden="1">{"'Sheet1'!$L$16"}</definedName>
    <definedName name="_NSO2" hidden="1">{"'Sheet1'!$L$16"}</definedName>
    <definedName name="_nso3" hidden="1">{"'Sheet1'!$L$16"}</definedName>
    <definedName name="_Order1" hidden="1">255</definedName>
    <definedName name="_Order2" hidden="1">255</definedName>
    <definedName name="_PA3" hidden="1">{"'Sheet1'!$L$16"}</definedName>
    <definedName name="_PL3" hidden="1">{"'Sheet1'!$L$16"}</definedName>
    <definedName name="_PUR6" hidden="1">{#N/A,#N/A,FALSE,"Sheet2"}</definedName>
    <definedName name="_Q2" hidden="1">{#N/A,#N/A,FALSE,"Chi tiÆt"}</definedName>
    <definedName name="_QUY3" hidden="1">{#N/A,#N/A,FALSE,"Sheet2"}</definedName>
    <definedName name="_QUY4" hidden="1">{"'Sheet1'!$L$16"}</definedName>
    <definedName name="_se1" hidden="1">{#N/A,#N/A,FALSE,"m66";#N/A,#N/A,FALSE,"m66"}</definedName>
    <definedName name="_Sort" localSheetId="2" hidden="1">#REF!</definedName>
    <definedName name="_Sort" localSheetId="1" hidden="1">#REF!</definedName>
    <definedName name="_Sort" hidden="1">#REF!</definedName>
    <definedName name="_T01" localSheetId="2" hidden="1">#REF!</definedName>
    <definedName name="_T01" localSheetId="1" hidden="1">#REF!</definedName>
    <definedName name="_T01" hidden="1">#REF!</definedName>
    <definedName name="_T04" hidden="1">{#N/A,#N/A,FALSE,"CCTV"}</definedName>
    <definedName name="_T10" hidden="1">{"'Sheet1'!$L$16"}</definedName>
    <definedName name="_T9" hidden="1">{"'Sheet1'!$L$16"}</definedName>
    <definedName name="_Table1_In1" localSheetId="2" hidden="1">#REF!</definedName>
    <definedName name="_Table1_In1" localSheetId="1" hidden="1">#REF!</definedName>
    <definedName name="_Table1_In1" hidden="1">#REF!</definedName>
    <definedName name="_Table1_Out" localSheetId="2" hidden="1">#REF!</definedName>
    <definedName name="_Table1_Out" localSheetId="1" hidden="1">#REF!</definedName>
    <definedName name="_Table1_Out" hidden="1">#REF!</definedName>
    <definedName name="_tt3" hidden="1">{"'Sheet1'!$L$16"}</definedName>
    <definedName name="_WW2" hidden="1">{"'Sheet1'!$L$16"}</definedName>
    <definedName name="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â" localSheetId="2" hidden="1">#REF!</definedName>
    <definedName name="â" localSheetId="1" hidden="1">#REF!</definedName>
    <definedName name="â" hidden="1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 localSheetId="2">#REF!</definedName>
    <definedName name="AA" localSheetId="1">#REF!</definedName>
    <definedName name="AA">#REF!</definedName>
    <definedName name="aâ" hidden="1">{"'Sheet1'!$L$16"}</definedName>
    <definedName name="aaa" localSheetId="2" hidden="1">#REF!</definedName>
    <definedName name="aaa" localSheetId="1" hidden="1">#REF!</definedName>
    <definedName name="aaa" hidden="1">#REF!</definedName>
    <definedName name="AAA_DOCTOPS" hidden="1">"AAA_SET"</definedName>
    <definedName name="AAA_duser" hidden="1">"OFF"</definedName>
    <definedName name="aaa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aaaa" hidden="1">{#N/A,#N/A,FALSE,"Chi tiÆt"}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ead" hidden="1">{"'Sheet1'!$L$16"}</definedName>
    <definedName name="adhfoahdofh" localSheetId="2">#REF!</definedName>
    <definedName name="adhfoahdofh" localSheetId="1">#REF!</definedName>
    <definedName name="adhfoahdofh">#REF!</definedName>
    <definedName name="aiodfjoadjfo" localSheetId="2">#REF!</definedName>
    <definedName name="aiodfjoadjfo" localSheetId="1">#REF!</definedName>
    <definedName name="aiodfjoadjfo">#REF!</definedName>
    <definedName name="aLKFJFH" hidden="1">{#N/A,#N/A,FALSE,"CCTV"}</definedName>
    <definedName name="all" hidden="1">{#N/A,#N/A,FALSE,"m66";#N/A,#N/A,FALSE,"m66"}</definedName>
    <definedName name="All_Item" localSheetId="2">#REF!</definedName>
    <definedName name="All_Item" localSheetId="1">#REF!</definedName>
    <definedName name="All_Item">#REF!</definedName>
    <definedName name="ALPIN">#N/A</definedName>
    <definedName name="ALPJYOU">#N/A</definedName>
    <definedName name="ALPTOI">#N/A</definedName>
    <definedName name="alread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nscount" hidden="1">2</definedName>
    <definedName name="APRDN" hidden="1">{"'Sheet1'!$L$16"}</definedName>
    <definedName name="a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2" hidden="1">#REF!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1" hidden="1">#REF!</definedName>
    <definedName name="AS2TickmarkLS" hidden="1">#REF!</definedName>
    <definedName name="AS2VersionLS" hidden="1">300</definedName>
    <definedName name="asc" hidden="1">{"'Sheet1'!$L$16"}</definedName>
    <definedName name="a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DA" hidden="1">{#N/A,#N/A,FALSE,"CCTV"}</definedName>
    <definedName name="asdasdas" hidden="1">{#N/A,#N/A,FALSE,"Sheet2"}</definedName>
    <definedName name="asdcad" hidden="1">{#N/A,#N/A,FALSE,"CCTV"}</definedName>
    <definedName name="asdfaf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U" hidden="1">{"'Sheet1'!$L$16"}</definedName>
    <definedName name="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BA" hidden="1">{"'Sheet1'!$L$16"}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ogio" hidden="1">{#N/A,#N/A,FALSE,"CCTV"}</definedName>
    <definedName name="BB" localSheetId="2">#REF!</definedName>
    <definedName name="BB" localSheetId="1">#REF!</definedName>
    <definedName name="BB">#REF!</definedName>
    <definedName name="bbb" hidden="1">{"'Sheet1'!$L$16"}</definedName>
    <definedName name="bbbb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f7yre" hidden="1">{"'Sheet1'!$L$16"}</definedName>
    <definedName name="BG_Del" hidden="1">15</definedName>
    <definedName name="BG_Ins" hidden="1">4</definedName>
    <definedName name="BG_Mod" hidden="1">6</definedName>
    <definedName name="BJJ" hidden="1">{#N/A,#N/A,FALSE,"CCTV"}</definedName>
    <definedName name="boâk3" hidden="1">{"'Sheet1'!$L$16"}</definedName>
    <definedName name="BOQ" localSheetId="2">#REF!</definedName>
    <definedName name="BOQ" localSheetId="1">#REF!</definedName>
    <definedName name="BOQ">#REF!</definedName>
    <definedName name="B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oan" hidden="1">{"'Sheet1'!$L$16"}</definedName>
    <definedName name="BVCISUMMARY" localSheetId="2">#REF!</definedName>
    <definedName name="BVCISUMMARY" localSheetId="1">#REF!</definedName>
    <definedName name="BVCISUMMARY">#REF!</definedName>
    <definedName name="bvieb" hidden="1">{"'Sheet1'!$L$16"}</definedName>
    <definedName name="caigi" hidden="1">{"'Sheet1'!$L$16"}</definedName>
    <definedName name="cap" localSheetId="2">#REF!</definedName>
    <definedName name="cap" localSheetId="1">#REF!</definedName>
    <definedName name="cap">#REF!</definedName>
    <definedName name="Category_All" localSheetId="2">#REF!</definedName>
    <definedName name="Category_All" localSheetId="1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ÑCangdung10.2" hidden="1">{"'Sheet1'!$L$16"}</definedName>
    <definedName name="CDSLQ1" hidden="1">{"'Sheet1'!$L$16"}</definedName>
    <definedName name="chilk" hidden="1">{"'Sheet1'!$L$16"}</definedName>
    <definedName name="Chiphi" hidden="1">{"'Sheet1'!$L$16"}</definedName>
    <definedName name="chuyen" hidden="1">{"'Sheet1'!$L$16"}</definedName>
    <definedName name="cjb9e" hidden="1">{"'Sheet1'!$L$16"}</definedName>
    <definedName name="Code" localSheetId="2" hidden="1">#REF!</definedName>
    <definedName name="Code" localSheetId="1" hidden="1">#REF!</definedName>
    <definedName name="Code" hidden="1">#REF!</definedName>
    <definedName name="color" hidden="1">{#N/A,#N/A,FALSE,"m66";#N/A,#N/A,FALSE,"m66"}</definedName>
    <definedName name="COMMON" localSheetId="2">#REF!</definedName>
    <definedName name="COMMON" localSheetId="1">#REF!</definedName>
    <definedName name="COMMON">#REF!</definedName>
    <definedName name="CON_EQP_COS" localSheetId="2">#REF!</definedName>
    <definedName name="CON_EQP_COS" localSheetId="1">#REF!</definedName>
    <definedName name="CON_EQP_COS">#REF!</definedName>
    <definedName name="CON_EQP_COST" localSheetId="2">#REF!</definedName>
    <definedName name="CON_EQP_COST" localSheetId="1">#REF!</definedName>
    <definedName name="CON_EQP_COST">#REF!</definedName>
    <definedName name="CONST_EQ" localSheetId="2">#REF!</definedName>
    <definedName name="CONST_EQ" localSheetId="1">#REF!</definedName>
    <definedName name="CONST_EQ">#REF!</definedName>
    <definedName name="COS" localSheetId="2">#REF!</definedName>
    <definedName name="COS" localSheetId="1">#REF!</definedName>
    <definedName name="COS">#REF!</definedName>
    <definedName name="COVER" localSheetId="2">#REF!</definedName>
    <definedName name="COVER" localSheetId="1">#REF!</definedName>
    <definedName name="COVER">#REF!</definedName>
    <definedName name="CP" hidden="1">{"'Sheet1'!$L$16"}</definedName>
    <definedName name="CRITINST" localSheetId="2">#REF!</definedName>
    <definedName name="CRITINST" localSheetId="1">#REF!</definedName>
    <definedName name="CRITINST">#REF!</definedName>
    <definedName name="CRITPURC" localSheetId="2">#REF!</definedName>
    <definedName name="CRITPURC" localSheetId="1">#REF!</definedName>
    <definedName name="CRITPURC">#REF!</definedName>
    <definedName name="CS_10" localSheetId="2">#REF!</definedName>
    <definedName name="CS_10" localSheetId="1">#REF!</definedName>
    <definedName name="CS_10">#REF!</definedName>
    <definedName name="CS_100" localSheetId="2">#REF!</definedName>
    <definedName name="CS_100" localSheetId="1">#REF!</definedName>
    <definedName name="CS_100">#REF!</definedName>
    <definedName name="CS_10S" localSheetId="2">#REF!</definedName>
    <definedName name="CS_10S" localSheetId="1">#REF!</definedName>
    <definedName name="CS_10S">#REF!</definedName>
    <definedName name="CS_120" localSheetId="2">#REF!</definedName>
    <definedName name="CS_120" localSheetId="1">#REF!</definedName>
    <definedName name="CS_120">#REF!</definedName>
    <definedName name="CS_140" localSheetId="2">#REF!</definedName>
    <definedName name="CS_140" localSheetId="1">#REF!</definedName>
    <definedName name="CS_140">#REF!</definedName>
    <definedName name="CS_160" localSheetId="2">#REF!</definedName>
    <definedName name="CS_160" localSheetId="1">#REF!</definedName>
    <definedName name="CS_160">#REF!</definedName>
    <definedName name="CS_20" localSheetId="2">#REF!</definedName>
    <definedName name="CS_20" localSheetId="1">#REF!</definedName>
    <definedName name="CS_20">#REF!</definedName>
    <definedName name="CS_30" localSheetId="2">#REF!</definedName>
    <definedName name="CS_30" localSheetId="1">#REF!</definedName>
    <definedName name="CS_30">#REF!</definedName>
    <definedName name="CS_40" localSheetId="2">#REF!</definedName>
    <definedName name="CS_40" localSheetId="1">#REF!</definedName>
    <definedName name="CS_40">#REF!</definedName>
    <definedName name="CS_40S" localSheetId="2">#REF!</definedName>
    <definedName name="CS_40S" localSheetId="1">#REF!</definedName>
    <definedName name="CS_40S">#REF!</definedName>
    <definedName name="CS_5S" localSheetId="2">#REF!</definedName>
    <definedName name="CS_5S" localSheetId="1">#REF!</definedName>
    <definedName name="CS_5S">#REF!</definedName>
    <definedName name="CS_60" localSheetId="2">#REF!</definedName>
    <definedName name="CS_60" localSheetId="1">#REF!</definedName>
    <definedName name="CS_60">#REF!</definedName>
    <definedName name="CS_80" localSheetId="2">#REF!</definedName>
    <definedName name="CS_80" localSheetId="1">#REF!</definedName>
    <definedName name="CS_80">#REF!</definedName>
    <definedName name="CS_80S" localSheetId="2">#REF!</definedName>
    <definedName name="CS_80S" localSheetId="1">#REF!</definedName>
    <definedName name="CS_80S">#REF!</definedName>
    <definedName name="CS_STD" localSheetId="2">#REF!</definedName>
    <definedName name="CS_STD" localSheetId="1">#REF!</definedName>
    <definedName name="CS_STD">#REF!</definedName>
    <definedName name="CS_XS" localSheetId="2">#REF!</definedName>
    <definedName name="CS_XS" localSheetId="1">#REF!</definedName>
    <definedName name="CS_XS">#REF!</definedName>
    <definedName name="CS_XXS" localSheetId="2">#REF!</definedName>
    <definedName name="CS_XXS" localSheetId="1">#REF!</definedName>
    <definedName name="CS_XXS">#REF!</definedName>
    <definedName name="CURRENCY" localSheetId="2">#REF!</definedName>
    <definedName name="CURRENCY" localSheetId="1">#REF!</definedName>
    <definedName name="CURRENCY">#REF!</definedName>
    <definedName name="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_7101A_B" localSheetId="2">#REF!</definedName>
    <definedName name="D_7101A_B" localSheetId="1">#REF!</definedName>
    <definedName name="D_7101A_B">#REF!</definedName>
    <definedName name="dàohdofhadiohfo" localSheetId="2">#REF!</definedName>
    <definedName name="dàohdofhadiohfo" localSheetId="1">#REF!</definedName>
    <definedName name="dàohdofhadiohfo">#REF!</definedName>
    <definedName name="data1" localSheetId="2" hidden="1">#REF!</definedName>
    <definedName name="data1" localSheetId="1" hidden="1">#REF!</definedName>
    <definedName name="data1" hidden="1">#REF!</definedName>
    <definedName name="data2" localSheetId="2" hidden="1">#REF!</definedName>
    <definedName name="data2" localSheetId="1" hidden="1">#REF!</definedName>
    <definedName name="data2" hidden="1">#REF!</definedName>
    <definedName name="data3" localSheetId="2" hidden="1">#REF!</definedName>
    <definedName name="data3" localSheetId="1" hidden="1">#REF!</definedName>
    <definedName name="data3" hidden="1">#REF!</definedName>
    <definedName name="_xlnm.Database" localSheetId="2">#REF!</definedName>
    <definedName name="_xlnm.Database" localSheetId="1">#REF!</definedName>
    <definedName name="_xlnm.Database">#REF!</definedName>
    <definedName name="DATDAO" localSheetId="2">#REF!</definedName>
    <definedName name="DATDAO" localSheetId="1">#REF!</definedName>
    <definedName name="DATDAO">#REF!</definedName>
    <definedName name="DD">#N/A</definedName>
    <definedName name="De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eferred" hidden="1">{#N/A,#N/A,FALSE,"Gesamt";#N/A,#N/A,FALSE,"Ree KG";#N/A,#N/A,FALSE,"Ree Inter";#N/A,#N/A,FALSE,"BTM";#N/A,#N/A,FALSE,"GmbH";#N/A,#N/A,FALSE,"Sonstige"}</definedName>
    <definedName name="deryhrfm" hidden="1">{"'Sheet1'!$L$16"}</definedName>
    <definedName name="d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sf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hoadhfoiahdf" localSheetId="2">#REF!</definedName>
    <definedName name="dfhoadhfoiahdf" localSheetId="1">#REF!</definedName>
    <definedName name="dfhoadhfoiahdf">#REF!</definedName>
    <definedName name="dfhoahdfioha" localSheetId="2">#REF!</definedName>
    <definedName name="dfhoahdfioha" localSheetId="1">#REF!</definedName>
    <definedName name="dfhoahdfioha">#REF!</definedName>
    <definedName name="dfjaodhfoad" localSheetId="2">#REF!</definedName>
    <definedName name="dfjaodhfoad" localSheetId="1">#REF!</definedName>
    <definedName name="dfjaodhfoad">#REF!</definedName>
    <definedName name="dfjpaodjfpo" localSheetId="2">#REF!</definedName>
    <definedName name="dfjpaodjfpo" localSheetId="1">#REF!</definedName>
    <definedName name="dfjpaodjfpo">#REF!</definedName>
    <definedName name="dfkoahdfiohaod" localSheetId="2">#REF!</definedName>
    <definedName name="dfkoahdfiohaod" localSheetId="1">#REF!</definedName>
    <definedName name="dfkoahdfiohaod">#REF!</definedName>
    <definedName name="dgesd" hidden="1">{"'Sheet1'!$L$16"}</definedName>
    <definedName name="dhfioahdofhaod" localSheetId="2">#REF!</definedName>
    <definedName name="dhfioahdofhaod" localSheetId="1">#REF!</definedName>
    <definedName name="dhfioahdofhaod">#REF!</definedName>
    <definedName name="Discount" localSheetId="2" hidden="1">#REF!</definedName>
    <definedName name="Discount" localSheetId="1" hidden="1">#REF!</definedName>
    <definedName name="Discount" hidden="1">#REF!</definedName>
    <definedName name="display_area_2" localSheetId="2" hidden="1">#REF!</definedName>
    <definedName name="display_area_2" localSheetId="1" hidden="1">#REF!</definedName>
    <definedName name="display_area_2" hidden="1">#REF!</definedName>
    <definedName name="djfioadjfo" localSheetId="2">#REF!</definedName>
    <definedName name="djfioadjfo" localSheetId="1">#REF!</definedName>
    <definedName name="djfioadjfo">#REF!</definedName>
    <definedName name="djt" hidden="1">{"'Sheet1'!$L$16"}</definedName>
    <definedName name="dkfhbdjmnet" hidden="1">{"'Sheet1'!$L$16"}</definedName>
    <definedName name="doamEucaluptus" hidden="1">{"'Sheet1'!$L$16"}</definedName>
    <definedName name="doamEucalyptus1" hidden="1">{#N/A,#N/A,TRUE,"BT M200 da 10x20"}</definedName>
    <definedName name="dọaodfjoad" localSheetId="2">#REF!</definedName>
    <definedName name="dọaodfjoad" localSheetId="1">#REF!</definedName>
    <definedName name="dọaodfjoad">#REF!</definedName>
    <definedName name="dobt" localSheetId="2">#REF!</definedName>
    <definedName name="dobt" localSheetId="1">#REF!</definedName>
    <definedName name="dobt">#REF!</definedName>
    <definedName name="dohafihadohfo" localSheetId="2">#REF!</definedName>
    <definedName name="dohafihadohfo" localSheetId="1">#REF!</definedName>
    <definedName name="dohafihadohfo">#REF!</definedName>
    <definedName name="dpodfjadpof" localSheetId="2">#REF!</definedName>
    <definedName name="dpodfjadpof" localSheetId="1">#REF!</definedName>
    <definedName name="dpodfjadpof">#REF!</definedName>
    <definedName name="dsf" hidden="1">{"'Sheet1'!$L$16"}</definedName>
    <definedName name="DSFAR" hidden="1">{#N/A,#N/A,FALSE,"CCTV"}</definedName>
    <definedName name="DSUMDATA" localSheetId="2">#REF!</definedName>
    <definedName name="DSUMDATA" localSheetId="1">#REF!</definedName>
    <definedName name="DSUMDATA">#REF!</definedName>
    <definedName name="D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T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ual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xs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" hidden="1">{"'Sheet1'!$L$16"}</definedName>
    <definedName name="ee" hidden="1">[2]營業額!$U$5:$U$72</definedName>
    <definedName name="egsf" hidden="1">{"'Sheet1'!$L$16"}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wr" hidden="1">{0}</definedName>
    <definedName name="ExactAddinConnection" hidden="1">"003"</definedName>
    <definedName name="ExactAddinConnection.002" hidden="1">"CPNT01;003;mengtalekk;1"</definedName>
    <definedName name="ExactAddinConnection.003" hidden="1">"CPNT01;006;mengtalekk;1"</definedName>
    <definedName name="ExactAddinReports" hidden="1">1</definedName>
    <definedName name="FA" localSheetId="2">#REF!</definedName>
    <definedName name="FA" localSheetId="1">#REF!</definedName>
    <definedName name="FA">#REF!</definedName>
    <definedName name="FACTOR" localSheetId="2">#REF!</definedName>
    <definedName name="FACTOR" localSheetId="1">#REF!</definedName>
    <definedName name="FACTOR">#REF!</definedName>
    <definedName name="fadofhoadhfo" localSheetId="2">#REF!</definedName>
    <definedName name="fadofhoadhfo" localSheetId="1">#REF!</definedName>
    <definedName name="fadofhoadhfo">#REF!</definedName>
    <definedName name="fadofhoasdhf" localSheetId="2">#REF!</definedName>
    <definedName name="fadofhoasdhf" localSheetId="1">#REF!</definedName>
    <definedName name="fadofhoasdhf">#REF!</definedName>
    <definedName name="fadofjadofjo" localSheetId="2">#REF!</definedName>
    <definedName name="fadofjadofjo" localSheetId="1">#REF!</definedName>
    <definedName name="fadofjadofjo">#REF!</definedName>
    <definedName name="fahodfhaiodf" localSheetId="2">#REF!</definedName>
    <definedName name="fahodfhaiodf" localSheetId="1">#REF!</definedName>
    <definedName name="fahodfhaiodf">#REF!</definedName>
    <definedName name="FCode" localSheetId="2" hidden="1">#REF!</definedName>
    <definedName name="FCode" localSheetId="1" hidden="1">#REF!</definedName>
    <definedName name="FCode" hidden="1">#REF!</definedName>
    <definedName name="fdvjsidf" hidden="1">{"'Sheet1'!$L$16"}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" localSheetId="2">#REF!</definedName>
    <definedName name="FG" localSheetId="1">#REF!</definedName>
    <definedName name="FG">#REF!</definedName>
    <definedName name="FGGHJ" hidden="1">{#N/A,#N/A,FALSE,"CCTV"}</definedName>
    <definedName name="fghgfh" hidden="1">{"'Sheet1'!$L$16"}</definedName>
    <definedName name="fhoadhfoahodf" localSheetId="2">#REF!</definedName>
    <definedName name="fhoadhfoahodf" localSheetId="1">#REF!</definedName>
    <definedName name="fhoadhfoahodf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JHGKYJJKK" localSheetId="2">#REF!</definedName>
    <definedName name="FJHGKYJJKK" localSheetId="1">#REF!</definedName>
    <definedName name="FJHGKYJJKK">#REF!</definedName>
    <definedName name="fjoadjfoa" localSheetId="2">#REF!</definedName>
    <definedName name="fjoadjfoa" localSheetId="1">#REF!</definedName>
    <definedName name="fjoadjfoa">#REF!</definedName>
    <definedName name="fjoadjfoasdjof" localSheetId="2">#REF!</definedName>
    <definedName name="fjoadjfoasdjof" localSheetId="1">#REF!</definedName>
    <definedName name="fjoadjfoasdjof">#REF!</definedName>
    <definedName name="fkpaodkfpadkf" localSheetId="2">#REF!</definedName>
    <definedName name="fkpaodkfpadkf" localSheetId="1">#REF!</definedName>
    <definedName name="fkpaodkfpadkf">#REF!</definedName>
    <definedName name="foadiofhaodf" localSheetId="2">#REF!</definedName>
    <definedName name="foadiofhaodf" localSheetId="1">#REF!</definedName>
    <definedName name="foadiofhaodf">#REF!</definedName>
    <definedName name="foajdfoajodf" localSheetId="2">#REF!</definedName>
    <definedName name="foajdfoajodf" localSheetId="1">#REF!</definedName>
    <definedName name="foajdfoajodf">#REF!</definedName>
    <definedName name="FOR" hidden="1">{#N/A,#N/A,FALSE,"CCTV"}</definedName>
    <definedName name="FORM5" localSheetId="2">#REF!</definedName>
    <definedName name="FORM5" localSheetId="1">#REF!</definedName>
    <definedName name="FORM5">#REF!</definedName>
    <definedName name="FORMAT" hidden="1">{#N/A,#N/A,FALSE,"CCTV"}</definedName>
    <definedName name="fpoadjfpoad" localSheetId="2">#REF!</definedName>
    <definedName name="fpoadjfpoad" localSheetId="1">#REF!</definedName>
    <definedName name="fpoadjfpoad">#REF!</definedName>
    <definedName name="FT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fh" localSheetId="2" hidden="1">#REF!</definedName>
    <definedName name="gfh" localSheetId="1" hidden="1">#REF!</definedName>
    <definedName name="gfh" hidden="1">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TM" hidden="1">{"'Sheet1'!$L$16"}</definedName>
    <definedName name="h" hidden="1">{"'Sheet1'!$L$16"}</definedName>
    <definedName name="h9eruh" hidden="1">{"'Sheet1'!$L$16"}</definedName>
    <definedName name="hai" hidden="1">{"'Sheet1'!$L$16"}</definedName>
    <definedName name="hanh" hidden="1">{"'Sheet1'!$L$16"}</definedName>
    <definedName name="hghjg" hidden="1">{"'Sheet1'!$L$16"}</definedName>
    <definedName name="hh" hidden="1">{"'Sheet1'!$L$16"}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" hidden="1">{"'Sheet1'!$L$16"}</definedName>
    <definedName name="HiddenRows" localSheetId="2" hidden="1">#REF!</definedName>
    <definedName name="HiddenRows" localSheetId="1" hidden="1">#REF!</definedName>
    <definedName name="HiddenRows" hidden="1">#REF!</definedName>
    <definedName name="hjjkl" hidden="1">{"'Sheet1'!$L$16"}</definedName>
    <definedName name="HOA" localSheetId="2">#REF!</definedName>
    <definedName name="HOA" localSheetId="1">#REF!</definedName>
    <definedName name="HOA">#REF!</definedName>
    <definedName name="hoangthiviet" hidden="1">{"'Sheet1'!$L$16"}</definedName>
    <definedName name="HOASAN" localSheetId="2">#REF!</definedName>
    <definedName name="HOASAN" localSheetId="1">#REF!</definedName>
    <definedName name="HOASAN">#REF!</definedName>
    <definedName name="HOME_MANP" localSheetId="2">#REF!</definedName>
    <definedName name="HOME_MANP" localSheetId="1">#REF!</definedName>
    <definedName name="HOME_MANP">#REF!</definedName>
    <definedName name="HOMEOFFICE_COST" localSheetId="2">#REF!</definedName>
    <definedName name="HOMEOFFICE_COST" localSheetId="1">#REF!</definedName>
    <definedName name="HOMEOFFICE_COST">#REF!</definedName>
    <definedName name="HOUY" hidden="1">{#N/A,#N/A,FALSE,"CCTV"}</definedName>
    <definedName name="hq" hidden="1">{"'Sheet1'!$L$16"}</definedName>
    <definedName name="hrgjh" hidden="1">{"'Sheet1'!$L$16"}</definedName>
    <definedName name="hsvgr7tvgb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ong" hidden="1">{"'Sheet1'!$L$16"}</definedName>
    <definedName name="huy" hidden="1">{"'Sheet1'!$L$16"}</definedName>
    <definedName name="huye" hidden="1">{"'Sheet1'!$L$16"}</definedName>
    <definedName name="IDLAB_COST" localSheetId="2">#REF!</definedName>
    <definedName name="IDLAB_COST" localSheetId="1">#REF!</definedName>
    <definedName name="IDLAB_COST">#REF!</definedName>
    <definedName name="IND_LAB" localSheetId="2">#REF!</definedName>
    <definedName name="IND_LAB" localSheetId="1">#REF!</definedName>
    <definedName name="IND_LAB">#REF!</definedName>
    <definedName name="INDMANP" localSheetId="2">#REF!</definedName>
    <definedName name="INDMANP" localSheetId="1">#REF!</definedName>
    <definedName name="INDMANP">#REF!</definedName>
    <definedName name="Information" localSheetId="2">#REF!</definedName>
    <definedName name="Information" localSheetId="1">#REF!</definedName>
    <definedName name="Information">#REF!</definedName>
    <definedName name="INPUTDATER" localSheetId="2">#REF!</definedName>
    <definedName name="INPUTDATER" localSheetId="1">#REF!</definedName>
    <definedName name="INPUTDATER">#REF!</definedName>
    <definedName name="INPUTKEY" localSheetId="2">#REF!</definedName>
    <definedName name="INPUTKEY" localSheetId="1">#REF!</definedName>
    <definedName name="INPUTKEY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dpoajpfoa" localSheetId="2">#REF!</definedName>
    <definedName name="jdpoajpfoa" localSheetId="1">#REF!</definedName>
    <definedName name="jdpoajpfoa">#REF!</definedName>
    <definedName name="jjhg" hidden="1">{"'Sheet1'!$L$16"}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KKIO" hidden="1">{#N/A,#N/A,FALSE,"CCTV"}</definedName>
    <definedName name="jojfadojfoadfasdf" localSheetId="2">#REF!</definedName>
    <definedName name="jojfadojfoadfasdf" localSheetId="1">#REF!</definedName>
    <definedName name="jojfadojfoadfasdf">#REF!</definedName>
    <definedName name="ju" hidden="1">{"'Sheet1'!$L$16"}</definedName>
    <definedName name="Jul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xcnvin" hidden="1">{"'Sheet1'!$L$16"}</definedName>
    <definedName name="kb" hidden="1">{"'Sheet1'!$L$16"}</definedName>
    <definedName name="KHSX" hidden="1">{"'Sheet1'!$L$16"}</definedName>
    <definedName name="khuy" hidden="1">{"'Sheet1'!$L$16"}</definedName>
    <definedName name="khuyenkh" hidden="1">{"'Sheet1'!$L$16"}</definedName>
    <definedName name="kien" hidden="1">{#N/A,#N/A,FALSE,"m66";#N/A,#N/A,FALSE,"m66"}</definedName>
    <definedName name="Kik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kjkk" hidden="1">{#N/A,#N/A,FALSE,"Sheet2"}</definedName>
    <definedName name="klcmhioesnmh" hidden="1">{"'Sheet1'!$L$16"}</definedName>
    <definedName name="knong" hidden="1">{"'Sheet1'!$L$16"}</definedName>
    <definedName name="lai" hidden="1">{"'Sheet1'!$L$16"}</definedName>
    <definedName name="lan" hidden="1">{#N/A,#N/A,TRUE,"BT M200 da 10x20"}</definedName>
    <definedName name="ld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LFKFJFO" hidden="1">{#N/A,#N/A,FALSE,"CCTV"}</definedName>
    <definedName name="limcount" hidden="1">4</definedName>
    <definedName name="List_Company">[3]E!$B$7:$B$46</definedName>
    <definedName name="LKJHKU" hidden="1">{#N/A,#N/A,FALSE,"CCTV"}</definedName>
    <definedName name="luan" hidden="1">{"'Sheet1'!$L$16"}</definedName>
    <definedName name="M" localSheetId="2">#REF!</definedName>
    <definedName name="M" localSheetId="1">#REF!</definedName>
    <definedName name="M">#REF!</definedName>
    <definedName name="M10." hidden="1">{"'Sheet1'!$L$16"}</definedName>
    <definedName name="MAI" localSheetId="2">#REF!</definedName>
    <definedName name="MAI" localSheetId="1">#REF!</definedName>
    <definedName name="MAI">#REF!</definedName>
    <definedName name="MAJ_CON_EQP" localSheetId="2">#REF!</definedName>
    <definedName name="MAJ_CON_EQP" localSheetId="1">#REF!</definedName>
    <definedName name="MAJ_CON_EQP">#REF!</definedName>
    <definedName name="MÂM" hidden="1">{"'Sheet1'!$L$16"}</definedName>
    <definedName name="mau" hidden="1">{"'Sheet1'!$L$16"}</definedName>
    <definedName name="mdfhjr" hidden="1">{"'Sheet1'!$L$16"}</definedName>
    <definedName name="MET" hidden="1">{"'Sheet1'!$L$16"}</definedName>
    <definedName name="mfigjh" hidden="1">{"'Sheet1'!$L$16"}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ndf0hten" hidden="1">{"'Sheet1'!$L$16"}</definedName>
    <definedName name="NET" localSheetId="2">#REF!</definedName>
    <definedName name="NET" localSheetId="1">#REF!</definedName>
    <definedName name="NET">#REF!</definedName>
    <definedName name="NET_1" localSheetId="2">#REF!</definedName>
    <definedName name="NET_1" localSheetId="1">#REF!</definedName>
    <definedName name="NET_1">#REF!</definedName>
    <definedName name="NET_ANA" localSheetId="2">#REF!</definedName>
    <definedName name="NET_ANA" localSheetId="1">#REF!</definedName>
    <definedName name="NET_ANA">#REF!</definedName>
    <definedName name="NET_ANA_1" localSheetId="2">#REF!</definedName>
    <definedName name="NET_ANA_1" localSheetId="1">#REF!</definedName>
    <definedName name="NET_ANA_1">#REF!</definedName>
    <definedName name="NET_ANA_2" localSheetId="2">#REF!</definedName>
    <definedName name="NET_ANA_2" localSheetId="1">#REF!</definedName>
    <definedName name="NET_ANA_2">#REF!</definedName>
    <definedName name="NEWNAME" hidden="1">{#N/A,#N/A,FALSE,"CCTV"}</definedName>
    <definedName name="ngay23" hidden="1">{"'Sheet1'!$L$16"}</definedName>
    <definedName name="ngothithanhthuy" hidden="1">{"'Sheet1'!$L$16"}</definedName>
    <definedName name="nhu" hidden="1">{"'Sheet1'!$L$16"}</definedName>
    <definedName name="NNN" hidden="1">{"USD",#N/A,FALSE,"Janv 97"}</definedName>
    <definedName name="ny" hidden="1">{"'Sheet1'!$L$16"}</definedName>
    <definedName name="oadfoadhfo" localSheetId="2">#REF!</definedName>
    <definedName name="oadfoadhfo" localSheetId="1">#REF!</definedName>
    <definedName name="oadfoadhfo">#REF!</definedName>
    <definedName name="òahdofah" localSheetId="2">#REF!</definedName>
    <definedName name="òahdofah" localSheetId="1">#REF!</definedName>
    <definedName name="òahdofah">#REF!</definedName>
    <definedName name="okkkk" hidden="1">{"'Sheet1'!$L$16"}</definedName>
    <definedName name="OrderTable" localSheetId="2" hidden="1">#REF!</definedName>
    <definedName name="OrderTable" localSheetId="1" hidden="1">#REF!</definedName>
    <definedName name="OrderTable" hidden="1">#REF!</definedName>
    <definedName name="OUTOUT" localSheetId="2">#REF!</definedName>
    <definedName name="OUTOUT" localSheetId="1">#REF!</definedName>
    <definedName name="OUTOUT">#REF!</definedName>
    <definedName name="OUTPUTDATA" localSheetId="2">#REF!</definedName>
    <definedName name="OUTPUTDATA" localSheetId="1">#REF!</definedName>
    <definedName name="OUTPUTDATA">#REF!</definedName>
    <definedName name="OUTPUTDATER" localSheetId="2">#REF!</definedName>
    <definedName name="OUTPUTDATER" localSheetId="1">#REF!</definedName>
    <definedName name="OUTPUTDATER">#REF!</definedName>
    <definedName name="OUTPUTKEY" localSheetId="2">#REF!</definedName>
    <definedName name="OUTPUTKEY" localSheetId="1">#REF!</definedName>
    <definedName name="OUTPUTKEY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HAN" hidden="1">{#N/A,#N/A,FALSE,"CCTV"}</definedName>
    <definedName name="PHAT" hidden="1">{#N/A,#N/A,FALSE,"CCTV"}</definedName>
    <definedName name="phogn" hidden="1">{"'Sheet1'!$L$16"}</definedName>
    <definedName name="PKTN." hidden="1">{"'Sheet1'!$L$16"}</definedName>
    <definedName name="PLK" hidden="1">{#N/A,#N/A,FALSE,"CCTV"}</definedName>
    <definedName name="PRICE" localSheetId="2">#REF!</definedName>
    <definedName name="PRICE" localSheetId="1">#REF!</definedName>
    <definedName name="PRICE">#REF!</definedName>
    <definedName name="PRICE1" localSheetId="2">#REF!</definedName>
    <definedName name="PRICE1" localSheetId="1">#REF!</definedName>
    <definedName name="PRICE1">#REF!</definedName>
    <definedName name="_xlnm.Print_Area" localSheetId="0">BCTC_M!$A$1:$J$393</definedName>
    <definedName name="_xlnm.Print_Area" localSheetId="2">#REF!</definedName>
    <definedName name="_xlnm.Print_Area" localSheetId="1">#REF!</definedName>
    <definedName name="_xlnm.Print_Area">#REF!</definedName>
    <definedName name="_xlnm.Print_Titles" localSheetId="0">BCTC_M!$1:$6</definedName>
    <definedName name="_xlnm.Print_Titles">#N/A</definedName>
    <definedName name="Print_Titles_MI" localSheetId="2">#REF!</definedName>
    <definedName name="Print_Titles_MI" localSheetId="1">#REF!</definedName>
    <definedName name="Print_Titles_MI">#REF!</definedName>
    <definedName name="PRINTA" localSheetId="2">#REF!</definedName>
    <definedName name="PRINTA" localSheetId="1">#REF!</definedName>
    <definedName name="PRINTA">#REF!</definedName>
    <definedName name="PRINTB" localSheetId="2">#REF!</definedName>
    <definedName name="PRINTB" localSheetId="1">#REF!</definedName>
    <definedName name="PRINTB">#REF!</definedName>
    <definedName name="PRINTC" localSheetId="2">#REF!</definedName>
    <definedName name="PRINTC" localSheetId="1">#REF!</definedName>
    <definedName name="PRINTC">#REF!</definedName>
    <definedName name="ProdForm" localSheetId="2" hidden="1">#REF!</definedName>
    <definedName name="ProdForm" localSheetId="1" hidden="1">#REF!</definedName>
    <definedName name="ProdForm" hidden="1">#REF!</definedName>
    <definedName name="Product" localSheetId="2" hidden="1">#REF!</definedName>
    <definedName name="Product" localSheetId="1" hidden="1">#REF!</definedName>
    <definedName name="Product" hidden="1">#REF!</definedName>
    <definedName name="PROPOSAL" localSheetId="2">#REF!</definedName>
    <definedName name="PROPOSAL" localSheetId="1">#REF!</definedName>
    <definedName name="PROPOSAL">#REF!</definedName>
    <definedName name="ptdm1" hidden="1">{#N/A,#N/A,FALSE,"CCTV"}</definedName>
    <definedName name="q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qwe" hidden="1">{"'Sheet1'!$L$16"}</definedName>
    <definedName name="RCArea" localSheetId="2" hidden="1">#REF!</definedName>
    <definedName name="RCArea" localSheetId="1" hidden="1">#REF!</definedName>
    <definedName name="RCArea" hidden="1">#REF!</definedName>
    <definedName name="Reasonablenes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ECOUT">#N/A</definedName>
    <definedName name="rfju" hidden="1">{"'Sheet1'!$L$16"}</definedName>
    <definedName name="RFP003A" localSheetId="2">#REF!</definedName>
    <definedName name="RFP003A" localSheetId="1">#REF!</definedName>
    <definedName name="RFP003A">#REF!</definedName>
    <definedName name="RFP003B" localSheetId="2">#REF!</definedName>
    <definedName name="RFP003B" localSheetId="1">#REF!</definedName>
    <definedName name="RFP003B">#REF!</definedName>
    <definedName name="RFP003C" localSheetId="2">#REF!</definedName>
    <definedName name="RFP003C" localSheetId="1">#REF!</definedName>
    <definedName name="RFP003C">#REF!</definedName>
    <definedName name="RFP003D" localSheetId="2">#REF!</definedName>
    <definedName name="RFP003D" localSheetId="1">#REF!</definedName>
    <definedName name="RFP003D">#REF!</definedName>
    <definedName name="RFP003E" localSheetId="2">#REF!</definedName>
    <definedName name="RFP003E" localSheetId="1">#REF!</definedName>
    <definedName name="RFP003E">#REF!</definedName>
    <definedName name="RFP003F" localSheetId="2">#REF!</definedName>
    <definedName name="RFP003F" localSheetId="1">#REF!</definedName>
    <definedName name="RFP003F">#REF!</definedName>
    <definedName name="RGD" hidden="1">{#N/A,#N/A,FALSE,"CCTV"}</definedName>
    <definedName name="RI" hidden="1">{"'Sheet1'!$L$16"}</definedName>
    <definedName name="rkd" hidden="1">{#N/A,#N/A,FALSE,"CCTV"}</definedName>
    <definedName name="RM" localSheetId="2">#REF!</definedName>
    <definedName name="RM" localSheetId="1">#REF!</definedName>
    <definedName name="RM">#REF!</definedName>
    <definedName name="rr" localSheetId="2" hidden="1">#REF!</definedName>
    <definedName name="rr" localSheetId="1" hidden="1">#REF!</definedName>
    <definedName name="rr" hidden="1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" localSheetId="2" hidden="1">#REF!</definedName>
    <definedName name="s" localSheetId="1" hidden="1">#REF!</definedName>
    <definedName name="s" hidden="1">#REF!</definedName>
    <definedName name="sa0" hidden="1">{"'Sheet1'!$L$16"}</definedName>
    <definedName name="SALES" localSheetId="2">#REF!</definedName>
    <definedName name="SALES" localSheetId="1">#REF!</definedName>
    <definedName name="SALES">#REF!</definedName>
    <definedName name="sang" hidden="1">{"'Sheet1'!$L$16"}</definedName>
    <definedName name="saø" hidden="1">{"'Sheet1'!$L$16"}</definedName>
    <definedName name="sáoaosao" hidden="1">{"'Sheet1'!$L$16"}</definedName>
    <definedName name="SAPBEXrevision" hidden="1">1</definedName>
    <definedName name="SAPBEXsysID" hidden="1">"OA4"</definedName>
    <definedName name="SAPBEXwbID" hidden="1">"3K4ZA5YT36VBBANEX64ZIJA5J"</definedName>
    <definedName name="SC" hidden="1">{"'Sheet1'!$L$16"}</definedName>
    <definedName name="SCH" localSheetId="2">#REF!</definedName>
    <definedName name="SCH" localSheetId="1">#REF!</definedName>
    <definedName name="SCH">#REF!</definedName>
    <definedName name="SD" hidden="1">{"'Sheet1'!$L$16"}</definedName>
    <definedName name="sddekeloû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dfdsfdsfdsf" hidden="1">{0}</definedName>
    <definedName name="sdfg" hidden="1">{#N/A,#N/A,FALSE,"CCTV"}</definedName>
    <definedName name="sdjh0et" hidden="1">{"'Sheet1'!$L$16"}</definedName>
    <definedName name="sdlfkdklsf" hidden="1">{"'Sheet1'!$L$16"}</definedName>
    <definedName name="sdsd" hidden="1">{#N/A,#N/A,FALSE,"CCTV"}</definedName>
    <definedName name="sell" hidden="1">{#N/A,#N/A,FALSE,"Gesamt";#N/A,#N/A,FALSE,"Ree KG";#N/A,#N/A,FALSE,"Ree Inter";#N/A,#N/A,FALSE,"BTM";#N/A,#N/A,FALSE,"GmbH";#N/A,#N/A,FALSE,"Sonstige"}</definedName>
    <definedName name="Selli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encount" hidden="1">2</definedName>
    <definedName name="SettlementDate">[4]Calculation!$C$1</definedName>
    <definedName name="SettlementDateJun">'[5]Calculation 30 Sep'!$C$1</definedName>
    <definedName name="sf" hidden="1">{"'Sheet1'!$L$16"}</definedName>
    <definedName name="sff" hidden="1">{"'Sheet1'!$L$16"}</definedName>
    <definedName name="si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 localSheetId="2">#REF!</definedName>
    <definedName name="SIZE" localSheetId="1">#REF!</definedName>
    <definedName name="SIZE">#REF!</definedName>
    <definedName name="sklfhkls" localSheetId="2" hidden="1">#REF!</definedName>
    <definedName name="sklfhkls" localSheetId="1" hidden="1">#REF!</definedName>
    <definedName name="sklfhkls" hidden="1">#REF!</definedName>
    <definedName name="snohdtsp" hidden="1">{"'Sheet1'!$L$16"}</definedName>
    <definedName name="SORT" localSheetId="2">#REF!</definedName>
    <definedName name="SORT" localSheetId="1">#REF!</definedName>
    <definedName name="SORT">#REF!</definedName>
    <definedName name="SpecialPrice" localSheetId="2" hidden="1">#REF!</definedName>
    <definedName name="SpecialPrice" localSheetId="1" hidden="1">#REF!</definedName>
    <definedName name="SpecialPrice" hidden="1">#REF!</definedName>
    <definedName name="SPECSUMMARY" localSheetId="2">#REF!</definedName>
    <definedName name="SPECSUMMARY" localSheetId="1">#REF!</definedName>
    <definedName name="SPECSUMMARY">#REF!</definedName>
    <definedName name="sss" hidden="1">{#N/A,#N/A,FALSE,"Gesamt";#N/A,#N/A,FALSE,"Ree KG";#N/A,#N/A,FALSE,"Ree Inter";#N/A,#N/A,FALSE,"BTM";#N/A,#N/A,FALSE,"GmbH";#N/A,#N/A,FALSE,"Sonstige"}</definedName>
    <definedName name="SUMMARY" localSheetId="2">#REF!</definedName>
    <definedName name="SUMMARY" localSheetId="1">#REF!</definedName>
    <definedName name="SUMMARY">#REF!</definedName>
    <definedName name="tao" hidden="1">{"'Sheet1'!$L$16"}</definedName>
    <definedName name="tbl_ProdInfo" localSheetId="2" hidden="1">#REF!</definedName>
    <definedName name="tbl_ProdInfo" localSheetId="1" hidden="1">#REF!</definedName>
    <definedName name="tbl_ProdInfo" hidden="1">#REF!</definedName>
    <definedName name="TextRefCopyRangeCount" hidden="1">2</definedName>
    <definedName name="tha" hidden="1">{"'Sheet1'!$L$16"}</definedName>
    <definedName name="THAN" hidden="1">{"'Sheet1'!$L$16"}</definedName>
    <definedName name="thang10" hidden="1">{"'Sheet1'!$L$16"}</definedName>
    <definedName name="Thang11" hidden="1">{#N/A,#N/A,TRUE,"BT M200 da 10x20"}</definedName>
    <definedName name="Thanh_toaùn_tieàn_mua_vaät_tö_laép_ñaât_heä_thoáng_laïnh_cho_Ct_Hoaø_Bình__Pmt_material__for_air_system_to_Hoa_Binh_Co." localSheetId="2">#REF!</definedName>
    <definedName name="Thanh_toaùn_tieàn_mua_vaät_tö_laép_ñaât_heä_thoáng_laïnh_cho_Ct_Hoaø_Bình__Pmt_material__for_air_system_to_Hoa_Binh_Co." localSheetId="1">#REF!</definedName>
    <definedName name="Thanh_toaùn_tieàn_mua_vaät_tö_laép_ñaât_heä_thoáng_laïnh_cho_Ct_Hoaø_Bình__Pmt_material__for_air_system_to_Hoa_Binh_Co.">#REF!</definedName>
    <definedName name="thanhthao" hidden="1">{#N/A,#N/A,FALSE,"Chi tiÆt"}</definedName>
    <definedName name="THCP2" hidden="1">{"'Sheet1'!$L$16"}</definedName>
    <definedName name="THCPCTD" hidden="1">{"'Sheet1'!$L$16"}</definedName>
    <definedName name="thephinh" hidden="1">{#N/A,#N/A,FALSE,"CCTV"}</definedName>
    <definedName name="THI" localSheetId="2">#REF!</definedName>
    <definedName name="THI" localSheetId="1">#REF!</definedName>
    <definedName name="THI">#REF!</definedName>
    <definedName name="thieu" hidden="1">{#N/A,#N/A,FALSE,"m66";#N/A,#N/A,FALSE,"m66"}</definedName>
    <definedName name="thp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u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vt" hidden="1">{"'Sheet1'!$L$16"}</definedName>
    <definedName name="Tien" hidden="1">{"'Sheet1'!$L$16"}</definedName>
    <definedName name="TITAN" localSheetId="2">#REF!</definedName>
    <definedName name="TITAN" localSheetId="1">#REF!</definedName>
    <definedName name="TITAN">#REF!</definedName>
    <definedName name="TOANCAU" hidden="1">{"'Sheet1'!$L$16"}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PLRP" localSheetId="2">#REF!</definedName>
    <definedName name="TPLRP" localSheetId="1">#REF!</definedName>
    <definedName name="TPLRP">#REF!</definedName>
    <definedName name="TRADE2" localSheetId="2">#REF!</definedName>
    <definedName name="TRADE2" localSheetId="1">#REF!</definedName>
    <definedName name="TRADE2">#REF!</definedName>
    <definedName name="truc" hidden="1">{"'Sheet1'!$L$16"}</definedName>
    <definedName name="trygmdgdh" hidden="1">{"'Sheet1'!$L$16"}</definedName>
    <definedName name="ttbt" localSheetId="2">#REF!</definedName>
    <definedName name="ttbt" localSheetId="1">#REF!</definedName>
    <definedName name="ttbt">#REF!</definedName>
    <definedName name="TTSC" hidden="1">{"'Sheet1'!$L$16"}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{"'Sheet1'!$L$16"}</definedName>
    <definedName name="TUYET" hidden="1">{"'Sheet1'!$L$16"}</definedName>
    <definedName name="tuyps" hidden="1">{"'Sheet1'!$L$16"}</definedName>
    <definedName name="UNITWEIGHT" localSheetId="2">#REF!</definedName>
    <definedName name="UNITWEIGHT" localSheetId="1">#REF!</definedName>
    <definedName name="UNITWEIGHT">#REF!</definedName>
    <definedName name="uy" hidden="1">{"'Sheet1'!$L$16"}</definedName>
    <definedName name="UYT" hidden="1">{#N/A,#N/A,FALSE,"CCTV"}</definedName>
    <definedName name="VAÄT_LIEÄU">"nhandongia"</definedName>
    <definedName name="van" hidden="1">{"'Sheet1'!$L$16"}</definedName>
    <definedName name="vay" hidden="1">{"'Sheet1'!$L$16"}</definedName>
    <definedName name="vccot" localSheetId="2">#REF!</definedName>
    <definedName name="vccot" localSheetId="1">#REF!</definedName>
    <definedName name="vccot">#REF!</definedName>
    <definedName name="vccv" hidden="1">{"'Sheet1'!$L$16"}</definedName>
    <definedName name="vctb" localSheetId="2">#REF!</definedName>
    <definedName name="vctb" localSheetId="1">#REF!</definedName>
    <definedName name="vctb">#REF!</definedName>
    <definedName name="vhjh" hidden="1">{#N/A,#N/A,FALSE,"CCTV"}</definedName>
    <definedName name="VIET" hidden="1">{#N/A,#N/A,FALSE,"m66";#N/A,#N/A,FALSE,"m66"}</definedName>
    <definedName name="VVV" hidden="1">{"USD",#N/A,FALSE,"Dec 96 "}</definedName>
    <definedName name="VVVVVV" hidden="1">{"'Sheet1'!$L$16"}</definedName>
    <definedName name="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erwer" hidden="1">{"'Sheet1'!$L$16"}</definedName>
    <definedName name="what" hidden="1">{"mgmt forecast",#N/A,FALSE,"Mgmt Forecast";"dcf table",#N/A,FALSE,"Mgmt Forecast";"sensitivity",#N/A,FALSE,"Mgmt Forecast";"table inputs",#N/A,FALSE,"Mgmt Forecast";"calculations",#N/A,FALSE,"Mgmt Forecast"}</definedName>
    <definedName name="What1" hidden="1">{"mgmt forecast",#N/A,FALSE,"Mgmt Forecast";"dcf table",#N/A,FALSE,"Mgmt Forecast";"sensitivity",#N/A,FALSE,"Mgmt Forecast";"table inputs",#N/A,FALSE,"Mgmt Forecast";"calculations",#N/A,FALSE,"Mgmt Forecast"}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qe" localSheetId="2" hidden="1">#REF!</definedName>
    <definedName name="wqe" localSheetId="1" hidden="1">#REF!</definedName>
    <definedName name="wqe" hidden="1">#REF!</definedName>
    <definedName name="WRITE" hidden="1">{#N/A,#N/A,FALSE,"CCTV"}</definedName>
    <definedName name="WRN" hidden="1">{#N/A,#N/A,FALSE,"CCTV"}</definedName>
    <definedName name="wrn.1." hidden="1">{#N/A,#N/A,FALSE,"Sheet2"}</definedName>
    <definedName name="wrn.aaa." hidden="1">{#N/A,#N/A,FALSE,"Sheet1";#N/A,#N/A,FALSE,"Sheet1";#N/A,#N/A,FALSE,"Sheet1"}</definedName>
    <definedName name="wrn.Balance._.Sheet." hidden="1">{"Balsheet",#N/A,FALSE,"BalSheet"}</definedName>
    <definedName name="wrn.BAOCAO." hidden="1">{#N/A,#N/A,FALSE,"sum";#N/A,#N/A,FALSE,"MARTV";#N/A,#N/A,FALSE,"APRTV"}</definedName>
    <definedName name="wrn.BM." hidden="1">{#N/A,#N/A,FALSE,"CCTV"}</definedName>
    <definedName name="wrn.chi._.tiÆt." hidden="1">{#N/A,#N/A,FALSE,"Chi tiÆt"}</definedName>
    <definedName name="wrn.cong." hidden="1">{#N/A,#N/A,FALSE,"Sheet1"}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ULL._.REPORT." hidden="1">{"title",#N/A,TRUE,"title";"content",#N/A,TRUE,"content";"BusPlan",#N/A,TRUE,"BusPlan";"kpi",#N/A,TRUE,"KPI";"profit",#N/A,TRUE,"Profit";"Balsheet",#N/A,TRUE,"BalSheet";"Misc",#N/A,TRUE,"Misc";"tracking",#N/A,TRUE,"tracking";"market",#N/A,TRUE,"Market"}</definedName>
    <definedName name="wrn.graphdata." hidden="1">{#N/A,#N/A,FALSE,"GraphData"}</definedName>
    <definedName name="wrn.KPI." hidden="1">{"kpi",#N/A,FALSE,"KPI"}</definedName>
    <definedName name="wrn.Miscellaneous." hidden="1">{"Misc",#N/A,FALSE,"Misc"}</definedName>
    <definedName name="wrn.Net._.Sales._.en._.FF_Dec." hidden="1">{"FF",#N/A,FALSE,"Dec 96 "}</definedName>
    <definedName name="wrn.Net._.Sales._.en._.FF_janv." hidden="1">{"FF",#N/A,FALSE,"Janv 97"}</definedName>
    <definedName name="wrn.Net._.Sales._.en._.USD_Dec." hidden="1">{"USD",#N/A,FALSE,"Dec 96 "}</definedName>
    <definedName name="wrn.Net._.Sales._.en._.USD_janv." hidden="1">{"USD",#N/A,FALSE,"Janv 97"}</definedName>
    <definedName name="wrn.PL._.trend." hidden="1">{"Jan-June",#N/A,FALSE,"Sheet4";"Jul-Dec",#N/A,FALSE,"Sheet4"}</definedName>
    <definedName name="wrn.Profit._.Statement." hidden="1">{"profit",#N/A,FALSE,"Profit"}</definedName>
    <definedName name="wrn.Projection._.en._.FF." hidden="1">{"FF",#N/A,FALSE,"Projection"}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SQ." hidden="1">{#N/A,#N/A,FALSE,"soquy"}</definedName>
    <definedName name="wrn.switched._.date." hidden="1">{#N/A,#N/A,FALSE,"m66";#N/A,#N/A,FALSE,"m66"}</definedName>
    <definedName name="wrn.Synt_dec." hidden="1">{"Synthese",#N/A,FALSE,"Dec 96 (2)"}</definedName>
    <definedName name="wrn.Synt_janv." hidden="1">{"Syn_janv",#N/A,FALSE,"Janv 97"}</definedName>
    <definedName name="wrn.Title._.Page." hidden="1">{"title",#N/A,FALSE,"title"}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Tracking." hidden="1">{"tracking",#N/A,FALSE,"tracking"}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1.dcf." hidden="1">{"mgmt forecast",#N/A,FALSE,"Mgmt Forecast";"dcf table",#N/A,FALSE,"Mgmt Forecast";"sensitivity",#N/A,FALSE,"Mgmt Forecast";"table inputs",#N/A,FALSE,"Mgmt Forecast";"calculations",#N/A,FALSE,"Mgmt Forecast"}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" localSheetId="2">#REF!</definedName>
    <definedName name="X" localSheetId="1">#REF!</definedName>
    <definedName name="X">#REF!</definedName>
    <definedName name="XD" hidden="1">{"'Sheet1'!$L$16"}</definedName>
    <definedName name="XREF_COLUMN_1" localSheetId="2" hidden="1">[6]대출채권LS!#REF!</definedName>
    <definedName name="XREF_COLUMN_1" localSheetId="1" hidden="1">[6]대출채권LS!#REF!</definedName>
    <definedName name="XREF_COLUMN_1" hidden="1">[6]대출채권LS!#REF!</definedName>
    <definedName name="XREF_COLUMN_11" hidden="1">[7]표지어음!$J$1:$J$65536</definedName>
    <definedName name="XREF_COLUMN_19" hidden="1">[7]표지어음!$L$1:$L$65536</definedName>
    <definedName name="XREF_COLUMN_2" localSheetId="2" hidden="1">#REF!</definedName>
    <definedName name="XREF_COLUMN_2" localSheetId="1" hidden="1">#REF!</definedName>
    <definedName name="XREF_COLUMN_2" hidden="1">#REF!</definedName>
    <definedName name="XREF_COLUMN_4" localSheetId="2" hidden="1">#REF!</definedName>
    <definedName name="XREF_COLUMN_4" localSheetId="1" hidden="1">#REF!</definedName>
    <definedName name="XREF_COLUMN_4" hidden="1">#REF!</definedName>
    <definedName name="XREF_COLUMN_5" localSheetId="2" hidden="1">#REF!</definedName>
    <definedName name="XREF_COLUMN_5" localSheetId="1" hidden="1">#REF!</definedName>
    <definedName name="XREF_COLUMN_5" hidden="1">#REF!</definedName>
    <definedName name="XREF_COLUMN_6" localSheetId="2" hidden="1">[6]대출채권LS!#REF!</definedName>
    <definedName name="XREF_COLUMN_6" localSheetId="1" hidden="1">[6]대출채권LS!#REF!</definedName>
    <definedName name="XREF_COLUMN_6" hidden="1">[6]대출채권LS!#REF!</definedName>
    <definedName name="XRefActiveRow" hidden="1">[8]XREF!$A$14</definedName>
    <definedName name="XRefColumnsCount" hidden="1">8</definedName>
    <definedName name="XRefCopy1" localSheetId="2" hidden="1">[6]대출채권LS!#REF!</definedName>
    <definedName name="XRefCopy1" localSheetId="1" hidden="1">[6]대출채권LS!#REF!</definedName>
    <definedName name="XRefCopy1" hidden="1">[6]대출채권LS!#REF!</definedName>
    <definedName name="XRefCopy10" localSheetId="2" hidden="1">[6]대출채권LS!#REF!</definedName>
    <definedName name="XRefCopy10" localSheetId="1" hidden="1">[6]대출채권LS!#REF!</definedName>
    <definedName name="XRefCopy10" hidden="1">[6]대출채권LS!#REF!</definedName>
    <definedName name="XRefCopy11" localSheetId="2" hidden="1">[6]대출채권LS!#REF!</definedName>
    <definedName name="XRefCopy11" localSheetId="1" hidden="1">[6]대출채권LS!#REF!</definedName>
    <definedName name="XRefCopy11" hidden="1">[6]대출채권LS!#REF!</definedName>
    <definedName name="XRefCopy11Row" localSheetId="2" hidden="1">[6]XREF!#REF!</definedName>
    <definedName name="XRefCopy11Row" localSheetId="1" hidden="1">[6]XREF!#REF!</definedName>
    <definedName name="XRefCopy11Row" hidden="1">[6]XREF!#REF!</definedName>
    <definedName name="XRefCopy12Row" localSheetId="2" hidden="1">[6]XREF!#REF!</definedName>
    <definedName name="XRefCopy12Row" localSheetId="1" hidden="1">[6]XREF!#REF!</definedName>
    <definedName name="XRefCopy12Row" hidden="1">[6]XREF!#REF!</definedName>
    <definedName name="XRefCopy16" hidden="1">[7]표지어음!$I$575</definedName>
    <definedName name="XRefCopy1Row" hidden="1">[8]XREF!$A$2:$IV$2</definedName>
    <definedName name="XRefCopy2" localSheetId="2" hidden="1">[6]대출채권LS!#REF!</definedName>
    <definedName name="XRefCopy2" localSheetId="1" hidden="1">[6]대출채권LS!#REF!</definedName>
    <definedName name="XRefCopy2" hidden="1">[6]대출채권LS!#REF!</definedName>
    <definedName name="XRefCopy25" hidden="1">[7]표지어음!$K$575</definedName>
    <definedName name="XRefCopy2Row" hidden="1">[8]XREF!$A$4:$IV$4</definedName>
    <definedName name="XRefCopy3" localSheetId="2" hidden="1">[6]대출채권LS!#REF!</definedName>
    <definedName name="XRefCopy3" localSheetId="1" hidden="1">[6]대출채권LS!#REF!</definedName>
    <definedName name="XRefCopy3" hidden="1">[6]대출채권LS!#REF!</definedName>
    <definedName name="XRefCopy3Row" localSheetId="2" hidden="1">[8]XREF!#REF!</definedName>
    <definedName name="XRefCopy3Row" localSheetId="1" hidden="1">[8]XREF!#REF!</definedName>
    <definedName name="XRefCopy3Row" hidden="1">[8]XREF!#REF!</definedName>
    <definedName name="XRefCopy4" localSheetId="2" hidden="1">[6]대출채권LS!#REF!</definedName>
    <definedName name="XRefCopy4" localSheetId="1" hidden="1">[6]대출채권LS!#REF!</definedName>
    <definedName name="XRefCopy4" hidden="1">[6]대출채권LS!#REF!</definedName>
    <definedName name="XRefCopy4Row" hidden="1">[8]XREF!$A$6:$IV$6</definedName>
    <definedName name="XRefCopy5" localSheetId="2" hidden="1">[6]대출채권LS!#REF!</definedName>
    <definedName name="XRefCopy5" localSheetId="1" hidden="1">[6]대출채권LS!#REF!</definedName>
    <definedName name="XRefCopy5" hidden="1">[6]대출채권LS!#REF!</definedName>
    <definedName name="XRefCopy5Row" hidden="1">[8]XREF!$A$8:$IV$8</definedName>
    <definedName name="XRefCopy6" localSheetId="2" hidden="1">[6]대출채권LS!#REF!</definedName>
    <definedName name="XRefCopy6" localSheetId="1" hidden="1">[6]대출채권LS!#REF!</definedName>
    <definedName name="XRefCopy6" hidden="1">[6]대출채권LS!#REF!</definedName>
    <definedName name="XRefCopy6Row" hidden="1">[8]XREF!$A$10:$IV$10</definedName>
    <definedName name="XRefCopy7" localSheetId="2" hidden="1">#REF!</definedName>
    <definedName name="XRefCopy7" localSheetId="1" hidden="1">#REF!</definedName>
    <definedName name="XRefCopy7" hidden="1">#REF!</definedName>
    <definedName name="XRefCopy7Row" hidden="1">[8]XREF!$A$12:$IV$12</definedName>
    <definedName name="XRefCopy8" localSheetId="2" hidden="1">[6]대출채권LS!#REF!</definedName>
    <definedName name="XRefCopy8" localSheetId="1" hidden="1">[6]대출채권LS!#REF!</definedName>
    <definedName name="XRefCopy8" hidden="1">[6]대출채권LS!#REF!</definedName>
    <definedName name="XRefCopy8Row" localSheetId="2" hidden="1">[6]XREF!#REF!</definedName>
    <definedName name="XRefCopy8Row" localSheetId="1" hidden="1">[6]XREF!#REF!</definedName>
    <definedName name="XRefCopy8Row" hidden="1">[6]XREF!#REF!</definedName>
    <definedName name="XRefCopy9" localSheetId="2" hidden="1">#REF!</definedName>
    <definedName name="XRefCopy9" localSheetId="1" hidden="1">#REF!</definedName>
    <definedName name="XRefCopy9" hidden="1">#REF!</definedName>
    <definedName name="XRefCopy9Row" localSheetId="2" hidden="1">[6]XREF!#REF!</definedName>
    <definedName name="XRefCopy9Row" localSheetId="1" hidden="1">[6]XREF!#REF!</definedName>
    <definedName name="XRefCopy9Row" hidden="1">[6]XREF!#REF!</definedName>
    <definedName name="XRefCopyRangeCount" hidden="1">7</definedName>
    <definedName name="XRefPaste1" localSheetId="2" hidden="1">[6]대출채권LS!#REF!</definedName>
    <definedName name="XRefPaste1" localSheetId="1" hidden="1">[6]대출채권LS!#REF!</definedName>
    <definedName name="XRefPaste1" hidden="1">[6]대출채권LS!#REF!</definedName>
    <definedName name="XRefPaste10" localSheetId="2" hidden="1">[6]대출채권LS!#REF!</definedName>
    <definedName name="XRefPaste10" localSheetId="1" hidden="1">[6]대출채권LS!#REF!</definedName>
    <definedName name="XRefPaste10" hidden="1">[6]대출채권LS!#REF!</definedName>
    <definedName name="XRefPaste10Row" localSheetId="2" hidden="1">[6]XREF!#REF!</definedName>
    <definedName name="XRefPaste10Row" localSheetId="1" hidden="1">[6]XREF!#REF!</definedName>
    <definedName name="XRefPaste10Row" hidden="1">[6]XREF!#REF!</definedName>
    <definedName name="XRefPaste11" localSheetId="2" hidden="1">[6]대출채권LS!#REF!</definedName>
    <definedName name="XRefPaste11" localSheetId="1" hidden="1">[6]대출채권LS!#REF!</definedName>
    <definedName name="XRefPaste11" hidden="1">[6]대출채권LS!#REF!</definedName>
    <definedName name="XRefPaste11Row" localSheetId="2" hidden="1">[6]XREF!#REF!</definedName>
    <definedName name="XRefPaste11Row" localSheetId="1" hidden="1">[6]XREF!#REF!</definedName>
    <definedName name="XRefPaste11Row" hidden="1">[6]XREF!#REF!</definedName>
    <definedName name="XRefPaste12" localSheetId="2" hidden="1">[6]대출채권LS!#REF!</definedName>
    <definedName name="XRefPaste12" localSheetId="1" hidden="1">[6]대출채권LS!#REF!</definedName>
    <definedName name="XRefPaste12" hidden="1">[6]대출채권LS!#REF!</definedName>
    <definedName name="XRefPaste12Row" localSheetId="2" hidden="1">[6]XREF!#REF!</definedName>
    <definedName name="XRefPaste12Row" localSheetId="1" hidden="1">[6]XREF!#REF!</definedName>
    <definedName name="XRefPaste12Row" hidden="1">[6]XREF!#REF!</definedName>
    <definedName name="XRefPaste1Row" hidden="1">[8]XREF!$A$3:$IV$3</definedName>
    <definedName name="XRefPaste2" localSheetId="2" hidden="1">[6]대출채권LS!#REF!</definedName>
    <definedName name="XRefPaste2" localSheetId="1" hidden="1">[6]대출채권LS!#REF!</definedName>
    <definedName name="XRefPaste2" hidden="1">[6]대출채권LS!#REF!</definedName>
    <definedName name="XRefPaste2Row" hidden="1">[8]XREF!$A$5:$IV$5</definedName>
    <definedName name="XRefPaste3" hidden="1">[9]LS!$C$8</definedName>
    <definedName name="XRefPaste3Row" localSheetId="2" hidden="1">[8]XREF!#REF!</definedName>
    <definedName name="XRefPaste3Row" localSheetId="1" hidden="1">[8]XREF!#REF!</definedName>
    <definedName name="XRefPaste3Row" hidden="1">[8]XREF!#REF!</definedName>
    <definedName name="XRefPaste4" localSheetId="2" hidden="1">[6]대출채권LS!#REF!</definedName>
    <definedName name="XRefPaste4" localSheetId="1" hidden="1">[6]대출채권LS!#REF!</definedName>
    <definedName name="XRefPaste4" hidden="1">[6]대출채권LS!#REF!</definedName>
    <definedName name="XRefPaste4Row" hidden="1">[8]XREF!$A$7:$IV$7</definedName>
    <definedName name="XRefPaste5" localSheetId="2" hidden="1">[6]대출채권LS!#REF!</definedName>
    <definedName name="XRefPaste5" localSheetId="1" hidden="1">[6]대출채권LS!#REF!</definedName>
    <definedName name="XRefPaste5" hidden="1">[6]대출채권LS!#REF!</definedName>
    <definedName name="XRefPaste5Row" hidden="1">[8]XREF!$A$9:$IV$9</definedName>
    <definedName name="XRefPaste6" localSheetId="2" hidden="1">[6]대출채권LS!#REF!</definedName>
    <definedName name="XRefPaste6" localSheetId="1" hidden="1">[6]대출채권LS!#REF!</definedName>
    <definedName name="XRefPaste6" hidden="1">[6]대출채권LS!#REF!</definedName>
    <definedName name="XRefPaste6Row" hidden="1">[8]XREF!$A$11:$IV$11</definedName>
    <definedName name="XRefPaste7" localSheetId="2" hidden="1">[6]대출채권LS!#REF!</definedName>
    <definedName name="XRefPaste7" localSheetId="1" hidden="1">[6]대출채권LS!#REF!</definedName>
    <definedName name="XRefPaste7" hidden="1">[6]대출채권LS!#REF!</definedName>
    <definedName name="XRefPaste7Row" hidden="1">[8]XREF!$A$13:$IV$13</definedName>
    <definedName name="XRefPaste8" localSheetId="2" hidden="1">[6]대출채권LS!#REF!</definedName>
    <definedName name="XRefPaste8" localSheetId="1" hidden="1">[6]대출채권LS!#REF!</definedName>
    <definedName name="XRefPaste8" hidden="1">[6]대출채권LS!#REF!</definedName>
    <definedName name="XRefPaste8Row" localSheetId="2" hidden="1">[6]XREF!#REF!</definedName>
    <definedName name="XRefPaste8Row" localSheetId="1" hidden="1">[6]XREF!#REF!</definedName>
    <definedName name="XRefPaste8Row" hidden="1">[6]XREF!#REF!</definedName>
    <definedName name="XRefPaste9" localSheetId="2" hidden="1">#REF!</definedName>
    <definedName name="XRefPaste9" localSheetId="1" hidden="1">#REF!</definedName>
    <definedName name="XRefPaste9" hidden="1">#REF!</definedName>
    <definedName name="XRefPaste9Row" localSheetId="2" hidden="1">[6]XREF!#REF!</definedName>
    <definedName name="XRefPaste9Row" localSheetId="1" hidden="1">[6]XREF!#REF!</definedName>
    <definedName name="XRefPaste9Row" hidden="1">[6]XREF!#REF!</definedName>
    <definedName name="XRefPasteRangeCount" hidden="1">7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NQ" localSheetId="2">#REF!</definedName>
    <definedName name="YNQ" localSheetId="1">#REF!</definedName>
    <definedName name="YNQ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y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_0796A30C_2FFF_4A21_B2AE_A5991690F213_.wvu.Cols" localSheetId="0" hidden="1">BCTC_M!$F:$F,BCTC_M!#REF!</definedName>
    <definedName name="Z_0796A30C_2FFF_4A21_B2AE_A5991690F213_.wvu.FilterData" localSheetId="0" hidden="1">BCTC_M!$A$6:$J$385</definedName>
    <definedName name="Z_0796A30C_2FFF_4A21_B2AE_A5991690F213_.wvu.PrintArea" localSheetId="0" hidden="1">BCTC_M!$A$1:$F$393</definedName>
    <definedName name="Z_0796A30C_2FFF_4A21_B2AE_A5991690F213_.wvu.PrintTitles" localSheetId="0" hidden="1">BCTC_M!$1:$6</definedName>
    <definedName name="Z_2AD71782_13C6_11D6_A210_0000E8DA5A4F_.wvu.FilterData" hidden="1">#N/A</definedName>
    <definedName name="Z_344D8229_C927_11D5_A210_0000E8DA5A4F_.wvu.FilterData" hidden="1">#N/A</definedName>
    <definedName name="Z_3507F3CB_00E6_11D6_A210_0000E8DA5A4F_.wvu.Cols" hidden="1">#N/A</definedName>
    <definedName name="Z_351C250E_CF83_11D5_A210_0000E8DA5A4F_.wvu.FilterData" hidden="1">#N/A</definedName>
    <definedName name="Z_3BFD50C5_7DD1_481C_8FC5_0B76AA53CECE_.wvu.Cols" localSheetId="0" hidden="1">BCTC_M!#REF!,BCTC_M!#REF!,BCTC_M!#REF!,BCTC_M!#REF!</definedName>
    <definedName name="Z_3BFD50C5_7DD1_481C_8FC5_0B76AA53CECE_.wvu.FilterData" localSheetId="0" hidden="1">BCTC_M!$A$6:$J$389</definedName>
    <definedName name="Z_3BFD50C5_7DD1_481C_8FC5_0B76AA53CECE_.wvu.PrintArea" localSheetId="0" hidden="1">BCTC_M!$A$1:$J$393</definedName>
    <definedName name="Z_3BFD50C5_7DD1_481C_8FC5_0B76AA53CECE_.wvu.PrintTitles" localSheetId="0" hidden="1">BCTC_M!$1:$6</definedName>
    <definedName name="Z_431ED707_2363_4119_8E0B_F4208B03A2D2_.wvu.Cols" localSheetId="0" hidden="1">BCTC_M!$C:$C,BCTC_M!$F:$F,BCTC_M!#REF!,BCTC_M!#REF!,BCTC_M!#REF!,BCTC_M!#REF!,BCTC_M!#REF!,BCTC_M!#REF!,BCTC_M!#REF!,BCTC_M!#REF!,BCTC_M!#REF!,BCTC_M!#REF!,BCTC_M!#REF!</definedName>
    <definedName name="Z_431ED707_2363_4119_8E0B_F4208B03A2D2_.wvu.FilterData" localSheetId="0" hidden="1">BCTC_M!$A$6:$J$395</definedName>
    <definedName name="Z_431ED707_2363_4119_8E0B_F4208B03A2D2_.wvu.PrintArea" localSheetId="0" hidden="1">BCTC_M!$A$1:$J$393</definedName>
    <definedName name="Z_431ED707_2363_4119_8E0B_F4208B03A2D2_.wvu.PrintTitles" localSheetId="0" hidden="1">BCTC_M!$1:$6</definedName>
    <definedName name="Z_446B9FEB_D1FE_11D5_A210_0000E8DA5A4F_.wvu.FilterData" hidden="1">#N/A</definedName>
    <definedName name="Z_4E825B2D_08AF_434A_8916_FE9D1F47F8D7_.wvu.Cols" localSheetId="0" hidden="1">BCTC_M!$C:$D,BCTC_M!$F:$F,BCTC_M!#REF!</definedName>
    <definedName name="Z_4E825B2D_08AF_434A_8916_FE9D1F47F8D7_.wvu.FilterData" localSheetId="0" hidden="1">BCTC_M!$A$6:$J$395</definedName>
    <definedName name="Z_4E825B2D_08AF_434A_8916_FE9D1F47F8D7_.wvu.PrintArea" localSheetId="0" hidden="1">BCTC_M!$A$1:$J$393</definedName>
    <definedName name="Z_4E825B2D_08AF_434A_8916_FE9D1F47F8D7_.wvu.PrintTitles" localSheetId="0" hidden="1">BCTC_M!$1:$6</definedName>
    <definedName name="Z_5B0390EB_D420_11D5_A210_0000E8DA5A4F_.wvu.FilterData" hidden="1">#N/A</definedName>
    <definedName name="Z_5B0390EE_D420_11D5_A210_0000E8DA5A4F_.wvu.FilterData" hidden="1">#N/A</definedName>
    <definedName name="Z_5B0390F4_D420_11D5_A210_0000E8DA5A4F_.wvu.FilterData" hidden="1">#N/A</definedName>
    <definedName name="Z_5BF7A5D4_C926_11D5_AFB4_0000E8DA5A50_.wvu.FilterData" hidden="1">#N/A</definedName>
    <definedName name="Z_674301AC_C86E_11D5_A210_0000E8DA5A4F_.wvu.FilterData" hidden="1">#N/A</definedName>
    <definedName name="Z_674301B0_C86E_11D5_A210_0000E8DA5A4F_.wvu.FilterData" hidden="1">#N/A</definedName>
    <definedName name="Z_674301B5_C86E_11D5_A210_0000E8DA5A4F_.wvu.FilterData" hidden="1">#N/A</definedName>
    <definedName name="Z_674301B7_C86E_11D5_A210_0000E8DA5A4F_.wvu.FilterData" hidden="1">#N/A</definedName>
    <definedName name="Z_69241FD2_0E61_11D6_BC55_0000E8DD881D_.wvu.FilterData" hidden="1">#N/A</definedName>
    <definedName name="Z_6F27534C_00E4_11D6_BC55_0000E8DD881D_.wvu.FilterData" hidden="1">#N/A</definedName>
    <definedName name="Z_73AB618A_D291_11D5_9D56_000021CF477C_.wvu.FilterData" hidden="1">#N/A</definedName>
    <definedName name="Z_75DB6D8D_EA22_11D5_A210_0000E8DA5A4F_.wvu.FilterData" hidden="1">#N/A</definedName>
    <definedName name="Z_7ACB598A_9963_42DA_A10F_94BD9CE0759C_.wvu.Cols" localSheetId="0" hidden="1">BCTC_M!#REF!,BCTC_M!#REF!,BCTC_M!#REF!</definedName>
    <definedName name="Z_7ACB598A_9963_42DA_A10F_94BD9CE0759C_.wvu.FilterData" localSheetId="0" hidden="1">BCTC_M!$A$6:$J$389</definedName>
    <definedName name="Z_7ACB598A_9963_42DA_A10F_94BD9CE0759C_.wvu.PrintArea" localSheetId="0" hidden="1">BCTC_M!$A$1:$J$393</definedName>
    <definedName name="Z_7ACB598A_9963_42DA_A10F_94BD9CE0759C_.wvu.PrintTitles" localSheetId="0" hidden="1">BCTC_M!$1:$6</definedName>
    <definedName name="Z_7D77170C_09CD_4EEC_BB83_B3AA6C853D06_.wvu.Cols" localSheetId="0" hidden="1">BCTC_M!$F:$F</definedName>
    <definedName name="Z_7D77170C_09CD_4EEC_BB83_B3AA6C853D06_.wvu.FilterData" localSheetId="0" hidden="1">BCTC_M!$A$6:$J$389</definedName>
    <definedName name="Z_7D77170C_09CD_4EEC_BB83_B3AA6C853D06_.wvu.PrintArea" localSheetId="0" hidden="1">BCTC_M!$A$1:$J$393</definedName>
    <definedName name="Z_7D77170C_09CD_4EEC_BB83_B3AA6C853D06_.wvu.PrintTitles" localSheetId="0" hidden="1">BCTC_M!$1:$6</definedName>
    <definedName name="Z_86ABA799_0F13_11D6_9259_0040953083C3_.wvu.FilterData" hidden="1">#N/A</definedName>
    <definedName name="Z_86ABA79C_0F13_11D6_9259_0040953083C3_.wvu.FilterData" hidden="1">#N/A</definedName>
    <definedName name="Z_A3D7BE5A_A938_4021_A801_1DAF67AB037C_.wvu.Cols" localSheetId="0" hidden="1">BCTC_M!$C:$D,BCTC_M!$F:$F,BCTC_M!#REF!</definedName>
    <definedName name="Z_A3D7BE5A_A938_4021_A801_1DAF67AB037C_.wvu.FilterData" localSheetId="0" hidden="1">BCTC_M!$A$6:$J$395</definedName>
    <definedName name="Z_A3D7BE5A_A938_4021_A801_1DAF67AB037C_.wvu.PrintArea" localSheetId="0" hidden="1">BCTC_M!$A$1:$J$393</definedName>
    <definedName name="Z_A3D7BE5A_A938_4021_A801_1DAF67AB037C_.wvu.PrintTitles" localSheetId="0" hidden="1">BCTC_M!$1:$6</definedName>
    <definedName name="Z_A802F8BE_E184_4275_8F47_F417811C9A4E_.wvu.Cols" localSheetId="0" hidden="1">BCTC_M!$F:$F,BCTC_M!#REF!</definedName>
    <definedName name="Z_A802F8BE_E184_4275_8F47_F417811C9A4E_.wvu.FilterData" localSheetId="0" hidden="1">BCTC_M!$A$6:$J$385</definedName>
    <definedName name="Z_A802F8BE_E184_4275_8F47_F417811C9A4E_.wvu.PrintArea" localSheetId="0" hidden="1">BCTC_M!$A$1:$F$393</definedName>
    <definedName name="Z_A802F8BE_E184_4275_8F47_F417811C9A4E_.wvu.PrintTitles" localSheetId="0" hidden="1">BCTC_M!$1:$6</definedName>
    <definedName name="Z_DA6D18CB_CF6F_11D5_BC57_0000E8DD881D_.wvu.FilterData" hidden="1">#N/A</definedName>
    <definedName name="Z_DA6D18CE_CF6F_11D5_BC57_0000E8DD881D_.wvu.FilterData" hidden="1">#N/A</definedName>
    <definedName name="Z_ECD86340_00F5_11D6_9D56_000021CF477C_.wvu.Cols" hidden="1">#N/A</definedName>
    <definedName name="Z_F4AAFAEB_D28F_11D5_A210_0000E8DA5A4F_.wvu.FilterData" hidden="1">#N/A</definedName>
    <definedName name="Z_F4AAFAED_D28F_11D5_A210_0000E8DA5A4F_.wvu.FilterData" hidden="1">#N/A</definedName>
    <definedName name="zdnfhioesjn" hidden="1">{"'Sheet1'!$L$16"}</definedName>
    <definedName name="ZYX" localSheetId="2">#REF!</definedName>
    <definedName name="ZYX" localSheetId="1">#REF!</definedName>
    <definedName name="ZYX">#REF!</definedName>
    <definedName name="zZ" hidden="1">{#N/A,#N/A,FALSE,"CCTV"}</definedName>
    <definedName name="ZZZ" localSheetId="2">#REF!</definedName>
    <definedName name="ZZZ" localSheetId="1">#REF!</definedName>
    <definedName name="ZZZ">#REF!</definedName>
    <definedName name="견적" hidden="1">{#N/A,#N/A,FALSE,"CCTV"}</definedName>
    <definedName name="견적2" hidden="1">{#N/A,#N/A,FALSE,"CCTV"}</definedName>
    <definedName name="견적SHEET" hidden="1">{#N/A,#N/A,FALSE,"CCTV"}</definedName>
    <definedName name="래그" hidden="1">{#N/A,#N/A,FALSE,"CCTV"}</definedName>
    <definedName name="ㅂㅈㄷ" localSheetId="2" hidden="1">[8]XREF!#REF!</definedName>
    <definedName name="ㅂㅈㄷ" localSheetId="1" hidden="1">[8]XREF!#REF!</definedName>
    <definedName name="ㅂㅈㄷ" hidden="1">[8]XREF!#REF!</definedName>
    <definedName name="샘풀카피" hidden="1">{#N/A,#N/A,FALSE,"CCTV"}</definedName>
    <definedName name="샘플카피2" hidden="1">{#N/A,#N/A,FALSE,"CCTV"}</definedName>
    <definedName name="샘플카피3" hidden="1">{#N/A,#N/A,FALSE,"CCTV"}</definedName>
    <definedName name="新" hidden="1">{#N/A,#N/A,FALSE,"m66";#N/A,#N/A,FALSE,"m66"}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4" l="1"/>
  <c r="D45" i="4"/>
  <c r="C45" i="4"/>
  <c r="B45" i="4"/>
  <c r="H44" i="4"/>
  <c r="E44" i="4"/>
  <c r="F44" i="4" s="1"/>
  <c r="D42" i="4"/>
  <c r="C42" i="4"/>
  <c r="B42" i="4"/>
  <c r="E41" i="4"/>
  <c r="F41" i="4" s="1"/>
  <c r="D39" i="4"/>
  <c r="C39" i="4"/>
  <c r="B39" i="4"/>
  <c r="G38" i="4"/>
  <c r="G39" i="4" s="1"/>
  <c r="E36" i="4"/>
  <c r="E39" i="4" s="1"/>
  <c r="F39" i="4" s="1"/>
  <c r="D36" i="4"/>
  <c r="C36" i="4"/>
  <c r="B36" i="4"/>
  <c r="G35" i="4"/>
  <c r="G36" i="4" s="1"/>
  <c r="F33" i="4"/>
  <c r="E33" i="4"/>
  <c r="D33" i="4"/>
  <c r="C33" i="4"/>
  <c r="B33" i="4"/>
  <c r="E32" i="4"/>
  <c r="F32" i="4" s="1"/>
  <c r="G30" i="4"/>
  <c r="E30" i="4"/>
  <c r="F30" i="4" s="1"/>
  <c r="D30" i="4"/>
  <c r="C30" i="4"/>
  <c r="B30" i="4"/>
  <c r="E29" i="4"/>
  <c r="F29" i="4" s="1"/>
  <c r="D27" i="4"/>
  <c r="C27" i="4"/>
  <c r="B27" i="4"/>
  <c r="G26" i="4"/>
  <c r="G27" i="4" s="1"/>
  <c r="F26" i="4"/>
  <c r="E26" i="4"/>
  <c r="D24" i="4"/>
  <c r="C24" i="4"/>
  <c r="B24" i="4"/>
  <c r="H23" i="4"/>
  <c r="G23" i="4" s="1"/>
  <c r="G24" i="4" s="1"/>
  <c r="E23" i="4"/>
  <c r="F23" i="4" s="1"/>
  <c r="G21" i="4"/>
  <c r="F21" i="4"/>
  <c r="E21" i="4"/>
  <c r="D21" i="4"/>
  <c r="C21" i="4"/>
  <c r="B21" i="4"/>
  <c r="G20" i="4"/>
  <c r="G41" i="4" s="1"/>
  <c r="G42" i="4" s="1"/>
  <c r="E20" i="4"/>
  <c r="F20" i="4" s="1"/>
  <c r="G18" i="4"/>
  <c r="D18" i="4"/>
  <c r="C18" i="4"/>
  <c r="B18" i="4"/>
  <c r="E17" i="4"/>
  <c r="F17" i="4" s="1"/>
  <c r="E15" i="4"/>
  <c r="F15" i="4" s="1"/>
  <c r="D15" i="4"/>
  <c r="C15" i="4"/>
  <c r="B15" i="4"/>
  <c r="G14" i="4"/>
  <c r="G15" i="4" s="1"/>
  <c r="F14" i="4"/>
  <c r="E14" i="4"/>
  <c r="G12" i="4"/>
  <c r="E12" i="4"/>
  <c r="E18" i="4" s="1"/>
  <c r="D12" i="4"/>
  <c r="C12" i="4"/>
  <c r="B12" i="4"/>
  <c r="F11" i="4"/>
  <c r="E11" i="4"/>
  <c r="G9" i="4"/>
  <c r="D9" i="4"/>
  <c r="C9" i="4"/>
  <c r="B9" i="4"/>
  <c r="F8" i="4"/>
  <c r="E8" i="4"/>
  <c r="E45" i="4" s="1"/>
  <c r="F45" i="4" s="1"/>
  <c r="G6" i="4"/>
  <c r="E6" i="4"/>
  <c r="F6" i="4" s="1"/>
  <c r="D6" i="4"/>
  <c r="C6" i="4"/>
  <c r="B6" i="4"/>
  <c r="F5" i="4"/>
  <c r="E5" i="4"/>
  <c r="H69" i="3"/>
  <c r="G68" i="3" s="1"/>
  <c r="G69" i="3" s="1"/>
  <c r="D69" i="3"/>
  <c r="B69" i="3"/>
  <c r="G66" i="3"/>
  <c r="D66" i="3"/>
  <c r="B66" i="3"/>
  <c r="H65" i="3"/>
  <c r="I65" i="3" s="1"/>
  <c r="F65" i="3"/>
  <c r="E65" i="3"/>
  <c r="G63" i="3"/>
  <c r="E63" i="3"/>
  <c r="E69" i="3" s="1"/>
  <c r="F69" i="3" s="1"/>
  <c r="D63" i="3"/>
  <c r="B63" i="3"/>
  <c r="H62" i="3"/>
  <c r="E60" i="3"/>
  <c r="F60" i="3" s="1"/>
  <c r="D60" i="3"/>
  <c r="B60" i="3"/>
  <c r="G59" i="3"/>
  <c r="G60" i="3" s="1"/>
  <c r="G57" i="3"/>
  <c r="E57" i="3"/>
  <c r="F57" i="3" s="1"/>
  <c r="D57" i="3"/>
  <c r="B57" i="3"/>
  <c r="E56" i="3"/>
  <c r="F56" i="3" s="1"/>
  <c r="G54" i="3"/>
  <c r="E54" i="3"/>
  <c r="F54" i="3" s="1"/>
  <c r="D54" i="3"/>
  <c r="B54" i="3"/>
  <c r="G53" i="3"/>
  <c r="E53" i="3"/>
  <c r="F53" i="3" s="1"/>
  <c r="G51" i="3"/>
  <c r="E51" i="3"/>
  <c r="F51" i="3" s="1"/>
  <c r="D51" i="3"/>
  <c r="B51" i="3"/>
  <c r="E50" i="3"/>
  <c r="F50" i="3" s="1"/>
  <c r="G48" i="3"/>
  <c r="D48" i="3"/>
  <c r="B48" i="3"/>
  <c r="G47" i="3"/>
  <c r="E47" i="3"/>
  <c r="F47" i="3" s="1"/>
  <c r="G45" i="3"/>
  <c r="D45" i="3"/>
  <c r="B45" i="3"/>
  <c r="F44" i="3"/>
  <c r="E44" i="3"/>
  <c r="D42" i="3"/>
  <c r="B42" i="3"/>
  <c r="G41" i="3"/>
  <c r="G42" i="3" s="1"/>
  <c r="D39" i="3"/>
  <c r="B39" i="3"/>
  <c r="G38" i="3"/>
  <c r="G39" i="3" s="1"/>
  <c r="D36" i="3"/>
  <c r="B36" i="3"/>
  <c r="G35" i="3"/>
  <c r="G36" i="3" s="1"/>
  <c r="F33" i="3"/>
  <c r="E33" i="3"/>
  <c r="D33" i="3"/>
  <c r="B33" i="3"/>
  <c r="E32" i="3"/>
  <c r="F32" i="3" s="1"/>
  <c r="G30" i="3"/>
  <c r="F30" i="3"/>
  <c r="E30" i="3"/>
  <c r="D30" i="3"/>
  <c r="B30" i="3"/>
  <c r="F29" i="3"/>
  <c r="E29" i="3"/>
  <c r="D27" i="3"/>
  <c r="B27" i="3"/>
  <c r="G26" i="3"/>
  <c r="G27" i="3" s="1"/>
  <c r="F26" i="3"/>
  <c r="E26" i="3"/>
  <c r="F24" i="3"/>
  <c r="E24" i="3"/>
  <c r="D24" i="3"/>
  <c r="B24" i="3"/>
  <c r="H23" i="3"/>
  <c r="G23" i="3" s="1"/>
  <c r="G24" i="3" s="1"/>
  <c r="E23" i="3"/>
  <c r="F23" i="3" s="1"/>
  <c r="G21" i="3"/>
  <c r="F21" i="3"/>
  <c r="E21" i="3"/>
  <c r="D21" i="3"/>
  <c r="B21" i="3"/>
  <c r="G20" i="3"/>
  <c r="E20" i="3"/>
  <c r="E42" i="3" s="1"/>
  <c r="F42" i="3" s="1"/>
  <c r="G18" i="3"/>
  <c r="D18" i="3"/>
  <c r="B18" i="3"/>
  <c r="F17" i="3"/>
  <c r="E17" i="3"/>
  <c r="F15" i="3"/>
  <c r="E15" i="3"/>
  <c r="D15" i="3"/>
  <c r="B15" i="3"/>
  <c r="G14" i="3"/>
  <c r="G15" i="3" s="1"/>
  <c r="F14" i="3"/>
  <c r="E14" i="3"/>
  <c r="G12" i="3"/>
  <c r="F12" i="3"/>
  <c r="E12" i="3"/>
  <c r="E18" i="3" s="1"/>
  <c r="D12" i="3"/>
  <c r="B12" i="3"/>
  <c r="F11" i="3"/>
  <c r="E11" i="3"/>
  <c r="G9" i="3"/>
  <c r="E9" i="3"/>
  <c r="F9" i="3" s="1"/>
  <c r="D9" i="3"/>
  <c r="B9" i="3"/>
  <c r="E8" i="3"/>
  <c r="G6" i="3"/>
  <c r="E6" i="3"/>
  <c r="F6" i="3" s="1"/>
  <c r="D6" i="3"/>
  <c r="B6" i="3"/>
  <c r="E5" i="3"/>
  <c r="F5" i="3" s="1"/>
  <c r="G92" i="2"/>
  <c r="E92" i="2"/>
  <c r="F92" i="2" s="1"/>
  <c r="D92" i="2"/>
  <c r="D88" i="2"/>
  <c r="D89" i="2" s="1"/>
  <c r="G87" i="2"/>
  <c r="F87" i="2"/>
  <c r="E87" i="2"/>
  <c r="F85" i="2"/>
  <c r="E85" i="2"/>
  <c r="F84" i="2"/>
  <c r="D84" i="2"/>
  <c r="D85" i="2" s="1"/>
  <c r="G83" i="2"/>
  <c r="G85" i="2" s="1"/>
  <c r="G81" i="2"/>
  <c r="G84" i="2" s="1"/>
  <c r="F81" i="2"/>
  <c r="E81" i="2"/>
  <c r="E84" i="2" s="1"/>
  <c r="D81" i="2"/>
  <c r="G78" i="2"/>
  <c r="E78" i="2"/>
  <c r="F78" i="2" s="1"/>
  <c r="D78" i="2"/>
  <c r="D75" i="2"/>
  <c r="G74" i="2"/>
  <c r="G75" i="2" s="1"/>
  <c r="F74" i="2"/>
  <c r="E74" i="2"/>
  <c r="E72" i="2"/>
  <c r="D72" i="2"/>
  <c r="G71" i="2"/>
  <c r="G72" i="2" s="1"/>
  <c r="E71" i="2"/>
  <c r="F71" i="2" s="1"/>
  <c r="H69" i="2"/>
  <c r="G68" i="2" s="1"/>
  <c r="G69" i="2" s="1"/>
  <c r="E69" i="2"/>
  <c r="F69" i="2" s="1"/>
  <c r="D69" i="2"/>
  <c r="B69" i="2"/>
  <c r="D66" i="2"/>
  <c r="B66" i="2"/>
  <c r="H65" i="2"/>
  <c r="G65" i="2"/>
  <c r="G66" i="2" s="1"/>
  <c r="F65" i="2"/>
  <c r="E65" i="2"/>
  <c r="F63" i="2"/>
  <c r="E63" i="2"/>
  <c r="D63" i="2"/>
  <c r="B63" i="2"/>
  <c r="H62" i="2"/>
  <c r="G62" i="2"/>
  <c r="G63" i="2" s="1"/>
  <c r="G60" i="2"/>
  <c r="D60" i="2"/>
  <c r="B60" i="2"/>
  <c r="G59" i="2"/>
  <c r="F57" i="2"/>
  <c r="D57" i="2"/>
  <c r="B57" i="2"/>
  <c r="G56" i="2"/>
  <c r="G57" i="2" s="1"/>
  <c r="F54" i="2"/>
  <c r="E54" i="2"/>
  <c r="E60" i="2" s="1"/>
  <c r="F60" i="2" s="1"/>
  <c r="D54" i="2"/>
  <c r="B54" i="2"/>
  <c r="E53" i="2"/>
  <c r="E59" i="2" s="1"/>
  <c r="F59" i="2" s="1"/>
  <c r="G51" i="2"/>
  <c r="F51" i="2"/>
  <c r="E51" i="2"/>
  <c r="E57" i="2" s="1"/>
  <c r="E62" i="2" s="1"/>
  <c r="E66" i="2" s="1"/>
  <c r="F66" i="2" s="1"/>
  <c r="D51" i="2"/>
  <c r="B51" i="2"/>
  <c r="G50" i="2"/>
  <c r="G53" i="2" s="1"/>
  <c r="G54" i="2" s="1"/>
  <c r="E50" i="2"/>
  <c r="E56" i="2" s="1"/>
  <c r="F56" i="2" s="1"/>
  <c r="D48" i="2"/>
  <c r="B48" i="2"/>
  <c r="G47" i="2"/>
  <c r="G48" i="2" s="1"/>
  <c r="G45" i="2"/>
  <c r="D45" i="2"/>
  <c r="B45" i="2"/>
  <c r="F44" i="2"/>
  <c r="E44" i="2"/>
  <c r="G42" i="2"/>
  <c r="E42" i="2"/>
  <c r="F42" i="2" s="1"/>
  <c r="D42" i="2"/>
  <c r="B42" i="2"/>
  <c r="E41" i="2"/>
  <c r="F41" i="2" s="1"/>
  <c r="E39" i="2"/>
  <c r="F39" i="2" s="1"/>
  <c r="D39" i="2"/>
  <c r="B39" i="2"/>
  <c r="E36" i="2"/>
  <c r="F36" i="2" s="1"/>
  <c r="D36" i="2"/>
  <c r="B36" i="2"/>
  <c r="E33" i="2"/>
  <c r="F33" i="2" s="1"/>
  <c r="D33" i="2"/>
  <c r="B33" i="2"/>
  <c r="F32" i="2"/>
  <c r="E32" i="2"/>
  <c r="G30" i="2"/>
  <c r="D30" i="2"/>
  <c r="B30" i="2"/>
  <c r="F29" i="2"/>
  <c r="E29" i="2"/>
  <c r="D27" i="2"/>
  <c r="B27" i="2"/>
  <c r="G26" i="2"/>
  <c r="G27" i="2" s="1"/>
  <c r="F26" i="2"/>
  <c r="E26" i="2"/>
  <c r="B24" i="2"/>
  <c r="G23" i="2"/>
  <c r="G35" i="2" s="1"/>
  <c r="G36" i="2" s="1"/>
  <c r="F23" i="2"/>
  <c r="E23" i="2"/>
  <c r="G21" i="2"/>
  <c r="E21" i="2"/>
  <c r="F21" i="2" s="1"/>
  <c r="D21" i="2"/>
  <c r="D23" i="2" s="1"/>
  <c r="D24" i="2" s="1"/>
  <c r="B21" i="2"/>
  <c r="E20" i="2"/>
  <c r="F20" i="2" s="1"/>
  <c r="D18" i="2"/>
  <c r="B18" i="2"/>
  <c r="G17" i="2"/>
  <c r="G38" i="2" s="1"/>
  <c r="G39" i="2" s="1"/>
  <c r="E17" i="2"/>
  <c r="E47" i="2" s="1"/>
  <c r="F47" i="2" s="1"/>
  <c r="E15" i="2"/>
  <c r="F15" i="2" s="1"/>
  <c r="D15" i="2"/>
  <c r="B15" i="2"/>
  <c r="G14" i="2"/>
  <c r="G15" i="2" s="1"/>
  <c r="E14" i="2"/>
  <c r="F14" i="2" s="1"/>
  <c r="G12" i="2"/>
  <c r="E12" i="2"/>
  <c r="F12" i="2" s="1"/>
  <c r="D12" i="2"/>
  <c r="B12" i="2"/>
  <c r="E11" i="2"/>
  <c r="G9" i="2"/>
  <c r="E9" i="2"/>
  <c r="F9" i="2" s="1"/>
  <c r="D9" i="2"/>
  <c r="B9" i="2"/>
  <c r="E8" i="2"/>
  <c r="E45" i="2" s="1"/>
  <c r="F45" i="2" s="1"/>
  <c r="G6" i="2"/>
  <c r="F6" i="2"/>
  <c r="E6" i="2"/>
  <c r="D6" i="2"/>
  <c r="B6" i="2"/>
  <c r="F5" i="2"/>
  <c r="E5" i="2"/>
  <c r="H380" i="1"/>
  <c r="P379" i="1"/>
  <c r="L379" i="1"/>
  <c r="H379" i="1"/>
  <c r="P376" i="1"/>
  <c r="P380" i="1" s="1"/>
  <c r="L376" i="1"/>
  <c r="L380" i="1" s="1"/>
  <c r="H376" i="1"/>
  <c r="P372" i="1"/>
  <c r="L372" i="1"/>
  <c r="H372" i="1"/>
  <c r="P363" i="1"/>
  <c r="L363" i="1"/>
  <c r="H363" i="1"/>
  <c r="P354" i="1"/>
  <c r="L354" i="1"/>
  <c r="H354" i="1"/>
  <c r="P347" i="1"/>
  <c r="L347" i="1"/>
  <c r="H347" i="1"/>
  <c r="P339" i="1"/>
  <c r="P373" i="1" s="1"/>
  <c r="P381" i="1" s="1"/>
  <c r="P384" i="1" s="1"/>
  <c r="P387" i="1" s="1"/>
  <c r="L339" i="1"/>
  <c r="L373" i="1" s="1"/>
  <c r="L381" i="1" s="1"/>
  <c r="L384" i="1" s="1"/>
  <c r="L387" i="1" s="1"/>
  <c r="H339" i="1"/>
  <c r="H373" i="1" s="1"/>
  <c r="H381" i="1" s="1"/>
  <c r="H384" i="1" s="1"/>
  <c r="H387" i="1" s="1"/>
  <c r="P338" i="1"/>
  <c r="L338" i="1"/>
  <c r="H338" i="1"/>
  <c r="P331" i="1"/>
  <c r="L331" i="1"/>
  <c r="H331" i="1"/>
  <c r="P327" i="1"/>
  <c r="P332" i="1" s="1"/>
  <c r="L327" i="1"/>
  <c r="L332" i="1" s="1"/>
  <c r="H327" i="1"/>
  <c r="H316" i="1"/>
  <c r="H314" i="1"/>
  <c r="H309" i="1"/>
  <c r="H303" i="1"/>
  <c r="P302" i="1"/>
  <c r="L302" i="1"/>
  <c r="H302" i="1"/>
  <c r="H293" i="1"/>
  <c r="H310" i="1" s="1"/>
  <c r="H317" i="1" s="1"/>
  <c r="H284" i="1"/>
  <c r="H278" i="1"/>
  <c r="H275" i="1"/>
  <c r="H267" i="1"/>
  <c r="H261" i="1"/>
  <c r="H255" i="1"/>
  <c r="H279" i="1" s="1"/>
  <c r="H243" i="1"/>
  <c r="H238" i="1"/>
  <c r="H233" i="1"/>
  <c r="H229" i="1"/>
  <c r="H222" i="1"/>
  <c r="H216" i="1"/>
  <c r="H246" i="1" s="1"/>
  <c r="H280" i="1" s="1"/>
  <c r="H200" i="1"/>
  <c r="H193" i="1"/>
  <c r="H194" i="1" s="1"/>
  <c r="H185" i="1"/>
  <c r="H184" i="1"/>
  <c r="H179" i="1"/>
  <c r="H172" i="1"/>
  <c r="H167" i="1"/>
  <c r="H163" i="1"/>
  <c r="H168" i="1" s="1"/>
  <c r="H173" i="1" s="1"/>
  <c r="H157" i="1"/>
  <c r="H149" i="1"/>
  <c r="H140" i="1"/>
  <c r="H134" i="1"/>
  <c r="H141" i="1" s="1"/>
  <c r="H127" i="1"/>
  <c r="H128" i="1" s="1"/>
  <c r="H120" i="1"/>
  <c r="H113" i="1"/>
  <c r="H111" i="1"/>
  <c r="H103" i="1"/>
  <c r="H93" i="1"/>
  <c r="H90" i="1"/>
  <c r="H72" i="1"/>
  <c r="H68" i="1"/>
  <c r="H65" i="1"/>
  <c r="H60" i="1"/>
  <c r="H49" i="1"/>
  <c r="H40" i="1"/>
  <c r="H52" i="1" s="1"/>
  <c r="H33" i="1"/>
  <c r="H28" i="1"/>
  <c r="H34" i="1" s="1"/>
  <c r="H23" i="1"/>
  <c r="H19" i="1"/>
  <c r="H16" i="1"/>
  <c r="H20" i="1" s="1"/>
  <c r="H24" i="1" s="1"/>
  <c r="H12" i="1"/>
  <c r="J4" i="1"/>
  <c r="M4" i="1" s="1"/>
  <c r="I4" i="1"/>
  <c r="L4" i="1" s="1"/>
  <c r="P4" i="1" l="1"/>
  <c r="N4" i="1"/>
  <c r="Q4" i="1" s="1"/>
  <c r="R4" i="1" s="1"/>
  <c r="H94" i="1"/>
  <c r="H75" i="1"/>
  <c r="H77" i="1" s="1"/>
  <c r="H159" i="1"/>
  <c r="H158" i="1"/>
  <c r="H201" i="1"/>
  <c r="H202" i="1" s="1"/>
  <c r="H318" i="1"/>
  <c r="H392" i="1"/>
  <c r="P392" i="1"/>
  <c r="G89" i="2"/>
  <c r="H332" i="1"/>
  <c r="H340" i="1" s="1"/>
  <c r="L392" i="1"/>
  <c r="F11" i="2"/>
  <c r="F17" i="2"/>
  <c r="E18" i="2"/>
  <c r="E30" i="2"/>
  <c r="F30" i="2" s="1"/>
  <c r="G88" i="2"/>
  <c r="E27" i="3"/>
  <c r="F18" i="3"/>
  <c r="E35" i="3"/>
  <c r="E27" i="4"/>
  <c r="F27" i="4" s="1"/>
  <c r="E35" i="4"/>
  <c r="F18" i="4"/>
  <c r="E24" i="2"/>
  <c r="F24" i="2" s="1"/>
  <c r="E68" i="2"/>
  <c r="F68" i="2" s="1"/>
  <c r="F62" i="2"/>
  <c r="F72" i="2"/>
  <c r="E75" i="2"/>
  <c r="F8" i="3"/>
  <c r="E36" i="3"/>
  <c r="E45" i="3"/>
  <c r="F45" i="3" s="1"/>
  <c r="E41" i="3"/>
  <c r="F41" i="3" s="1"/>
  <c r="F8" i="2"/>
  <c r="G18" i="2"/>
  <c r="G24" i="2"/>
  <c r="F50" i="2"/>
  <c r="F53" i="2"/>
  <c r="E88" i="2"/>
  <c r="F20" i="3"/>
  <c r="E42" i="4"/>
  <c r="F42" i="4" s="1"/>
  <c r="E59" i="3"/>
  <c r="F59" i="3" s="1"/>
  <c r="E62" i="3"/>
  <c r="E9" i="4"/>
  <c r="E24" i="4"/>
  <c r="F24" i="4" s="1"/>
  <c r="F63" i="3"/>
  <c r="F12" i="4"/>
  <c r="F36" i="4"/>
  <c r="F9" i="4" l="1"/>
  <c r="I36" i="1"/>
  <c r="J36" i="1" s="1"/>
  <c r="L36" i="1" s="1"/>
  <c r="I15" i="1"/>
  <c r="J15" i="1" s="1"/>
  <c r="L15" i="1" s="1"/>
  <c r="I76" i="1"/>
  <c r="J76" i="1" s="1"/>
  <c r="L76" i="1" s="1"/>
  <c r="I59" i="1"/>
  <c r="J59" i="1" s="1"/>
  <c r="L59" i="1" s="1"/>
  <c r="I57" i="1"/>
  <c r="J57" i="1" s="1"/>
  <c r="L57" i="1" s="1"/>
  <c r="I55" i="1"/>
  <c r="J55" i="1" s="1"/>
  <c r="L55" i="1" s="1"/>
  <c r="I22" i="1"/>
  <c r="J22" i="1" s="1"/>
  <c r="L22" i="1" s="1"/>
  <c r="I11" i="1"/>
  <c r="J11" i="1" s="1"/>
  <c r="L11" i="1" s="1"/>
  <c r="I9" i="1"/>
  <c r="I51" i="1"/>
  <c r="J51" i="1" s="1"/>
  <c r="L51" i="1" s="1"/>
  <c r="I32" i="1"/>
  <c r="J32" i="1" s="1"/>
  <c r="L32" i="1" s="1"/>
  <c r="I30" i="1"/>
  <c r="I92" i="1"/>
  <c r="J92" i="1" s="1"/>
  <c r="L92" i="1" s="1"/>
  <c r="I67" i="1"/>
  <c r="J67" i="1" s="1"/>
  <c r="L67" i="1" s="1"/>
  <c r="I48" i="1"/>
  <c r="J48" i="1" s="1"/>
  <c r="L48" i="1" s="1"/>
  <c r="I46" i="1"/>
  <c r="J46" i="1" s="1"/>
  <c r="L46" i="1" s="1"/>
  <c r="I45" i="1"/>
  <c r="J45" i="1" s="1"/>
  <c r="L45" i="1" s="1"/>
  <c r="I44" i="1"/>
  <c r="J44" i="1" s="1"/>
  <c r="L44" i="1" s="1"/>
  <c r="I42" i="1"/>
  <c r="J42" i="1" s="1"/>
  <c r="L42" i="1" s="1"/>
  <c r="I41" i="1"/>
  <c r="J41" i="1" s="1"/>
  <c r="L41" i="1" s="1"/>
  <c r="I27" i="1"/>
  <c r="J27" i="1" s="1"/>
  <c r="L27" i="1" s="1"/>
  <c r="I25" i="1"/>
  <c r="I18" i="1"/>
  <c r="J18" i="1" s="1"/>
  <c r="L18" i="1" s="1"/>
  <c r="I17" i="1"/>
  <c r="I13" i="1"/>
  <c r="E91" i="2"/>
  <c r="F91" i="2" s="1"/>
  <c r="F88" i="2"/>
  <c r="E38" i="4"/>
  <c r="F38" i="4" s="1"/>
  <c r="F35" i="4"/>
  <c r="F27" i="3"/>
  <c r="H391" i="1"/>
  <c r="H3" i="1" s="1"/>
  <c r="H319" i="1"/>
  <c r="F36" i="3"/>
  <c r="E39" i="3"/>
  <c r="F39" i="3" s="1"/>
  <c r="E77" i="2"/>
  <c r="F75" i="2"/>
  <c r="F35" i="3"/>
  <c r="E48" i="3"/>
  <c r="F48" i="3" s="1"/>
  <c r="E38" i="3"/>
  <c r="M360" i="1" s="1"/>
  <c r="N360" i="1" s="1"/>
  <c r="E66" i="3"/>
  <c r="F66" i="3" s="1"/>
  <c r="E68" i="3"/>
  <c r="F68" i="3" s="1"/>
  <c r="F62" i="3"/>
  <c r="M388" i="1"/>
  <c r="N388" i="1" s="1"/>
  <c r="F18" i="2"/>
  <c r="E27" i="2"/>
  <c r="F27" i="2" s="1"/>
  <c r="E35" i="2"/>
  <c r="M27" i="1" l="1"/>
  <c r="N27" i="1" s="1"/>
  <c r="P27" i="1" s="1"/>
  <c r="M32" i="1"/>
  <c r="N32" i="1" s="1"/>
  <c r="P32" i="1" s="1"/>
  <c r="M80" i="1"/>
  <c r="M84" i="1"/>
  <c r="M21" i="1"/>
  <c r="M56" i="1"/>
  <c r="M10" i="1"/>
  <c r="M35" i="1"/>
  <c r="M39" i="1"/>
  <c r="M64" i="1"/>
  <c r="M42" i="1"/>
  <c r="N42" i="1" s="1"/>
  <c r="P42" i="1" s="1"/>
  <c r="M46" i="1"/>
  <c r="N46" i="1" s="1"/>
  <c r="P46" i="1" s="1"/>
  <c r="M67" i="1"/>
  <c r="N67" i="1" s="1"/>
  <c r="P67" i="1" s="1"/>
  <c r="M70" i="1"/>
  <c r="M112" i="1"/>
  <c r="M160" i="1"/>
  <c r="M115" i="1"/>
  <c r="M119" i="1"/>
  <c r="M144" i="1"/>
  <c r="M148" i="1"/>
  <c r="M99" i="1"/>
  <c r="M121" i="1"/>
  <c r="M125" i="1"/>
  <c r="M139" i="1"/>
  <c r="M88" i="1"/>
  <c r="M106" i="1"/>
  <c r="M110" i="1"/>
  <c r="M151" i="1"/>
  <c r="M155" i="1"/>
  <c r="M166" i="1"/>
  <c r="M177" i="1"/>
  <c r="M181" i="1"/>
  <c r="M196" i="1"/>
  <c r="M169" i="1"/>
  <c r="M217" i="1"/>
  <c r="M188" i="1"/>
  <c r="M195" i="1"/>
  <c r="M207" i="1"/>
  <c r="M215" i="1"/>
  <c r="M237" i="1"/>
  <c r="M259" i="1"/>
  <c r="M271" i="1"/>
  <c r="M294" i="1"/>
  <c r="M239" i="1"/>
  <c r="M223" i="1"/>
  <c r="M227" i="1"/>
  <c r="M295" i="1"/>
  <c r="M251" i="1"/>
  <c r="M260" i="1"/>
  <c r="M263" i="1"/>
  <c r="M315" i="1"/>
  <c r="M304" i="1"/>
  <c r="M308" i="1"/>
  <c r="M276" i="1"/>
  <c r="M287" i="1"/>
  <c r="M291" i="1"/>
  <c r="M334" i="1"/>
  <c r="N334" i="1" s="1"/>
  <c r="M298" i="1"/>
  <c r="M311" i="1"/>
  <c r="M328" i="1"/>
  <c r="M326" i="1"/>
  <c r="N326" i="1" s="1"/>
  <c r="M365" i="1"/>
  <c r="N365" i="1" s="1"/>
  <c r="M374" i="1"/>
  <c r="M357" i="1"/>
  <c r="N357" i="1" s="1"/>
  <c r="M364" i="1"/>
  <c r="M375" i="1"/>
  <c r="N375" i="1" s="1"/>
  <c r="M356" i="1"/>
  <c r="I66" i="1"/>
  <c r="I29" i="1"/>
  <c r="J29" i="1" s="1"/>
  <c r="L29" i="1" s="1"/>
  <c r="I50" i="1"/>
  <c r="J50" i="1" s="1"/>
  <c r="L50" i="1" s="1"/>
  <c r="I10" i="1"/>
  <c r="J10" i="1" s="1"/>
  <c r="L10" i="1" s="1"/>
  <c r="I54" i="1"/>
  <c r="I58" i="1"/>
  <c r="J58" i="1" s="1"/>
  <c r="L58" i="1" s="1"/>
  <c r="I91" i="1"/>
  <c r="J91" i="1" s="1"/>
  <c r="L91" i="1" s="1"/>
  <c r="I37" i="1"/>
  <c r="I62" i="1"/>
  <c r="J62" i="1" s="1"/>
  <c r="L62" i="1" s="1"/>
  <c r="I80" i="1"/>
  <c r="J80" i="1" s="1"/>
  <c r="L80" i="1" s="1"/>
  <c r="I84" i="1"/>
  <c r="J84" i="1" s="1"/>
  <c r="L84" i="1" s="1"/>
  <c r="I88" i="1"/>
  <c r="J88" i="1" s="1"/>
  <c r="L88" i="1" s="1"/>
  <c r="I106" i="1"/>
  <c r="J106" i="1" s="1"/>
  <c r="L106" i="1" s="1"/>
  <c r="I110" i="1"/>
  <c r="J110" i="1" s="1"/>
  <c r="L110" i="1" s="1"/>
  <c r="I166" i="1"/>
  <c r="J166" i="1" s="1"/>
  <c r="L166" i="1" s="1"/>
  <c r="I130" i="1"/>
  <c r="J130" i="1" s="1"/>
  <c r="L130" i="1" s="1"/>
  <c r="I152" i="1"/>
  <c r="J152" i="1" s="1"/>
  <c r="L152" i="1" s="1"/>
  <c r="I156" i="1"/>
  <c r="J156" i="1" s="1"/>
  <c r="L156" i="1" s="1"/>
  <c r="I115" i="1"/>
  <c r="J115" i="1" s="1"/>
  <c r="L115" i="1" s="1"/>
  <c r="I119" i="1"/>
  <c r="J119" i="1" s="1"/>
  <c r="L119" i="1" s="1"/>
  <c r="I98" i="1"/>
  <c r="J98" i="1" s="1"/>
  <c r="L98" i="1" s="1"/>
  <c r="I102" i="1"/>
  <c r="J102" i="1" s="1"/>
  <c r="L102" i="1" s="1"/>
  <c r="I124" i="1"/>
  <c r="J124" i="1" s="1"/>
  <c r="L124" i="1" s="1"/>
  <c r="I131" i="1"/>
  <c r="J131" i="1" s="1"/>
  <c r="L131" i="1" s="1"/>
  <c r="I146" i="1"/>
  <c r="J146" i="1" s="1"/>
  <c r="L146" i="1" s="1"/>
  <c r="I161" i="1"/>
  <c r="J161" i="1" s="1"/>
  <c r="L161" i="1" s="1"/>
  <c r="I188" i="1"/>
  <c r="J188" i="1" s="1"/>
  <c r="L188" i="1" s="1"/>
  <c r="I207" i="1"/>
  <c r="I215" i="1"/>
  <c r="J215" i="1" s="1"/>
  <c r="L215" i="1" s="1"/>
  <c r="I174" i="1"/>
  <c r="I178" i="1"/>
  <c r="J178" i="1" s="1"/>
  <c r="L178" i="1" s="1"/>
  <c r="I137" i="1"/>
  <c r="J137" i="1" s="1"/>
  <c r="L137" i="1" s="1"/>
  <c r="I181" i="1"/>
  <c r="J181" i="1" s="1"/>
  <c r="L181" i="1" s="1"/>
  <c r="I223" i="1"/>
  <c r="J223" i="1" s="1"/>
  <c r="L223" i="1" s="1"/>
  <c r="I230" i="1"/>
  <c r="I249" i="1"/>
  <c r="J249" i="1" s="1"/>
  <c r="L249" i="1" s="1"/>
  <c r="I253" i="1"/>
  <c r="J253" i="1" s="1"/>
  <c r="L253" i="1" s="1"/>
  <c r="I276" i="1"/>
  <c r="I236" i="1"/>
  <c r="J236" i="1" s="1"/>
  <c r="L236" i="1" s="1"/>
  <c r="I258" i="1"/>
  <c r="J258" i="1" s="1"/>
  <c r="L258" i="1" s="1"/>
  <c r="I196" i="1"/>
  <c r="J196" i="1" s="1"/>
  <c r="L196" i="1" s="1"/>
  <c r="I217" i="1"/>
  <c r="J217" i="1" s="1"/>
  <c r="L217" i="1" s="1"/>
  <c r="I221" i="1"/>
  <c r="J221" i="1" s="1"/>
  <c r="L221" i="1" s="1"/>
  <c r="I242" i="1"/>
  <c r="J242" i="1" s="1"/>
  <c r="L242" i="1" s="1"/>
  <c r="I244" i="1"/>
  <c r="J244" i="1" s="1"/>
  <c r="L244" i="1" s="1"/>
  <c r="I287" i="1"/>
  <c r="J287" i="1" s="1"/>
  <c r="L287" i="1" s="1"/>
  <c r="I292" i="1"/>
  <c r="J292" i="1" s="1"/>
  <c r="L292" i="1" s="1"/>
  <c r="I296" i="1"/>
  <c r="J296" i="1" s="1"/>
  <c r="L296" i="1" s="1"/>
  <c r="I300" i="1"/>
  <c r="J300" i="1" s="1"/>
  <c r="L300" i="1" s="1"/>
  <c r="I313" i="1"/>
  <c r="J313" i="1" s="1"/>
  <c r="L313" i="1" s="1"/>
  <c r="I341" i="1"/>
  <c r="I328" i="1"/>
  <c r="I268" i="1"/>
  <c r="J268" i="1" s="1"/>
  <c r="L268" i="1" s="1"/>
  <c r="I272" i="1"/>
  <c r="J272" i="1" s="1"/>
  <c r="L272" i="1" s="1"/>
  <c r="I283" i="1"/>
  <c r="J283" i="1" s="1"/>
  <c r="L283" i="1" s="1"/>
  <c r="I307" i="1"/>
  <c r="J307" i="1" s="1"/>
  <c r="L307" i="1" s="1"/>
  <c r="I322" i="1"/>
  <c r="J322" i="1" s="1"/>
  <c r="I325" i="1"/>
  <c r="J325" i="1" s="1"/>
  <c r="I364" i="1"/>
  <c r="I375" i="1"/>
  <c r="J375" i="1" s="1"/>
  <c r="I360" i="1"/>
  <c r="J360" i="1" s="1"/>
  <c r="I350" i="1"/>
  <c r="J350" i="1" s="1"/>
  <c r="I369" i="1"/>
  <c r="J369" i="1" s="1"/>
  <c r="I346" i="1"/>
  <c r="J346" i="1" s="1"/>
  <c r="I361" i="1"/>
  <c r="J361" i="1" s="1"/>
  <c r="M29" i="1"/>
  <c r="N29" i="1" s="1"/>
  <c r="P29" i="1" s="1"/>
  <c r="M50" i="1"/>
  <c r="N50" i="1" s="1"/>
  <c r="P50" i="1" s="1"/>
  <c r="M81" i="1"/>
  <c r="M85" i="1"/>
  <c r="M22" i="1"/>
  <c r="N22" i="1" s="1"/>
  <c r="P22" i="1" s="1"/>
  <c r="M57" i="1"/>
  <c r="N57" i="1" s="1"/>
  <c r="P57" i="1" s="1"/>
  <c r="M13" i="1"/>
  <c r="M36" i="1"/>
  <c r="N36" i="1" s="1"/>
  <c r="P36" i="1" s="1"/>
  <c r="M61" i="1"/>
  <c r="M18" i="1"/>
  <c r="N18" i="1" s="1"/>
  <c r="P18" i="1" s="1"/>
  <c r="M43" i="1"/>
  <c r="M47" i="1"/>
  <c r="M73" i="1"/>
  <c r="M71" i="1"/>
  <c r="M136" i="1"/>
  <c r="M161" i="1"/>
  <c r="N161" i="1" s="1"/>
  <c r="P161" i="1" s="1"/>
  <c r="M116" i="1"/>
  <c r="M129" i="1"/>
  <c r="M145" i="1"/>
  <c r="M76" i="1"/>
  <c r="N76" i="1" s="1"/>
  <c r="P76" i="1" s="1"/>
  <c r="M100" i="1"/>
  <c r="M122" i="1"/>
  <c r="M126" i="1"/>
  <c r="M142" i="1"/>
  <c r="M89" i="1"/>
  <c r="M107" i="1"/>
  <c r="M130" i="1"/>
  <c r="N130" i="1" s="1"/>
  <c r="P130" i="1" s="1"/>
  <c r="M152" i="1"/>
  <c r="N152" i="1" s="1"/>
  <c r="P152" i="1" s="1"/>
  <c r="M156" i="1"/>
  <c r="N156" i="1" s="1"/>
  <c r="P156" i="1" s="1"/>
  <c r="M174" i="1"/>
  <c r="M178" i="1"/>
  <c r="N178" i="1" s="1"/>
  <c r="P178" i="1" s="1"/>
  <c r="M182" i="1"/>
  <c r="M198" i="1"/>
  <c r="M170" i="1"/>
  <c r="M218" i="1"/>
  <c r="M189" i="1"/>
  <c r="M197" i="1"/>
  <c r="M208" i="1"/>
  <c r="M212" i="1"/>
  <c r="M234" i="1"/>
  <c r="M256" i="1"/>
  <c r="M268" i="1"/>
  <c r="N268" i="1" s="1"/>
  <c r="P268" i="1" s="1"/>
  <c r="M272" i="1"/>
  <c r="N272" i="1" s="1"/>
  <c r="P272" i="1" s="1"/>
  <c r="M219" i="1"/>
  <c r="M240" i="1"/>
  <c r="M224" i="1"/>
  <c r="M228" i="1"/>
  <c r="M248" i="1"/>
  <c r="M252" i="1"/>
  <c r="M282" i="1"/>
  <c r="M264" i="1"/>
  <c r="M330" i="1"/>
  <c r="N330" i="1" s="1"/>
  <c r="M305" i="1"/>
  <c r="M323" i="1"/>
  <c r="N323" i="1" s="1"/>
  <c r="M277" i="1"/>
  <c r="M288" i="1"/>
  <c r="M292" i="1"/>
  <c r="N292" i="1" s="1"/>
  <c r="P292" i="1" s="1"/>
  <c r="M335" i="1"/>
  <c r="N335" i="1" s="1"/>
  <c r="M299" i="1"/>
  <c r="M312" i="1"/>
  <c r="M329" i="1"/>
  <c r="N329" i="1" s="1"/>
  <c r="M348" i="1"/>
  <c r="M367" i="1"/>
  <c r="N367" i="1" s="1"/>
  <c r="M344" i="1"/>
  <c r="N344" i="1" s="1"/>
  <c r="M359" i="1"/>
  <c r="N359" i="1" s="1"/>
  <c r="M349" i="1"/>
  <c r="N349" i="1" s="1"/>
  <c r="M366" i="1"/>
  <c r="N366" i="1" s="1"/>
  <c r="M378" i="1"/>
  <c r="N378" i="1" s="1"/>
  <c r="M358" i="1"/>
  <c r="N358" i="1" s="1"/>
  <c r="J13" i="1"/>
  <c r="J25" i="1"/>
  <c r="J30" i="1"/>
  <c r="I38" i="1"/>
  <c r="J38" i="1" s="1"/>
  <c r="L38" i="1" s="1"/>
  <c r="I63" i="1"/>
  <c r="J63" i="1" s="1"/>
  <c r="L63" i="1" s="1"/>
  <c r="I81" i="1"/>
  <c r="I85" i="1"/>
  <c r="J85" i="1" s="1"/>
  <c r="L85" i="1" s="1"/>
  <c r="I89" i="1"/>
  <c r="J89" i="1" s="1"/>
  <c r="L89" i="1" s="1"/>
  <c r="I107" i="1"/>
  <c r="J107" i="1" s="1"/>
  <c r="L107" i="1" s="1"/>
  <c r="I142" i="1"/>
  <c r="I169" i="1"/>
  <c r="I132" i="1"/>
  <c r="J132" i="1" s="1"/>
  <c r="L132" i="1" s="1"/>
  <c r="I153" i="1"/>
  <c r="J153" i="1" s="1"/>
  <c r="L153" i="1" s="1"/>
  <c r="I73" i="1"/>
  <c r="J73" i="1" s="1"/>
  <c r="L73" i="1" s="1"/>
  <c r="I116" i="1"/>
  <c r="J116" i="1" s="1"/>
  <c r="L116" i="1" s="1"/>
  <c r="I143" i="1"/>
  <c r="J143" i="1" s="1"/>
  <c r="L143" i="1" s="1"/>
  <c r="I99" i="1"/>
  <c r="J99" i="1" s="1"/>
  <c r="L99" i="1" s="1"/>
  <c r="I121" i="1"/>
  <c r="I125" i="1"/>
  <c r="J125" i="1" s="1"/>
  <c r="L125" i="1" s="1"/>
  <c r="I133" i="1"/>
  <c r="J133" i="1" s="1"/>
  <c r="L133" i="1" s="1"/>
  <c r="I147" i="1"/>
  <c r="J147" i="1" s="1"/>
  <c r="L147" i="1" s="1"/>
  <c r="I162" i="1"/>
  <c r="J162" i="1" s="1"/>
  <c r="L162" i="1" s="1"/>
  <c r="I189" i="1"/>
  <c r="J189" i="1" s="1"/>
  <c r="L189" i="1" s="1"/>
  <c r="I208" i="1"/>
  <c r="J208" i="1" s="1"/>
  <c r="L208" i="1" s="1"/>
  <c r="I212" i="1"/>
  <c r="J212" i="1" s="1"/>
  <c r="L212" i="1" s="1"/>
  <c r="I224" i="1"/>
  <c r="J224" i="1" s="1"/>
  <c r="L224" i="1" s="1"/>
  <c r="I175" i="1"/>
  <c r="J175" i="1" s="1"/>
  <c r="L175" i="1" s="1"/>
  <c r="I192" i="1"/>
  <c r="J192" i="1" s="1"/>
  <c r="L192" i="1" s="1"/>
  <c r="I138" i="1"/>
  <c r="J138" i="1" s="1"/>
  <c r="L138" i="1" s="1"/>
  <c r="I182" i="1"/>
  <c r="J182" i="1" s="1"/>
  <c r="L182" i="1" s="1"/>
  <c r="I225" i="1"/>
  <c r="I231" i="1"/>
  <c r="J231" i="1" s="1"/>
  <c r="L231" i="1" s="1"/>
  <c r="I250" i="1"/>
  <c r="J250" i="1" s="1"/>
  <c r="L250" i="1" s="1"/>
  <c r="I254" i="1"/>
  <c r="J254" i="1" s="1"/>
  <c r="L254" i="1" s="1"/>
  <c r="I277" i="1"/>
  <c r="J277" i="1" s="1"/>
  <c r="L277" i="1" s="1"/>
  <c r="I237" i="1"/>
  <c r="J237" i="1" s="1"/>
  <c r="L237" i="1" s="1"/>
  <c r="I259" i="1"/>
  <c r="J259" i="1" s="1"/>
  <c r="L259" i="1" s="1"/>
  <c r="I197" i="1"/>
  <c r="J197" i="1" s="1"/>
  <c r="L197" i="1" s="1"/>
  <c r="I218" i="1"/>
  <c r="J218" i="1" s="1"/>
  <c r="L218" i="1" s="1"/>
  <c r="I239" i="1"/>
  <c r="I262" i="1"/>
  <c r="I245" i="1"/>
  <c r="J245" i="1" s="1"/>
  <c r="L245" i="1" s="1"/>
  <c r="I288" i="1"/>
  <c r="J288" i="1" s="1"/>
  <c r="L288" i="1" s="1"/>
  <c r="I260" i="1"/>
  <c r="J260" i="1" s="1"/>
  <c r="L260" i="1" s="1"/>
  <c r="I297" i="1"/>
  <c r="I301" i="1"/>
  <c r="J301" i="1" s="1"/>
  <c r="L301" i="1" s="1"/>
  <c r="I324" i="1"/>
  <c r="J324" i="1" s="1"/>
  <c r="I315" i="1"/>
  <c r="J315" i="1" s="1"/>
  <c r="L315" i="1" s="1"/>
  <c r="I334" i="1"/>
  <c r="J334" i="1" s="1"/>
  <c r="I269" i="1"/>
  <c r="J269" i="1" s="1"/>
  <c r="L269" i="1" s="1"/>
  <c r="I273" i="1"/>
  <c r="J273" i="1" s="1"/>
  <c r="L273" i="1" s="1"/>
  <c r="I304" i="1"/>
  <c r="J304" i="1" s="1"/>
  <c r="L304" i="1" s="1"/>
  <c r="I308" i="1"/>
  <c r="J308" i="1" s="1"/>
  <c r="L308" i="1" s="1"/>
  <c r="I337" i="1"/>
  <c r="J337" i="1" s="1"/>
  <c r="I349" i="1"/>
  <c r="J349" i="1" s="1"/>
  <c r="I366" i="1"/>
  <c r="J366" i="1" s="1"/>
  <c r="I345" i="1"/>
  <c r="J345" i="1" s="1"/>
  <c r="I362" i="1"/>
  <c r="J362" i="1" s="1"/>
  <c r="I352" i="1"/>
  <c r="J352" i="1" s="1"/>
  <c r="I371" i="1"/>
  <c r="J371" i="1" s="1"/>
  <c r="I355" i="1"/>
  <c r="J355" i="1" s="1"/>
  <c r="I377" i="1"/>
  <c r="E48" i="2"/>
  <c r="F48" i="2" s="1"/>
  <c r="E38" i="2"/>
  <c r="F35" i="2"/>
  <c r="M17" i="1"/>
  <c r="M30" i="1"/>
  <c r="M51" i="1"/>
  <c r="N51" i="1" s="1"/>
  <c r="P51" i="1" s="1"/>
  <c r="M82" i="1"/>
  <c r="M9" i="1"/>
  <c r="M54" i="1"/>
  <c r="M58" i="1"/>
  <c r="N58" i="1" s="1"/>
  <c r="P58" i="1" s="1"/>
  <c r="M14" i="1"/>
  <c r="M37" i="1"/>
  <c r="M62" i="1"/>
  <c r="N62" i="1" s="1"/>
  <c r="P62" i="1" s="1"/>
  <c r="M26" i="1"/>
  <c r="M44" i="1"/>
  <c r="N44" i="1" s="1"/>
  <c r="P44" i="1" s="1"/>
  <c r="M48" i="1"/>
  <c r="N48" i="1" s="1"/>
  <c r="P48" i="1" s="1"/>
  <c r="M74" i="1"/>
  <c r="M91" i="1"/>
  <c r="N91" i="1" s="1"/>
  <c r="P91" i="1" s="1"/>
  <c r="M138" i="1"/>
  <c r="N138" i="1" s="1"/>
  <c r="P138" i="1" s="1"/>
  <c r="M162" i="1"/>
  <c r="N162" i="1" s="1"/>
  <c r="P162" i="1" s="1"/>
  <c r="M117" i="1"/>
  <c r="M131" i="1"/>
  <c r="N131" i="1" s="1"/>
  <c r="P131" i="1" s="1"/>
  <c r="M146" i="1"/>
  <c r="N146" i="1" s="1"/>
  <c r="P146" i="1" s="1"/>
  <c r="M97" i="1"/>
  <c r="M101" i="1"/>
  <c r="M123" i="1"/>
  <c r="M135" i="1"/>
  <c r="M86" i="1"/>
  <c r="M104" i="1"/>
  <c r="M108" i="1"/>
  <c r="M132" i="1"/>
  <c r="N132" i="1" s="1"/>
  <c r="P132" i="1" s="1"/>
  <c r="M153" i="1"/>
  <c r="N153" i="1" s="1"/>
  <c r="P153" i="1" s="1"/>
  <c r="M164" i="1"/>
  <c r="M175" i="1"/>
  <c r="N175" i="1" s="1"/>
  <c r="P175" i="1" s="1"/>
  <c r="M206" i="1"/>
  <c r="M183" i="1"/>
  <c r="M230" i="1"/>
  <c r="M171" i="1"/>
  <c r="M186" i="1"/>
  <c r="M190" i="1"/>
  <c r="M199" i="1"/>
  <c r="M209" i="1"/>
  <c r="M213" i="1"/>
  <c r="M235" i="1"/>
  <c r="M257" i="1"/>
  <c r="M269" i="1"/>
  <c r="N269" i="1" s="1"/>
  <c r="P269" i="1" s="1"/>
  <c r="M273" i="1"/>
  <c r="N273" i="1" s="1"/>
  <c r="P273" i="1" s="1"/>
  <c r="M220" i="1"/>
  <c r="M241" i="1"/>
  <c r="M225" i="1"/>
  <c r="M244" i="1"/>
  <c r="N244" i="1" s="1"/>
  <c r="P244" i="1" s="1"/>
  <c r="M249" i="1"/>
  <c r="N249" i="1" s="1"/>
  <c r="P249" i="1" s="1"/>
  <c r="M253" i="1"/>
  <c r="N253" i="1" s="1"/>
  <c r="P253" i="1" s="1"/>
  <c r="M283" i="1"/>
  <c r="N283" i="1" s="1"/>
  <c r="P283" i="1" s="1"/>
  <c r="M265" i="1"/>
  <c r="M337" i="1"/>
  <c r="N337" i="1" s="1"/>
  <c r="M306" i="1"/>
  <c r="M336" i="1"/>
  <c r="N336" i="1" s="1"/>
  <c r="M285" i="1"/>
  <c r="M289" i="1"/>
  <c r="M325" i="1"/>
  <c r="N325" i="1" s="1"/>
  <c r="M296" i="1"/>
  <c r="N296" i="1" s="1"/>
  <c r="P296" i="1" s="1"/>
  <c r="M300" i="1"/>
  <c r="N300" i="1" s="1"/>
  <c r="P300" i="1" s="1"/>
  <c r="M313" i="1"/>
  <c r="N313" i="1" s="1"/>
  <c r="P313" i="1" s="1"/>
  <c r="M322" i="1"/>
  <c r="N322" i="1" s="1"/>
  <c r="M350" i="1"/>
  <c r="N350" i="1" s="1"/>
  <c r="M369" i="1"/>
  <c r="N369" i="1" s="1"/>
  <c r="M346" i="1"/>
  <c r="N346" i="1" s="1"/>
  <c r="M361" i="1"/>
  <c r="N361" i="1" s="1"/>
  <c r="M351" i="1"/>
  <c r="N351" i="1" s="1"/>
  <c r="M368" i="1"/>
  <c r="N368" i="1" s="1"/>
  <c r="M343" i="1"/>
  <c r="N343" i="1" s="1"/>
  <c r="I14" i="1"/>
  <c r="J14" i="1" s="1"/>
  <c r="L14" i="1" s="1"/>
  <c r="I26" i="1"/>
  <c r="J26" i="1" s="1"/>
  <c r="L26" i="1" s="1"/>
  <c r="I43" i="1"/>
  <c r="I47" i="1"/>
  <c r="J47" i="1" s="1"/>
  <c r="L47" i="1" s="1"/>
  <c r="I70" i="1"/>
  <c r="J70" i="1" s="1"/>
  <c r="L70" i="1" s="1"/>
  <c r="I31" i="1"/>
  <c r="J31" i="1" s="1"/>
  <c r="L31" i="1" s="1"/>
  <c r="I71" i="1"/>
  <c r="J71" i="1" s="1"/>
  <c r="L71" i="1" s="1"/>
  <c r="I21" i="1"/>
  <c r="I56" i="1"/>
  <c r="I69" i="1"/>
  <c r="I35" i="1"/>
  <c r="I39" i="1"/>
  <c r="J39" i="1" s="1"/>
  <c r="L39" i="1" s="1"/>
  <c r="I64" i="1"/>
  <c r="J64" i="1" s="1"/>
  <c r="L64" i="1" s="1"/>
  <c r="I82" i="1"/>
  <c r="J82" i="1" s="1"/>
  <c r="L82" i="1" s="1"/>
  <c r="I86" i="1"/>
  <c r="J86" i="1" s="1"/>
  <c r="L86" i="1" s="1"/>
  <c r="I104" i="1"/>
  <c r="J104" i="1" s="1"/>
  <c r="L104" i="1" s="1"/>
  <c r="I108" i="1"/>
  <c r="J108" i="1" s="1"/>
  <c r="L108" i="1" s="1"/>
  <c r="I164" i="1"/>
  <c r="I171" i="1"/>
  <c r="J171" i="1" s="1"/>
  <c r="L171" i="1" s="1"/>
  <c r="I150" i="1"/>
  <c r="I154" i="1"/>
  <c r="J154" i="1" s="1"/>
  <c r="L154" i="1" s="1"/>
  <c r="I74" i="1"/>
  <c r="J74" i="1" s="1"/>
  <c r="L74" i="1" s="1"/>
  <c r="I117" i="1"/>
  <c r="J117" i="1" s="1"/>
  <c r="L117" i="1" s="1"/>
  <c r="I170" i="1"/>
  <c r="J170" i="1" s="1"/>
  <c r="L170" i="1" s="1"/>
  <c r="I100" i="1"/>
  <c r="I122" i="1"/>
  <c r="J122" i="1" s="1"/>
  <c r="L122" i="1" s="1"/>
  <c r="I126" i="1"/>
  <c r="J126" i="1" s="1"/>
  <c r="L126" i="1" s="1"/>
  <c r="I144" i="1"/>
  <c r="J144" i="1" s="1"/>
  <c r="L144" i="1" s="1"/>
  <c r="I148" i="1"/>
  <c r="J148" i="1" s="1"/>
  <c r="L148" i="1" s="1"/>
  <c r="I186" i="1"/>
  <c r="I190" i="1"/>
  <c r="I209" i="1"/>
  <c r="J209" i="1" s="1"/>
  <c r="L209" i="1" s="1"/>
  <c r="I213" i="1"/>
  <c r="J213" i="1" s="1"/>
  <c r="L213" i="1" s="1"/>
  <c r="I226" i="1"/>
  <c r="J226" i="1" s="1"/>
  <c r="L226" i="1" s="1"/>
  <c r="I176" i="1"/>
  <c r="J176" i="1" s="1"/>
  <c r="L176" i="1" s="1"/>
  <c r="I135" i="1"/>
  <c r="I139" i="1"/>
  <c r="J139" i="1" s="1"/>
  <c r="L139" i="1" s="1"/>
  <c r="I183" i="1"/>
  <c r="J183" i="1" s="1"/>
  <c r="L183" i="1" s="1"/>
  <c r="I227" i="1"/>
  <c r="J227" i="1" s="1"/>
  <c r="L227" i="1" s="1"/>
  <c r="I232" i="1"/>
  <c r="J232" i="1" s="1"/>
  <c r="L232" i="1" s="1"/>
  <c r="I251" i="1"/>
  <c r="J251" i="1" s="1"/>
  <c r="L251" i="1" s="1"/>
  <c r="I263" i="1"/>
  <c r="J263" i="1" s="1"/>
  <c r="L263" i="1" s="1"/>
  <c r="I234" i="1"/>
  <c r="I256" i="1"/>
  <c r="J256" i="1" s="1"/>
  <c r="L256" i="1" s="1"/>
  <c r="I291" i="1"/>
  <c r="I198" i="1"/>
  <c r="J198" i="1" s="1"/>
  <c r="L198" i="1" s="1"/>
  <c r="I219" i="1"/>
  <c r="I240" i="1"/>
  <c r="J240" i="1" s="1"/>
  <c r="L240" i="1" s="1"/>
  <c r="I264" i="1"/>
  <c r="J264" i="1" s="1"/>
  <c r="L264" i="1" s="1"/>
  <c r="I285" i="1"/>
  <c r="J285" i="1" s="1"/>
  <c r="L285" i="1" s="1"/>
  <c r="I289" i="1"/>
  <c r="J289" i="1" s="1"/>
  <c r="L289" i="1" s="1"/>
  <c r="I294" i="1"/>
  <c r="J294" i="1" s="1"/>
  <c r="L294" i="1" s="1"/>
  <c r="I298" i="1"/>
  <c r="J298" i="1" s="1"/>
  <c r="L298" i="1" s="1"/>
  <c r="I311" i="1"/>
  <c r="I333" i="1"/>
  <c r="I321" i="1"/>
  <c r="I335" i="1"/>
  <c r="J335" i="1" s="1"/>
  <c r="I270" i="1"/>
  <c r="J270" i="1" s="1"/>
  <c r="L270" i="1" s="1"/>
  <c r="I274" i="1"/>
  <c r="J274" i="1" s="1"/>
  <c r="L274" i="1" s="1"/>
  <c r="I305" i="1"/>
  <c r="I329" i="1"/>
  <c r="J329" i="1" s="1"/>
  <c r="I342" i="1"/>
  <c r="J342" i="1" s="1"/>
  <c r="I351" i="1"/>
  <c r="J351" i="1" s="1"/>
  <c r="I368" i="1"/>
  <c r="J368" i="1" s="1"/>
  <c r="I356" i="1"/>
  <c r="I378" i="1"/>
  <c r="J378" i="1" s="1"/>
  <c r="I365" i="1"/>
  <c r="J365" i="1" s="1"/>
  <c r="I374" i="1"/>
  <c r="I357" i="1"/>
  <c r="J357" i="1" s="1"/>
  <c r="I383" i="1"/>
  <c r="J383" i="1" s="1"/>
  <c r="F38" i="3"/>
  <c r="M383" i="1"/>
  <c r="N383" i="1" s="1"/>
  <c r="F77" i="2"/>
  <c r="E80" i="2"/>
  <c r="M25" i="1"/>
  <c r="M31" i="1"/>
  <c r="N31" i="1" s="1"/>
  <c r="P31" i="1" s="1"/>
  <c r="M79" i="1"/>
  <c r="M83" i="1"/>
  <c r="M11" i="1"/>
  <c r="N11" i="1" s="1"/>
  <c r="P11" i="1" s="1"/>
  <c r="M55" i="1"/>
  <c r="N55" i="1" s="1"/>
  <c r="P55" i="1" s="1"/>
  <c r="M59" i="1"/>
  <c r="N59" i="1" s="1"/>
  <c r="P59" i="1" s="1"/>
  <c r="M15" i="1"/>
  <c r="N15" i="1" s="1"/>
  <c r="P15" i="1" s="1"/>
  <c r="M38" i="1"/>
  <c r="N38" i="1" s="1"/>
  <c r="P38" i="1" s="1"/>
  <c r="M63" i="1"/>
  <c r="N63" i="1" s="1"/>
  <c r="P63" i="1" s="1"/>
  <c r="M41" i="1"/>
  <c r="N41" i="1" s="1"/>
  <c r="P41" i="1" s="1"/>
  <c r="M45" i="1"/>
  <c r="N45" i="1" s="1"/>
  <c r="P45" i="1" s="1"/>
  <c r="M66" i="1"/>
  <c r="M69" i="1"/>
  <c r="M92" i="1"/>
  <c r="N92" i="1" s="1"/>
  <c r="P92" i="1" s="1"/>
  <c r="M143" i="1"/>
  <c r="N143" i="1" s="1"/>
  <c r="P143" i="1" s="1"/>
  <c r="M114" i="1"/>
  <c r="M118" i="1"/>
  <c r="M133" i="1"/>
  <c r="N133" i="1" s="1"/>
  <c r="P133" i="1" s="1"/>
  <c r="M147" i="1"/>
  <c r="N147" i="1" s="1"/>
  <c r="P147" i="1" s="1"/>
  <c r="M98" i="1"/>
  <c r="N98" i="1" s="1"/>
  <c r="P98" i="1" s="1"/>
  <c r="M102" i="1"/>
  <c r="N102" i="1" s="1"/>
  <c r="P102" i="1" s="1"/>
  <c r="M124" i="1"/>
  <c r="N124" i="1" s="1"/>
  <c r="P124" i="1" s="1"/>
  <c r="M137" i="1"/>
  <c r="N137" i="1" s="1"/>
  <c r="P137" i="1" s="1"/>
  <c r="M87" i="1"/>
  <c r="M105" i="1"/>
  <c r="M109" i="1"/>
  <c r="M150" i="1"/>
  <c r="M154" i="1"/>
  <c r="N154" i="1" s="1"/>
  <c r="P154" i="1" s="1"/>
  <c r="M165" i="1"/>
  <c r="M176" i="1"/>
  <c r="N176" i="1" s="1"/>
  <c r="P176" i="1" s="1"/>
  <c r="M180" i="1"/>
  <c r="M191" i="1"/>
  <c r="M232" i="1"/>
  <c r="N232" i="1" s="1"/>
  <c r="P232" i="1" s="1"/>
  <c r="M205" i="1"/>
  <c r="M187" i="1"/>
  <c r="M192" i="1"/>
  <c r="N192" i="1" s="1"/>
  <c r="P192" i="1" s="1"/>
  <c r="M231" i="1"/>
  <c r="N231" i="1" s="1"/>
  <c r="P231" i="1" s="1"/>
  <c r="M210" i="1"/>
  <c r="M214" i="1"/>
  <c r="M236" i="1"/>
  <c r="N236" i="1" s="1"/>
  <c r="P236" i="1" s="1"/>
  <c r="M258" i="1"/>
  <c r="N258" i="1" s="1"/>
  <c r="P258" i="1" s="1"/>
  <c r="M270" i="1"/>
  <c r="N270" i="1" s="1"/>
  <c r="P270" i="1" s="1"/>
  <c r="M274" i="1"/>
  <c r="N274" i="1" s="1"/>
  <c r="P274" i="1" s="1"/>
  <c r="M221" i="1"/>
  <c r="N221" i="1" s="1"/>
  <c r="P221" i="1" s="1"/>
  <c r="M242" i="1"/>
  <c r="N242" i="1" s="1"/>
  <c r="P242" i="1" s="1"/>
  <c r="M226" i="1"/>
  <c r="N226" i="1" s="1"/>
  <c r="P226" i="1" s="1"/>
  <c r="M245" i="1"/>
  <c r="N245" i="1" s="1"/>
  <c r="P245" i="1" s="1"/>
  <c r="M250" i="1"/>
  <c r="N250" i="1" s="1"/>
  <c r="P250" i="1" s="1"/>
  <c r="M254" i="1"/>
  <c r="N254" i="1" s="1"/>
  <c r="P254" i="1" s="1"/>
  <c r="M262" i="1"/>
  <c r="M266" i="1"/>
  <c r="M342" i="1"/>
  <c r="N342" i="1" s="1"/>
  <c r="M307" i="1"/>
  <c r="N307" i="1" s="1"/>
  <c r="P307" i="1" s="1"/>
  <c r="M341" i="1"/>
  <c r="M286" i="1"/>
  <c r="M290" i="1"/>
  <c r="M333" i="1"/>
  <c r="M297" i="1"/>
  <c r="M301" i="1"/>
  <c r="N301" i="1" s="1"/>
  <c r="P301" i="1" s="1"/>
  <c r="M321" i="1"/>
  <c r="M324" i="1"/>
  <c r="N324" i="1" s="1"/>
  <c r="M352" i="1"/>
  <c r="N352" i="1" s="1"/>
  <c r="M371" i="1"/>
  <c r="N371" i="1" s="1"/>
  <c r="M355" i="1"/>
  <c r="N355" i="1" s="1"/>
  <c r="M377" i="1"/>
  <c r="M353" i="1"/>
  <c r="N353" i="1" s="1"/>
  <c r="M370" i="1"/>
  <c r="N370" i="1" s="1"/>
  <c r="M345" i="1"/>
  <c r="N345" i="1" s="1"/>
  <c r="M362" i="1"/>
  <c r="N362" i="1" s="1"/>
  <c r="I19" i="1"/>
  <c r="J17" i="1"/>
  <c r="I12" i="1"/>
  <c r="J9" i="1"/>
  <c r="I61" i="1"/>
  <c r="I79" i="1"/>
  <c r="I83" i="1"/>
  <c r="J83" i="1" s="1"/>
  <c r="L83" i="1" s="1"/>
  <c r="I87" i="1"/>
  <c r="J87" i="1" s="1"/>
  <c r="L87" i="1" s="1"/>
  <c r="I105" i="1"/>
  <c r="I109" i="1"/>
  <c r="J109" i="1" s="1"/>
  <c r="L109" i="1" s="1"/>
  <c r="I165" i="1"/>
  <c r="J165" i="1" s="1"/>
  <c r="L165" i="1" s="1"/>
  <c r="I112" i="1"/>
  <c r="J112" i="1" s="1"/>
  <c r="L112" i="1" s="1"/>
  <c r="I151" i="1"/>
  <c r="J151" i="1" s="1"/>
  <c r="L151" i="1" s="1"/>
  <c r="I155" i="1"/>
  <c r="J155" i="1" s="1"/>
  <c r="L155" i="1" s="1"/>
  <c r="I114" i="1"/>
  <c r="I118" i="1"/>
  <c r="J118" i="1" s="1"/>
  <c r="L118" i="1" s="1"/>
  <c r="I97" i="1"/>
  <c r="I101" i="1"/>
  <c r="J101" i="1" s="1"/>
  <c r="L101" i="1" s="1"/>
  <c r="I123" i="1"/>
  <c r="J123" i="1" s="1"/>
  <c r="L123" i="1" s="1"/>
  <c r="I129" i="1"/>
  <c r="I145" i="1"/>
  <c r="J145" i="1" s="1"/>
  <c r="L145" i="1" s="1"/>
  <c r="I160" i="1"/>
  <c r="I187" i="1"/>
  <c r="J187" i="1" s="1"/>
  <c r="L187" i="1" s="1"/>
  <c r="I205" i="1"/>
  <c r="I210" i="1"/>
  <c r="J210" i="1" s="1"/>
  <c r="L210" i="1" s="1"/>
  <c r="I214" i="1"/>
  <c r="J214" i="1" s="1"/>
  <c r="L214" i="1" s="1"/>
  <c r="I228" i="1"/>
  <c r="J228" i="1" s="1"/>
  <c r="L228" i="1" s="1"/>
  <c r="I177" i="1"/>
  <c r="J177" i="1" s="1"/>
  <c r="L177" i="1" s="1"/>
  <c r="I136" i="1"/>
  <c r="J136" i="1" s="1"/>
  <c r="L136" i="1" s="1"/>
  <c r="I180" i="1"/>
  <c r="I206" i="1"/>
  <c r="J206" i="1" s="1"/>
  <c r="L206" i="1" s="1"/>
  <c r="I191" i="1"/>
  <c r="J191" i="1" s="1"/>
  <c r="L191" i="1" s="1"/>
  <c r="I248" i="1"/>
  <c r="I252" i="1"/>
  <c r="I265" i="1"/>
  <c r="J265" i="1" s="1"/>
  <c r="L265" i="1" s="1"/>
  <c r="I235" i="1"/>
  <c r="J235" i="1" s="1"/>
  <c r="L235" i="1" s="1"/>
  <c r="I257" i="1"/>
  <c r="I195" i="1"/>
  <c r="I199" i="1"/>
  <c r="J199" i="1" s="1"/>
  <c r="L199" i="1" s="1"/>
  <c r="I220" i="1"/>
  <c r="J220" i="1" s="1"/>
  <c r="L220" i="1" s="1"/>
  <c r="I241" i="1"/>
  <c r="J241" i="1" s="1"/>
  <c r="L241" i="1" s="1"/>
  <c r="I266" i="1"/>
  <c r="J266" i="1" s="1"/>
  <c r="L266" i="1" s="1"/>
  <c r="I286" i="1"/>
  <c r="J286" i="1" s="1"/>
  <c r="L286" i="1" s="1"/>
  <c r="I290" i="1"/>
  <c r="J290" i="1" s="1"/>
  <c r="L290" i="1" s="1"/>
  <c r="I295" i="1"/>
  <c r="J295" i="1" s="1"/>
  <c r="L295" i="1" s="1"/>
  <c r="I299" i="1"/>
  <c r="J299" i="1" s="1"/>
  <c r="L299" i="1" s="1"/>
  <c r="I312" i="1"/>
  <c r="J312" i="1" s="1"/>
  <c r="L312" i="1" s="1"/>
  <c r="I336" i="1"/>
  <c r="J336" i="1" s="1"/>
  <c r="I326" i="1"/>
  <c r="J326" i="1" s="1"/>
  <c r="I343" i="1"/>
  <c r="J343" i="1" s="1"/>
  <c r="I271" i="1"/>
  <c r="I282" i="1"/>
  <c r="I306" i="1"/>
  <c r="J306" i="1" s="1"/>
  <c r="L306" i="1" s="1"/>
  <c r="I330" i="1"/>
  <c r="J330" i="1" s="1"/>
  <c r="I323" i="1"/>
  <c r="J323" i="1" s="1"/>
  <c r="I353" i="1"/>
  <c r="J353" i="1" s="1"/>
  <c r="I370" i="1"/>
  <c r="J370" i="1" s="1"/>
  <c r="I358" i="1"/>
  <c r="J358" i="1" s="1"/>
  <c r="I348" i="1"/>
  <c r="I367" i="1"/>
  <c r="J367" i="1" s="1"/>
  <c r="I344" i="1"/>
  <c r="J344" i="1" s="1"/>
  <c r="I359" i="1"/>
  <c r="J359" i="1" s="1"/>
  <c r="I388" i="1"/>
  <c r="J388" i="1" s="1"/>
  <c r="J257" i="1" l="1"/>
  <c r="I261" i="1"/>
  <c r="J248" i="1"/>
  <c r="J97" i="1"/>
  <c r="I111" i="1"/>
  <c r="J105" i="1"/>
  <c r="I65" i="1"/>
  <c r="J61" i="1"/>
  <c r="M347" i="1"/>
  <c r="N341" i="1"/>
  <c r="N347" i="1" s="1"/>
  <c r="M267" i="1"/>
  <c r="N210" i="1"/>
  <c r="P210" i="1" s="1"/>
  <c r="N109" i="1"/>
  <c r="P109" i="1" s="1"/>
  <c r="J356" i="1"/>
  <c r="J363" i="1" s="1"/>
  <c r="I363" i="1"/>
  <c r="I293" i="1"/>
  <c r="J291" i="1"/>
  <c r="I103" i="1"/>
  <c r="J100" i="1"/>
  <c r="I60" i="1"/>
  <c r="J56" i="1"/>
  <c r="N306" i="1"/>
  <c r="P306" i="1" s="1"/>
  <c r="N241" i="1"/>
  <c r="P241" i="1" s="1"/>
  <c r="M261" i="1"/>
  <c r="N199" i="1"/>
  <c r="P199" i="1" s="1"/>
  <c r="M233" i="1"/>
  <c r="M167" i="1"/>
  <c r="N104" i="1"/>
  <c r="P104" i="1" s="1"/>
  <c r="N101" i="1"/>
  <c r="P101" i="1" s="1"/>
  <c r="N117" i="1"/>
  <c r="P117" i="1" s="1"/>
  <c r="N74" i="1"/>
  <c r="P74" i="1" s="1"/>
  <c r="M33" i="1"/>
  <c r="F38" i="2"/>
  <c r="I379" i="1"/>
  <c r="J377" i="1"/>
  <c r="J379" i="1" s="1"/>
  <c r="I127" i="1"/>
  <c r="J121" i="1"/>
  <c r="I149" i="1"/>
  <c r="J142" i="1"/>
  <c r="J81" i="1"/>
  <c r="I90" i="1"/>
  <c r="I33" i="1"/>
  <c r="I16" i="1"/>
  <c r="M354" i="1"/>
  <c r="N348" i="1"/>
  <c r="N354" i="1" s="1"/>
  <c r="M284" i="1"/>
  <c r="N224" i="1"/>
  <c r="P224" i="1" s="1"/>
  <c r="N208" i="1"/>
  <c r="P208" i="1" s="1"/>
  <c r="N170" i="1"/>
  <c r="P170" i="1" s="1"/>
  <c r="M179" i="1"/>
  <c r="N107" i="1"/>
  <c r="P107" i="1" s="1"/>
  <c r="N122" i="1"/>
  <c r="P122" i="1" s="1"/>
  <c r="M134" i="1"/>
  <c r="N71" i="1"/>
  <c r="P71" i="1" s="1"/>
  <c r="I331" i="1"/>
  <c r="J328" i="1"/>
  <c r="J331" i="1" s="1"/>
  <c r="J207" i="1"/>
  <c r="I40" i="1"/>
  <c r="I52" i="1" s="1"/>
  <c r="J37" i="1"/>
  <c r="M363" i="1"/>
  <c r="N356" i="1"/>
  <c r="N363" i="1" s="1"/>
  <c r="M376" i="1"/>
  <c r="N374" i="1"/>
  <c r="N376" i="1" s="1"/>
  <c r="N380" i="1" s="1"/>
  <c r="M314" i="1"/>
  <c r="M316" i="1" s="1"/>
  <c r="N287" i="1"/>
  <c r="P287" i="1" s="1"/>
  <c r="N315" i="1"/>
  <c r="P315" i="1" s="1"/>
  <c r="N295" i="1"/>
  <c r="P295" i="1" s="1"/>
  <c r="N294" i="1"/>
  <c r="P294" i="1" s="1"/>
  <c r="N215" i="1"/>
  <c r="P215" i="1" s="1"/>
  <c r="N217" i="1"/>
  <c r="P217" i="1" s="1"/>
  <c r="N177" i="1"/>
  <c r="P177" i="1" s="1"/>
  <c r="N110" i="1"/>
  <c r="P110" i="1" s="1"/>
  <c r="N125" i="1"/>
  <c r="P125" i="1" s="1"/>
  <c r="N144" i="1"/>
  <c r="P144" i="1" s="1"/>
  <c r="N112" i="1"/>
  <c r="P112" i="1" s="1"/>
  <c r="N10" i="1"/>
  <c r="P10" i="1" s="1"/>
  <c r="N80" i="1"/>
  <c r="P80" i="1" s="1"/>
  <c r="I284" i="1"/>
  <c r="J282" i="1"/>
  <c r="J205" i="1"/>
  <c r="I134" i="1"/>
  <c r="I141" i="1" s="1"/>
  <c r="J129" i="1"/>
  <c r="J12" i="1"/>
  <c r="L9" i="1"/>
  <c r="L12" i="1" s="1"/>
  <c r="M379" i="1"/>
  <c r="N377" i="1"/>
  <c r="N379" i="1" s="1"/>
  <c r="N333" i="1"/>
  <c r="N338" i="1" s="1"/>
  <c r="M338" i="1"/>
  <c r="N165" i="1"/>
  <c r="P165" i="1" s="1"/>
  <c r="M111" i="1"/>
  <c r="N118" i="1"/>
  <c r="P118" i="1" s="1"/>
  <c r="M72" i="1"/>
  <c r="I376" i="1"/>
  <c r="I380" i="1" s="1"/>
  <c r="J374" i="1"/>
  <c r="J376" i="1" s="1"/>
  <c r="J380" i="1" s="1"/>
  <c r="I309" i="1"/>
  <c r="J305" i="1"/>
  <c r="I327" i="1"/>
  <c r="I332" i="1" s="1"/>
  <c r="J321" i="1"/>
  <c r="I339" i="1"/>
  <c r="I140" i="1"/>
  <c r="J135" i="1"/>
  <c r="I157" i="1"/>
  <c r="J150" i="1"/>
  <c r="I23" i="1"/>
  <c r="J21" i="1"/>
  <c r="N289" i="1"/>
  <c r="P289" i="1" s="1"/>
  <c r="N220" i="1"/>
  <c r="P220" i="1" s="1"/>
  <c r="N235" i="1"/>
  <c r="P235" i="1" s="1"/>
  <c r="M193" i="1"/>
  <c r="N183" i="1"/>
  <c r="P183" i="1" s="1"/>
  <c r="N86" i="1"/>
  <c r="P86" i="1" s="1"/>
  <c r="M113" i="1"/>
  <c r="M40" i="1"/>
  <c r="M12" i="1"/>
  <c r="N9" i="1"/>
  <c r="M19" i="1"/>
  <c r="J297" i="1"/>
  <c r="I267" i="1"/>
  <c r="J262" i="1"/>
  <c r="J28" i="1"/>
  <c r="L25" i="1"/>
  <c r="L28" i="1" s="1"/>
  <c r="M309" i="1"/>
  <c r="M255" i="1"/>
  <c r="N240" i="1"/>
  <c r="P240" i="1" s="1"/>
  <c r="N256" i="1"/>
  <c r="P256" i="1" s="1"/>
  <c r="N197" i="1"/>
  <c r="P197" i="1" s="1"/>
  <c r="N198" i="1"/>
  <c r="P198" i="1" s="1"/>
  <c r="N89" i="1"/>
  <c r="P89" i="1" s="1"/>
  <c r="M103" i="1"/>
  <c r="N116" i="1"/>
  <c r="P116" i="1" s="1"/>
  <c r="N73" i="1"/>
  <c r="P73" i="1" s="1"/>
  <c r="M65" i="1"/>
  <c r="I372" i="1"/>
  <c r="J364" i="1"/>
  <c r="J372" i="1" s="1"/>
  <c r="I347" i="1"/>
  <c r="J341" i="1"/>
  <c r="J347" i="1" s="1"/>
  <c r="I233" i="1"/>
  <c r="J230" i="1"/>
  <c r="N298" i="1"/>
  <c r="P298" i="1" s="1"/>
  <c r="M278" i="1"/>
  <c r="N263" i="1"/>
  <c r="P263" i="1" s="1"/>
  <c r="N227" i="1"/>
  <c r="P227" i="1" s="1"/>
  <c r="M275" i="1"/>
  <c r="M172" i="1"/>
  <c r="N166" i="1"/>
  <c r="P166" i="1" s="1"/>
  <c r="N106" i="1"/>
  <c r="P106" i="1" s="1"/>
  <c r="M127" i="1"/>
  <c r="N119" i="1"/>
  <c r="P119" i="1" s="1"/>
  <c r="N70" i="1"/>
  <c r="P70" i="1" s="1"/>
  <c r="N64" i="1"/>
  <c r="P64" i="1" s="1"/>
  <c r="M60" i="1"/>
  <c r="M75" i="1" s="1"/>
  <c r="M77" i="1" s="1"/>
  <c r="I354" i="1"/>
  <c r="J348" i="1"/>
  <c r="J354" i="1" s="1"/>
  <c r="J271" i="1"/>
  <c r="I275" i="1"/>
  <c r="I120" i="1"/>
  <c r="I128" i="1" s="1"/>
  <c r="J114" i="1"/>
  <c r="I20" i="1"/>
  <c r="I24" i="1" s="1"/>
  <c r="M339" i="1"/>
  <c r="M327" i="1"/>
  <c r="N321" i="1"/>
  <c r="N290" i="1"/>
  <c r="P290" i="1" s="1"/>
  <c r="N191" i="1"/>
  <c r="P191" i="1" s="1"/>
  <c r="N87" i="1"/>
  <c r="P87" i="1" s="1"/>
  <c r="M120" i="1"/>
  <c r="M128" i="1" s="1"/>
  <c r="M68" i="1"/>
  <c r="M28" i="1"/>
  <c r="M34" i="1" s="1"/>
  <c r="N25" i="1"/>
  <c r="I338" i="1"/>
  <c r="J333" i="1"/>
  <c r="J338" i="1" s="1"/>
  <c r="J219" i="1"/>
  <c r="I222" i="1"/>
  <c r="I238" i="1"/>
  <c r="J234" i="1"/>
  <c r="J190" i="1"/>
  <c r="I193" i="1"/>
  <c r="J35" i="1"/>
  <c r="I49" i="1"/>
  <c r="J43" i="1"/>
  <c r="N285" i="1"/>
  <c r="P285" i="1" s="1"/>
  <c r="N265" i="1"/>
  <c r="P265" i="1" s="1"/>
  <c r="N213" i="1"/>
  <c r="P213" i="1" s="1"/>
  <c r="M194" i="1"/>
  <c r="N206" i="1"/>
  <c r="P206" i="1" s="1"/>
  <c r="M140" i="1"/>
  <c r="N14" i="1"/>
  <c r="P14" i="1" s="1"/>
  <c r="N82" i="1"/>
  <c r="P82" i="1" s="1"/>
  <c r="I243" i="1"/>
  <c r="J239" i="1"/>
  <c r="I28" i="1"/>
  <c r="I34" i="1" s="1"/>
  <c r="N312" i="1"/>
  <c r="P312" i="1" s="1"/>
  <c r="N288" i="1"/>
  <c r="P288" i="1" s="1"/>
  <c r="M279" i="1"/>
  <c r="M222" i="1"/>
  <c r="M238" i="1"/>
  <c r="N189" i="1"/>
  <c r="P189" i="1" s="1"/>
  <c r="N182" i="1"/>
  <c r="P182" i="1" s="1"/>
  <c r="M149" i="1"/>
  <c r="N47" i="1"/>
  <c r="P47" i="1" s="1"/>
  <c r="N85" i="1"/>
  <c r="P85" i="1" s="1"/>
  <c r="I278" i="1"/>
  <c r="J276" i="1"/>
  <c r="I179" i="1"/>
  <c r="I185" i="1" s="1"/>
  <c r="J174" i="1"/>
  <c r="N364" i="1"/>
  <c r="N372" i="1" s="1"/>
  <c r="M372" i="1"/>
  <c r="N308" i="1"/>
  <c r="P308" i="1" s="1"/>
  <c r="N260" i="1"/>
  <c r="P260" i="1" s="1"/>
  <c r="N223" i="1"/>
  <c r="P223" i="1" s="1"/>
  <c r="N259" i="1"/>
  <c r="P259" i="1" s="1"/>
  <c r="M200" i="1"/>
  <c r="N196" i="1"/>
  <c r="P196" i="1" s="1"/>
  <c r="N155" i="1"/>
  <c r="P155" i="1" s="1"/>
  <c r="N88" i="1"/>
  <c r="P88" i="1" s="1"/>
  <c r="N99" i="1"/>
  <c r="P99" i="1" s="1"/>
  <c r="N115" i="1"/>
  <c r="P115" i="1" s="1"/>
  <c r="N39" i="1"/>
  <c r="P39" i="1" s="1"/>
  <c r="M23" i="1"/>
  <c r="J195" i="1"/>
  <c r="I200" i="1"/>
  <c r="I255" i="1"/>
  <c r="I279" i="1" s="1"/>
  <c r="J252" i="1"/>
  <c r="I184" i="1"/>
  <c r="J180" i="1"/>
  <c r="J160" i="1"/>
  <c r="I163" i="1"/>
  <c r="I93" i="1"/>
  <c r="J79" i="1"/>
  <c r="J19" i="1"/>
  <c r="L17" i="1"/>
  <c r="L19" i="1" s="1"/>
  <c r="N286" i="1"/>
  <c r="P286" i="1" s="1"/>
  <c r="N266" i="1"/>
  <c r="P266" i="1" s="1"/>
  <c r="N214" i="1"/>
  <c r="P214" i="1" s="1"/>
  <c r="N187" i="1"/>
  <c r="P187" i="1" s="1"/>
  <c r="M184" i="1"/>
  <c r="M157" i="1"/>
  <c r="N83" i="1"/>
  <c r="P83" i="1" s="1"/>
  <c r="F80" i="2"/>
  <c r="E83" i="2"/>
  <c r="I314" i="1"/>
  <c r="I316" i="1" s="1"/>
  <c r="J311" i="1"/>
  <c r="I194" i="1"/>
  <c r="J186" i="1"/>
  <c r="I167" i="1"/>
  <c r="J164" i="1"/>
  <c r="I72" i="1"/>
  <c r="J69" i="1"/>
  <c r="M229" i="1"/>
  <c r="N209" i="1"/>
  <c r="P209" i="1" s="1"/>
  <c r="N171" i="1"/>
  <c r="P171" i="1" s="1"/>
  <c r="N108" i="1"/>
  <c r="P108" i="1" s="1"/>
  <c r="N123" i="1"/>
  <c r="P123" i="1" s="1"/>
  <c r="N26" i="1"/>
  <c r="P26" i="1" s="1"/>
  <c r="I229" i="1"/>
  <c r="J225" i="1"/>
  <c r="I172" i="1"/>
  <c r="J169" i="1"/>
  <c r="J33" i="1"/>
  <c r="L30" i="1"/>
  <c r="L33" i="1" s="1"/>
  <c r="J16" i="1"/>
  <c r="L13" i="1"/>
  <c r="L16" i="1" s="1"/>
  <c r="N299" i="1"/>
  <c r="P299" i="1" s="1"/>
  <c r="N277" i="1"/>
  <c r="P277" i="1" s="1"/>
  <c r="N264" i="1"/>
  <c r="P264" i="1" s="1"/>
  <c r="N228" i="1"/>
  <c r="P228" i="1" s="1"/>
  <c r="N212" i="1"/>
  <c r="P212" i="1" s="1"/>
  <c r="N218" i="1"/>
  <c r="P218" i="1" s="1"/>
  <c r="N126" i="1"/>
  <c r="P126" i="1" s="1"/>
  <c r="N145" i="1"/>
  <c r="P145" i="1" s="1"/>
  <c r="N136" i="1"/>
  <c r="P136" i="1" s="1"/>
  <c r="M49" i="1"/>
  <c r="M16" i="1"/>
  <c r="N13" i="1"/>
  <c r="M90" i="1"/>
  <c r="M93" i="1" s="1"/>
  <c r="J54" i="1"/>
  <c r="I75" i="1"/>
  <c r="I77" i="1" s="1"/>
  <c r="J66" i="1"/>
  <c r="I68" i="1"/>
  <c r="N328" i="1"/>
  <c r="N331" i="1" s="1"/>
  <c r="M331" i="1"/>
  <c r="M293" i="1"/>
  <c r="N304" i="1"/>
  <c r="P304" i="1" s="1"/>
  <c r="N251" i="1"/>
  <c r="P251" i="1" s="1"/>
  <c r="M243" i="1"/>
  <c r="N237" i="1"/>
  <c r="P237" i="1" s="1"/>
  <c r="N188" i="1"/>
  <c r="P188" i="1" s="1"/>
  <c r="N181" i="1"/>
  <c r="P181" i="1" s="1"/>
  <c r="N151" i="1"/>
  <c r="P151" i="1" s="1"/>
  <c r="N139" i="1"/>
  <c r="P139" i="1" s="1"/>
  <c r="N148" i="1"/>
  <c r="P148" i="1" s="1"/>
  <c r="M163" i="1"/>
  <c r="M168" i="1" s="1"/>
  <c r="M173" i="1" s="1"/>
  <c r="M52" i="1"/>
  <c r="N84" i="1"/>
  <c r="P84" i="1" s="1"/>
  <c r="L54" i="1" l="1"/>
  <c r="J172" i="1"/>
  <c r="L169" i="1"/>
  <c r="L79" i="1"/>
  <c r="J184" i="1"/>
  <c r="L180" i="1"/>
  <c r="J193" i="1"/>
  <c r="L190" i="1"/>
  <c r="J222" i="1"/>
  <c r="L219" i="1"/>
  <c r="N339" i="1"/>
  <c r="N327" i="1"/>
  <c r="N332" i="1" s="1"/>
  <c r="J120" i="1"/>
  <c r="L114" i="1"/>
  <c r="L34" i="1"/>
  <c r="M20" i="1"/>
  <c r="M24" i="1" s="1"/>
  <c r="M94" i="1" s="1"/>
  <c r="J339" i="1"/>
  <c r="J327" i="1"/>
  <c r="J332" i="1" s="1"/>
  <c r="L20" i="1"/>
  <c r="J40" i="1"/>
  <c r="L37" i="1"/>
  <c r="M185" i="1"/>
  <c r="J149" i="1"/>
  <c r="L142" i="1"/>
  <c r="J60" i="1"/>
  <c r="J75" i="1" s="1"/>
  <c r="J77" i="1" s="1"/>
  <c r="L56" i="1"/>
  <c r="J293" i="1"/>
  <c r="L291" i="1"/>
  <c r="J65" i="1"/>
  <c r="L61" i="1"/>
  <c r="L97" i="1"/>
  <c r="L164" i="1"/>
  <c r="J167" i="1"/>
  <c r="J314" i="1"/>
  <c r="J316" i="1" s="1"/>
  <c r="L311" i="1"/>
  <c r="L195" i="1"/>
  <c r="J200" i="1"/>
  <c r="J278" i="1"/>
  <c r="L276" i="1"/>
  <c r="L35" i="1"/>
  <c r="J238" i="1"/>
  <c r="L234" i="1"/>
  <c r="M332" i="1"/>
  <c r="J34" i="1"/>
  <c r="N17" i="1"/>
  <c r="J23" i="1"/>
  <c r="L21" i="1"/>
  <c r="L135" i="1"/>
  <c r="J140" i="1"/>
  <c r="J20" i="1"/>
  <c r="J24" i="1" s="1"/>
  <c r="L205" i="1"/>
  <c r="M380" i="1"/>
  <c r="I158" i="1"/>
  <c r="I159" i="1" s="1"/>
  <c r="I201" i="1" s="1"/>
  <c r="I202" i="1" s="1"/>
  <c r="I113" i="1"/>
  <c r="L66" i="1"/>
  <c r="J68" i="1"/>
  <c r="J229" i="1"/>
  <c r="L225" i="1"/>
  <c r="I168" i="1"/>
  <c r="I173" i="1" s="1"/>
  <c r="J255" i="1"/>
  <c r="L252" i="1"/>
  <c r="M373" i="1"/>
  <c r="M381" i="1" s="1"/>
  <c r="J267" i="1"/>
  <c r="L262" i="1"/>
  <c r="J309" i="1"/>
  <c r="L305" i="1"/>
  <c r="J134" i="1"/>
  <c r="J141" i="1" s="1"/>
  <c r="L129" i="1"/>
  <c r="J284" i="1"/>
  <c r="L282" i="1"/>
  <c r="L207" i="1"/>
  <c r="J127" i="1"/>
  <c r="L121" i="1"/>
  <c r="Q13" i="1"/>
  <c r="Q92" i="1"/>
  <c r="R92" i="1" s="1"/>
  <c r="Q59" i="1"/>
  <c r="R59" i="1" s="1"/>
  <c r="Q30" i="1"/>
  <c r="Q130" i="1"/>
  <c r="R130" i="1" s="1"/>
  <c r="Q70" i="1"/>
  <c r="R70" i="1" s="1"/>
  <c r="Q119" i="1"/>
  <c r="R119" i="1" s="1"/>
  <c r="Q108" i="1"/>
  <c r="R108" i="1" s="1"/>
  <c r="Q143" i="1"/>
  <c r="R143" i="1" s="1"/>
  <c r="Q239" i="1"/>
  <c r="Q288" i="1"/>
  <c r="R288" i="1" s="1"/>
  <c r="Q291" i="1"/>
  <c r="Q356" i="1"/>
  <c r="Q214" i="1"/>
  <c r="R214" i="1" s="1"/>
  <c r="Q251" i="1"/>
  <c r="R251" i="1" s="1"/>
  <c r="Q306" i="1"/>
  <c r="R306" i="1" s="1"/>
  <c r="Q323" i="1"/>
  <c r="R323" i="1" s="1"/>
  <c r="Q368" i="1"/>
  <c r="R368" i="1" s="1"/>
  <c r="Q83" i="1"/>
  <c r="R83" i="1" s="1"/>
  <c r="Q170" i="1"/>
  <c r="R170" i="1" s="1"/>
  <c r="Q220" i="1"/>
  <c r="R220" i="1" s="1"/>
  <c r="Q286" i="1"/>
  <c r="R286" i="1" s="1"/>
  <c r="Q171" i="1"/>
  <c r="R171" i="1" s="1"/>
  <c r="Q217" i="1"/>
  <c r="R217" i="1" s="1"/>
  <c r="Q253" i="1"/>
  <c r="R253" i="1" s="1"/>
  <c r="Q308" i="1"/>
  <c r="R308" i="1" s="1"/>
  <c r="Q349" i="1"/>
  <c r="R349" i="1" s="1"/>
  <c r="J103" i="1"/>
  <c r="L100" i="1"/>
  <c r="J111" i="1"/>
  <c r="L105" i="1"/>
  <c r="L257" i="1"/>
  <c r="J261" i="1"/>
  <c r="N16" i="1"/>
  <c r="P13" i="1"/>
  <c r="P16" i="1" s="1"/>
  <c r="J72" i="1"/>
  <c r="L69" i="1"/>
  <c r="J194" i="1"/>
  <c r="L186" i="1"/>
  <c r="F83" i="2"/>
  <c r="E89" i="2"/>
  <c r="Q370" i="1"/>
  <c r="R370" i="1" s="1"/>
  <c r="J163" i="1"/>
  <c r="J168" i="1" s="1"/>
  <c r="J173" i="1" s="1"/>
  <c r="L160" i="1"/>
  <c r="J179" i="1"/>
  <c r="J185" i="1" s="1"/>
  <c r="L174" i="1"/>
  <c r="Q375" i="1"/>
  <c r="R375" i="1" s="1"/>
  <c r="M158" i="1"/>
  <c r="J243" i="1"/>
  <c r="L239" i="1"/>
  <c r="Q365" i="1"/>
  <c r="R365" i="1" s="1"/>
  <c r="J49" i="1"/>
  <c r="J52" i="1" s="1"/>
  <c r="L43" i="1"/>
  <c r="N28" i="1"/>
  <c r="P25" i="1"/>
  <c r="P28" i="1" s="1"/>
  <c r="I94" i="1"/>
  <c r="J275" i="1"/>
  <c r="L271" i="1"/>
  <c r="J233" i="1"/>
  <c r="L230" i="1"/>
  <c r="Q324" i="1"/>
  <c r="R324" i="1" s="1"/>
  <c r="N12" i="1"/>
  <c r="P9" i="1"/>
  <c r="P12" i="1" s="1"/>
  <c r="J157" i="1"/>
  <c r="L150" i="1"/>
  <c r="I373" i="1"/>
  <c r="I381" i="1" s="1"/>
  <c r="M141" i="1"/>
  <c r="M159" i="1" s="1"/>
  <c r="M201" i="1" s="1"/>
  <c r="M202" i="1" s="1"/>
  <c r="J90" i="1"/>
  <c r="J93" i="1" s="1"/>
  <c r="L81" i="1"/>
  <c r="Q325" i="1"/>
  <c r="R325" i="1" s="1"/>
  <c r="Q67" i="1"/>
  <c r="R67" i="1" s="1"/>
  <c r="Q57" i="1"/>
  <c r="R57" i="1" s="1"/>
  <c r="Q76" i="1"/>
  <c r="R76" i="1" s="1"/>
  <c r="Q66" i="1"/>
  <c r="Q135" i="1"/>
  <c r="Q124" i="1"/>
  <c r="R124" i="1" s="1"/>
  <c r="Q110" i="1"/>
  <c r="R110" i="1" s="1"/>
  <c r="Q10" i="1"/>
  <c r="R10" i="1" s="1"/>
  <c r="Q25" i="1"/>
  <c r="Q74" i="1"/>
  <c r="R74" i="1" s="1"/>
  <c r="Q97" i="1"/>
  <c r="Q86" i="1"/>
  <c r="R86" i="1" s="1"/>
  <c r="Q181" i="1"/>
  <c r="R181" i="1" s="1"/>
  <c r="Q42" i="1"/>
  <c r="R42" i="1" s="1"/>
  <c r="Q35" i="1"/>
  <c r="Q26" i="1"/>
  <c r="R26" i="1" s="1"/>
  <c r="Q51" i="1"/>
  <c r="R51" i="1" s="1"/>
  <c r="Q155" i="1"/>
  <c r="R155" i="1" s="1"/>
  <c r="Q82" i="1"/>
  <c r="R82" i="1" s="1"/>
  <c r="Q129" i="1"/>
  <c r="Q61" i="1"/>
  <c r="Q31" i="1"/>
  <c r="R31" i="1" s="1"/>
  <c r="Q151" i="1"/>
  <c r="R151" i="1" s="1"/>
  <c r="Q132" i="1"/>
  <c r="R132" i="1" s="1"/>
  <c r="Q175" i="1"/>
  <c r="R175" i="1" s="1"/>
  <c r="Q180" i="1"/>
  <c r="Q147" i="1"/>
  <c r="R147" i="1" s="1"/>
  <c r="Q209" i="1"/>
  <c r="R209" i="1" s="1"/>
  <c r="Q223" i="1"/>
  <c r="R223" i="1" s="1"/>
  <c r="Q231" i="1"/>
  <c r="R231" i="1" s="1"/>
  <c r="Q236" i="1"/>
  <c r="R236" i="1" s="1"/>
  <c r="Q274" i="1"/>
  <c r="R274" i="1" s="1"/>
  <c r="Q330" i="1"/>
  <c r="R330" i="1" s="1"/>
  <c r="Q343" i="1"/>
  <c r="R343" i="1" s="1"/>
  <c r="Q383" i="1"/>
  <c r="R383" i="1" s="1"/>
  <c r="Q206" i="1"/>
  <c r="R206" i="1" s="1"/>
  <c r="Q219" i="1"/>
  <c r="Q263" i="1"/>
  <c r="R263" i="1" s="1"/>
  <c r="Q285" i="1"/>
  <c r="R285" i="1" s="1"/>
  <c r="Q277" i="1"/>
  <c r="R277" i="1" s="1"/>
  <c r="Q328" i="1"/>
  <c r="Q301" i="1"/>
  <c r="R301" i="1" s="1"/>
  <c r="Q353" i="1"/>
  <c r="R353" i="1" s="1"/>
  <c r="Q371" i="1"/>
  <c r="R371" i="1" s="1"/>
  <c r="Q139" i="1"/>
  <c r="R139" i="1" s="1"/>
  <c r="Q121" i="1"/>
  <c r="Q87" i="1"/>
  <c r="R87" i="1" s="1"/>
  <c r="Q112" i="1"/>
  <c r="R112" i="1" s="1"/>
  <c r="Q199" i="1"/>
  <c r="R199" i="1" s="1"/>
  <c r="Q177" i="1"/>
  <c r="R177" i="1" s="1"/>
  <c r="Q241" i="1"/>
  <c r="R241" i="1" s="1"/>
  <c r="Q192" i="1"/>
  <c r="R192" i="1" s="1"/>
  <c r="Q234" i="1"/>
  <c r="Q272" i="1"/>
  <c r="R272" i="1" s="1"/>
  <c r="Q142" i="1"/>
  <c r="Q178" i="1"/>
  <c r="R178" i="1" s="1"/>
  <c r="Q221" i="1"/>
  <c r="R221" i="1" s="1"/>
  <c r="Q266" i="1"/>
  <c r="R266" i="1" s="1"/>
  <c r="Q287" i="1"/>
  <c r="R287" i="1" s="1"/>
  <c r="Q269" i="1"/>
  <c r="R269" i="1" s="1"/>
  <c r="Q290" i="1"/>
  <c r="R290" i="1" s="1"/>
  <c r="Q312" i="1"/>
  <c r="R312" i="1" s="1"/>
  <c r="Q345" i="1"/>
  <c r="R345" i="1" s="1"/>
  <c r="Q342" i="1"/>
  <c r="R342" i="1" s="1"/>
  <c r="N30" i="1"/>
  <c r="J279" i="1"/>
  <c r="L248" i="1"/>
  <c r="Q321" i="1"/>
  <c r="N33" i="1" l="1"/>
  <c r="P30" i="1"/>
  <c r="P33" i="1" s="1"/>
  <c r="L157" i="1"/>
  <c r="N150" i="1"/>
  <c r="L49" i="1"/>
  <c r="N43" i="1"/>
  <c r="F89" i="2"/>
  <c r="Q377" i="1"/>
  <c r="Q350" i="1"/>
  <c r="R350" i="1" s="1"/>
  <c r="Q334" i="1"/>
  <c r="R334" i="1" s="1"/>
  <c r="L72" i="1"/>
  <c r="N69" i="1"/>
  <c r="L103" i="1"/>
  <c r="N100" i="1"/>
  <c r="Q299" i="1"/>
  <c r="R299" i="1" s="1"/>
  <c r="Q245" i="1"/>
  <c r="R245" i="1" s="1"/>
  <c r="Q268" i="1"/>
  <c r="R268" i="1" s="1"/>
  <c r="Q187" i="1"/>
  <c r="R187" i="1" s="1"/>
  <c r="Q99" i="1"/>
  <c r="R99" i="1" s="1"/>
  <c r="Q297" i="1"/>
  <c r="Q228" i="1"/>
  <c r="R228" i="1" s="1"/>
  <c r="Q313" i="1"/>
  <c r="R313" i="1" s="1"/>
  <c r="Q190" i="1"/>
  <c r="Q131" i="1"/>
  <c r="R131" i="1" s="1"/>
  <c r="Q48" i="1"/>
  <c r="R48" i="1" s="1"/>
  <c r="Q150" i="1"/>
  <c r="Q63" i="1"/>
  <c r="R63" i="1" s="1"/>
  <c r="Q50" i="1"/>
  <c r="R50" i="1" s="1"/>
  <c r="Q101" i="1"/>
  <c r="R101" i="1" s="1"/>
  <c r="Q22" i="1"/>
  <c r="R22" i="1" s="1"/>
  <c r="Q344" i="1"/>
  <c r="R344" i="1" s="1"/>
  <c r="L255" i="1"/>
  <c r="N252" i="1"/>
  <c r="L229" i="1"/>
  <c r="N225" i="1"/>
  <c r="Q304" i="1"/>
  <c r="R304" i="1" s="1"/>
  <c r="Q212" i="1"/>
  <c r="R212" i="1" s="1"/>
  <c r="Q252" i="1"/>
  <c r="Q182" i="1"/>
  <c r="R182" i="1" s="1"/>
  <c r="Q361" i="1"/>
  <c r="R361" i="1" s="1"/>
  <c r="Q282" i="1"/>
  <c r="Q210" i="1"/>
  <c r="R210" i="1" s="1"/>
  <c r="Q326" i="1"/>
  <c r="R326" i="1" s="1"/>
  <c r="Q218" i="1"/>
  <c r="R218" i="1" s="1"/>
  <c r="Q89" i="1"/>
  <c r="R89" i="1" s="1"/>
  <c r="Q21" i="1"/>
  <c r="Q47" i="1"/>
  <c r="R47" i="1" s="1"/>
  <c r="Q136" i="1"/>
  <c r="R136" i="1" s="1"/>
  <c r="Q38" i="1"/>
  <c r="R38" i="1" s="1"/>
  <c r="Q73" i="1"/>
  <c r="R73" i="1" s="1"/>
  <c r="Q56" i="1"/>
  <c r="N205" i="1"/>
  <c r="L140" i="1"/>
  <c r="N135" i="1"/>
  <c r="L278" i="1"/>
  <c r="N276" i="1"/>
  <c r="L314" i="1"/>
  <c r="L316" i="1" s="1"/>
  <c r="N311" i="1"/>
  <c r="Q311" i="1"/>
  <c r="L65" i="1"/>
  <c r="N61" i="1"/>
  <c r="L60" i="1"/>
  <c r="N56" i="1"/>
  <c r="Q341" i="1"/>
  <c r="Q230" i="1"/>
  <c r="Q283" i="1"/>
  <c r="R283" i="1" s="1"/>
  <c r="Q207" i="1"/>
  <c r="Q125" i="1"/>
  <c r="R125" i="1" s="1"/>
  <c r="Q322" i="1"/>
  <c r="R322" i="1" s="1"/>
  <c r="Q191" i="1"/>
  <c r="R191" i="1" s="1"/>
  <c r="Q335" i="1"/>
  <c r="R335" i="1" s="1"/>
  <c r="Q250" i="1"/>
  <c r="R250" i="1" s="1"/>
  <c r="Q205" i="1"/>
  <c r="Q69" i="1"/>
  <c r="Q98" i="1"/>
  <c r="R98" i="1" s="1"/>
  <c r="Q11" i="1"/>
  <c r="R11" i="1" s="1"/>
  <c r="Q117" i="1"/>
  <c r="R117" i="1" s="1"/>
  <c r="Q80" i="1"/>
  <c r="R80" i="1" s="1"/>
  <c r="Q71" i="1"/>
  <c r="R71" i="1" s="1"/>
  <c r="J158" i="1"/>
  <c r="Q359" i="1"/>
  <c r="R359" i="1" s="1"/>
  <c r="L120" i="1"/>
  <c r="N114" i="1"/>
  <c r="N79" i="1"/>
  <c r="N54" i="1"/>
  <c r="Q222" i="1"/>
  <c r="R25" i="1"/>
  <c r="L233" i="1"/>
  <c r="N230" i="1"/>
  <c r="L163" i="1"/>
  <c r="N160" i="1"/>
  <c r="L261" i="1"/>
  <c r="N257" i="1"/>
  <c r="R30" i="1"/>
  <c r="R13" i="1"/>
  <c r="Q116" i="1"/>
  <c r="R116" i="1" s="1"/>
  <c r="Q36" i="1"/>
  <c r="R36" i="1" s="1"/>
  <c r="N207" i="1"/>
  <c r="L134" i="1"/>
  <c r="L141" i="1" s="1"/>
  <c r="N129" i="1"/>
  <c r="Q294" i="1"/>
  <c r="R294" i="1" s="1"/>
  <c r="H32" i="3"/>
  <c r="G32" i="3" s="1"/>
  <c r="Q348" i="1"/>
  <c r="Q257" i="1"/>
  <c r="Q161" i="1"/>
  <c r="R161" i="1" s="1"/>
  <c r="Q244" i="1"/>
  <c r="R244" i="1" s="1"/>
  <c r="Q109" i="1"/>
  <c r="R109" i="1" s="1"/>
  <c r="Q388" i="1"/>
  <c r="R388" i="1" s="1"/>
  <c r="Q237" i="1"/>
  <c r="R237" i="1" s="1"/>
  <c r="Q148" i="1"/>
  <c r="R148" i="1" s="1"/>
  <c r="Q276" i="1"/>
  <c r="Q189" i="1"/>
  <c r="R189" i="1" s="1"/>
  <c r="Q100" i="1"/>
  <c r="Q107" i="1"/>
  <c r="R107" i="1" s="1"/>
  <c r="Q64" i="1"/>
  <c r="R64" i="1" s="1"/>
  <c r="Q126" i="1"/>
  <c r="R126" i="1" s="1"/>
  <c r="Q165" i="1"/>
  <c r="R165" i="1" s="1"/>
  <c r="Q41" i="1"/>
  <c r="R41" i="1" s="1"/>
  <c r="L23" i="1"/>
  <c r="N21" i="1"/>
  <c r="N35" i="1"/>
  <c r="N97" i="1"/>
  <c r="Q329" i="1"/>
  <c r="R329" i="1" s="1"/>
  <c r="Q242" i="1"/>
  <c r="R242" i="1" s="1"/>
  <c r="Q256" i="1"/>
  <c r="R256" i="1" s="1"/>
  <c r="Q145" i="1"/>
  <c r="R145" i="1" s="1"/>
  <c r="Q153" i="1"/>
  <c r="R153" i="1" s="1"/>
  <c r="Q292" i="1"/>
  <c r="R292" i="1" s="1"/>
  <c r="Q240" i="1"/>
  <c r="R240" i="1" s="1"/>
  <c r="Q296" i="1"/>
  <c r="R296" i="1" s="1"/>
  <c r="Q227" i="1"/>
  <c r="R227" i="1" s="1"/>
  <c r="Q133" i="1"/>
  <c r="R133" i="1" s="1"/>
  <c r="Q17" i="1"/>
  <c r="Q114" i="1"/>
  <c r="Q54" i="1"/>
  <c r="Q46" i="1"/>
  <c r="R46" i="1" s="1"/>
  <c r="Q152" i="1"/>
  <c r="R152" i="1" s="1"/>
  <c r="Q44" i="1"/>
  <c r="R44" i="1" s="1"/>
  <c r="L24" i="1"/>
  <c r="Q374" i="1"/>
  <c r="J128" i="1"/>
  <c r="J159" i="1" s="1"/>
  <c r="J201" i="1" s="1"/>
  <c r="J202" i="1" s="1"/>
  <c r="L222" i="1"/>
  <c r="N219" i="1"/>
  <c r="Q378" i="1"/>
  <c r="R378" i="1" s="1"/>
  <c r="R328" i="1"/>
  <c r="R321" i="1"/>
  <c r="Q327" i="1"/>
  <c r="Q134" i="1"/>
  <c r="Q68" i="1"/>
  <c r="P34" i="1"/>
  <c r="N186" i="1"/>
  <c r="L111" i="1"/>
  <c r="N105" i="1"/>
  <c r="Q367" i="1"/>
  <c r="R367" i="1" s="1"/>
  <c r="Q264" i="1"/>
  <c r="R264" i="1" s="1"/>
  <c r="Q188" i="1"/>
  <c r="R188" i="1" s="1"/>
  <c r="Q265" i="1"/>
  <c r="R265" i="1" s="1"/>
  <c r="Q166" i="1"/>
  <c r="R166" i="1" s="1"/>
  <c r="Q352" i="1"/>
  <c r="R352" i="1" s="1"/>
  <c r="Q259" i="1"/>
  <c r="R259" i="1" s="1"/>
  <c r="Q186" i="1"/>
  <c r="Q270" i="1"/>
  <c r="R270" i="1" s="1"/>
  <c r="Q196" i="1"/>
  <c r="R196" i="1" s="1"/>
  <c r="Q123" i="1"/>
  <c r="R123" i="1" s="1"/>
  <c r="Q138" i="1"/>
  <c r="R138" i="1" s="1"/>
  <c r="Q15" i="1"/>
  <c r="R15" i="1" s="1"/>
  <c r="Q81" i="1"/>
  <c r="Q197" i="1"/>
  <c r="R197" i="1" s="1"/>
  <c r="Q45" i="1"/>
  <c r="R45" i="1" s="1"/>
  <c r="Q298" i="1"/>
  <c r="R298" i="1" s="1"/>
  <c r="L267" i="1"/>
  <c r="N262" i="1"/>
  <c r="Q360" i="1"/>
  <c r="R360" i="1" s="1"/>
  <c r="Q333" i="1"/>
  <c r="Q249" i="1"/>
  <c r="R249" i="1" s="1"/>
  <c r="Q307" i="1"/>
  <c r="R307" i="1" s="1"/>
  <c r="Q215" i="1"/>
  <c r="R215" i="1" s="1"/>
  <c r="Q79" i="1"/>
  <c r="Q315" i="1"/>
  <c r="R315" i="1" s="1"/>
  <c r="Q232" i="1"/>
  <c r="R232" i="1" s="1"/>
  <c r="Q351" i="1"/>
  <c r="R351" i="1" s="1"/>
  <c r="Q254" i="1"/>
  <c r="R254" i="1" s="1"/>
  <c r="Q195" i="1"/>
  <c r="Q115" i="1"/>
  <c r="R115" i="1" s="1"/>
  <c r="Q122" i="1"/>
  <c r="R122" i="1" s="1"/>
  <c r="Q55" i="1"/>
  <c r="R55" i="1" s="1"/>
  <c r="Q137" i="1"/>
  <c r="R137" i="1" s="1"/>
  <c r="Q85" i="1"/>
  <c r="R85" i="1" s="1"/>
  <c r="Q37" i="1"/>
  <c r="J94" i="1"/>
  <c r="J113" i="1"/>
  <c r="L293" i="1"/>
  <c r="N291" i="1"/>
  <c r="Q357" i="1"/>
  <c r="R357" i="1" s="1"/>
  <c r="Q273" i="1"/>
  <c r="R273" i="1" s="1"/>
  <c r="Q208" i="1"/>
  <c r="R208" i="1" s="1"/>
  <c r="Q248" i="1"/>
  <c r="Q164" i="1"/>
  <c r="Q346" i="1"/>
  <c r="R346" i="1" s="1"/>
  <c r="Q271" i="1"/>
  <c r="Q198" i="1"/>
  <c r="R198" i="1" s="1"/>
  <c r="Q305" i="1"/>
  <c r="Q213" i="1"/>
  <c r="R213" i="1" s="1"/>
  <c r="Q84" i="1"/>
  <c r="R84" i="1" s="1"/>
  <c r="Q183" i="1"/>
  <c r="R183" i="1" s="1"/>
  <c r="Q43" i="1"/>
  <c r="Q106" i="1"/>
  <c r="R106" i="1" s="1"/>
  <c r="Q58" i="1"/>
  <c r="R58" i="1" s="1"/>
  <c r="Q32" i="1"/>
  <c r="R32" i="1" s="1"/>
  <c r="Q366" i="1"/>
  <c r="R366" i="1" s="1"/>
  <c r="L40" i="1"/>
  <c r="L52" i="1" s="1"/>
  <c r="N37" i="1"/>
  <c r="L184" i="1"/>
  <c r="N180" i="1"/>
  <c r="L172" i="1"/>
  <c r="N169" i="1"/>
  <c r="N248" i="1"/>
  <c r="L90" i="1"/>
  <c r="L93" i="1" s="1"/>
  <c r="N81" i="1"/>
  <c r="L275" i="1"/>
  <c r="L279" i="1" s="1"/>
  <c r="N271" i="1"/>
  <c r="N34" i="1"/>
  <c r="L243" i="1"/>
  <c r="N239" i="1"/>
  <c r="L179" i="1"/>
  <c r="L185" i="1" s="1"/>
  <c r="N174" i="1"/>
  <c r="R356" i="1"/>
  <c r="Q154" i="1"/>
  <c r="R154" i="1" s="1"/>
  <c r="Q104" i="1"/>
  <c r="R104" i="1" s="1"/>
  <c r="Q62" i="1"/>
  <c r="R62" i="1" s="1"/>
  <c r="L127" i="1"/>
  <c r="N121" i="1"/>
  <c r="L284" i="1"/>
  <c r="N282" i="1"/>
  <c r="L309" i="1"/>
  <c r="N305" i="1"/>
  <c r="Q369" i="1"/>
  <c r="R369" i="1" s="1"/>
  <c r="Q364" i="1"/>
  <c r="L68" i="1"/>
  <c r="L75" i="1" s="1"/>
  <c r="L77" i="1" s="1"/>
  <c r="N66" i="1"/>
  <c r="Q295" i="1"/>
  <c r="R295" i="1" s="1"/>
  <c r="Q226" i="1"/>
  <c r="R226" i="1" s="1"/>
  <c r="Q262" i="1"/>
  <c r="Q160" i="1"/>
  <c r="Q174" i="1"/>
  <c r="Q337" i="1"/>
  <c r="R337" i="1" s="1"/>
  <c r="Q224" i="1"/>
  <c r="R224" i="1" s="1"/>
  <c r="Q300" i="1"/>
  <c r="R300" i="1" s="1"/>
  <c r="Q260" i="1"/>
  <c r="R260" i="1" s="1"/>
  <c r="Q169" i="1"/>
  <c r="Q27" i="1"/>
  <c r="R27" i="1" s="1"/>
  <c r="Q118" i="1"/>
  <c r="R118" i="1" s="1"/>
  <c r="Q14" i="1"/>
  <c r="R14" i="1" s="1"/>
  <c r="Q29" i="1"/>
  <c r="R29" i="1" s="1"/>
  <c r="Q176" i="1"/>
  <c r="R176" i="1" s="1"/>
  <c r="Q9" i="1"/>
  <c r="N19" i="1"/>
  <c r="N20" i="1" s="1"/>
  <c r="P17" i="1"/>
  <c r="P19" i="1" s="1"/>
  <c r="P20" i="1" s="1"/>
  <c r="L238" i="1"/>
  <c r="N234" i="1"/>
  <c r="Q336" i="1"/>
  <c r="R336" i="1" s="1"/>
  <c r="L200" i="1"/>
  <c r="N195" i="1"/>
  <c r="L167" i="1"/>
  <c r="N164" i="1"/>
  <c r="Q362" i="1"/>
  <c r="R362" i="1" s="1"/>
  <c r="Q235" i="1"/>
  <c r="R235" i="1" s="1"/>
  <c r="Q146" i="1"/>
  <c r="R146" i="1" s="1"/>
  <c r="Q225" i="1"/>
  <c r="Q105" i="1"/>
  <c r="Q358" i="1"/>
  <c r="R358" i="1" s="1"/>
  <c r="Q289" i="1"/>
  <c r="R289" i="1" s="1"/>
  <c r="Q144" i="1"/>
  <c r="R144" i="1" s="1"/>
  <c r="Q258" i="1"/>
  <c r="R258" i="1" s="1"/>
  <c r="Q162" i="1"/>
  <c r="R162" i="1" s="1"/>
  <c r="Q156" i="1"/>
  <c r="R156" i="1" s="1"/>
  <c r="Q88" i="1"/>
  <c r="R88" i="1" s="1"/>
  <c r="Q39" i="1"/>
  <c r="R39" i="1" s="1"/>
  <c r="Q102" i="1"/>
  <c r="R102" i="1" s="1"/>
  <c r="Q91" i="1"/>
  <c r="R91" i="1" s="1"/>
  <c r="Q18" i="1"/>
  <c r="R18" i="1" s="1"/>
  <c r="L149" i="1"/>
  <c r="L158" i="1" s="1"/>
  <c r="N142" i="1"/>
  <c r="J373" i="1"/>
  <c r="J381" i="1" s="1"/>
  <c r="J340" i="1"/>
  <c r="N373" i="1"/>
  <c r="N381" i="1" s="1"/>
  <c r="N340" i="1"/>
  <c r="L193" i="1"/>
  <c r="L194" i="1" s="1"/>
  <c r="N190" i="1"/>
  <c r="Q355" i="1"/>
  <c r="R355" i="1" s="1"/>
  <c r="N193" i="1" l="1"/>
  <c r="P190" i="1"/>
  <c r="P193" i="1" s="1"/>
  <c r="N238" i="1"/>
  <c r="P234" i="1"/>
  <c r="N149" i="1"/>
  <c r="P142" i="1"/>
  <c r="N200" i="1"/>
  <c r="P195" i="1"/>
  <c r="P200" i="1" s="1"/>
  <c r="Q267" i="1"/>
  <c r="R363" i="1"/>
  <c r="N243" i="1"/>
  <c r="P239" i="1"/>
  <c r="P248" i="1"/>
  <c r="N184" i="1"/>
  <c r="P180" i="1"/>
  <c r="Q49" i="1"/>
  <c r="Q309" i="1"/>
  <c r="Q167" i="1"/>
  <c r="Q338" i="1"/>
  <c r="R333" i="1"/>
  <c r="R338" i="1" s="1"/>
  <c r="Q339" i="1"/>
  <c r="Q331" i="1"/>
  <c r="Q120" i="1"/>
  <c r="P97" i="1"/>
  <c r="Q103" i="1"/>
  <c r="G33" i="3"/>
  <c r="M211" i="1" s="1"/>
  <c r="G2" i="3"/>
  <c r="M382" i="1"/>
  <c r="P207" i="1"/>
  <c r="R16" i="1"/>
  <c r="N261" i="1"/>
  <c r="P257" i="1"/>
  <c r="P261" i="1" s="1"/>
  <c r="N233" i="1"/>
  <c r="P230" i="1"/>
  <c r="P233" i="1" s="1"/>
  <c r="R28" i="1"/>
  <c r="P79" i="1"/>
  <c r="Q233" i="1"/>
  <c r="N65" i="1"/>
  <c r="P61" i="1"/>
  <c r="Q23" i="1"/>
  <c r="Q255" i="1"/>
  <c r="Q279" i="1" s="1"/>
  <c r="R252" i="1"/>
  <c r="R255" i="1" s="1"/>
  <c r="R190" i="1"/>
  <c r="R193" i="1" s="1"/>
  <c r="Q193" i="1"/>
  <c r="Q127" i="1"/>
  <c r="H32" i="4"/>
  <c r="G32" i="4" s="1"/>
  <c r="Q111" i="1"/>
  <c r="R105" i="1"/>
  <c r="R111" i="1" s="1"/>
  <c r="Q172" i="1"/>
  <c r="Q372" i="1"/>
  <c r="R364" i="1"/>
  <c r="R372" i="1" s="1"/>
  <c r="N284" i="1"/>
  <c r="P282" i="1"/>
  <c r="P284" i="1" s="1"/>
  <c r="Q363" i="1"/>
  <c r="R248" i="1"/>
  <c r="N293" i="1"/>
  <c r="P291" i="1"/>
  <c r="Q40" i="1"/>
  <c r="Q194" i="1"/>
  <c r="N111" i="1"/>
  <c r="P105" i="1"/>
  <c r="P111" i="1" s="1"/>
  <c r="R339" i="1"/>
  <c r="R327" i="1"/>
  <c r="R331" i="1"/>
  <c r="Q19" i="1"/>
  <c r="R17" i="1"/>
  <c r="R19" i="1" s="1"/>
  <c r="L113" i="1"/>
  <c r="N23" i="1"/>
  <c r="N24" i="1" s="1"/>
  <c r="P21" i="1"/>
  <c r="P23" i="1" s="1"/>
  <c r="P24" i="1" s="1"/>
  <c r="Q261" i="1"/>
  <c r="R257" i="1"/>
  <c r="R261" i="1" s="1"/>
  <c r="Q16" i="1"/>
  <c r="Q243" i="1"/>
  <c r="Q28" i="1"/>
  <c r="Q238" i="1"/>
  <c r="R341" i="1"/>
  <c r="R347" i="1" s="1"/>
  <c r="Q347" i="1"/>
  <c r="N278" i="1"/>
  <c r="P276" i="1"/>
  <c r="P278" i="1" s="1"/>
  <c r="P205" i="1"/>
  <c r="Q284" i="1"/>
  <c r="N255" i="1"/>
  <c r="N279" i="1" s="1"/>
  <c r="P252" i="1"/>
  <c r="P255" i="1" s="1"/>
  <c r="Q157" i="1"/>
  <c r="N103" i="1"/>
  <c r="P100" i="1"/>
  <c r="P103" i="1" s="1"/>
  <c r="N49" i="1"/>
  <c r="P43" i="1"/>
  <c r="P49" i="1" s="1"/>
  <c r="Q52" i="1"/>
  <c r="Q229" i="1"/>
  <c r="N167" i="1"/>
  <c r="P164" i="1"/>
  <c r="P167" i="1" s="1"/>
  <c r="Q179" i="1"/>
  <c r="R174" i="1"/>
  <c r="R179" i="1" s="1"/>
  <c r="N179" i="1"/>
  <c r="N185" i="1" s="1"/>
  <c r="P174" i="1"/>
  <c r="P179" i="1" s="1"/>
  <c r="N172" i="1"/>
  <c r="P169" i="1"/>
  <c r="P172" i="1" s="1"/>
  <c r="N40" i="1"/>
  <c r="N52" i="1" s="1"/>
  <c r="P37" i="1"/>
  <c r="P40" i="1" s="1"/>
  <c r="Q275" i="1"/>
  <c r="R271" i="1"/>
  <c r="R275" i="1" s="1"/>
  <c r="N267" i="1"/>
  <c r="P262" i="1"/>
  <c r="P267" i="1" s="1"/>
  <c r="R374" i="1"/>
  <c r="R376" i="1" s="1"/>
  <c r="Q376" i="1"/>
  <c r="Q380" i="1" s="1"/>
  <c r="Q278" i="1"/>
  <c r="R276" i="1"/>
  <c r="R278" i="1" s="1"/>
  <c r="R348" i="1"/>
  <c r="R354" i="1" s="1"/>
  <c r="Q354" i="1"/>
  <c r="N134" i="1"/>
  <c r="P129" i="1"/>
  <c r="R33" i="1"/>
  <c r="N163" i="1"/>
  <c r="N168" i="1" s="1"/>
  <c r="N173" i="1" s="1"/>
  <c r="P160" i="1"/>
  <c r="P163" i="1" s="1"/>
  <c r="Q140" i="1"/>
  <c r="Q141" i="1" s="1"/>
  <c r="P54" i="1"/>
  <c r="N120" i="1"/>
  <c r="P114" i="1"/>
  <c r="P120" i="1" s="1"/>
  <c r="R207" i="1"/>
  <c r="N60" i="1"/>
  <c r="P56" i="1"/>
  <c r="P60" i="1" s="1"/>
  <c r="Q314" i="1"/>
  <c r="Q316" i="1" s="1"/>
  <c r="Q184" i="1"/>
  <c r="Q12" i="1"/>
  <c r="Q20" i="1" s="1"/>
  <c r="Q24" i="1" s="1"/>
  <c r="R9" i="1"/>
  <c r="R12" i="1" s="1"/>
  <c r="R20" i="1" s="1"/>
  <c r="Q163" i="1"/>
  <c r="Q168" i="1" s="1"/>
  <c r="Q173" i="1" s="1"/>
  <c r="R160" i="1"/>
  <c r="R163" i="1" s="1"/>
  <c r="N68" i="1"/>
  <c r="N75" i="1" s="1"/>
  <c r="N77" i="1" s="1"/>
  <c r="P66" i="1"/>
  <c r="N309" i="1"/>
  <c r="P305" i="1"/>
  <c r="P309" i="1" s="1"/>
  <c r="N127" i="1"/>
  <c r="P121" i="1"/>
  <c r="N275" i="1"/>
  <c r="P271" i="1"/>
  <c r="P275" i="1" s="1"/>
  <c r="N90" i="1"/>
  <c r="N93" i="1" s="1"/>
  <c r="P81" i="1"/>
  <c r="P90" i="1" s="1"/>
  <c r="R195" i="1"/>
  <c r="R200" i="1" s="1"/>
  <c r="Q200" i="1"/>
  <c r="Q90" i="1"/>
  <c r="Q93" i="1" s="1"/>
  <c r="R81" i="1"/>
  <c r="R90" i="1" s="1"/>
  <c r="N194" i="1"/>
  <c r="P186" i="1"/>
  <c r="P194" i="1" s="1"/>
  <c r="Q332" i="1"/>
  <c r="Q65" i="1"/>
  <c r="P219" i="1"/>
  <c r="N222" i="1"/>
  <c r="L94" i="1"/>
  <c r="R54" i="1"/>
  <c r="P35" i="1"/>
  <c r="Q33" i="1"/>
  <c r="Q293" i="1"/>
  <c r="L168" i="1"/>
  <c r="L173" i="1" s="1"/>
  <c r="L128" i="1"/>
  <c r="L159" i="1" s="1"/>
  <c r="L201" i="1" s="1"/>
  <c r="L202" i="1" s="1"/>
  <c r="Q72" i="1"/>
  <c r="Q75" i="1" s="1"/>
  <c r="Q77" i="1" s="1"/>
  <c r="N314" i="1"/>
  <c r="N316" i="1" s="1"/>
  <c r="P311" i="1"/>
  <c r="P314" i="1" s="1"/>
  <c r="P316" i="1" s="1"/>
  <c r="P135" i="1"/>
  <c r="N140" i="1"/>
  <c r="Q60" i="1"/>
  <c r="R56" i="1"/>
  <c r="R60" i="1" s="1"/>
  <c r="N229" i="1"/>
  <c r="P225" i="1"/>
  <c r="P229" i="1" s="1"/>
  <c r="N72" i="1"/>
  <c r="P69" i="1"/>
  <c r="P72" i="1" s="1"/>
  <c r="Q379" i="1"/>
  <c r="R377" i="1"/>
  <c r="R379" i="1" s="1"/>
  <c r="N157" i="1"/>
  <c r="P150" i="1"/>
  <c r="P157" i="1" s="1"/>
  <c r="Q149" i="1"/>
  <c r="Q158" i="1" s="1"/>
  <c r="N94" i="1" l="1"/>
  <c r="P52" i="1"/>
  <c r="R35" i="1"/>
  <c r="P134" i="1"/>
  <c r="R129" i="1"/>
  <c r="R134" i="1" s="1"/>
  <c r="R225" i="1"/>
  <c r="R229" i="1" s="1"/>
  <c r="Q34" i="1"/>
  <c r="Q94" i="1" s="1"/>
  <c r="R373" i="1"/>
  <c r="R169" i="1"/>
  <c r="R172" i="1" s="1"/>
  <c r="P93" i="1"/>
  <c r="M216" i="1"/>
  <c r="M246" i="1" s="1"/>
  <c r="M280" i="1" s="1"/>
  <c r="N113" i="1"/>
  <c r="R79" i="1"/>
  <c r="R93" i="1" s="1"/>
  <c r="R305" i="1"/>
  <c r="R309" i="1" s="1"/>
  <c r="P184" i="1"/>
  <c r="P185" i="1" s="1"/>
  <c r="R180" i="1"/>
  <c r="R184" i="1" s="1"/>
  <c r="R185" i="1" s="1"/>
  <c r="P243" i="1"/>
  <c r="R239" i="1"/>
  <c r="R243" i="1" s="1"/>
  <c r="N158" i="1"/>
  <c r="N128" i="1"/>
  <c r="P168" i="1"/>
  <c r="P173" i="1" s="1"/>
  <c r="N141" i="1"/>
  <c r="Q185" i="1"/>
  <c r="R37" i="1"/>
  <c r="R40" i="1" s="1"/>
  <c r="R21" i="1"/>
  <c r="R23" i="1" s="1"/>
  <c r="R230" i="1"/>
  <c r="R233" i="1" s="1"/>
  <c r="R100" i="1"/>
  <c r="R103" i="1" s="1"/>
  <c r="Q373" i="1"/>
  <c r="Q381" i="1" s="1"/>
  <c r="P238" i="1"/>
  <c r="R234" i="1"/>
  <c r="R238" i="1" s="1"/>
  <c r="R69" i="1"/>
  <c r="R72" i="1" s="1"/>
  <c r="P222" i="1"/>
  <c r="R219" i="1"/>
  <c r="R222" i="1" s="1"/>
  <c r="R311" i="1"/>
  <c r="R314" i="1" s="1"/>
  <c r="R316" i="1" s="1"/>
  <c r="G33" i="4"/>
  <c r="I211" i="1" s="1"/>
  <c r="G2" i="4"/>
  <c r="I382" i="1"/>
  <c r="P65" i="1"/>
  <c r="R61" i="1"/>
  <c r="R65" i="1" s="1"/>
  <c r="R75" i="1" s="1"/>
  <c r="R77" i="1" s="1"/>
  <c r="R205" i="1"/>
  <c r="R34" i="1"/>
  <c r="N382" i="1"/>
  <c r="N384" i="1" s="1"/>
  <c r="N387" i="1" s="1"/>
  <c r="M384" i="1"/>
  <c r="M387" i="1" s="1"/>
  <c r="Q113" i="1"/>
  <c r="R114" i="1"/>
  <c r="R120" i="1" s="1"/>
  <c r="R164" i="1"/>
  <c r="R167" i="1" s="1"/>
  <c r="R168" i="1" s="1"/>
  <c r="R173" i="1" s="1"/>
  <c r="R43" i="1"/>
  <c r="R49" i="1" s="1"/>
  <c r="P279" i="1"/>
  <c r="P140" i="1"/>
  <c r="R135" i="1"/>
  <c r="R140" i="1" s="1"/>
  <c r="P127" i="1"/>
  <c r="P128" i="1" s="1"/>
  <c r="R121" i="1"/>
  <c r="R127" i="1" s="1"/>
  <c r="P68" i="1"/>
  <c r="R66" i="1"/>
  <c r="R68" i="1" s="1"/>
  <c r="R24" i="1"/>
  <c r="P75" i="1"/>
  <c r="P77" i="1" s="1"/>
  <c r="P94" i="1" s="1"/>
  <c r="R380" i="1"/>
  <c r="R150" i="1"/>
  <c r="R157" i="1" s="1"/>
  <c r="R282" i="1"/>
  <c r="R284" i="1" s="1"/>
  <c r="R332" i="1"/>
  <c r="R340" i="1" s="1"/>
  <c r="R186" i="1"/>
  <c r="P293" i="1"/>
  <c r="R291" i="1"/>
  <c r="R293" i="1" s="1"/>
  <c r="P113" i="1"/>
  <c r="R97" i="1"/>
  <c r="Q128" i="1"/>
  <c r="Q159" i="1" s="1"/>
  <c r="Q201" i="1" s="1"/>
  <c r="Q202" i="1" s="1"/>
  <c r="R262" i="1"/>
  <c r="R267" i="1" s="1"/>
  <c r="R279" i="1" s="1"/>
  <c r="P149" i="1"/>
  <c r="P158" i="1" s="1"/>
  <c r="R142" i="1"/>
  <c r="R149" i="1" s="1"/>
  <c r="R158" i="1" s="1"/>
  <c r="P159" i="1" l="1"/>
  <c r="P201" i="1" s="1"/>
  <c r="P202" i="1" s="1"/>
  <c r="R113" i="1"/>
  <c r="M302" i="1"/>
  <c r="M303" i="1" s="1"/>
  <c r="M310" i="1" s="1"/>
  <c r="M317" i="1" s="1"/>
  <c r="M318" i="1" s="1"/>
  <c r="J211" i="1"/>
  <c r="I216" i="1"/>
  <c r="I246" i="1" s="1"/>
  <c r="I280" i="1" s="1"/>
  <c r="P141" i="1"/>
  <c r="H83" i="2"/>
  <c r="R194" i="1"/>
  <c r="R128" i="1"/>
  <c r="N302" i="1"/>
  <c r="N392" i="1" s="1"/>
  <c r="N159" i="1"/>
  <c r="N201" i="1" s="1"/>
  <c r="N202" i="1" s="1"/>
  <c r="J382" i="1"/>
  <c r="J384" i="1" s="1"/>
  <c r="J387" i="1" s="1"/>
  <c r="I384" i="1"/>
  <c r="I387" i="1" s="1"/>
  <c r="R381" i="1"/>
  <c r="R141" i="1"/>
  <c r="R52" i="1"/>
  <c r="R94" i="1" s="1"/>
  <c r="H32" i="2" l="1"/>
  <c r="G32" i="2" s="1"/>
  <c r="J302" i="1"/>
  <c r="J303" i="1" s="1"/>
  <c r="R159" i="1"/>
  <c r="R201" i="1" s="1"/>
  <c r="R202" i="1" s="1"/>
  <c r="I392" i="1"/>
  <c r="I302" i="1"/>
  <c r="I303" i="1" s="1"/>
  <c r="I310" i="1" s="1"/>
  <c r="I317" i="1" s="1"/>
  <c r="I318" i="1" s="1"/>
  <c r="M392" i="1"/>
  <c r="L211" i="1"/>
  <c r="J216" i="1"/>
  <c r="J246" i="1" s="1"/>
  <c r="J280" i="1" s="1"/>
  <c r="M391" i="1"/>
  <c r="M3" i="1" s="1"/>
  <c r="M319" i="1"/>
  <c r="L297" i="1" l="1"/>
  <c r="J310" i="1"/>
  <c r="J317" i="1" s="1"/>
  <c r="J318" i="1" s="1"/>
  <c r="I391" i="1"/>
  <c r="I3" i="1" s="1"/>
  <c r="I319" i="1"/>
  <c r="J392" i="1"/>
  <c r="L216" i="1"/>
  <c r="L246" i="1" s="1"/>
  <c r="L280" i="1" s="1"/>
  <c r="N211" i="1"/>
  <c r="G33" i="2"/>
  <c r="Q211" i="1" s="1"/>
  <c r="G2" i="2"/>
  <c r="Q382" i="1"/>
  <c r="R211" i="1" l="1"/>
  <c r="R216" i="1" s="1"/>
  <c r="R246" i="1" s="1"/>
  <c r="R280" i="1" s="1"/>
  <c r="Q216" i="1"/>
  <c r="Q246" i="1" s="1"/>
  <c r="Q280" i="1" s="1"/>
  <c r="P211" i="1"/>
  <c r="P216" i="1" s="1"/>
  <c r="P246" i="1" s="1"/>
  <c r="P280" i="1" s="1"/>
  <c r="N216" i="1"/>
  <c r="N246" i="1" s="1"/>
  <c r="N280" i="1" s="1"/>
  <c r="R382" i="1"/>
  <c r="R384" i="1" s="1"/>
  <c r="R387" i="1" s="1"/>
  <c r="Q384" i="1"/>
  <c r="Q387" i="1" s="1"/>
  <c r="J391" i="1"/>
  <c r="J3" i="1" s="1"/>
  <c r="J319" i="1"/>
  <c r="L303" i="1"/>
  <c r="L310" i="1" s="1"/>
  <c r="L317" i="1" s="1"/>
  <c r="L318" i="1" s="1"/>
  <c r="N297" i="1"/>
  <c r="N303" i="1" s="1"/>
  <c r="G1" i="4" l="1"/>
  <c r="G1" i="3"/>
  <c r="G1" i="2"/>
  <c r="P297" i="1"/>
  <c r="N310" i="1"/>
  <c r="N317" i="1" s="1"/>
  <c r="N318" i="1" s="1"/>
  <c r="Q392" i="1"/>
  <c r="Q302" i="1"/>
  <c r="Q303" i="1" s="1"/>
  <c r="Q310" i="1" s="1"/>
  <c r="Q317" i="1" s="1"/>
  <c r="Q318" i="1" s="1"/>
  <c r="L391" i="1"/>
  <c r="L3" i="1" s="1"/>
  <c r="L319" i="1"/>
  <c r="R302" i="1"/>
  <c r="R392" i="1" s="1"/>
  <c r="P303" i="1" l="1"/>
  <c r="P310" i="1" s="1"/>
  <c r="P317" i="1" s="1"/>
  <c r="P318" i="1" s="1"/>
  <c r="R297" i="1"/>
  <c r="R303" i="1" s="1"/>
  <c r="R310" i="1" s="1"/>
  <c r="R317" i="1" s="1"/>
  <c r="R318" i="1" s="1"/>
  <c r="Q391" i="1"/>
  <c r="Q3" i="1" s="1"/>
  <c r="Q319" i="1"/>
  <c r="N391" i="1"/>
  <c r="N3" i="1" s="1"/>
  <c r="N319" i="1"/>
  <c r="R391" i="1" l="1"/>
  <c r="R3" i="1" s="1"/>
  <c r="R319" i="1"/>
  <c r="P391" i="1"/>
  <c r="P3" i="1" s="1"/>
  <c r="P319" i="1"/>
</calcChain>
</file>

<file path=xl/sharedStrings.xml><?xml version="1.0" encoding="utf-8"?>
<sst xmlns="http://schemas.openxmlformats.org/spreadsheetml/2006/main" count="1205" uniqueCount="635">
  <si>
    <t>For the year ended 31 December 20XX</t>
  </si>
  <si>
    <t>MASTER LEADSHEET</t>
  </si>
  <si>
    <t>CTY M</t>
  </si>
  <si>
    <t>VAS MAP</t>
  </si>
  <si>
    <t>IFRS MAP</t>
  </si>
  <si>
    <t>VAS REF</t>
  </si>
  <si>
    <t>CODE</t>
  </si>
  <si>
    <t>EN DESCRIPTION</t>
  </si>
  <si>
    <t>VN DESCRIPTION</t>
  </si>
  <si>
    <t>1/1/18</t>
  </si>
  <si>
    <t>Transaction in 2018</t>
  </si>
  <si>
    <t>31/12/18</t>
  </si>
  <si>
    <t>1/1/19</t>
  </si>
  <si>
    <t>Transaction in 2019</t>
  </si>
  <si>
    <t>31/12/19</t>
  </si>
  <si>
    <t>1/1/20</t>
  </si>
  <si>
    <t>Transaction in 2020</t>
  </si>
  <si>
    <t>31/12/20</t>
  </si>
  <si>
    <t>x</t>
  </si>
  <si>
    <t>BALANCE SHEET</t>
  </si>
  <si>
    <t>BẢNG CÂN ĐỐI KẾ TOÁN</t>
  </si>
  <si>
    <t>Vietnam Dong</t>
  </si>
  <si>
    <t>Tiền Việt Nam</t>
  </si>
  <si>
    <t>Foreign currencies</t>
  </si>
  <si>
    <t>Ngoại tệ</t>
  </si>
  <si>
    <t>Monetary Gold</t>
  </si>
  <si>
    <t>Vàng tiền tệ</t>
  </si>
  <si>
    <t>Cash on hand</t>
  </si>
  <si>
    <t>Tiền mặt</t>
  </si>
  <si>
    <t>Cash in banks</t>
  </si>
  <si>
    <t>Tiền gửi ngân hàng</t>
  </si>
  <si>
    <t>Cash in transit</t>
  </si>
  <si>
    <t>Tiền đang chuyển</t>
  </si>
  <si>
    <t>Cash</t>
  </si>
  <si>
    <t>Term deposits</t>
  </si>
  <si>
    <t>Tiền gửi có kỳ hạn</t>
  </si>
  <si>
    <t>Other held to maturity investments</t>
  </si>
  <si>
    <t>Các khoản đầu tư khác nắm giữ đến ngày đáo hạn</t>
  </si>
  <si>
    <t>Cash equivalents</t>
  </si>
  <si>
    <t>Các khoản tương đương tiền</t>
  </si>
  <si>
    <t>Cash and cash equivalents</t>
  </si>
  <si>
    <t>Tiền và các khoản tương đương tiền</t>
  </si>
  <si>
    <t>Shares</t>
  </si>
  <si>
    <t>Cổ phiếu</t>
  </si>
  <si>
    <t>Bonds</t>
  </si>
  <si>
    <t>Trái phiếu</t>
  </si>
  <si>
    <t>Other securities and financial instruments</t>
  </si>
  <si>
    <t>Chứng khoán và công cụ tài chính khác</t>
  </si>
  <si>
    <t xml:space="preserve">Trading securities </t>
  </si>
  <si>
    <t>Chứng khoán kinh doanh</t>
  </si>
  <si>
    <t>Allowance for diminution in the value of trading securities</t>
  </si>
  <si>
    <t>Dự phòng giảm giá chứng khoán kinh doanh</t>
  </si>
  <si>
    <t>Held-to-maturity investments</t>
  </si>
  <si>
    <t>Đầu tư nắm giữ đến ngày đáo hạn</t>
  </si>
  <si>
    <t>Short-term financial investments</t>
  </si>
  <si>
    <t>Đầu tư tài chính ngắn hạn</t>
  </si>
  <si>
    <t>Accounts receivable from customers</t>
  </si>
  <si>
    <t>Phải thu ngắn hạn của khách hàng</t>
  </si>
  <si>
    <t>Prepayments to suppliers</t>
  </si>
  <si>
    <t>Trả trước cho người bán ngắn hạn</t>
  </si>
  <si>
    <t>Intra-company receivables on foreign exchange differences</t>
  </si>
  <si>
    <t>Phải thu nội bộ về chênh lệch tỷ giá</t>
  </si>
  <si>
    <t>Intra-company receivables on borrowing costs eligible to be capitalized</t>
  </si>
  <si>
    <t>Phải thu nội bộ về chi phí đi vay đủ điều kiện được vốn hóa</t>
  </si>
  <si>
    <t>Other intra-company receivables</t>
  </si>
  <si>
    <t>Phải thu nội bộ khác</t>
  </si>
  <si>
    <t>Intra-company receivables</t>
  </si>
  <si>
    <t>Phải thu nội bộ ngắn hạn</t>
  </si>
  <si>
    <t>Receivables on construction contracts according to stages of completion</t>
  </si>
  <si>
    <t>Phải thu theo tiến độ kế hoạch hợp đồng xây dựng</t>
  </si>
  <si>
    <t>Loans receivable - ST</t>
  </si>
  <si>
    <t>Phải thu về cho vay ngắn hạn</t>
  </si>
  <si>
    <t>Receivables from equitization</t>
  </si>
  <si>
    <t>Phải thu về cổ phần hóa</t>
  </si>
  <si>
    <t>Other short-term receivables</t>
  </si>
  <si>
    <t>Phải thu khác</t>
  </si>
  <si>
    <t>Payables to employees</t>
  </si>
  <si>
    <t>Phải trả người lao động</t>
  </si>
  <si>
    <t>Other payables</t>
  </si>
  <si>
    <t>Phải trả, phải nộp khác</t>
  </si>
  <si>
    <t>Advances</t>
  </si>
  <si>
    <t>Tạm ứng</t>
  </si>
  <si>
    <t>Mortgage, collaterals and deposits</t>
  </si>
  <si>
    <t>Cầm cố, thế chấp, ký quỹ, ký cược</t>
  </si>
  <si>
    <t>Other receivables</t>
  </si>
  <si>
    <t>Phải thu ngắn hạn khác</t>
  </si>
  <si>
    <t>Allowance for doubtful debts</t>
  </si>
  <si>
    <t>Dự phòng các khoản phải thu ngắn hạn khó đòi</t>
  </si>
  <si>
    <t>Shortage of assets awaiting resolution</t>
  </si>
  <si>
    <t>Tài sản thiếu chờ xử lý</t>
  </si>
  <si>
    <t>Accounts receivable – short-term</t>
  </si>
  <si>
    <t>Các khoản phải thu ngắn hạn</t>
  </si>
  <si>
    <t>Goods to transit</t>
  </si>
  <si>
    <t>Hàng mua đang đi đường</t>
  </si>
  <si>
    <t>Raw materials</t>
  </si>
  <si>
    <t>Nguyên liệu, vật liệu</t>
  </si>
  <si>
    <t>Tools and supplies</t>
  </si>
  <si>
    <t>Công cụ, dụng cụ</t>
  </si>
  <si>
    <t>Reusable packaging materials</t>
  </si>
  <si>
    <t>Bao bì luân chuyển</t>
  </si>
  <si>
    <t>Instruments for renting</t>
  </si>
  <si>
    <t>Đồ dùng cho thuê</t>
  </si>
  <si>
    <t>Equipment and spare parts for replacement</t>
  </si>
  <si>
    <t>Thiết bị, phụ tùng thay thế</t>
  </si>
  <si>
    <t>Construction contracts</t>
  </si>
  <si>
    <t>Xây lắp</t>
  </si>
  <si>
    <t>Other products</t>
  </si>
  <si>
    <t>Sản phẩm khác</t>
  </si>
  <si>
    <t>Services</t>
  </si>
  <si>
    <t>Dịch vụ</t>
  </si>
  <si>
    <t>Warranty costs</t>
  </si>
  <si>
    <t>Chi phí bảo hành xây lắp</t>
  </si>
  <si>
    <t>Work in progress</t>
  </si>
  <si>
    <t>Chi phí sản xuất, kinh doanh dở dang</t>
  </si>
  <si>
    <t>Finished products - inventory</t>
  </si>
  <si>
    <t>Thành phẩm nhập kho</t>
  </si>
  <si>
    <t>Finished products - real estates</t>
  </si>
  <si>
    <t>Thành phẩm bất động sản</t>
  </si>
  <si>
    <t>Finished goods</t>
  </si>
  <si>
    <t>Thành phẩm</t>
  </si>
  <si>
    <t>Purchase costs</t>
  </si>
  <si>
    <t>Giá mua hàng hoá</t>
  </si>
  <si>
    <t>Incidental purchase costs</t>
  </si>
  <si>
    <t>Chi phí thu mua hàng hoá</t>
  </si>
  <si>
    <t>Properties held for sale</t>
  </si>
  <si>
    <t>Hàng hóa bất động sản</t>
  </si>
  <si>
    <t>Merchandise inventories</t>
  </si>
  <si>
    <t>Hàng hoá</t>
  </si>
  <si>
    <t>Goods on consignment</t>
  </si>
  <si>
    <t>Hàng gửi đi bán</t>
  </si>
  <si>
    <t>Goods in bonded warehouse</t>
  </si>
  <si>
    <t>Hàng hóa kho bảo thuế</t>
  </si>
  <si>
    <t>Inventories</t>
  </si>
  <si>
    <t>Hàng tồn kho</t>
  </si>
  <si>
    <t>Allowance for inventories</t>
  </si>
  <si>
    <t>Dự phòng giảm giá hàng tồn kho</t>
  </si>
  <si>
    <t>Short-term prepaid expenses</t>
  </si>
  <si>
    <t xml:space="preserve">Chi phí trả trước ngắn hạn </t>
  </si>
  <si>
    <t>Deductible value added tax</t>
  </si>
  <si>
    <t>Thuế giá trị gia tăng được khấu trừ</t>
  </si>
  <si>
    <t>Output VAT rec.</t>
  </si>
  <si>
    <t>Thuế GTGT đầu ra</t>
  </si>
  <si>
    <t>VAT on imported goods rec.</t>
  </si>
  <si>
    <t>Thuế GTGT hàng nhập khẩu</t>
  </si>
  <si>
    <t>Special consumption taxrec.</t>
  </si>
  <si>
    <t>Thuế tiêu thụ đặc biệt</t>
  </si>
  <si>
    <t>Import and export tax rec.</t>
  </si>
  <si>
    <t>Thuế xuất, nhập khẩu</t>
  </si>
  <si>
    <t>Corporate income tax rec.</t>
  </si>
  <si>
    <t>Thuế thu nhập doanh nghiệp</t>
  </si>
  <si>
    <t>Personal income tax rec.</t>
  </si>
  <si>
    <t>Thuế thu nhập cá nhân</t>
  </si>
  <si>
    <t>Tax on use of natural resources rec.</t>
  </si>
  <si>
    <t>Thuế tài nguyên</t>
  </si>
  <si>
    <t>Land and housing tax, and rental charges rec.</t>
  </si>
  <si>
    <t>Thuế nhà đất, tiền thuê đất</t>
  </si>
  <si>
    <t>Environment protection tax and other taxes rec.</t>
  </si>
  <si>
    <t>Thuế bảo vệ môi trường và các loại thuế khác 33381 Thuế bảo vệ môi</t>
  </si>
  <si>
    <t>Taxes and other receivables from State Treasury</t>
  </si>
  <si>
    <t xml:space="preserve">Thuế và các khoản khác phải thu Nhà nước </t>
  </si>
  <si>
    <t>Government bonds under purchase and resale agreements</t>
  </si>
  <si>
    <t>Giao dịch mua bán lại trái phiếu Chính phủ</t>
  </si>
  <si>
    <t>Other current assets</t>
  </si>
  <si>
    <t>Tài sản ngắn hạn khác</t>
  </si>
  <si>
    <t xml:space="preserve">Current assets </t>
  </si>
  <si>
    <t>Tài sản ngắn hạn</t>
  </si>
  <si>
    <t>Long-term assets</t>
  </si>
  <si>
    <t>Tài sản dài hạn</t>
  </si>
  <si>
    <t>Accounts receivable from customers – long-term</t>
  </si>
  <si>
    <t>Phải thu dài hạn của khách hàng</t>
  </si>
  <si>
    <t>Prepayments to suppliers – long-term</t>
  </si>
  <si>
    <t>Trả trước cho người bán dài hạn</t>
  </si>
  <si>
    <t>Operating capital allocated to subordinated units</t>
  </si>
  <si>
    <t>Vốn kinh doanh ở đơn vị trực thuộc</t>
  </si>
  <si>
    <t>Intra-company long-term receivables</t>
  </si>
  <si>
    <t>Phải thu nội bộ dài hạn</t>
  </si>
  <si>
    <t>Loans receivable – long-term</t>
  </si>
  <si>
    <t>Phải thu về cho vay dài hạn</t>
  </si>
  <si>
    <t>Other long-term receivables</t>
  </si>
  <si>
    <t>Phải thu dài hạn khác</t>
  </si>
  <si>
    <t>Allowance for doubtful long-term debts</t>
  </si>
  <si>
    <t>Dự phòng phải thu dài hạn khó đòi</t>
  </si>
  <si>
    <t>Accounts receivable – long-term</t>
  </si>
  <si>
    <t>Các khoản phải thu dài hạn</t>
  </si>
  <si>
    <t>Buildings and structures</t>
  </si>
  <si>
    <t>Nhà cửa, vật kiến trúc</t>
  </si>
  <si>
    <t>Machinery and equipment</t>
  </si>
  <si>
    <t>Máy móc, thiết bị</t>
  </si>
  <si>
    <t>Means of transportation and transmission</t>
  </si>
  <si>
    <t>Phương tiện vận tải, truyền dẫn</t>
  </si>
  <si>
    <t>Office equipment and furniture</t>
  </si>
  <si>
    <t>Thiết bị, dụng cụ quản lý</t>
  </si>
  <si>
    <t>Perennial plants, working animals and farm livestocks</t>
  </si>
  <si>
    <t>Cây lâu năm, súc vật làm việc và cho sản phẩm</t>
  </si>
  <si>
    <t>Other fixed assets</t>
  </si>
  <si>
    <t>Tài sản cố định khác</t>
  </si>
  <si>
    <t>Cost</t>
  </si>
  <si>
    <t>Nguyên giá</t>
  </si>
  <si>
    <t>AD - Buildings and structures</t>
  </si>
  <si>
    <t>HMLK - Nhà cửa, vật kiến trúc</t>
  </si>
  <si>
    <t>AD - Machinery and equipment</t>
  </si>
  <si>
    <t>HMLK - Máy móc, thiết bị</t>
  </si>
  <si>
    <t>AD - Means of transportation and transmission</t>
  </si>
  <si>
    <t>HMLK - Phương tiện vận tải, truyền dẫn</t>
  </si>
  <si>
    <t>AD - Office equipment and furniture</t>
  </si>
  <si>
    <t>HMLK - Thiết bị, dụng cụ quản lý</t>
  </si>
  <si>
    <t>AD - Perennial plants, working animals and farm livestocks</t>
  </si>
  <si>
    <t>HMLK - Cây lâu năm, súc vật làm việc và cho sản phẩm</t>
  </si>
  <si>
    <t>AD - Other fixed assets</t>
  </si>
  <si>
    <t>HMLK - Tài sản cố định khác</t>
  </si>
  <si>
    <t>Accumulated depreciation</t>
  </si>
  <si>
    <t>Giá trị hao mòn lũy kế</t>
  </si>
  <si>
    <t>Tangible fixed assets</t>
  </si>
  <si>
    <t>Tài sản cố định hữu hình</t>
  </si>
  <si>
    <t>Finance lease tangible fixed assets</t>
  </si>
  <si>
    <t>Tài sản cố định hữu hình thuê tài chính</t>
  </si>
  <si>
    <t>Land use rights</t>
  </si>
  <si>
    <t>Quyền sử dụng đất</t>
  </si>
  <si>
    <t>Copyrights</t>
  </si>
  <si>
    <t>Quyền phát hành</t>
  </si>
  <si>
    <t>Patents and inventions</t>
  </si>
  <si>
    <t>Bản quyền, bằng sáng chế</t>
  </si>
  <si>
    <t>Product labels and trademarks</t>
  </si>
  <si>
    <t>Nhãn hiệu, tên thương mại</t>
  </si>
  <si>
    <t>Computer software</t>
  </si>
  <si>
    <t>Chương trình phần mềm</t>
  </si>
  <si>
    <t>Licences and franchises</t>
  </si>
  <si>
    <t>Giấy phép và giấy phép nhượng quyền</t>
  </si>
  <si>
    <t>Other intangible fi assets</t>
  </si>
  <si>
    <t>Tài sản cố định vô hình khác</t>
  </si>
  <si>
    <t>AA - Land use rights</t>
  </si>
  <si>
    <t>HMLK - Quyền sử dụng đất</t>
  </si>
  <si>
    <t>AA - Copyrights</t>
  </si>
  <si>
    <t>HMLK - Quyền phát hành</t>
  </si>
  <si>
    <t>AA - Patents and inventions</t>
  </si>
  <si>
    <t>HMLK - Bản quyền, bằng sáng chế</t>
  </si>
  <si>
    <t>AA - Product labels and trademarks</t>
  </si>
  <si>
    <t>HMLK - Nhãn hiệu, tên thương mại</t>
  </si>
  <si>
    <t>AA - Computer software</t>
  </si>
  <si>
    <t>HMLK - Chương trình phần mềm</t>
  </si>
  <si>
    <t>AA - Licences and franchises</t>
  </si>
  <si>
    <t>HMLK - Giấy phép và giấy phép nhượng quyền</t>
  </si>
  <si>
    <t>AA - Other intangible fixed assets</t>
  </si>
  <si>
    <t>HMLK - Tài sản cố định vô hình khác</t>
  </si>
  <si>
    <t>Accumulated amortisation</t>
  </si>
  <si>
    <t>Intangible fixed assets</t>
  </si>
  <si>
    <t>Tài sản cố định vô hình</t>
  </si>
  <si>
    <t>Fixed assets</t>
  </si>
  <si>
    <t>Tài sản cố định</t>
  </si>
  <si>
    <t>Buildings</t>
  </si>
  <si>
    <t>Nhà cửa</t>
  </si>
  <si>
    <t>Other assets</t>
  </si>
  <si>
    <t>Tài sản khác</t>
  </si>
  <si>
    <t>AD - Buildings</t>
  </si>
  <si>
    <t>HMLK - Nhà cửa</t>
  </si>
  <si>
    <t>AD - Other assets</t>
  </si>
  <si>
    <t>HMLK - Tài sản khác</t>
  </si>
  <si>
    <t>Investment property held to earn rental</t>
  </si>
  <si>
    <t>Bất động sản đầu tư cho thuê</t>
  </si>
  <si>
    <t>Investment property held for capital appreciation</t>
  </si>
  <si>
    <t>Bất động sản đầu tư nắm giữ chờ tăng giá</t>
  </si>
  <si>
    <t>Investment property</t>
  </si>
  <si>
    <t>Bất động sản đầu tư</t>
  </si>
  <si>
    <t>Long-term work in progress</t>
  </si>
  <si>
    <t>Chi phí sản xuất, kinh doanh dở dang dài hạn</t>
  </si>
  <si>
    <t>Fixed assets prior to commissioning</t>
  </si>
  <si>
    <t>Mua sắm TSCĐ</t>
  </si>
  <si>
    <t>Construction works</t>
  </si>
  <si>
    <t>Xây dựng cơ bản</t>
  </si>
  <si>
    <t>Investment property under construction</t>
  </si>
  <si>
    <t>Major repairs of fixed assets</t>
  </si>
  <si>
    <t>Sửa chữa lớn TSCĐ</t>
  </si>
  <si>
    <t>Construction in progress</t>
  </si>
  <si>
    <t>Chi phí xây dựng cơ bản dở dang</t>
  </si>
  <si>
    <t>Tài sản dở dang dài hạn</t>
  </si>
  <si>
    <t>Investments in subsidiaries</t>
  </si>
  <si>
    <t>Đầu tư vào công ty con</t>
  </si>
  <si>
    <t>Investments in associates, joint-ventures</t>
  </si>
  <si>
    <t>Đầu tư vào các công ty liên doanh, liên kết</t>
  </si>
  <si>
    <t>Equity investments in other entities</t>
  </si>
  <si>
    <t>Đầu tư góp vốn vào đơn vị khác</t>
  </si>
  <si>
    <t>Allowance for diminution in the value of long-term financial investments</t>
  </si>
  <si>
    <t>Dự phòng đầu tư tài chính dài hạn</t>
  </si>
  <si>
    <t>Long-term financial investments</t>
  </si>
  <si>
    <t>Đầu tư tài chính dài hạn</t>
  </si>
  <si>
    <t>Long-term prepaid expenses</t>
  </si>
  <si>
    <t>Chi phí trả trước dài hạn</t>
  </si>
  <si>
    <t>Deferred tax assets</t>
  </si>
  <si>
    <t>Tài sản thuế thu nhập hoãn lại</t>
  </si>
  <si>
    <t>Long-term tools, supplies and spare parts</t>
  </si>
  <si>
    <t>Thiết bị, vật tư, phụ tùng thay thế dài hạn</t>
  </si>
  <si>
    <t>Other long-term assets</t>
  </si>
  <si>
    <t>Tài sản dài hạn khác</t>
  </si>
  <si>
    <t>Goodwill</t>
  </si>
  <si>
    <t>Lợi thế thương mại</t>
  </si>
  <si>
    <t>TOTAL ASSETS</t>
  </si>
  <si>
    <t xml:space="preserve">TỔNG CỘNG TÀI SẢN </t>
  </si>
  <si>
    <t>RESOURCES</t>
  </si>
  <si>
    <t>NGUỒN VỐN</t>
  </si>
  <si>
    <t>Accounts payable to suppliers</t>
  </si>
  <si>
    <t>Phải trả người bán ngắn hạn</t>
  </si>
  <si>
    <t>Advances from customers</t>
  </si>
  <si>
    <t>Người mua trả tiền trước ngắn hạn</t>
  </si>
  <si>
    <t>Output VAT pay.</t>
  </si>
  <si>
    <t>VAT on imported goods pay.</t>
  </si>
  <si>
    <t>Special consumption tax pay.</t>
  </si>
  <si>
    <t>Import and export tax pay.</t>
  </si>
  <si>
    <t>Corporate income tax pay.</t>
  </si>
  <si>
    <t>Personal income tax pay.</t>
  </si>
  <si>
    <t>Tax on use of natural resources pay.</t>
  </si>
  <si>
    <t>Land and housing tax, and rental charges pay.</t>
  </si>
  <si>
    <t>Environment protection tax and other taxes pay.</t>
  </si>
  <si>
    <t>Thuế bảo vệ môi trường và các loại thuế khác</t>
  </si>
  <si>
    <t>Taxes payable to State Treasury</t>
  </si>
  <si>
    <t>Thuế và các khoản phải nộp Nhà nước</t>
  </si>
  <si>
    <t>Accrued expenses ST</t>
  </si>
  <si>
    <t>Chi phí phải trả ngắn hạn</t>
  </si>
  <si>
    <t>Intra-company payables for foreign exchange differences</t>
  </si>
  <si>
    <t>Phải trả nội bộ về chênh lệch tỷ giá</t>
  </si>
  <si>
    <t>Intra-company payables for borrowing costs eligible to be capitalized</t>
  </si>
  <si>
    <t>Phải trả nội bộ về chi phí đi vay đủ điều kiện được vốn hoá</t>
  </si>
  <si>
    <t>Other intra-company payables</t>
  </si>
  <si>
    <t>Phải trả nội bộ khác</t>
  </si>
  <si>
    <t>Intra-company payables</t>
  </si>
  <si>
    <t>Phải trả nội bộ ngắn hạn</t>
  </si>
  <si>
    <t>Payables on construction contracts according to stages of completion</t>
  </si>
  <si>
    <t>Phải trả theo tiến độ kế hoạch hợp đồng xây dựng</t>
  </si>
  <si>
    <t>Unearned revenue – short-term</t>
  </si>
  <si>
    <t>Doanh thu chưa thực hiện ngắn hạn</t>
  </si>
  <si>
    <t>Lease liabilities</t>
  </si>
  <si>
    <t>Other ST payables</t>
  </si>
  <si>
    <t>Deposits received</t>
  </si>
  <si>
    <t>Nhận ký quỹ, ký cược</t>
  </si>
  <si>
    <t>Other payables – short-term</t>
  </si>
  <si>
    <t>Phải trả ngắn hạn khác</t>
  </si>
  <si>
    <t>Borrowing loans</t>
  </si>
  <si>
    <t>Các khoản đi vay</t>
  </si>
  <si>
    <t>Finance lease liabilities</t>
  </si>
  <si>
    <t>Nợ thuê tài chính</t>
  </si>
  <si>
    <t>Par value of bonds</t>
  </si>
  <si>
    <t>Mệnh giá trái phiếu</t>
  </si>
  <si>
    <t>Short-term borrowings, bonds and finance lease liabilities</t>
  </si>
  <si>
    <t>Vay, trái phiếu phát hành và nợ thuê tài chính ngắn hạn</t>
  </si>
  <si>
    <t>Product warranty provisions</t>
  </si>
  <si>
    <t>Dự phòng bảo hành sản phẩm hàng hóa</t>
  </si>
  <si>
    <t>Construction warranty provisions</t>
  </si>
  <si>
    <t>Dự phòng bảo hành công trình xây dựng</t>
  </si>
  <si>
    <t>Enterprise restructuring provisions</t>
  </si>
  <si>
    <t>Dự phòng tái cơ cấu doanh nghiệp</t>
  </si>
  <si>
    <t>Other provisions</t>
  </si>
  <si>
    <t>Qũy thưởng ban quản lý điều hành công ty</t>
  </si>
  <si>
    <t xml:space="preserve">Provisions – short-term </t>
  </si>
  <si>
    <t>Dự phòng phải trả ngắn hạn</t>
  </si>
  <si>
    <t>Bonus fund and welfare fund</t>
  </si>
  <si>
    <t>Quỹ khen thưởng phúc lợi</t>
  </si>
  <si>
    <t>Other fund</t>
  </si>
  <si>
    <t>Quỹ khac</t>
  </si>
  <si>
    <t>Welfare fund used for fixed asset acquisitions</t>
  </si>
  <si>
    <t>Quỹ phúc lợi đã hình thành TSCĐ</t>
  </si>
  <si>
    <t>Management bonus fund</t>
  </si>
  <si>
    <t>Quỹ thưởng ban điều hành</t>
  </si>
  <si>
    <t>Bonus and welfare funds</t>
  </si>
  <si>
    <t>Quỹ khen thưởng, phúc lợi</t>
  </si>
  <si>
    <t>Price stabilization fund</t>
  </si>
  <si>
    <t>Quỹ bình ổn giá</t>
  </si>
  <si>
    <t>Government bonds under sale and repurchase agreements</t>
  </si>
  <si>
    <t>Current liabilities</t>
  </si>
  <si>
    <t>Nợ ngắn hạn</t>
  </si>
  <si>
    <t>Long-term accounts payable to suppliers</t>
  </si>
  <si>
    <t>Phải trả người bán dài hạn</t>
  </si>
  <si>
    <t>Long-term advances from customers</t>
  </si>
  <si>
    <t>Người mua trả tiền trước dài hạn</t>
  </si>
  <si>
    <t>Long-term accrued expenses</t>
  </si>
  <si>
    <t>Chi phí phải trả dài hạn</t>
  </si>
  <si>
    <t>Intra-company payables for operating capital received</t>
  </si>
  <si>
    <t>Phải trả nội bộ về vốn kinh doanh</t>
  </si>
  <si>
    <t>Long-term intra-company payables</t>
  </si>
  <si>
    <t>Phải trả nội bộ dài hạn</t>
  </si>
  <si>
    <t>Long-term unearned revenue</t>
  </si>
  <si>
    <t>Doanh thu chưa thực hiện dài hạn</t>
  </si>
  <si>
    <t>Lease liabilities - LT</t>
  </si>
  <si>
    <t>Other LT payables</t>
  </si>
  <si>
    <t>Other payables – long-term</t>
  </si>
  <si>
    <t>Phải trả dài hạn khác</t>
  </si>
  <si>
    <t>Bond discounts</t>
  </si>
  <si>
    <t>Chiết khấu trái phiếu</t>
  </si>
  <si>
    <t>Bond premiums</t>
  </si>
  <si>
    <t>Phụ trội trái phiếu</t>
  </si>
  <si>
    <t>Long-term borrowings, bonds and finance lease liabilities</t>
  </si>
  <si>
    <t xml:space="preserve">Vay, trái phiếu phát hành và nợ thuê tài chính dài hạn </t>
  </si>
  <si>
    <t>Convertible bonds</t>
  </si>
  <si>
    <t>Trái phiếu chuyển đổi</t>
  </si>
  <si>
    <t>Preference shares</t>
  </si>
  <si>
    <t>Cổ phiếu ưu đãi</t>
  </si>
  <si>
    <t>Deferred tax liabilities</t>
  </si>
  <si>
    <t>Thuế thu nhập hoãn lại phải trả</t>
  </si>
  <si>
    <t xml:space="preserve">Provisions – long-term </t>
  </si>
  <si>
    <t>Dự phòng phải trả dài hạn</t>
  </si>
  <si>
    <t>Science and technology development fund</t>
  </si>
  <si>
    <t>Quỹ phát triển khoa học và công nghệ</t>
  </si>
  <si>
    <t>Science and technology development fund used for fixed asset acquisition</t>
  </si>
  <si>
    <t>Quỹ phát triển khoa học và công nghệ đã hình thành TSCĐ</t>
  </si>
  <si>
    <t>Long-term liabilities</t>
  </si>
  <si>
    <t>Nợ dài hạn</t>
  </si>
  <si>
    <t>LIABILITIES (300 = 310 + 330)</t>
  </si>
  <si>
    <t>NỢ PHẢI TRẢ (300 = 310 + 330)</t>
  </si>
  <si>
    <t>411a</t>
  </si>
  <si>
    <t>Contributed capital / Ordinary shares with voting rights</t>
  </si>
  <si>
    <t>Vốn góp/Cổ phiếu phổ thông có quyền biểu quyết</t>
  </si>
  <si>
    <t>411b</t>
  </si>
  <si>
    <t>Contributed capital/ Share capital</t>
  </si>
  <si>
    <t>Vốn góp/vốn cổ phần</t>
  </si>
  <si>
    <t>Capital surplus/Share premium</t>
  </si>
  <si>
    <t>Thặng dư vốn cổ phần</t>
  </si>
  <si>
    <t>Options to convert bonds into shares</t>
  </si>
  <si>
    <t>Quyền chọn chuyển đổi trái phiếu</t>
  </si>
  <si>
    <t>Other capital/(ifrs common control reserves)</t>
  </si>
  <si>
    <t>Vốn khác của chủ sở hữu</t>
  </si>
  <si>
    <t>Reserves OCI for the current year/period</t>
  </si>
  <si>
    <t>OCI trong năm</t>
  </si>
  <si>
    <t>Treasury shares</t>
  </si>
  <si>
    <t>Cổ phiếu quỹ</t>
  </si>
  <si>
    <t>Differences upon asset revaluation</t>
  </si>
  <si>
    <t>Chênh lệch đánh giá lại tài sản</t>
  </si>
  <si>
    <t>Exchange rate differences upon revaluation of monetary items denominated in foreign currency</t>
  </si>
  <si>
    <t>Chênh lệch tỷ giá do đánh giá lại các khoản mục tiền tệ có gốc ngoại tệ</t>
  </si>
  <si>
    <t>Exchange rate differences in pre-operating period</t>
  </si>
  <si>
    <t>Chênh lệch tỷ giá hối đoái trong giai đoạn trước hoạt động</t>
  </si>
  <si>
    <t>Foreign exchange differences</t>
  </si>
  <si>
    <t>Chênh lệch tỷ giá hối đoái</t>
  </si>
  <si>
    <t>Investment and development fund</t>
  </si>
  <si>
    <t>Quỹ đầu tư phát triển</t>
  </si>
  <si>
    <t>Enterprise reorganization assistance fund</t>
  </si>
  <si>
    <t>Quỹ hỗ trợ sắp xếp doanh nghiệp</t>
  </si>
  <si>
    <t>Other equity funds</t>
  </si>
  <si>
    <t>Quỹ khác thuộc vốn chủ sở hữu</t>
  </si>
  <si>
    <t>421a</t>
  </si>
  <si>
    <t>Retained profits/(Accumulated losses) brought forward</t>
  </si>
  <si>
    <t>Lợi nhuận chưa phân phối đầu năm</t>
  </si>
  <si>
    <t>Dividend paid</t>
  </si>
  <si>
    <t>Cổ tức đã chia</t>
  </si>
  <si>
    <t>Dividend received</t>
  </si>
  <si>
    <t>Cổ tức đã nhận</t>
  </si>
  <si>
    <t xml:space="preserve">Disposals of investments recorded directly to equity </t>
  </si>
  <si>
    <t>Thanh lý khoản đầu tư, ghi nhận vào VCSH</t>
  </si>
  <si>
    <t>Other RE movement</t>
  </si>
  <si>
    <t>Biến động khác</t>
  </si>
  <si>
    <t>421b</t>
  </si>
  <si>
    <t>Retained profit/(loss) for the current year</t>
  </si>
  <si>
    <t>Lợi nhuân chưa phân phối trong năm</t>
  </si>
  <si>
    <t>Retained profits/(Accumulated losses)</t>
  </si>
  <si>
    <t>Capital expenditure fund/JSC common reserves</t>
  </si>
  <si>
    <t xml:space="preserve">Nguồn vốn đầu tư xây dựng cơ bản </t>
  </si>
  <si>
    <t>Non-controlling interest brought forward</t>
  </si>
  <si>
    <t>Lợi ích cổ đông không kiểm soát đầu năm</t>
  </si>
  <si>
    <t>Non-controlling interest current year</t>
  </si>
  <si>
    <t>Lợi ích cổ đông không kiểm soát được chia trong năm</t>
  </si>
  <si>
    <t>Non-controlling interests - others</t>
  </si>
  <si>
    <t>Lợi ích cổ đông không kiểm soát - Khác</t>
  </si>
  <si>
    <t>Non-controlling interest</t>
  </si>
  <si>
    <t>Lợi ích cổ đông không kiểm soát</t>
  </si>
  <si>
    <t>Owners’ equity</t>
  </si>
  <si>
    <t>Vốn chủ sở hữu</t>
  </si>
  <si>
    <t>Non-business expenditure out of funds received from the State</t>
  </si>
  <si>
    <t>Chi sự nghiệp</t>
  </si>
  <si>
    <t>Non-business funds bought forward</t>
  </si>
  <si>
    <t>Nguồn kinh phí sự nghiệp năm trước</t>
  </si>
  <si>
    <t>Non-business funds for current year</t>
  </si>
  <si>
    <t>Nguồn kinh phí sự nghiệp năm nay</t>
  </si>
  <si>
    <t>Non-business expenditure fund</t>
  </si>
  <si>
    <t xml:space="preserve">Nguồn kinh phí </t>
  </si>
  <si>
    <t>Non-business expenditure fund invested in fixed assets</t>
  </si>
  <si>
    <t xml:space="preserve">Nguồn kinh phí đã hình thành tài sản cố định </t>
  </si>
  <si>
    <t>Non-business expenditure fund and other funds</t>
  </si>
  <si>
    <t>Nguồn kinh phí và các quỹ khác</t>
  </si>
  <si>
    <t>EQUITY (400 = 410 + 430)</t>
  </si>
  <si>
    <t xml:space="preserve">TOTAL RESOURCES </t>
  </si>
  <si>
    <t xml:space="preserve">TỔNG CỘNG NGUỒN VỐN </t>
  </si>
  <si>
    <t>INCOME STATEMENT</t>
  </si>
  <si>
    <t>BÁO CÁO KẾT QUẢ HOẠT ĐỘNG KINH DOANH</t>
  </si>
  <si>
    <t>Revenue from sales of merchandises</t>
  </si>
  <si>
    <t>Doanh thu bán hàng hoá</t>
  </si>
  <si>
    <t>Revenue from sales of finished goods</t>
  </si>
  <si>
    <t>Doanh thu bán các thành phẩm</t>
  </si>
  <si>
    <t>Revenue from services rendered</t>
  </si>
  <si>
    <t>Doanh thu cung cấp dịch vụ</t>
  </si>
  <si>
    <t>Revenue from government grants</t>
  </si>
  <si>
    <t>Doanh thu trợ cấp, trợ giá</t>
  </si>
  <si>
    <t>Revenue from investment properties</t>
  </si>
  <si>
    <t>Doanh thu kinh doanh bất động sản đầu tư</t>
  </si>
  <si>
    <t>Other revenue</t>
  </si>
  <si>
    <t>Doanh thu khác</t>
  </si>
  <si>
    <t>Revenue from sales of goods and provision of services</t>
  </si>
  <si>
    <t>Doanh thu bán hàng và cung cấp dịch vụ</t>
  </si>
  <si>
    <t>Trade discounts</t>
  </si>
  <si>
    <t>Chiết khấu thương mại</t>
  </si>
  <si>
    <t>Sales returns</t>
  </si>
  <si>
    <t>Hàng bán bị trả lại</t>
  </si>
  <si>
    <t>Sales rebates</t>
  </si>
  <si>
    <t>Giảm giá hàng bán</t>
  </si>
  <si>
    <t>Revenue deductions</t>
  </si>
  <si>
    <t>Các khoản giảm trừ doanh thu</t>
  </si>
  <si>
    <t>Net revenue</t>
  </si>
  <si>
    <t>Doanh thu thuần về bán hàng và cung cấp dịch vụ (10 = 01 - 02)</t>
  </si>
  <si>
    <t>Costs of merchandises sold</t>
  </si>
  <si>
    <t>Giá vốn hàng hoá đã bán</t>
  </si>
  <si>
    <t>Costs of finished goods sold</t>
  </si>
  <si>
    <t>Giá vốn thành phẩm đã bán</t>
  </si>
  <si>
    <t>Costs of services rendered</t>
  </si>
  <si>
    <t>Giá vốn dịch vụ đã cung cấp</t>
  </si>
  <si>
    <t>Costs of investment properties</t>
  </si>
  <si>
    <t>Giá vốn kinh doanh bất động sản đầu tư</t>
  </si>
  <si>
    <t>Cost of sales - Others</t>
  </si>
  <si>
    <t>Chi phí khác</t>
  </si>
  <si>
    <t>Cost of sales</t>
  </si>
  <si>
    <t>Giá vốn hàng bán</t>
  </si>
  <si>
    <t>Gross profit/(loss) (20 = 10 - 11)</t>
  </si>
  <si>
    <t>Lợi nhuận/(lỗ) gộp (20 = 10 - 11)</t>
  </si>
  <si>
    <t>Interest income from deposits and loans</t>
  </si>
  <si>
    <t>Lãi tiền gửi và cho vay</t>
  </si>
  <si>
    <t>Realised foreign exchange gains</t>
  </si>
  <si>
    <t>Lãi chênh lệch tỷ giá hối đoái đã thực hiện</t>
  </si>
  <si>
    <t>Unrealised foreign exchange gains</t>
  </si>
  <si>
    <t>Lãi chênh lệch tỷ giá hối đoái chưa thực hiện</t>
  </si>
  <si>
    <t>Gain on disposal of financial investments</t>
  </si>
  <si>
    <t>Lãi từ thanh lý các khoản đầu tư tài chính</t>
  </si>
  <si>
    <t xml:space="preserve">Dividends </t>
  </si>
  <si>
    <t>Cổ tức được chia</t>
  </si>
  <si>
    <t>Others</t>
  </si>
  <si>
    <t>Doanh thu hoạt động tài chính khác</t>
  </si>
  <si>
    <t>Financial income</t>
  </si>
  <si>
    <t>Doanh thu hoạt động tài chính</t>
  </si>
  <si>
    <t>Interest expense</t>
  </si>
  <si>
    <t xml:space="preserve">Chi phí lãi vay </t>
  </si>
  <si>
    <t>Realised foreign exchange losses</t>
  </si>
  <si>
    <t>Lỗ chênh lệch tỷ giá đã thực hiện</t>
  </si>
  <si>
    <t>Unrealised foreign exchange losses</t>
  </si>
  <si>
    <t>Lỗ chênh lệch tỷ giá chưa thực hiện</t>
  </si>
  <si>
    <t>Loss from disposal of financial investments</t>
  </si>
  <si>
    <t>Lỗ do thanh lý các khoản đầu tư tài chính</t>
  </si>
  <si>
    <t>Allowance for diminution of trading securities and investments</t>
  </si>
  <si>
    <t>Dự phòng giảm giá chứng khoán kinh doanh và tổn thất đầu tư</t>
  </si>
  <si>
    <t>Other financial expenses</t>
  </si>
  <si>
    <t>Chi phí tài chính khác</t>
  </si>
  <si>
    <t>Financial expenses</t>
  </si>
  <si>
    <t>Chi phí tài chính</t>
  </si>
  <si>
    <t>Share of profit/(loss) in associates and jointly controlled entities</t>
  </si>
  <si>
    <t>Phần lãi hoặc lỗ trong công ty liên doanh, liên kết</t>
  </si>
  <si>
    <t>Staff expenses</t>
  </si>
  <si>
    <t>Chi phí nhân viên</t>
  </si>
  <si>
    <t>Materials and packing materials</t>
  </si>
  <si>
    <t>Chi phí nguyên vật liệu, bao bì</t>
  </si>
  <si>
    <t>Tools and instruments</t>
  </si>
  <si>
    <t>Chi phí dụng cụ, đồ dùng</t>
  </si>
  <si>
    <t>Fixed asset depreciation</t>
  </si>
  <si>
    <t>Chi phí khấu hao TSCĐ</t>
  </si>
  <si>
    <t>Warranty expenses</t>
  </si>
  <si>
    <t>Chi phí bảo hành</t>
  </si>
  <si>
    <t>Outside services</t>
  </si>
  <si>
    <t>Chi phí dịch vụ mua ngoài</t>
  </si>
  <si>
    <t>Other expenses</t>
  </si>
  <si>
    <t>Chi phí bằng tiền khác</t>
  </si>
  <si>
    <t>Selling expenses</t>
  </si>
  <si>
    <t>Chi phí bán hàng</t>
  </si>
  <si>
    <t>Chi phí nhân viên quản lý</t>
  </si>
  <si>
    <t>Office supply expenses</t>
  </si>
  <si>
    <t>Chi phí vật liệu quản lý</t>
  </si>
  <si>
    <t>Office equipment expenses</t>
  </si>
  <si>
    <t>Chi phí đồ dùng văn phòng</t>
  </si>
  <si>
    <t>Taxes, fees and charges</t>
  </si>
  <si>
    <t>Thuế, phí và lệ phí</t>
  </si>
  <si>
    <t>Provision expenses</t>
  </si>
  <si>
    <t>Chi phí dự phòng</t>
  </si>
  <si>
    <t>Other GA expenses</t>
  </si>
  <si>
    <t>General and administration expenses</t>
  </si>
  <si>
    <t>Chi phí quản lý doanh nghiệp</t>
  </si>
  <si>
    <t xml:space="preserve">Net operating profit/(loss) </t>
  </si>
  <si>
    <t>Lợi nhuận/(lỗ) thuần từ hoạt động kinh doanh</t>
  </si>
  <si>
    <t>Gain from disposals of fixed assets</t>
  </si>
  <si>
    <t xml:space="preserve">Lãi do thanh lý tài sản cố định </t>
  </si>
  <si>
    <t>Other income</t>
  </si>
  <si>
    <t>Các khoản khác</t>
  </si>
  <si>
    <t>Thu nhập khác</t>
  </si>
  <si>
    <t>Loss from disposals of fixed assets</t>
  </si>
  <si>
    <t xml:space="preserve">Lỗ do thanh lý tài sản cố định </t>
  </si>
  <si>
    <t>Results of other activities (40 = 31 - 32)</t>
  </si>
  <si>
    <t>Lợi nhuận/(lỗ) khác (40 = 31 - 32)</t>
  </si>
  <si>
    <t>Accounting (profit)/loss before tax</t>
  </si>
  <si>
    <t xml:space="preserve">Lợi nhuận/(lỗ) kế toán trước thuế </t>
  </si>
  <si>
    <t>Income tax expense – current</t>
  </si>
  <si>
    <t>Chi phí thuế TNDN hiện hành</t>
  </si>
  <si>
    <t>Income tax expense/(benefit) – deferred</t>
  </si>
  <si>
    <t>Chi phí/(lợi ích) thuế TNDN hoãn lại</t>
  </si>
  <si>
    <t xml:space="preserve">Net profit/(loss) after tax </t>
  </si>
  <si>
    <t xml:space="preserve">Lợi nhuận/(lỗ) sau thuế TNDN </t>
  </si>
  <si>
    <t>Attributable to:</t>
  </si>
  <si>
    <t>Phân bổ:</t>
  </si>
  <si>
    <t>Equity holders of the Company</t>
  </si>
  <si>
    <t>Lợi nhuận sau thuế của công ty mẹ</t>
  </si>
  <si>
    <t>Lợi nhuận sau thuế của cổ đông không kiểm soát</t>
  </si>
  <si>
    <t>Balance check</t>
  </si>
  <si>
    <t>Công ty</t>
  </si>
  <si>
    <t>Ngày</t>
  </si>
  <si>
    <t>Diễn giải</t>
  </si>
  <si>
    <t>Tài khoản</t>
  </si>
  <si>
    <t>Tên tài khoản</t>
  </si>
  <si>
    <t>Số tiền</t>
  </si>
  <si>
    <t>M</t>
  </si>
  <si>
    <t>Nhan tien gop von</t>
  </si>
  <si>
    <t>Mua TSCD</t>
  </si>
  <si>
    <t>Khau hao TSCD</t>
  </si>
  <si>
    <t>Mua HTK</t>
  </si>
  <si>
    <t>Ban HTK mua từ A</t>
  </si>
  <si>
    <t>Chi phi QLDN</t>
  </si>
  <si>
    <t>Chi phi nhan vien ban hang</t>
  </si>
  <si>
    <t>Chi phi thue TNDN</t>
  </si>
  <si>
    <t>Tra tien mua hang cho A</t>
  </si>
  <si>
    <t>Tra tien mua hang</t>
  </si>
  <si>
    <t>Thu tien ban hang</t>
  </si>
  <si>
    <t>Đầu tư vào công ty A</t>
  </si>
  <si>
    <t>Mua HTK tu A</t>
  </si>
  <si>
    <t>M cho A vay</t>
  </si>
  <si>
    <t>Lai cho A vay</t>
  </si>
  <si>
    <t>M cho công ty X vay</t>
  </si>
  <si>
    <t>Lãi cho X vay</t>
  </si>
  <si>
    <t>M nhận cổ tức từ A</t>
  </si>
  <si>
    <t>M mua 40% cổ phần của E tại ngày 1/1/2019</t>
  </si>
  <si>
    <t>M nhận cổ tức từ E</t>
  </si>
  <si>
    <t>M thu lại lãi và gốc vay từ A</t>
  </si>
  <si>
    <t>M chia cổ tức cho cổ đông, giá trị 25 tỷ</t>
  </si>
  <si>
    <t>Ngày 2/1/2020, M mua thêm 10% cổ phần của A, giá mua 3 tỷ</t>
  </si>
  <si>
    <t>Ngày 31/12/2020, M bán toàn bộ cổ phần tại A, giá bán 25 tỷ</t>
  </si>
  <si>
    <t>Ngày 30/6/20, M mua thêm 30% cổ phần của E, giá mua 7 tỷ</t>
  </si>
  <si>
    <t>Phân loại lại khoản đàu tư vào E</t>
  </si>
  <si>
    <t>Ban HTK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</si>
</sst>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5" fillId="2" borderId="0" xfId="0" applyFont="1" applyFill="1"/>
    <xf numFmtId="0" fontId="0" fillId="2" borderId="0" xfId="0" applyFont="1" applyFill="1"/>
    <xf numFmtId="0" fontId="4" fillId="2" borderId="0" xfId="0" applyFont="1" applyFill="1"/>
    <xf numFmtId="2" fontId="4" fillId="0" borderId="0" xfId="0" applyNumberFormat="1" applyFont="1" applyFill="1"/>
    <xf numFmtId="164" fontId="4" fillId="2" borderId="0" xfId="1" applyNumberFormat="1" applyFont="1" applyFill="1" applyBorder="1"/>
    <xf numFmtId="0" fontId="0" fillId="0" borderId="0" xfId="0" applyFont="1" applyFill="1"/>
    <xf numFmtId="0" fontId="4" fillId="0" borderId="0" xfId="0" applyFont="1"/>
    <xf numFmtId="0" fontId="0" fillId="0" borderId="0" xfId="0" applyFont="1"/>
    <xf numFmtId="2" fontId="0" fillId="0" borderId="0" xfId="0" applyNumberFormat="1" applyFont="1" applyFill="1"/>
    <xf numFmtId="164" fontId="0" fillId="0" borderId="0" xfId="1" applyNumberFormat="1" applyFont="1" applyBorder="1"/>
    <xf numFmtId="164" fontId="6" fillId="3" borderId="0" xfId="1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2" fontId="0" fillId="0" borderId="0" xfId="0" applyNumberFormat="1" applyFont="1" applyFill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2" fillId="4" borderId="0" xfId="1" quotePrefix="1" applyNumberFormat="1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 wrapText="1"/>
    </xf>
    <xf numFmtId="164" fontId="2" fillId="4" borderId="0" xfId="1" quotePrefix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Fill="1"/>
    <xf numFmtId="164" fontId="7" fillId="0" borderId="0" xfId="1" applyNumberFormat="1" applyFont="1" applyBorder="1"/>
    <xf numFmtId="0" fontId="5" fillId="5" borderId="0" xfId="0" applyFont="1" applyFill="1"/>
    <xf numFmtId="0" fontId="0" fillId="5" borderId="0" xfId="0" applyFont="1" applyFill="1"/>
    <xf numFmtId="164" fontId="0" fillId="5" borderId="0" xfId="1" applyNumberFormat="1" applyFont="1" applyFill="1" applyBorder="1"/>
    <xf numFmtId="0" fontId="5" fillId="6" borderId="0" xfId="0" applyFont="1" applyFill="1"/>
    <xf numFmtId="0" fontId="0" fillId="6" borderId="0" xfId="0" applyFont="1" applyFill="1"/>
    <xf numFmtId="0" fontId="4" fillId="6" borderId="0" xfId="0" applyFont="1" applyFill="1"/>
    <xf numFmtId="164" fontId="4" fillId="6" borderId="0" xfId="1" applyNumberFormat="1" applyFont="1" applyFill="1" applyBorder="1"/>
    <xf numFmtId="0" fontId="5" fillId="0" borderId="0" xfId="0" applyFont="1" applyFill="1"/>
    <xf numFmtId="0" fontId="7" fillId="0" borderId="0" xfId="0" applyFont="1" applyFill="1"/>
    <xf numFmtId="0" fontId="8" fillId="6" borderId="0" xfId="0" applyFont="1" applyFill="1"/>
    <xf numFmtId="0" fontId="5" fillId="0" borderId="0" xfId="0" applyFont="1"/>
    <xf numFmtId="0" fontId="9" fillId="0" borderId="0" xfId="0" applyFont="1"/>
    <xf numFmtId="0" fontId="0" fillId="0" borderId="0" xfId="0" applyFont="1" applyFill="1" applyAlignment="1">
      <alignment horizontal="center"/>
    </xf>
    <xf numFmtId="0" fontId="9" fillId="0" borderId="0" xfId="0" applyFont="1" applyFill="1"/>
    <xf numFmtId="164" fontId="7" fillId="0" borderId="0" xfId="1" applyNumberFormat="1" applyFont="1" applyFill="1" applyBorder="1"/>
    <xf numFmtId="0" fontId="8" fillId="2" borderId="0" xfId="0" applyFont="1" applyFill="1"/>
    <xf numFmtId="0" fontId="3" fillId="5" borderId="0" xfId="0" applyFont="1" applyFill="1"/>
    <xf numFmtId="0" fontId="5" fillId="3" borderId="0" xfId="0" applyFont="1" applyFill="1"/>
    <xf numFmtId="0" fontId="10" fillId="0" borderId="0" xfId="0" applyFont="1"/>
    <xf numFmtId="0" fontId="8" fillId="7" borderId="0" xfId="0" applyFont="1" applyFill="1"/>
    <xf numFmtId="0" fontId="4" fillId="7" borderId="0" xfId="0" applyFont="1" applyFill="1"/>
    <xf numFmtId="164" fontId="4" fillId="7" borderId="0" xfId="1" applyNumberFormat="1" applyFont="1" applyFill="1" applyBorder="1"/>
    <xf numFmtId="0" fontId="3" fillId="0" borderId="0" xfId="0" applyFont="1"/>
    <xf numFmtId="0" fontId="8" fillId="8" borderId="0" xfId="0" applyFont="1" applyFill="1"/>
    <xf numFmtId="0" fontId="4" fillId="8" borderId="0" xfId="0" applyFont="1" applyFill="1"/>
    <xf numFmtId="164" fontId="4" fillId="8" borderId="0" xfId="1" applyNumberFormat="1" applyFont="1" applyFill="1" applyBorder="1"/>
    <xf numFmtId="0" fontId="2" fillId="4" borderId="0" xfId="0" applyFont="1" applyFill="1"/>
    <xf numFmtId="2" fontId="2" fillId="0" borderId="0" xfId="0" applyNumberFormat="1" applyFont="1" applyFill="1"/>
    <xf numFmtId="164" fontId="2" fillId="4" borderId="0" xfId="1" applyNumberFormat="1" applyFont="1" applyFill="1" applyBorder="1"/>
    <xf numFmtId="164" fontId="4" fillId="0" borderId="0" xfId="1" applyNumberFormat="1" applyFont="1" applyBorder="1"/>
    <xf numFmtId="0" fontId="0" fillId="9" borderId="0" xfId="0" applyFont="1" applyFill="1"/>
    <xf numFmtId="0" fontId="0" fillId="3" borderId="0" xfId="0" applyFont="1" applyFill="1"/>
    <xf numFmtId="0" fontId="7" fillId="0" borderId="0" xfId="3" applyFont="1" applyFill="1"/>
    <xf numFmtId="0" fontId="4" fillId="10" borderId="0" xfId="0" applyFont="1" applyFill="1"/>
    <xf numFmtId="164" fontId="4" fillId="10" borderId="0" xfId="1" applyNumberFormat="1" applyFont="1" applyFill="1" applyBorder="1"/>
    <xf numFmtId="0" fontId="7" fillId="0" borderId="0" xfId="0" applyFont="1" applyAlignment="1">
      <alignment horizontal="right"/>
    </xf>
    <xf numFmtId="0" fontId="4" fillId="5" borderId="0" xfId="0" applyFont="1" applyFill="1"/>
    <xf numFmtId="0" fontId="7" fillId="0" borderId="0" xfId="0" applyFont="1" applyFill="1" applyAlignment="1">
      <alignment horizontal="right"/>
    </xf>
    <xf numFmtId="164" fontId="7" fillId="10" borderId="0" xfId="1" applyNumberFormat="1" applyFont="1" applyFill="1" applyBorder="1"/>
    <xf numFmtId="0" fontId="6" fillId="0" borderId="0" xfId="0" applyFont="1"/>
    <xf numFmtId="2" fontId="6" fillId="0" borderId="0" xfId="0" applyNumberFormat="1" applyFont="1" applyFill="1"/>
    <xf numFmtId="164" fontId="6" fillId="0" borderId="0" xfId="1" applyNumberFormat="1" applyFont="1" applyBorder="1"/>
    <xf numFmtId="0" fontId="6" fillId="0" borderId="0" xfId="0" applyFont="1" applyFill="1"/>
    <xf numFmtId="164" fontId="4" fillId="5" borderId="0" xfId="1" applyNumberFormat="1" applyFont="1" applyFill="1" applyBorder="1"/>
    <xf numFmtId="0" fontId="4" fillId="0" borderId="0" xfId="0" applyFont="1" applyFill="1"/>
    <xf numFmtId="164" fontId="4" fillId="0" borderId="0" xfId="1" applyNumberFormat="1" applyFont="1" applyFill="1" applyBorder="1"/>
    <xf numFmtId="9" fontId="4" fillId="0" borderId="0" xfId="2" applyFont="1" applyFill="1" applyBorder="1"/>
    <xf numFmtId="0" fontId="4" fillId="11" borderId="0" xfId="0" applyFont="1" applyFill="1"/>
    <xf numFmtId="164" fontId="4" fillId="11" borderId="0" xfId="1" applyNumberFormat="1" applyFont="1" applyFill="1" applyBorder="1"/>
    <xf numFmtId="0" fontId="0" fillId="0" borderId="2" xfId="0" applyFont="1" applyBorder="1"/>
    <xf numFmtId="2" fontId="0" fillId="0" borderId="0" xfId="0" applyNumberFormat="1" applyFont="1" applyFill="1" applyBorder="1"/>
    <xf numFmtId="0" fontId="0" fillId="3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15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/>
    <xf numFmtId="15" fontId="2" fillId="4" borderId="0" xfId="1" applyNumberFormat="1" applyFont="1" applyFill="1" applyBorder="1" applyAlignment="1">
      <alignment horizontal="center" vertical="center" wrapText="1"/>
    </xf>
    <xf numFmtId="43" fontId="2" fillId="4" borderId="0" xfId="1" applyFont="1" applyFill="1" applyBorder="1" applyAlignment="1">
      <alignment horizontal="center" vertical="center" wrapText="1"/>
    </xf>
    <xf numFmtId="9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1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LS_Example_P2_BanA_n_MuaE_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FILE/ER86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thuynguyen2/JOBs/Jobs%20S1/Bitexco%20Tay%20Nguyen/GRP_Tay%20Nguyen.v2/Client_Bitexco%20Reporting%20Package%2031.12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vuhtran/Desktop/2018/Prudential/HY/Wps/HY.7.1.1.3.6.0030Bond%20Valua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mnguyen3/AppData/Local/Microsoft/Windows/INetCache/Content.Outlook/ODTPO1VB/Bond%20Valuat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5310%20%20&#45824;&#52636;&#52292;&#44428;%20Lead%20Schedule&#51032;%20&#50892;&#53356;&#49884;&#53944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6133%20&#48120;&#51648;&#44553;&#51060;&#51088;&#44228;&#49328;2(&#51221;&#44592;&#51201;&#44552;,&#44540;&#47196;&#51088;&#50864;&#45824;&#51200;&#52629;)&#51032;%20&#50892;&#53356;&#49884;&#53944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(C)%208131%20&#47588;&#52636;%20substantive%20work&#51032;%20&#50892;&#53356;&#49884;&#53944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%20&#44592;&#53440;&#53804;&#51088;&#51088;&#49328;%20Lead%20Schedule&#51032;%20&#50892;&#53356;&#49884;&#53944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_E_2020"/>
      <sheetName val="GD_E_2019"/>
      <sheetName val="BCTC_E"/>
      <sheetName val="Ban_A"/>
      <sheetName val="MuaThem_A"/>
      <sheetName val="MuaThemE"/>
      <sheetName val="CF_2020"/>
      <sheetName val="GD_E_2018"/>
      <sheetName val="BCTC_HN_2020"/>
      <sheetName val="SOCE_2020"/>
      <sheetName val="ADJ_2020"/>
      <sheetName val="BCTC_M"/>
      <sheetName val="GD_M_2020"/>
      <sheetName val="GD_M_2019"/>
      <sheetName val="GD_M_2018"/>
      <sheetName val="BCTC_HN_2019"/>
      <sheetName val="CF_2019"/>
      <sheetName val="SOCE_2019"/>
      <sheetName val="ADJ_2019"/>
      <sheetName val="Reconcile_Interco"/>
      <sheetName val="BCTC_A"/>
      <sheetName val="GD_A_2020"/>
      <sheetName val="GD_A_2019"/>
      <sheetName val="GD_A_2018"/>
      <sheetName val="BCTC_HN_2018"/>
      <sheetName val="CF_2018"/>
      <sheetName val="SOCE_2018"/>
      <sheetName val="ADJ_2018"/>
      <sheetName val="Mua A"/>
      <sheetName val="Note_FA"/>
      <sheetName val="StepByStep"/>
    </sheetNames>
    <sheetDataSet>
      <sheetData sheetId="0"/>
      <sheetData sheetId="1">
        <row r="44">
          <cell r="G44">
            <v>500000000</v>
          </cell>
        </row>
      </sheetData>
      <sheetData sheetId="2">
        <row r="202">
          <cell r="T202">
            <v>20525000000</v>
          </cell>
        </row>
        <row r="317">
          <cell r="T317">
            <v>-15120000000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17">
          <cell r="N317">
            <v>-15090000000</v>
          </cell>
        </row>
      </sheetData>
      <sheetData sheetId="21"/>
      <sheetData sheetId="22">
        <row r="44">
          <cell r="G44">
            <v>11999999999.999998</v>
          </cell>
        </row>
      </sheetData>
      <sheetData sheetId="23"/>
      <sheetData sheetId="24"/>
      <sheetData sheetId="25"/>
      <sheetData sheetId="26"/>
      <sheetData sheetId="27"/>
      <sheetData sheetId="28">
        <row r="17">
          <cell r="D17">
            <v>0.75</v>
          </cell>
        </row>
      </sheetData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業額"/>
      <sheetName val="銷貨成本明細"/>
      <sheetName val="Trainning"/>
      <sheetName val="Recruitment"/>
      <sheetName val="Stationery"/>
      <sheetName val="Light-water-power"/>
      <sheetName val="Communication-general"/>
      <sheetName val="Communication-Mobile"/>
      <sheetName val="Due &amp; Subscription"/>
      <sheetName val="Oil Product"/>
      <sheetName val="Fuel"/>
      <sheetName val="Consumable tools"/>
      <sheetName val="Consumable Parts"/>
      <sheetName val="Other subsidiary Material"/>
      <sheetName val="Travelling local"/>
      <sheetName val="Travelling oversea"/>
      <sheetName val="Delivery"/>
      <sheetName val="Transportation"/>
      <sheetName val="PR fee"/>
      <sheetName val="Professional"/>
      <sheetName val="Supporting fee"/>
      <sheetName val="Advertising"/>
      <sheetName val="Promotion"/>
      <sheetName val="Decoration"/>
      <sheetName val="Insurance"/>
      <sheetName val="Taxes &amp; license"/>
      <sheetName val="Export fee"/>
      <sheetName val="Rental"/>
      <sheetName val="Other rental"/>
      <sheetName val="Security"/>
      <sheetName val="Cleaning"/>
      <sheetName val="Repair &amp; Main"/>
      <sheetName val="Conference"/>
      <sheetName val="Reseach &amp; Develop"/>
      <sheetName val="Testing"/>
      <sheetName val="Depreciation"/>
      <sheetName val="Amortization"/>
      <sheetName val="Warranty"/>
      <sheetName val="Package"/>
      <sheetName val="Bank charge"/>
      <sheetName val="Miscellaneous purchase"/>
      <sheetName val="Other"/>
      <sheetName val="???"/>
      <sheetName val="??????"/>
      <sheetName val="Sheet1"/>
      <sheetName val="外幣評價"/>
      <sheetName val="各項費用分攤原則"/>
      <sheetName val="8609存貨單價"/>
      <sheetName val="製成品存貨統計表"/>
      <sheetName val="7-9月技酬金佣金分攤"/>
      <sheetName val="成本計酬"/>
      <sheetName val="技酬金佣金分攤"/>
      <sheetName val="運費"/>
      <sheetName val="ＥＲ傳票（費用分攤-2）"/>
      <sheetName val="ＥＲ傳票（費用分攤-1）"/>
      <sheetName val="ＥＲ傳票（成本結轉）"/>
      <sheetName val="研究費用比較 (機車)"/>
      <sheetName val="___"/>
      <sheetName val="______"/>
      <sheetName val="Sheet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B1"/>
      <sheetName val="B2"/>
      <sheetName val="B3"/>
      <sheetName val="C1"/>
      <sheetName val="C2"/>
      <sheetName val="C3"/>
      <sheetName val="CT-C3.3+4"/>
      <sheetName val="CT-C3.7"/>
      <sheetName val="D-1"/>
      <sheetName val="D-2"/>
      <sheetName val="D-3"/>
      <sheetName val="D-4"/>
      <sheetName val="TM bổ sung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Công ty TNHH Tập đoàn Bitexco</v>
          </cell>
        </row>
        <row r="8">
          <cell r="B8" t="str">
            <v>Công ty Cổ phần Đầu tư Bitexco</v>
          </cell>
        </row>
        <row r="9">
          <cell r="B9" t="str">
            <v>Công ty Cổ phần Da giầy Việt Nam</v>
          </cell>
        </row>
        <row r="10">
          <cell r="B10" t="str">
            <v>Công ty Cổ phần BOT Đường tránh Thanh Hóa</v>
          </cell>
        </row>
        <row r="11">
          <cell r="B11" t="str">
            <v>Công ty TNHH MTV Khoáng sản Bitexco</v>
          </cell>
        </row>
        <row r="12">
          <cell r="B12" t="str">
            <v>Công ty TNHH Dầu khí Bitexco</v>
          </cell>
        </row>
        <row r="13">
          <cell r="B13" t="str">
            <v>Công ty TNHH Quản lý Khách sạn - Bitexco</v>
          </cell>
        </row>
        <row r="14">
          <cell r="B14" t="str">
            <v>Công ty Cổ phần Viễn thông Đông Dương Telecom</v>
          </cell>
        </row>
        <row r="15">
          <cell r="B15" t="str">
            <v>Công ty Cổ phần Bitexco Bến Thành</v>
          </cell>
        </row>
        <row r="16">
          <cell r="B16" t="str">
            <v>Công ty Cổ phần Đầu tư và Du lịch JWM</v>
          </cell>
        </row>
        <row r="17">
          <cell r="B17" t="str">
            <v>Công ty Cổ phần Đầu tư TSS</v>
          </cell>
        </row>
        <row r="18">
          <cell r="B18" t="str">
            <v>Công ty Cổ phần Đầu tư và Phát triển Sapa Lào Cai</v>
          </cell>
        </row>
        <row r="19">
          <cell r="B19" t="str">
            <v>Công ty TNHH MTV Đầu tư Phát triển Dự án Tứ giác Nguyễn Cư Trinh</v>
          </cell>
        </row>
        <row r="20">
          <cell r="B20" t="str">
            <v>Công ty Cổ phần Đầu tư Dự án Bệnh Viện Sài Gòn</v>
          </cell>
        </row>
        <row r="21">
          <cell r="B21" t="str">
            <v>Công ty Cổ phần Bitexco</v>
          </cell>
        </row>
        <row r="22">
          <cell r="B22" t="str">
            <v xml:space="preserve">Công ty TNHH MTV Đầu tư và Thương mại The Garden </v>
          </cell>
        </row>
        <row r="23">
          <cell r="B23" t="str">
            <v>Công ty TNHH Bitexco Văn Phòng</v>
          </cell>
        </row>
        <row r="24">
          <cell r="B24" t="str">
            <v>Công ty Cổ phần BitexcoLand</v>
          </cell>
        </row>
        <row r="25">
          <cell r="B25" t="str">
            <v xml:space="preserve">Công ty TNHH Đường BT Chu Văn An </v>
          </cell>
        </row>
        <row r="26">
          <cell r="B26" t="str">
            <v>Công ty Cổ phần TMCP Diamond Development</v>
          </cell>
        </row>
        <row r="27">
          <cell r="B27" t="str">
            <v>Công ty Cổ phần Năng lượng Bitexco</v>
          </cell>
        </row>
        <row r="28">
          <cell r="B28" t="str">
            <v xml:space="preserve">Công ty Cổ phần Thủy điện Tả Trạch </v>
          </cell>
        </row>
        <row r="29">
          <cell r="B29" t="str">
            <v xml:space="preserve">Công ty Cổ phần Thủy điện Nậm Mức </v>
          </cell>
        </row>
        <row r="30">
          <cell r="B30" t="str">
            <v>Công ty Cổ phần Thủy điện Đak Mi</v>
          </cell>
        </row>
        <row r="31">
          <cell r="B31" t="str">
            <v>Công ty Cổ phần Thủy điện Long Tao Điện Biên</v>
          </cell>
        </row>
        <row r="32">
          <cell r="B32" t="str">
            <v>Công ty Cổ phần Thủy điện Nho Quế 1</v>
          </cell>
        </row>
        <row r="33">
          <cell r="B33" t="str">
            <v>Công ty Cổ phần Đầu tư và Phát triển Điện Nho Quế (Nho Quế 2)</v>
          </cell>
        </row>
        <row r="34">
          <cell r="B34" t="str">
            <v>Công ty TNHH MTV Thủy điện Nho Quế 3</v>
          </cell>
        </row>
        <row r="35">
          <cell r="B35" t="str">
            <v xml:space="preserve">Công ty Cổ phần Thủy điện Văn Chấn </v>
          </cell>
        </row>
        <row r="36">
          <cell r="B36" t="str">
            <v>Công ty TNHH Thủy điện Hà Giang</v>
          </cell>
        </row>
        <row r="37">
          <cell r="B37" t="str">
            <v>Công ty TNHH Thủy điện Tây Nguyên</v>
          </cell>
        </row>
        <row r="38">
          <cell r="B38" t="str">
            <v>Công ty Cổ phần Thủy điện Hoàng Anh Tona</v>
          </cell>
        </row>
        <row r="39">
          <cell r="B39" t="str">
            <v>Công ty Cổ phần Thủy điện Hoàng Anh Thanh Hóa</v>
          </cell>
        </row>
        <row r="40">
          <cell r="B40" t="str">
            <v>Công ty TNHH Đầu tư và Quản lý vận hành điện Sông Mã</v>
          </cell>
        </row>
        <row r="41">
          <cell r="B41" t="str">
            <v>Công ty TNHH MTV Đầu Tư Sông Hồng Lào Cai</v>
          </cell>
        </row>
        <row r="42">
          <cell r="B42" t="str">
            <v>Công ty Cổ phần Thủy điện Bình Điền</v>
          </cell>
        </row>
        <row r="43">
          <cell r="B43" t="str">
            <v>Công ty TNHH MTV Solar Power Ninh Thuận</v>
          </cell>
        </row>
        <row r="44">
          <cell r="B44" t="str">
            <v>Công ty …</v>
          </cell>
        </row>
        <row r="45">
          <cell r="B45" t="str">
            <v>Công ty …</v>
          </cell>
        </row>
        <row r="46">
          <cell r="B46" t="str">
            <v>Công ty …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2018"/>
      <sheetName val="Background and Assessments"/>
      <sheetName val="Executive Summary 30.6"/>
      <sheetName val="Executive Summary 30 June"/>
      <sheetName val="Executive Summary 31.5"/>
      <sheetName val="Calculation 30 Jun"/>
      <sheetName val="Extended VBMA Inter-Yield 30.6"/>
      <sheetName val="VBMA Yield Table 30.6"/>
      <sheetName val="Bloomberg Yield Table 30.6"/>
      <sheetName val="Sheet1"/>
      <sheetName val="Calculation"/>
      <sheetName val="Extended VBMA Inter-Yield"/>
      <sheetName val="VBMA Yield Table"/>
      <sheetName val="Bloomberg Yield Table"/>
      <sheetName val="HY.7.1.1.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1">
          <cell r="C1">
            <v>43251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X"/>
      <sheetName val="Extended VBMA Inter-Yield 30.9"/>
      <sheetName val="Executive Summary 30 Sep"/>
      <sheetName val="Calculation 30 Sep"/>
      <sheetName val="VBMA Yield Table 30.6"/>
      <sheetName val="Bloomberg Yield Table 30.6"/>
    </sheetNames>
    <sheetDataSet>
      <sheetData sheetId="0" refreshError="1"/>
      <sheetData sheetId="1"/>
      <sheetData sheetId="2" refreshError="1"/>
      <sheetData sheetId="3">
        <row r="1">
          <cell r="C1">
            <v>43371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출채권LS"/>
      <sheetName val="disclosure"/>
      <sheetName val="대손설정율"/>
      <sheetName val="XREF"/>
      <sheetName val="Tickmarks"/>
      <sheetName val="대손충당금증감"/>
      <sheetName val="#REF"/>
      <sheetName val="US Codes"/>
      <sheetName val="dongia"/>
      <sheetName val="Control sheet"/>
      <sheetName val="12A12"/>
      <sheetName val="TH-XL"/>
      <sheetName val="Information"/>
      <sheetName val="FA Movement"/>
      <sheetName val="Disposal"/>
      <sheetName val="SAP Predictive-Interest Income"/>
      <sheetName val="Test purchase"/>
      <sheetName val="Gia vat tu"/>
      <sheetName val="R540"/>
      <sheetName val="표지어음"/>
      <sheetName val="PArt3"/>
      <sheetName val="Luong"/>
      <sheetName val="Provision"/>
      <sheetName val="gvl"/>
      <sheetName val="WTB"/>
      <sheetName val="Leadsheet"/>
      <sheetName val="40.4.2.0010 Deferred tax"/>
      <sheetName val="XL4Poppy"/>
      <sheetName val="資料"/>
      <sheetName val="BO"/>
      <sheetName val="T.Tinh"/>
      <sheetName val="1.Thongtin"/>
      <sheetName val="Vol &amp; LEx"/>
      <sheetName val="공정"/>
      <sheetName val="리드"/>
      <sheetName val="특별계정자산lead"/>
      <sheetName val="특별계정부채lead"/>
      <sheetName val="Menu_Link"/>
      <sheetName val="IS리드"/>
      <sheetName val="매도가능 기타"/>
      <sheetName val="정산표"/>
      <sheetName val="Summary"/>
      <sheetName val="BS_EN"/>
      <sheetName val="BS_VN"/>
      <sheetName val="BS_Working"/>
      <sheetName val="General information"/>
      <sheetName val="CF_VN "/>
      <sheetName val="PL_VN"/>
      <sheetName val="Comparative figures EN"/>
      <sheetName val="Related Parties"/>
      <sheetName val="PL_Working"/>
      <sheetName val="Comparative figures V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어음"/>
      <sheetName val="정기적금미지급이자"/>
      <sheetName val="근로자우대저축"/>
      <sheetName val="Sheet1"/>
      <sheetName val="Tickmarks"/>
      <sheetName val="F-4,5"/>
      <sheetName val="XREF"/>
      <sheetName val="대출채권LS"/>
      <sheetName val="NEW-PANEL"/>
      <sheetName val="Movement Equity "/>
      <sheetName val="PArt3"/>
      <sheetName val="T.Tinh"/>
      <sheetName val="Statement"/>
      <sheetName val="gvl"/>
      <sheetName val="XLR_NoRangeSheet"/>
      <sheetName val="資料"/>
      <sheetName val="Patrick Input Page"/>
      <sheetName val="Tra_bang"/>
      <sheetName val="R540"/>
      <sheetName val="Final Rec."/>
      <sheetName val="營業額"/>
    </sheetNames>
    <sheetDataSet>
      <sheetData sheetId="0">
        <row r="575">
          <cell r="I575">
            <v>18633454821</v>
          </cell>
          <cell r="J575" t="str">
            <v>!</v>
          </cell>
          <cell r="K575">
            <v>135309981</v>
          </cell>
          <cell r="L575" t="str">
            <v>!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매출액명세"/>
      <sheetName val="월별매출액"/>
      <sheetName val="부가세대사"/>
      <sheetName val="부가세신고서"/>
      <sheetName val="CUT-OFF"/>
      <sheetName val="XREF"/>
      <sheetName val="Tickmarks"/>
      <sheetName val="표지어음"/>
      <sheetName val="은행조회서CS"/>
      <sheetName val="chi_tiet"/>
      <sheetName val="대출채권LS"/>
      <sheetName val="외상매출금현황-수정분 A2"/>
      <sheetName val="Assets"/>
      <sheetName val="Receivables"/>
      <sheetName val="Depreciation - Reasonable Test"/>
      <sheetName val="Opening Balance"/>
      <sheetName val="Disposal"/>
      <sheetName val="Summary"/>
      <sheetName val="Insurance"/>
      <sheetName val="Addition"/>
      <sheetName val="PPC"/>
      <sheetName val="Growth"/>
      <sheetName val="資料"/>
      <sheetName val="R540"/>
      <sheetName val="TVL"/>
      <sheetName val="무형"/>
      <sheetName val="AR 10 chua dong k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356054499208</v>
          </cell>
          <cell r="B2">
            <v>356054499208</v>
          </cell>
          <cell r="D2" t="str">
            <v>매출 substantive work</v>
          </cell>
          <cell r="E2" t="str">
            <v>!</v>
          </cell>
        </row>
        <row r="3">
          <cell r="A3">
            <v>356054499208</v>
          </cell>
          <cell r="B3">
            <v>356054499208</v>
          </cell>
          <cell r="D3" t="str">
            <v>매출 substantive work</v>
          </cell>
          <cell r="E3" t="str">
            <v>!</v>
          </cell>
        </row>
        <row r="4">
          <cell r="A4">
            <v>72814053805</v>
          </cell>
          <cell r="B4">
            <v>72814053805</v>
          </cell>
          <cell r="D4" t="str">
            <v>매출 substantive work</v>
          </cell>
          <cell r="E4" t="str">
            <v>!</v>
          </cell>
        </row>
        <row r="5">
          <cell r="A5">
            <v>72814053805</v>
          </cell>
          <cell r="B5">
            <v>72814053805</v>
          </cell>
          <cell r="D5" t="str">
            <v>매출 substantive work</v>
          </cell>
          <cell r="E5" t="str">
            <v>!</v>
          </cell>
        </row>
        <row r="6">
          <cell r="A6">
            <v>121819770410</v>
          </cell>
          <cell r="B6">
            <v>121819770410</v>
          </cell>
          <cell r="D6" t="str">
            <v>매출 substantive work</v>
          </cell>
          <cell r="E6" t="str">
            <v>!</v>
          </cell>
        </row>
        <row r="7">
          <cell r="A7">
            <v>121819770410</v>
          </cell>
          <cell r="B7">
            <v>121819770410</v>
          </cell>
          <cell r="D7" t="str">
            <v>매출 substantive work</v>
          </cell>
          <cell r="E7" t="str">
            <v>!</v>
          </cell>
        </row>
        <row r="8">
          <cell r="A8">
            <v>115610569689</v>
          </cell>
          <cell r="B8">
            <v>115610569689</v>
          </cell>
          <cell r="D8" t="str">
            <v>매출 substantive work</v>
          </cell>
          <cell r="E8" t="str">
            <v>!</v>
          </cell>
        </row>
        <row r="9">
          <cell r="A9">
            <v>115610569689</v>
          </cell>
          <cell r="B9">
            <v>115610569689</v>
          </cell>
          <cell r="D9" t="str">
            <v>매출 substantive work</v>
          </cell>
          <cell r="E9" t="str">
            <v>!</v>
          </cell>
        </row>
        <row r="10">
          <cell r="A10">
            <v>356054499208</v>
          </cell>
          <cell r="B10">
            <v>356054499208</v>
          </cell>
          <cell r="D10" t="str">
            <v>매출 substantive work</v>
          </cell>
          <cell r="E10" t="str">
            <v>!</v>
          </cell>
        </row>
        <row r="11">
          <cell r="A11">
            <v>356054499208</v>
          </cell>
          <cell r="B11">
            <v>356054499208</v>
          </cell>
          <cell r="D11" t="str">
            <v>매출 substantive work</v>
          </cell>
          <cell r="E11" t="str">
            <v>!</v>
          </cell>
        </row>
        <row r="12">
          <cell r="A12">
            <v>309405995566</v>
          </cell>
          <cell r="B12">
            <v>309405995566</v>
          </cell>
          <cell r="D12" t="str">
            <v>매출 substantive work</v>
          </cell>
          <cell r="E12" t="str">
            <v>!</v>
          </cell>
        </row>
        <row r="13">
          <cell r="A13">
            <v>309405995566</v>
          </cell>
          <cell r="B13">
            <v>309405995566</v>
          </cell>
          <cell r="D13" t="str">
            <v>매출 substantive work</v>
          </cell>
          <cell r="E13" t="str">
            <v>!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전세권"/>
      <sheetName val="건물임차보증금명세"/>
      <sheetName val="기타임차보증금"/>
      <sheetName val="전신전화가입권"/>
      <sheetName val="Tickmarks"/>
      <sheetName val="XREF"/>
      <sheetName val="표지어음"/>
      <sheetName val="만기보유LS"/>
      <sheetName val="리드"/>
      <sheetName val="TB(PL)"/>
      <sheetName val="BS누적"/>
      <sheetName val="수익증권"/>
      <sheetName val="선급비용"/>
      <sheetName val="미수이자"/>
      <sheetName val="Information"/>
      <sheetName val="Assets"/>
      <sheetName val="Receivables"/>
      <sheetName val="N15-Phai tra ngan han"/>
      <sheetName val="대출채권LS"/>
    </sheetNames>
    <sheetDataSet>
      <sheetData sheetId="0">
        <row r="8">
          <cell r="C8">
            <v>54900000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R392"/>
  <sheetViews>
    <sheetView tabSelected="1" zoomScale="75" zoomScaleNormal="75" workbookViewId="0">
      <pane xSplit="6" ySplit="6" topLeftCell="G7" activePane="bottomRight" state="frozen"/>
      <selection activeCell="A24" sqref="A24"/>
      <selection pane="topRight" activeCell="A24" sqref="A24"/>
      <selection pane="bottomLeft" activeCell="A24" sqref="A24"/>
      <selection pane="bottomRight" activeCell="A24" sqref="A24"/>
    </sheetView>
  </sheetViews>
  <sheetFormatPr defaultColWidth="9.28515625" defaultRowHeight="15" x14ac:dyDescent="0.25"/>
  <cols>
    <col min="1" max="1" width="8.140625" style="79" customWidth="1"/>
    <col min="2" max="2" width="7" style="79" customWidth="1"/>
    <col min="3" max="3" width="7.7109375" style="79" bestFit="1" customWidth="1"/>
    <col min="4" max="4" width="5.5703125" style="79" customWidth="1"/>
    <col min="5" max="6" width="34.28515625" style="79" customWidth="1"/>
    <col min="7" max="7" width="3" style="77" customWidth="1"/>
    <col min="8" max="8" width="22.42578125" style="10" customWidth="1"/>
    <col min="9" max="9" width="20.7109375" style="10" customWidth="1"/>
    <col min="10" max="10" width="20" style="10" customWidth="1"/>
    <col min="11" max="11" width="1.7109375" style="80" customWidth="1"/>
    <col min="12" max="13" width="20.7109375" style="10" customWidth="1"/>
    <col min="14" max="14" width="20" style="10" customWidth="1"/>
    <col min="15" max="15" width="1.7109375" style="80" customWidth="1"/>
    <col min="16" max="17" width="20.7109375" style="10" customWidth="1"/>
    <col min="18" max="18" width="20" style="10" customWidth="1"/>
    <col min="19" max="16384" width="9.28515625" style="80"/>
  </cols>
  <sheetData>
    <row r="1" spans="1:18" s="6" customFormat="1" x14ac:dyDescent="0.25">
      <c r="A1" s="1" t="s">
        <v>0</v>
      </c>
      <c r="B1" s="1"/>
      <c r="C1" s="2"/>
      <c r="D1" s="3"/>
      <c r="E1" s="3"/>
      <c r="F1" s="3"/>
      <c r="G1" s="4"/>
      <c r="H1" s="5"/>
      <c r="I1" s="5"/>
      <c r="J1" s="5"/>
      <c r="L1" s="5"/>
      <c r="M1" s="5"/>
      <c r="N1" s="5"/>
      <c r="P1" s="5"/>
      <c r="Q1" s="5"/>
      <c r="R1" s="5"/>
    </row>
    <row r="2" spans="1:18" s="6" customFormat="1" x14ac:dyDescent="0.25">
      <c r="A2" s="7" t="s">
        <v>1</v>
      </c>
      <c r="B2" s="7"/>
      <c r="C2" s="7"/>
      <c r="D2" s="8"/>
      <c r="E2" s="8"/>
      <c r="F2" s="8"/>
      <c r="G2" s="9"/>
      <c r="H2" s="10"/>
      <c r="I2" s="10"/>
      <c r="J2" s="10"/>
      <c r="L2" s="10"/>
      <c r="M2" s="10"/>
      <c r="N2" s="10"/>
      <c r="P2" s="10"/>
      <c r="Q2" s="10"/>
      <c r="R2" s="10"/>
    </row>
    <row r="3" spans="1:18" s="6" customFormat="1" x14ac:dyDescent="0.25">
      <c r="A3" s="8"/>
      <c r="B3" s="8"/>
      <c r="C3" s="8"/>
      <c r="D3" s="8"/>
      <c r="E3" s="8"/>
      <c r="F3" s="8"/>
      <c r="G3" s="9"/>
      <c r="H3" s="11" t="str">
        <f>H391</f>
        <v>Balanced</v>
      </c>
      <c r="I3" s="11" t="str">
        <f>I391</f>
        <v>Balanced</v>
      </c>
      <c r="J3" s="11" t="str">
        <f>J391</f>
        <v>Balanced</v>
      </c>
      <c r="L3" s="11" t="str">
        <f>L391</f>
        <v>Balanced</v>
      </c>
      <c r="M3" s="11" t="str">
        <f>M391</f>
        <v>Balanced</v>
      </c>
      <c r="N3" s="11" t="str">
        <f>N391</f>
        <v>Balanced</v>
      </c>
      <c r="P3" s="11" t="str">
        <f>P391</f>
        <v>Balanced</v>
      </c>
      <c r="Q3" s="11">
        <f>Q391</f>
        <v>-1.9073486328125E-6</v>
      </c>
      <c r="R3" s="11" t="str">
        <f>R391</f>
        <v>Balanced</v>
      </c>
    </row>
    <row r="4" spans="1:18" s="15" customFormat="1" x14ac:dyDescent="0.25">
      <c r="A4" s="12"/>
      <c r="B4" s="12"/>
      <c r="C4" s="12"/>
      <c r="D4" s="12"/>
      <c r="E4" s="12"/>
      <c r="F4" s="12"/>
      <c r="G4" s="13"/>
      <c r="H4" s="14" t="s">
        <v>2</v>
      </c>
      <c r="I4" s="14" t="str">
        <f>H4</f>
        <v>CTY M</v>
      </c>
      <c r="J4" s="14" t="str">
        <f>I4</f>
        <v>CTY M</v>
      </c>
      <c r="L4" s="14" t="str">
        <f>I4</f>
        <v>CTY M</v>
      </c>
      <c r="M4" s="14" t="str">
        <f>J4</f>
        <v>CTY M</v>
      </c>
      <c r="N4" s="14" t="str">
        <f>M4</f>
        <v>CTY M</v>
      </c>
      <c r="P4" s="14" t="str">
        <f>M4</f>
        <v>CTY M</v>
      </c>
      <c r="Q4" s="14" t="str">
        <f>N4</f>
        <v>CTY M</v>
      </c>
      <c r="R4" s="14" t="str">
        <f>Q4</f>
        <v>CTY M</v>
      </c>
    </row>
    <row r="5" spans="1:18" s="6" customFormat="1" ht="30.75" thickBot="1" x14ac:dyDescent="0.3">
      <c r="A5" s="16" t="s">
        <v>3</v>
      </c>
      <c r="B5" s="16" t="s">
        <v>4</v>
      </c>
      <c r="C5" s="16" t="s">
        <v>5</v>
      </c>
      <c r="D5" s="17" t="s">
        <v>6</v>
      </c>
      <c r="E5" s="17" t="s">
        <v>7</v>
      </c>
      <c r="F5" s="17" t="s">
        <v>8</v>
      </c>
      <c r="G5" s="18"/>
      <c r="H5" s="19" t="s">
        <v>9</v>
      </c>
      <c r="I5" s="20" t="s">
        <v>10</v>
      </c>
      <c r="J5" s="21" t="s">
        <v>11</v>
      </c>
      <c r="L5" s="22" t="s">
        <v>12</v>
      </c>
      <c r="M5" s="20" t="s">
        <v>13</v>
      </c>
      <c r="N5" s="21" t="s">
        <v>14</v>
      </c>
      <c r="P5" s="22" t="s">
        <v>15</v>
      </c>
      <c r="Q5" s="20" t="s">
        <v>16</v>
      </c>
      <c r="R5" s="21" t="s">
        <v>17</v>
      </c>
    </row>
    <row r="6" spans="1:18" s="6" customFormat="1" x14ac:dyDescent="0.25">
      <c r="A6" s="8"/>
      <c r="B6" s="8"/>
      <c r="C6" s="8"/>
      <c r="D6" s="8"/>
      <c r="E6" s="8"/>
      <c r="F6" s="8"/>
      <c r="G6" s="9" t="s">
        <v>18</v>
      </c>
      <c r="H6" s="10"/>
      <c r="I6" s="10"/>
      <c r="J6" s="10"/>
      <c r="L6" s="10"/>
      <c r="M6" s="10"/>
      <c r="N6" s="10"/>
      <c r="P6" s="10"/>
      <c r="Q6" s="10"/>
      <c r="R6" s="10"/>
    </row>
    <row r="7" spans="1:18" s="6" customFormat="1" x14ac:dyDescent="0.25">
      <c r="A7" s="8"/>
      <c r="B7" s="8"/>
      <c r="C7" s="8"/>
      <c r="D7" s="7"/>
      <c r="E7" s="7" t="s">
        <v>19</v>
      </c>
      <c r="F7" s="7" t="s">
        <v>20</v>
      </c>
      <c r="G7" s="4"/>
      <c r="H7" s="10"/>
      <c r="I7" s="10"/>
      <c r="J7" s="10"/>
      <c r="L7" s="10"/>
      <c r="M7" s="10"/>
      <c r="N7" s="10"/>
      <c r="P7" s="10"/>
      <c r="Q7" s="10"/>
      <c r="R7" s="10"/>
    </row>
    <row r="8" spans="1:18" s="6" customFormat="1" x14ac:dyDescent="0.25">
      <c r="A8" s="8"/>
      <c r="B8" s="8"/>
      <c r="C8" s="8"/>
      <c r="D8" s="8"/>
      <c r="E8" s="8"/>
      <c r="F8" s="8"/>
      <c r="G8" s="9"/>
      <c r="H8" s="10"/>
      <c r="I8" s="10"/>
      <c r="J8" s="10"/>
      <c r="L8" s="10"/>
      <c r="M8" s="10"/>
      <c r="N8" s="10"/>
      <c r="P8" s="10"/>
      <c r="Q8" s="10"/>
      <c r="R8" s="10"/>
    </row>
    <row r="9" spans="1:18" s="6" customFormat="1" x14ac:dyDescent="0.25">
      <c r="A9" s="8">
        <v>111001</v>
      </c>
      <c r="B9" s="23">
        <v>2700</v>
      </c>
      <c r="C9" s="24">
        <v>1111</v>
      </c>
      <c r="D9" s="24">
        <v>111</v>
      </c>
      <c r="E9" s="24" t="s">
        <v>21</v>
      </c>
      <c r="F9" s="24" t="s">
        <v>22</v>
      </c>
      <c r="G9" s="25" t="s">
        <v>18</v>
      </c>
      <c r="H9" s="26"/>
      <c r="I9" s="26">
        <f>SUMIFS(GD_M_2018!G:G,GD_M_2018!E:E,A9)</f>
        <v>10000000000</v>
      </c>
      <c r="J9" s="26">
        <f>H9+I9</f>
        <v>10000000000</v>
      </c>
      <c r="L9" s="26">
        <f>J9</f>
        <v>10000000000</v>
      </c>
      <c r="M9" s="26">
        <f>SUMIFS(GD_M_2019!G:G,GD_M_2019!E:E,A9)</f>
        <v>0</v>
      </c>
      <c r="N9" s="26">
        <f>M9+L9</f>
        <v>10000000000</v>
      </c>
      <c r="P9" s="26">
        <f>N9</f>
        <v>10000000000</v>
      </c>
      <c r="Q9" s="26">
        <f>SUMIFS(GD_M_2020!G:G,GD_M_2020!E:E,A9)</f>
        <v>0</v>
      </c>
      <c r="R9" s="26">
        <f>Q9+P9</f>
        <v>10000000000</v>
      </c>
    </row>
    <row r="10" spans="1:18" s="6" customFormat="1" x14ac:dyDescent="0.25">
      <c r="A10" s="8">
        <v>111002</v>
      </c>
      <c r="B10" s="23">
        <v>2700</v>
      </c>
      <c r="C10" s="24">
        <v>1112</v>
      </c>
      <c r="D10" s="24">
        <v>111</v>
      </c>
      <c r="E10" s="24" t="s">
        <v>23</v>
      </c>
      <c r="F10" s="24" t="s">
        <v>24</v>
      </c>
      <c r="G10" s="25" t="s">
        <v>18</v>
      </c>
      <c r="H10" s="26"/>
      <c r="I10" s="26">
        <f>SUMIFS(GD_M_2018!G:G,GD_M_2018!E:E,A10)</f>
        <v>0</v>
      </c>
      <c r="J10" s="26">
        <f>H10+I10</f>
        <v>0</v>
      </c>
      <c r="L10" s="26">
        <f t="shared" ref="L10:L11" si="0">J10</f>
        <v>0</v>
      </c>
      <c r="M10" s="26">
        <f>SUMIFS(GD_M_2019!G:G,GD_M_2019!E:E,A10)</f>
        <v>0</v>
      </c>
      <c r="N10" s="26">
        <f t="shared" ref="N10:N11" si="1">M10+L10</f>
        <v>0</v>
      </c>
      <c r="P10" s="26">
        <f t="shared" ref="P10:P11" si="2">N10</f>
        <v>0</v>
      </c>
      <c r="Q10" s="26">
        <f>SUMIFS(GD_M_2020!G:G,GD_M_2020!E:E,A10)</f>
        <v>0</v>
      </c>
      <c r="R10" s="26">
        <f t="shared" ref="R10:R11" si="3">Q10+P10</f>
        <v>0</v>
      </c>
    </row>
    <row r="11" spans="1:18" s="6" customFormat="1" x14ac:dyDescent="0.25">
      <c r="A11" s="8">
        <v>111003</v>
      </c>
      <c r="B11" s="23">
        <v>2700</v>
      </c>
      <c r="C11" s="24">
        <v>1113</v>
      </c>
      <c r="D11" s="24">
        <v>111</v>
      </c>
      <c r="E11" s="24" t="s">
        <v>25</v>
      </c>
      <c r="F11" s="24" t="s">
        <v>26</v>
      </c>
      <c r="G11" s="25" t="s">
        <v>18</v>
      </c>
      <c r="H11" s="26"/>
      <c r="I11" s="26">
        <f>SUMIFS(GD_M_2018!G:G,GD_M_2018!E:E,A11)</f>
        <v>0</v>
      </c>
      <c r="J11" s="26">
        <f>H11+I11</f>
        <v>0</v>
      </c>
      <c r="L11" s="26">
        <f t="shared" si="0"/>
        <v>0</v>
      </c>
      <c r="M11" s="26">
        <f>SUMIFS(GD_M_2019!G:G,GD_M_2019!E:E,A11)</f>
        <v>0</v>
      </c>
      <c r="N11" s="26">
        <f t="shared" si="1"/>
        <v>0</v>
      </c>
      <c r="P11" s="26">
        <f t="shared" si="2"/>
        <v>0</v>
      </c>
      <c r="Q11" s="26">
        <f>SUMIFS(GD_M_2020!G:G,GD_M_2020!E:E,A11)</f>
        <v>0</v>
      </c>
      <c r="R11" s="26">
        <f t="shared" si="3"/>
        <v>0</v>
      </c>
    </row>
    <row r="12" spans="1:18" s="6" customFormat="1" x14ac:dyDescent="0.25">
      <c r="A12" s="27"/>
      <c r="B12" s="27"/>
      <c r="C12" s="28"/>
      <c r="D12" s="28"/>
      <c r="E12" s="28" t="s">
        <v>27</v>
      </c>
      <c r="F12" s="28" t="s">
        <v>28</v>
      </c>
      <c r="G12" s="9"/>
      <c r="H12" s="29">
        <f>SUM(H9:H11)</f>
        <v>0</v>
      </c>
      <c r="I12" s="29">
        <f>SUM(I9:I11)</f>
        <v>10000000000</v>
      </c>
      <c r="J12" s="29">
        <f>SUM(J9:J11)</f>
        <v>10000000000</v>
      </c>
      <c r="L12" s="29">
        <f>SUM(L9:L11)</f>
        <v>10000000000</v>
      </c>
      <c r="M12" s="29">
        <f>SUM(M9:M11)</f>
        <v>0</v>
      </c>
      <c r="N12" s="29">
        <f>SUM(N9:N11)</f>
        <v>10000000000</v>
      </c>
      <c r="P12" s="29">
        <f>SUM(P9:P11)</f>
        <v>10000000000</v>
      </c>
      <c r="Q12" s="29">
        <f>SUM(Q9:Q11)</f>
        <v>0</v>
      </c>
      <c r="R12" s="29">
        <f>SUM(R9:R11)</f>
        <v>10000000000</v>
      </c>
    </row>
    <row r="13" spans="1:18" s="6" customFormat="1" x14ac:dyDescent="0.25">
      <c r="A13" s="8">
        <v>111004</v>
      </c>
      <c r="B13" s="23">
        <v>2700</v>
      </c>
      <c r="C13" s="24">
        <v>1121</v>
      </c>
      <c r="D13" s="24">
        <v>111</v>
      </c>
      <c r="E13" s="24" t="s">
        <v>21</v>
      </c>
      <c r="F13" s="24" t="s">
        <v>22</v>
      </c>
      <c r="G13" s="25" t="s">
        <v>18</v>
      </c>
      <c r="H13" s="26"/>
      <c r="I13" s="26">
        <f>SUMIFS(GD_M_2018!G:G,GD_M_2018!E:E,A13)</f>
        <v>80850000000</v>
      </c>
      <c r="J13" s="26">
        <f>H13+I13</f>
        <v>80850000000</v>
      </c>
      <c r="L13" s="26">
        <f t="shared" ref="L13:L15" si="4">J13</f>
        <v>80850000000</v>
      </c>
      <c r="M13" s="26">
        <f>SUMIFS(GD_M_2019!G:G,GD_M_2019!E:E,A13)</f>
        <v>-38590000000</v>
      </c>
      <c r="N13" s="26">
        <f t="shared" ref="N13:N15" si="5">M13+L13</f>
        <v>42260000000</v>
      </c>
      <c r="P13" s="26">
        <f t="shared" ref="P13:P15" si="6">N13</f>
        <v>42260000000</v>
      </c>
      <c r="Q13" s="26">
        <f>SUMIFS(GD_M_2020!G:G,GD_M_2020!E:E,A13)</f>
        <v>32100000000</v>
      </c>
      <c r="R13" s="26">
        <f t="shared" ref="R13:R15" si="7">Q13+P13</f>
        <v>74360000000</v>
      </c>
    </row>
    <row r="14" spans="1:18" s="6" customFormat="1" x14ac:dyDescent="0.25">
      <c r="A14" s="8">
        <v>111005</v>
      </c>
      <c r="B14" s="23">
        <v>2700</v>
      </c>
      <c r="C14" s="24">
        <v>1122</v>
      </c>
      <c r="D14" s="24">
        <v>111</v>
      </c>
      <c r="E14" s="24" t="s">
        <v>23</v>
      </c>
      <c r="F14" s="24" t="s">
        <v>24</v>
      </c>
      <c r="G14" s="25" t="s">
        <v>18</v>
      </c>
      <c r="H14" s="26"/>
      <c r="I14" s="26">
        <f>SUMIFS(GD_M_2018!G:G,GD_M_2018!E:E,A14)</f>
        <v>0</v>
      </c>
      <c r="J14" s="26">
        <f>H14+I14</f>
        <v>0</v>
      </c>
      <c r="L14" s="26">
        <f t="shared" si="4"/>
        <v>0</v>
      </c>
      <c r="M14" s="26">
        <f>SUMIFS(GD_M_2019!G:G,GD_M_2019!E:E,A14)</f>
        <v>0</v>
      </c>
      <c r="N14" s="26">
        <f t="shared" si="5"/>
        <v>0</v>
      </c>
      <c r="P14" s="26">
        <f t="shared" si="6"/>
        <v>0</v>
      </c>
      <c r="Q14" s="26">
        <f>SUMIFS(GD_M_2020!G:G,GD_M_2020!E:E,A14)</f>
        <v>0</v>
      </c>
      <c r="R14" s="26">
        <f t="shared" si="7"/>
        <v>0</v>
      </c>
    </row>
    <row r="15" spans="1:18" s="6" customFormat="1" x14ac:dyDescent="0.25">
      <c r="A15" s="8">
        <v>111006</v>
      </c>
      <c r="B15" s="23">
        <v>2700</v>
      </c>
      <c r="C15" s="24">
        <v>1123</v>
      </c>
      <c r="D15" s="24">
        <v>111</v>
      </c>
      <c r="E15" s="24" t="s">
        <v>25</v>
      </c>
      <c r="F15" s="24" t="s">
        <v>26</v>
      </c>
      <c r="G15" s="25" t="s">
        <v>18</v>
      </c>
      <c r="H15" s="26"/>
      <c r="I15" s="26">
        <f>SUMIFS(GD_M_2018!G:G,GD_M_2018!E:E,A15)</f>
        <v>0</v>
      </c>
      <c r="J15" s="26">
        <f>H15+I15</f>
        <v>0</v>
      </c>
      <c r="L15" s="26">
        <f t="shared" si="4"/>
        <v>0</v>
      </c>
      <c r="M15" s="26">
        <f>SUMIFS(GD_M_2019!G:G,GD_M_2019!E:E,A15)</f>
        <v>0</v>
      </c>
      <c r="N15" s="26">
        <f t="shared" si="5"/>
        <v>0</v>
      </c>
      <c r="P15" s="26">
        <f t="shared" si="6"/>
        <v>0</v>
      </c>
      <c r="Q15" s="26">
        <f>SUMIFS(GD_M_2020!G:G,GD_M_2020!E:E,A15)</f>
        <v>0</v>
      </c>
      <c r="R15" s="26">
        <f t="shared" si="7"/>
        <v>0</v>
      </c>
    </row>
    <row r="16" spans="1:18" s="6" customFormat="1" x14ac:dyDescent="0.25">
      <c r="A16" s="27"/>
      <c r="B16" s="27"/>
      <c r="C16" s="28"/>
      <c r="D16" s="28"/>
      <c r="E16" s="28" t="s">
        <v>29</v>
      </c>
      <c r="F16" s="28" t="s">
        <v>30</v>
      </c>
      <c r="G16" s="9"/>
      <c r="H16" s="29">
        <f>SUM(H13:H15)</f>
        <v>0</v>
      </c>
      <c r="I16" s="29">
        <f>SUM(I13:I15)</f>
        <v>80850000000</v>
      </c>
      <c r="J16" s="29">
        <f>SUM(J13:J15)</f>
        <v>80850000000</v>
      </c>
      <c r="L16" s="29">
        <f>SUM(L13:L15)</f>
        <v>80850000000</v>
      </c>
      <c r="M16" s="29">
        <f>SUM(M13:M15)</f>
        <v>-38590000000</v>
      </c>
      <c r="N16" s="29">
        <f>SUM(N13:N15)</f>
        <v>42260000000</v>
      </c>
      <c r="P16" s="29">
        <f>SUM(P13:P15)</f>
        <v>42260000000</v>
      </c>
      <c r="Q16" s="29">
        <f>SUM(Q13:Q15)</f>
        <v>32100000000</v>
      </c>
      <c r="R16" s="29">
        <f>SUM(R13:R15)</f>
        <v>74360000000</v>
      </c>
    </row>
    <row r="17" spans="1:18" s="6" customFormat="1" x14ac:dyDescent="0.25">
      <c r="A17" s="8">
        <v>111007</v>
      </c>
      <c r="B17" s="23">
        <v>2700</v>
      </c>
      <c r="C17" s="8">
        <v>1131</v>
      </c>
      <c r="D17" s="24">
        <v>111</v>
      </c>
      <c r="E17" s="24" t="s">
        <v>21</v>
      </c>
      <c r="F17" s="24" t="s">
        <v>22</v>
      </c>
      <c r="G17" s="25" t="s">
        <v>18</v>
      </c>
      <c r="H17" s="26"/>
      <c r="I17" s="26">
        <f>SUMIFS(GD_M_2018!G:G,GD_M_2018!E:E,A17)</f>
        <v>0</v>
      </c>
      <c r="J17" s="26">
        <f>H17+I17</f>
        <v>0</v>
      </c>
      <c r="L17" s="26">
        <f t="shared" ref="L17:L18" si="8">J17</f>
        <v>0</v>
      </c>
      <c r="M17" s="26">
        <f>SUMIFS(GD_M_2019!G:G,GD_M_2019!E:E,A17)</f>
        <v>0</v>
      </c>
      <c r="N17" s="26">
        <f t="shared" ref="N17:N18" si="9">M17+L17</f>
        <v>0</v>
      </c>
      <c r="P17" s="26">
        <f t="shared" ref="P17:P18" si="10">N17</f>
        <v>0</v>
      </c>
      <c r="Q17" s="26">
        <f>SUMIFS(GD_M_2020!G:G,GD_M_2020!E:E,A17)</f>
        <v>0</v>
      </c>
      <c r="R17" s="26">
        <f t="shared" ref="R17:R18" si="11">Q17+P17</f>
        <v>0</v>
      </c>
    </row>
    <row r="18" spans="1:18" s="6" customFormat="1" x14ac:dyDescent="0.25">
      <c r="A18" s="8">
        <v>111008</v>
      </c>
      <c r="B18" s="23">
        <v>2700</v>
      </c>
      <c r="C18" s="8">
        <v>1132</v>
      </c>
      <c r="D18" s="24">
        <v>111</v>
      </c>
      <c r="E18" s="24" t="s">
        <v>23</v>
      </c>
      <c r="F18" s="24" t="s">
        <v>24</v>
      </c>
      <c r="G18" s="25" t="s">
        <v>18</v>
      </c>
      <c r="H18" s="26"/>
      <c r="I18" s="26">
        <f>SUMIFS(GD_M_2018!G:G,GD_M_2018!E:E,A18)</f>
        <v>0</v>
      </c>
      <c r="J18" s="26">
        <f>H18+I18</f>
        <v>0</v>
      </c>
      <c r="L18" s="26">
        <f t="shared" si="8"/>
        <v>0</v>
      </c>
      <c r="M18" s="26">
        <f>SUMIFS(GD_M_2019!G:G,GD_M_2019!E:E,A18)</f>
        <v>0</v>
      </c>
      <c r="N18" s="26">
        <f t="shared" si="9"/>
        <v>0</v>
      </c>
      <c r="P18" s="26">
        <f t="shared" si="10"/>
        <v>0</v>
      </c>
      <c r="Q18" s="26">
        <f>SUMIFS(GD_M_2020!G:G,GD_M_2020!E:E,A18)</f>
        <v>0</v>
      </c>
      <c r="R18" s="26">
        <f t="shared" si="11"/>
        <v>0</v>
      </c>
    </row>
    <row r="19" spans="1:18" s="6" customFormat="1" x14ac:dyDescent="0.25">
      <c r="A19" s="27"/>
      <c r="B19" s="27"/>
      <c r="C19" s="28"/>
      <c r="D19" s="28"/>
      <c r="E19" s="28" t="s">
        <v>31</v>
      </c>
      <c r="F19" s="28" t="s">
        <v>32</v>
      </c>
      <c r="G19" s="9"/>
      <c r="H19" s="29">
        <f>SUM(H17:H18)</f>
        <v>0</v>
      </c>
      <c r="I19" s="29">
        <f>SUM(I17:I18)</f>
        <v>0</v>
      </c>
      <c r="J19" s="29">
        <f>SUM(J17:J18)</f>
        <v>0</v>
      </c>
      <c r="L19" s="29">
        <f>SUM(L17:L18)</f>
        <v>0</v>
      </c>
      <c r="M19" s="29">
        <f>SUM(M17:M18)</f>
        <v>0</v>
      </c>
      <c r="N19" s="29">
        <f>SUM(N17:N18)</f>
        <v>0</v>
      </c>
      <c r="P19" s="29">
        <f>SUM(P17:P18)</f>
        <v>0</v>
      </c>
      <c r="Q19" s="29">
        <f>SUM(Q17:Q18)</f>
        <v>0</v>
      </c>
      <c r="R19" s="29">
        <f>SUM(R17:R18)</f>
        <v>0</v>
      </c>
    </row>
    <row r="20" spans="1:18" s="6" customFormat="1" x14ac:dyDescent="0.25">
      <c r="A20" s="30"/>
      <c r="B20" s="30"/>
      <c r="C20" s="31"/>
      <c r="D20" s="31"/>
      <c r="E20" s="32" t="s">
        <v>33</v>
      </c>
      <c r="F20" s="32"/>
      <c r="G20" s="4"/>
      <c r="H20" s="33">
        <f>H12+H16+H19</f>
        <v>0</v>
      </c>
      <c r="I20" s="33">
        <f>I12+I16+I19</f>
        <v>90850000000</v>
      </c>
      <c r="J20" s="33">
        <f>J12+J16+J19</f>
        <v>90850000000</v>
      </c>
      <c r="L20" s="33">
        <f>L12+L16+L19</f>
        <v>90850000000</v>
      </c>
      <c r="M20" s="33">
        <f>M12+M16+M19</f>
        <v>-38590000000</v>
      </c>
      <c r="N20" s="33">
        <f>N12+N16+N19</f>
        <v>52260000000</v>
      </c>
      <c r="P20" s="33">
        <f>P12+P16+P19</f>
        <v>52260000000</v>
      </c>
      <c r="Q20" s="33">
        <f>Q12+Q16+Q19</f>
        <v>32100000000</v>
      </c>
      <c r="R20" s="33">
        <f>R12+R16+R19</f>
        <v>84360000000</v>
      </c>
    </row>
    <row r="21" spans="1:18" s="6" customFormat="1" x14ac:dyDescent="0.25">
      <c r="A21" s="34">
        <v>112001</v>
      </c>
      <c r="B21" s="23">
        <v>2700</v>
      </c>
      <c r="C21" s="35">
        <v>1281</v>
      </c>
      <c r="D21" s="24">
        <v>112</v>
      </c>
      <c r="E21" s="35" t="s">
        <v>34</v>
      </c>
      <c r="F21" s="35" t="s">
        <v>35</v>
      </c>
      <c r="G21" s="25" t="s">
        <v>18</v>
      </c>
      <c r="H21" s="26"/>
      <c r="I21" s="26">
        <f>SUMIFS(GD_M_2018!G:G,GD_M_2018!E:E,A21)</f>
        <v>0</v>
      </c>
      <c r="J21" s="26">
        <f>H21+I21</f>
        <v>0</v>
      </c>
      <c r="L21" s="26">
        <f t="shared" ref="L21:L22" si="12">J21</f>
        <v>0</v>
      </c>
      <c r="M21" s="26">
        <f>SUMIFS(GD_M_2019!G:G,GD_M_2019!E:E,A21)</f>
        <v>0</v>
      </c>
      <c r="N21" s="26">
        <f t="shared" ref="N21:N22" si="13">M21+L21</f>
        <v>0</v>
      </c>
      <c r="P21" s="26">
        <f t="shared" ref="P21:P22" si="14">N21</f>
        <v>0</v>
      </c>
      <c r="Q21" s="26">
        <f>SUMIFS(GD_M_2020!G:G,GD_M_2020!E:E,A21)</f>
        <v>0</v>
      </c>
      <c r="R21" s="26">
        <f t="shared" ref="R21:R22" si="15">Q21+P21</f>
        <v>0</v>
      </c>
    </row>
    <row r="22" spans="1:18" s="6" customFormat="1" x14ac:dyDescent="0.25">
      <c r="A22" s="34">
        <v>112002</v>
      </c>
      <c r="B22" s="23">
        <v>2700</v>
      </c>
      <c r="C22" s="35">
        <v>1288</v>
      </c>
      <c r="D22" s="24">
        <v>112</v>
      </c>
      <c r="E22" s="35" t="s">
        <v>36</v>
      </c>
      <c r="F22" s="35" t="s">
        <v>37</v>
      </c>
      <c r="G22" s="25" t="s">
        <v>18</v>
      </c>
      <c r="H22" s="26"/>
      <c r="I22" s="26">
        <f>SUMIFS(GD_M_2018!G:G,GD_M_2018!E:E,A22)</f>
        <v>0</v>
      </c>
      <c r="J22" s="26">
        <f>H22+I22</f>
        <v>0</v>
      </c>
      <c r="L22" s="26">
        <f t="shared" si="12"/>
        <v>0</v>
      </c>
      <c r="M22" s="26">
        <f>SUMIFS(GD_M_2019!G:G,GD_M_2019!E:E,A22)</f>
        <v>0</v>
      </c>
      <c r="N22" s="26">
        <f t="shared" si="13"/>
        <v>0</v>
      </c>
      <c r="P22" s="26">
        <f t="shared" si="14"/>
        <v>0</v>
      </c>
      <c r="Q22" s="26">
        <f>SUMIFS(GD_M_2020!G:G,GD_M_2020!E:E,A22)</f>
        <v>0</v>
      </c>
      <c r="R22" s="26">
        <f t="shared" si="15"/>
        <v>0</v>
      </c>
    </row>
    <row r="23" spans="1:18" s="6" customFormat="1" x14ac:dyDescent="0.25">
      <c r="A23" s="36"/>
      <c r="B23" s="36"/>
      <c r="C23" s="32"/>
      <c r="D23" s="32"/>
      <c r="E23" s="32" t="s">
        <v>38</v>
      </c>
      <c r="F23" s="32" t="s">
        <v>39</v>
      </c>
      <c r="G23" s="4"/>
      <c r="H23" s="33">
        <f>SUM(H21:H22)</f>
        <v>0</v>
      </c>
      <c r="I23" s="33">
        <f>SUM(I21:I22)</f>
        <v>0</v>
      </c>
      <c r="J23" s="33">
        <f>SUM(J21:J22)</f>
        <v>0</v>
      </c>
      <c r="L23" s="33">
        <f>SUM(L21:L22)</f>
        <v>0</v>
      </c>
      <c r="M23" s="33">
        <f>SUM(M21:M22)</f>
        <v>0</v>
      </c>
      <c r="N23" s="33">
        <f>SUM(N21:N22)</f>
        <v>0</v>
      </c>
      <c r="P23" s="33">
        <f>SUM(P21:P22)</f>
        <v>0</v>
      </c>
      <c r="Q23" s="33">
        <f>SUM(Q21:Q22)</f>
        <v>0</v>
      </c>
      <c r="R23" s="33">
        <f>SUM(R21:R22)</f>
        <v>0</v>
      </c>
    </row>
    <row r="24" spans="1:18" s="6" customFormat="1" x14ac:dyDescent="0.25">
      <c r="A24" s="1"/>
      <c r="B24" s="1"/>
      <c r="C24" s="2"/>
      <c r="D24" s="3">
        <v>110</v>
      </c>
      <c r="E24" s="3" t="s">
        <v>40</v>
      </c>
      <c r="F24" s="3" t="s">
        <v>41</v>
      </c>
      <c r="G24" s="4"/>
      <c r="H24" s="5">
        <f>H20+H23</f>
        <v>0</v>
      </c>
      <c r="I24" s="5">
        <f>I20+I23</f>
        <v>90850000000</v>
      </c>
      <c r="J24" s="5">
        <f>J20+J23</f>
        <v>90850000000</v>
      </c>
      <c r="L24" s="5">
        <f>L20+L23</f>
        <v>90850000000</v>
      </c>
      <c r="M24" s="5">
        <f>M20+M23</f>
        <v>-38590000000</v>
      </c>
      <c r="N24" s="5">
        <f>N20+N23</f>
        <v>52260000000</v>
      </c>
      <c r="P24" s="5">
        <f>P20+P23</f>
        <v>52260000000</v>
      </c>
      <c r="Q24" s="5">
        <f>Q20+Q23</f>
        <v>32100000000</v>
      </c>
      <c r="R24" s="5">
        <f>R20+R23</f>
        <v>84360000000</v>
      </c>
    </row>
    <row r="25" spans="1:18" s="6" customFormat="1" x14ac:dyDescent="0.25">
      <c r="A25" s="37">
        <v>121001</v>
      </c>
      <c r="B25" s="23">
        <v>2300</v>
      </c>
      <c r="C25" s="8">
        <v>1211</v>
      </c>
      <c r="D25" s="24">
        <v>121</v>
      </c>
      <c r="E25" s="24" t="s">
        <v>42</v>
      </c>
      <c r="F25" s="24" t="s">
        <v>43</v>
      </c>
      <c r="G25" s="25" t="s">
        <v>18</v>
      </c>
      <c r="H25" s="26"/>
      <c r="I25" s="26">
        <f>SUMIFS(GD_M_2018!G:G,GD_M_2018!E:E,A25)</f>
        <v>0</v>
      </c>
      <c r="J25" s="26">
        <f>H25+I25</f>
        <v>0</v>
      </c>
      <c r="L25" s="26">
        <f t="shared" ref="L25:L27" si="16">J25</f>
        <v>0</v>
      </c>
      <c r="M25" s="26">
        <f>SUMIFS(GD_M_2019!G:G,GD_M_2019!E:E,A25)</f>
        <v>0</v>
      </c>
      <c r="N25" s="26">
        <f t="shared" ref="N25:N27" si="17">M25+L25</f>
        <v>0</v>
      </c>
      <c r="P25" s="26">
        <f t="shared" ref="P25:P27" si="18">N25</f>
        <v>0</v>
      </c>
      <c r="Q25" s="26">
        <f>SUMIFS(GD_M_2020!G:G,GD_M_2020!E:E,A25)</f>
        <v>0</v>
      </c>
      <c r="R25" s="26">
        <f t="shared" ref="R25:R27" si="19">Q25+P25</f>
        <v>0</v>
      </c>
    </row>
    <row r="26" spans="1:18" s="6" customFormat="1" x14ac:dyDescent="0.25">
      <c r="A26" s="37">
        <v>121002</v>
      </c>
      <c r="B26" s="23">
        <v>2300</v>
      </c>
      <c r="C26" s="8">
        <v>1212</v>
      </c>
      <c r="D26" s="24">
        <v>121</v>
      </c>
      <c r="E26" s="24" t="s">
        <v>44</v>
      </c>
      <c r="F26" s="24" t="s">
        <v>45</v>
      </c>
      <c r="G26" s="25" t="s">
        <v>18</v>
      </c>
      <c r="H26" s="26"/>
      <c r="I26" s="26">
        <f>SUMIFS(GD_M_2018!G:G,GD_M_2018!E:E,A26)</f>
        <v>0</v>
      </c>
      <c r="J26" s="26">
        <f>H26+I26</f>
        <v>0</v>
      </c>
      <c r="L26" s="26">
        <f t="shared" si="16"/>
        <v>0</v>
      </c>
      <c r="M26" s="26">
        <f>SUMIFS(GD_M_2019!G:G,GD_M_2019!E:E,A26)</f>
        <v>0</v>
      </c>
      <c r="N26" s="26">
        <f t="shared" si="17"/>
        <v>0</v>
      </c>
      <c r="P26" s="26">
        <f t="shared" si="18"/>
        <v>0</v>
      </c>
      <c r="Q26" s="26">
        <f>SUMIFS(GD_M_2020!G:G,GD_M_2020!E:E,A26)</f>
        <v>0</v>
      </c>
      <c r="R26" s="26">
        <f t="shared" si="19"/>
        <v>0</v>
      </c>
    </row>
    <row r="27" spans="1:18" s="6" customFormat="1" x14ac:dyDescent="0.25">
      <c r="A27" s="37">
        <v>121003</v>
      </c>
      <c r="B27" s="23">
        <v>2300</v>
      </c>
      <c r="C27" s="8">
        <v>1218</v>
      </c>
      <c r="D27" s="24">
        <v>121</v>
      </c>
      <c r="E27" s="24" t="s">
        <v>46</v>
      </c>
      <c r="F27" s="24" t="s">
        <v>47</v>
      </c>
      <c r="G27" s="25" t="s">
        <v>18</v>
      </c>
      <c r="H27" s="26"/>
      <c r="I27" s="26">
        <f>SUMIFS(GD_M_2018!G:G,GD_M_2018!E:E,A27)</f>
        <v>0</v>
      </c>
      <c r="J27" s="26">
        <f>H27+I27</f>
        <v>0</v>
      </c>
      <c r="L27" s="26">
        <f t="shared" si="16"/>
        <v>0</v>
      </c>
      <c r="M27" s="26">
        <f>SUMIFS(GD_M_2019!G:G,GD_M_2019!E:E,A27)</f>
        <v>0</v>
      </c>
      <c r="N27" s="26">
        <f t="shared" si="17"/>
        <v>0</v>
      </c>
      <c r="P27" s="26">
        <f t="shared" si="18"/>
        <v>0</v>
      </c>
      <c r="Q27" s="26">
        <f>SUMIFS(GD_M_2020!G:G,GD_M_2020!E:E,A27)</f>
        <v>0</v>
      </c>
      <c r="R27" s="26">
        <f t="shared" si="19"/>
        <v>0</v>
      </c>
    </row>
    <row r="28" spans="1:18" s="6" customFormat="1" x14ac:dyDescent="0.25">
      <c r="A28" s="27"/>
      <c r="B28" s="27"/>
      <c r="C28" s="28"/>
      <c r="D28" s="28"/>
      <c r="E28" s="28" t="s">
        <v>48</v>
      </c>
      <c r="F28" s="28" t="s">
        <v>49</v>
      </c>
      <c r="G28" s="9"/>
      <c r="H28" s="29">
        <f>SUM(H25:H27)</f>
        <v>0</v>
      </c>
      <c r="I28" s="29">
        <f>SUM(I25:I27)</f>
        <v>0</v>
      </c>
      <c r="J28" s="29">
        <f>SUM(J25:J27)</f>
        <v>0</v>
      </c>
      <c r="L28" s="29">
        <f>SUM(L25:L27)</f>
        <v>0</v>
      </c>
      <c r="M28" s="29">
        <f>SUM(M25:M27)</f>
        <v>0</v>
      </c>
      <c r="N28" s="29">
        <f>SUM(N25:N27)</f>
        <v>0</v>
      </c>
      <c r="P28" s="29">
        <f>SUM(P25:P27)</f>
        <v>0</v>
      </c>
      <c r="Q28" s="29">
        <f>SUM(Q25:Q27)</f>
        <v>0</v>
      </c>
      <c r="R28" s="29">
        <f>SUM(R25:R27)</f>
        <v>0</v>
      </c>
    </row>
    <row r="29" spans="1:18" s="6" customFormat="1" x14ac:dyDescent="0.25">
      <c r="A29" s="27">
        <v>122001</v>
      </c>
      <c r="B29" s="27"/>
      <c r="C29" s="28">
        <v>2291</v>
      </c>
      <c r="D29" s="28">
        <v>122</v>
      </c>
      <c r="E29" s="28" t="s">
        <v>50</v>
      </c>
      <c r="F29" s="28" t="s">
        <v>51</v>
      </c>
      <c r="G29" s="9" t="s">
        <v>18</v>
      </c>
      <c r="H29" s="29"/>
      <c r="I29" s="26">
        <f>SUMIFS(GD_M_2018!G:G,GD_M_2018!E:E,A29)</f>
        <v>0</v>
      </c>
      <c r="J29" s="29">
        <f>H29+I29</f>
        <v>0</v>
      </c>
      <c r="L29" s="26">
        <f t="shared" ref="L29:L32" si="20">J29</f>
        <v>0</v>
      </c>
      <c r="M29" s="26">
        <f>SUMIFS(GD_M_2019!G:G,GD_M_2019!E:E,A29)</f>
        <v>0</v>
      </c>
      <c r="N29" s="26">
        <f t="shared" ref="N29:N32" si="21">M29+L29</f>
        <v>0</v>
      </c>
      <c r="P29" s="26">
        <f t="shared" ref="P29:P32" si="22">N29</f>
        <v>0</v>
      </c>
      <c r="Q29" s="26">
        <f>SUMIFS(GD_M_2020!G:G,GD_M_2020!E:E,A29)</f>
        <v>0</v>
      </c>
      <c r="R29" s="26">
        <f t="shared" ref="R29:R32" si="23">Q29+P29</f>
        <v>0</v>
      </c>
    </row>
    <row r="30" spans="1:18" s="6" customFormat="1" x14ac:dyDescent="0.25">
      <c r="A30" s="37">
        <v>123001</v>
      </c>
      <c r="B30" s="23">
        <v>2300</v>
      </c>
      <c r="C30" s="38">
        <v>1281</v>
      </c>
      <c r="D30" s="24">
        <v>123</v>
      </c>
      <c r="E30" s="24" t="s">
        <v>34</v>
      </c>
      <c r="F30" s="24" t="s">
        <v>35</v>
      </c>
      <c r="G30" s="25" t="s">
        <v>18</v>
      </c>
      <c r="H30" s="26"/>
      <c r="I30" s="26">
        <f>SUMIFS(GD_M_2018!G:G,GD_M_2018!E:E,A30)</f>
        <v>0</v>
      </c>
      <c r="J30" s="26">
        <f>H30+I30</f>
        <v>0</v>
      </c>
      <c r="L30" s="26">
        <f t="shared" si="20"/>
        <v>0</v>
      </c>
      <c r="M30" s="26">
        <f>SUMIFS(GD_M_2019!G:G,GD_M_2019!E:E,A30)</f>
        <v>0</v>
      </c>
      <c r="N30" s="26">
        <f t="shared" si="21"/>
        <v>0</v>
      </c>
      <c r="P30" s="26">
        <f t="shared" si="22"/>
        <v>0</v>
      </c>
      <c r="Q30" s="26">
        <f>SUMIFS(GD_M_2020!G:G,GD_M_2020!E:E,A30)</f>
        <v>0</v>
      </c>
      <c r="R30" s="26">
        <f t="shared" si="23"/>
        <v>0</v>
      </c>
    </row>
    <row r="31" spans="1:18" s="6" customFormat="1" x14ac:dyDescent="0.25">
      <c r="A31" s="37">
        <v>123002</v>
      </c>
      <c r="B31" s="23">
        <v>2300</v>
      </c>
      <c r="C31" s="24">
        <v>1282</v>
      </c>
      <c r="D31" s="24">
        <v>123</v>
      </c>
      <c r="E31" s="24" t="s">
        <v>44</v>
      </c>
      <c r="F31" s="24" t="s">
        <v>45</v>
      </c>
      <c r="G31" s="25" t="s">
        <v>18</v>
      </c>
      <c r="H31" s="26"/>
      <c r="I31" s="26">
        <f>SUMIFS(GD_M_2018!G:G,GD_M_2018!E:E,A31)</f>
        <v>0</v>
      </c>
      <c r="J31" s="26">
        <f>H31+I31</f>
        <v>0</v>
      </c>
      <c r="L31" s="26">
        <f t="shared" si="20"/>
        <v>0</v>
      </c>
      <c r="M31" s="26">
        <f>SUMIFS(GD_M_2019!G:G,GD_M_2019!E:E,A31)</f>
        <v>0</v>
      </c>
      <c r="N31" s="26">
        <f t="shared" si="21"/>
        <v>0</v>
      </c>
      <c r="P31" s="26">
        <f t="shared" si="22"/>
        <v>0</v>
      </c>
      <c r="Q31" s="26">
        <f>SUMIFS(GD_M_2020!G:G,GD_M_2020!E:E,A31)</f>
        <v>0</v>
      </c>
      <c r="R31" s="26">
        <f t="shared" si="23"/>
        <v>0</v>
      </c>
    </row>
    <row r="32" spans="1:18" s="6" customFormat="1" x14ac:dyDescent="0.25">
      <c r="A32" s="34">
        <v>123003</v>
      </c>
      <c r="B32" s="39">
        <v>2300</v>
      </c>
      <c r="C32" s="40">
        <v>12882</v>
      </c>
      <c r="D32" s="35">
        <v>123</v>
      </c>
      <c r="E32" s="35" t="s">
        <v>36</v>
      </c>
      <c r="F32" s="35" t="s">
        <v>37</v>
      </c>
      <c r="G32" s="25" t="s">
        <v>18</v>
      </c>
      <c r="H32" s="41"/>
      <c r="I32" s="26">
        <f>SUMIFS(GD_M_2018!G:G,GD_M_2018!E:E,A32)</f>
        <v>0</v>
      </c>
      <c r="J32" s="41">
        <f>H32+I32</f>
        <v>0</v>
      </c>
      <c r="L32" s="26">
        <f t="shared" si="20"/>
        <v>0</v>
      </c>
      <c r="M32" s="26">
        <f>SUMIFS(GD_M_2019!G:G,GD_M_2019!E:E,A32)</f>
        <v>0</v>
      </c>
      <c r="N32" s="26">
        <f t="shared" si="21"/>
        <v>0</v>
      </c>
      <c r="P32" s="26">
        <f t="shared" si="22"/>
        <v>0</v>
      </c>
      <c r="Q32" s="26">
        <f>SUMIFS(GD_M_2020!G:G,GD_M_2020!E:E,A32)</f>
        <v>0</v>
      </c>
      <c r="R32" s="26">
        <f t="shared" si="23"/>
        <v>0</v>
      </c>
    </row>
    <row r="33" spans="1:18" s="6" customFormat="1" x14ac:dyDescent="0.25">
      <c r="A33" s="27"/>
      <c r="B33" s="27"/>
      <c r="C33" s="28"/>
      <c r="D33" s="28"/>
      <c r="E33" s="28" t="s">
        <v>52</v>
      </c>
      <c r="F33" s="28" t="s">
        <v>53</v>
      </c>
      <c r="G33" s="9"/>
      <c r="H33" s="29">
        <f>SUM(H30:H32)</f>
        <v>0</v>
      </c>
      <c r="I33" s="29">
        <f>SUM(I30:I32)</f>
        <v>0</v>
      </c>
      <c r="J33" s="29">
        <f>SUM(J30:J32)</f>
        <v>0</v>
      </c>
      <c r="L33" s="29">
        <f>SUM(L30:L32)</f>
        <v>0</v>
      </c>
      <c r="M33" s="29">
        <f>SUM(M30:M32)</f>
        <v>0</v>
      </c>
      <c r="N33" s="29">
        <f>SUM(N30:N32)</f>
        <v>0</v>
      </c>
      <c r="P33" s="29">
        <f>SUM(P30:P32)</f>
        <v>0</v>
      </c>
      <c r="Q33" s="29">
        <f>SUM(Q30:Q32)</f>
        <v>0</v>
      </c>
      <c r="R33" s="29">
        <f>SUM(R30:R32)</f>
        <v>0</v>
      </c>
    </row>
    <row r="34" spans="1:18" s="6" customFormat="1" x14ac:dyDescent="0.25">
      <c r="A34" s="42"/>
      <c r="B34" s="42"/>
      <c r="C34" s="3"/>
      <c r="D34" s="3">
        <v>120</v>
      </c>
      <c r="E34" s="3" t="s">
        <v>54</v>
      </c>
      <c r="F34" s="3" t="s">
        <v>55</v>
      </c>
      <c r="G34" s="4"/>
      <c r="H34" s="5">
        <f>SUM(H28:H29,H33)</f>
        <v>0</v>
      </c>
      <c r="I34" s="5">
        <f>SUM(I28:I29,I33)</f>
        <v>0</v>
      </c>
      <c r="J34" s="5">
        <f>SUM(J28:J29,J33)</f>
        <v>0</v>
      </c>
      <c r="L34" s="5">
        <f>SUM(L28:L29,L33)</f>
        <v>0</v>
      </c>
      <c r="M34" s="5">
        <f>SUM(M28:M29,M33)</f>
        <v>0</v>
      </c>
      <c r="N34" s="5">
        <f>SUM(N28:N29,N33)</f>
        <v>0</v>
      </c>
      <c r="P34" s="5">
        <f>SUM(P28:P29,P33)</f>
        <v>0</v>
      </c>
      <c r="Q34" s="5">
        <f>SUM(Q28:Q29,Q33)</f>
        <v>0</v>
      </c>
      <c r="R34" s="5">
        <f>SUM(R28:R29,R33)</f>
        <v>0</v>
      </c>
    </row>
    <row r="35" spans="1:18" s="6" customFormat="1" x14ac:dyDescent="0.25">
      <c r="A35" s="27">
        <v>131001</v>
      </c>
      <c r="B35" s="27">
        <v>2500</v>
      </c>
      <c r="C35" s="43">
        <v>1311</v>
      </c>
      <c r="D35" s="28">
        <v>131</v>
      </c>
      <c r="E35" s="28" t="s">
        <v>56</v>
      </c>
      <c r="F35" s="28" t="s">
        <v>57</v>
      </c>
      <c r="G35" s="25" t="s">
        <v>18</v>
      </c>
      <c r="H35" s="29"/>
      <c r="I35" s="26">
        <f>SUMIFS(GD_M_2018!G:G,GD_M_2018!E:E,A35)</f>
        <v>2400000000</v>
      </c>
      <c r="J35" s="29">
        <f>H35+I35</f>
        <v>2400000000</v>
      </c>
      <c r="L35" s="26">
        <f t="shared" ref="L35:L39" si="24">J35</f>
        <v>2400000000</v>
      </c>
      <c r="M35" s="26">
        <f>SUMIFS(GD_M_2019!G:G,GD_M_2019!E:E,A35)</f>
        <v>1440000000</v>
      </c>
      <c r="N35" s="26">
        <f t="shared" ref="N35:N39" si="25">M35+L35</f>
        <v>3840000000</v>
      </c>
      <c r="P35" s="26">
        <f t="shared" ref="P35:P39" si="26">N35</f>
        <v>3840000000</v>
      </c>
      <c r="Q35" s="26">
        <f>SUMIFS(GD_M_2020!G:G,GD_M_2020!E:E,A35)</f>
        <v>15000000000</v>
      </c>
      <c r="R35" s="26">
        <f t="shared" ref="R35:R39" si="27">Q35+P35</f>
        <v>18840000000</v>
      </c>
    </row>
    <row r="36" spans="1:18" s="6" customFormat="1" x14ac:dyDescent="0.25">
      <c r="A36" s="27">
        <v>132001</v>
      </c>
      <c r="B36" s="27">
        <v>2550</v>
      </c>
      <c r="C36" s="43">
        <v>3313</v>
      </c>
      <c r="D36" s="28">
        <v>132</v>
      </c>
      <c r="E36" s="28" t="s">
        <v>58</v>
      </c>
      <c r="F36" s="28" t="s">
        <v>59</v>
      </c>
      <c r="G36" s="25" t="s">
        <v>18</v>
      </c>
      <c r="H36" s="29"/>
      <c r="I36" s="26">
        <f>SUMIFS(GD_M_2018!G:G,GD_M_2018!E:E,A36)</f>
        <v>0</v>
      </c>
      <c r="J36" s="29">
        <f>H36+I36</f>
        <v>0</v>
      </c>
      <c r="L36" s="26">
        <f t="shared" si="24"/>
        <v>0</v>
      </c>
      <c r="M36" s="26">
        <f>SUMIFS(GD_M_2019!G:G,GD_M_2019!E:E,A36)</f>
        <v>0</v>
      </c>
      <c r="N36" s="26">
        <f t="shared" si="25"/>
        <v>0</v>
      </c>
      <c r="P36" s="26">
        <f t="shared" si="26"/>
        <v>0</v>
      </c>
      <c r="Q36" s="26">
        <f>SUMIFS(GD_M_2020!G:G,GD_M_2020!E:E,A36)</f>
        <v>0</v>
      </c>
      <c r="R36" s="26">
        <f t="shared" si="27"/>
        <v>0</v>
      </c>
    </row>
    <row r="37" spans="1:18" s="6" customFormat="1" x14ac:dyDescent="0.25">
      <c r="A37" s="37">
        <v>133001</v>
      </c>
      <c r="B37" s="37">
        <v>2510</v>
      </c>
      <c r="C37" s="38">
        <v>13621</v>
      </c>
      <c r="D37" s="24">
        <v>133</v>
      </c>
      <c r="E37" s="24" t="s">
        <v>60</v>
      </c>
      <c r="F37" s="24" t="s">
        <v>61</v>
      </c>
      <c r="G37" s="25" t="s">
        <v>18</v>
      </c>
      <c r="H37" s="26"/>
      <c r="I37" s="26">
        <f>SUMIFS(GD_M_2018!G:G,GD_M_2018!E:E,A37)</f>
        <v>0</v>
      </c>
      <c r="J37" s="26">
        <f>H37+I37</f>
        <v>0</v>
      </c>
      <c r="L37" s="26">
        <f t="shared" si="24"/>
        <v>0</v>
      </c>
      <c r="M37" s="26">
        <f>SUMIFS(GD_M_2019!G:G,GD_M_2019!E:E,A37)</f>
        <v>0</v>
      </c>
      <c r="N37" s="26">
        <f t="shared" si="25"/>
        <v>0</v>
      </c>
      <c r="P37" s="26">
        <f t="shared" si="26"/>
        <v>0</v>
      </c>
      <c r="Q37" s="26">
        <f>SUMIFS(GD_M_2020!G:G,GD_M_2020!E:E,A37)</f>
        <v>0</v>
      </c>
      <c r="R37" s="26">
        <f t="shared" si="27"/>
        <v>0</v>
      </c>
    </row>
    <row r="38" spans="1:18" s="6" customFormat="1" x14ac:dyDescent="0.25">
      <c r="A38" s="37">
        <v>133002</v>
      </c>
      <c r="B38" s="37">
        <v>2510</v>
      </c>
      <c r="C38" s="38">
        <v>13631</v>
      </c>
      <c r="D38" s="24">
        <v>133</v>
      </c>
      <c r="E38" s="24" t="s">
        <v>62</v>
      </c>
      <c r="F38" s="24" t="s">
        <v>63</v>
      </c>
      <c r="G38" s="25" t="s">
        <v>18</v>
      </c>
      <c r="H38" s="26"/>
      <c r="I38" s="26">
        <f>SUMIFS(GD_M_2018!G:G,GD_M_2018!E:E,A38)</f>
        <v>0</v>
      </c>
      <c r="J38" s="26">
        <f>H38+I38</f>
        <v>0</v>
      </c>
      <c r="L38" s="26">
        <f t="shared" si="24"/>
        <v>0</v>
      </c>
      <c r="M38" s="26">
        <f>SUMIFS(GD_M_2019!G:G,GD_M_2019!E:E,A38)</f>
        <v>0</v>
      </c>
      <c r="N38" s="26">
        <f t="shared" si="25"/>
        <v>0</v>
      </c>
      <c r="P38" s="26">
        <f t="shared" si="26"/>
        <v>0</v>
      </c>
      <c r="Q38" s="26">
        <f>SUMIFS(GD_M_2020!G:G,GD_M_2020!E:E,A38)</f>
        <v>0</v>
      </c>
      <c r="R38" s="26">
        <f t="shared" si="27"/>
        <v>0</v>
      </c>
    </row>
    <row r="39" spans="1:18" s="6" customFormat="1" x14ac:dyDescent="0.25">
      <c r="A39" s="37">
        <v>133003</v>
      </c>
      <c r="B39" s="37">
        <v>2510</v>
      </c>
      <c r="C39" s="38">
        <v>13681</v>
      </c>
      <c r="D39" s="24">
        <v>133</v>
      </c>
      <c r="E39" s="24" t="s">
        <v>64</v>
      </c>
      <c r="F39" s="24" t="s">
        <v>65</v>
      </c>
      <c r="G39" s="25" t="s">
        <v>18</v>
      </c>
      <c r="H39" s="26"/>
      <c r="I39" s="26">
        <f>SUMIFS(GD_M_2018!G:G,GD_M_2018!E:E,A39)</f>
        <v>0</v>
      </c>
      <c r="J39" s="26">
        <f>H39+I39</f>
        <v>0</v>
      </c>
      <c r="L39" s="26">
        <f t="shared" si="24"/>
        <v>0</v>
      </c>
      <c r="M39" s="26">
        <f>SUMIFS(GD_M_2019!G:G,GD_M_2019!E:E,A39)</f>
        <v>0</v>
      </c>
      <c r="N39" s="26">
        <f t="shared" si="25"/>
        <v>0</v>
      </c>
      <c r="P39" s="26">
        <f t="shared" si="26"/>
        <v>0</v>
      </c>
      <c r="Q39" s="26">
        <f>SUMIFS(GD_M_2020!G:G,GD_M_2020!E:E,A39)</f>
        <v>0</v>
      </c>
      <c r="R39" s="26">
        <f t="shared" si="27"/>
        <v>0</v>
      </c>
    </row>
    <row r="40" spans="1:18" s="6" customFormat="1" x14ac:dyDescent="0.25">
      <c r="A40" s="27"/>
      <c r="B40" s="27"/>
      <c r="C40" s="28"/>
      <c r="D40" s="28"/>
      <c r="E40" s="28" t="s">
        <v>66</v>
      </c>
      <c r="F40" s="28" t="s">
        <v>67</v>
      </c>
      <c r="G40" s="9"/>
      <c r="H40" s="29">
        <f>SUM(H37:H39)</f>
        <v>0</v>
      </c>
      <c r="I40" s="29">
        <f>SUM(I37:I39)</f>
        <v>0</v>
      </c>
      <c r="J40" s="29">
        <f>SUM(J37:J39)</f>
        <v>0</v>
      </c>
      <c r="L40" s="29">
        <f>SUM(L37:L39)</f>
        <v>0</v>
      </c>
      <c r="M40" s="29">
        <f>SUM(M37:M39)</f>
        <v>0</v>
      </c>
      <c r="N40" s="29">
        <f>SUM(N37:N39)</f>
        <v>0</v>
      </c>
      <c r="P40" s="29">
        <f>SUM(P37:P39)</f>
        <v>0</v>
      </c>
      <c r="Q40" s="29">
        <f>SUM(Q37:Q39)</f>
        <v>0</v>
      </c>
      <c r="R40" s="29">
        <f>SUM(R37:R39)</f>
        <v>0</v>
      </c>
    </row>
    <row r="41" spans="1:18" s="6" customFormat="1" x14ac:dyDescent="0.25">
      <c r="A41" s="27">
        <v>134001</v>
      </c>
      <c r="B41" s="27">
        <v>2500</v>
      </c>
      <c r="C41" s="43">
        <v>3371</v>
      </c>
      <c r="D41" s="28">
        <v>134</v>
      </c>
      <c r="E41" s="28" t="s">
        <v>68</v>
      </c>
      <c r="F41" s="28" t="s">
        <v>69</v>
      </c>
      <c r="G41" s="25" t="s">
        <v>18</v>
      </c>
      <c r="H41" s="29"/>
      <c r="I41" s="26">
        <f>SUMIFS(GD_M_2018!G:G,GD_M_2018!E:E,A41)</f>
        <v>0</v>
      </c>
      <c r="J41" s="29">
        <f t="shared" ref="J41:J48" si="28">H41+I41</f>
        <v>0</v>
      </c>
      <c r="L41" s="26">
        <f t="shared" ref="L41:L48" si="29">J41</f>
        <v>0</v>
      </c>
      <c r="M41" s="26">
        <f>SUMIFS(GD_M_2019!G:G,GD_M_2019!E:E,A41)</f>
        <v>0</v>
      </c>
      <c r="N41" s="26">
        <f t="shared" ref="N41:N48" si="30">M41+L41</f>
        <v>0</v>
      </c>
      <c r="P41" s="26">
        <f t="shared" ref="P41:P48" si="31">N41</f>
        <v>0</v>
      </c>
      <c r="Q41" s="26">
        <f>SUMIFS(GD_M_2020!G:G,GD_M_2020!E:E,A41)</f>
        <v>0</v>
      </c>
      <c r="R41" s="26">
        <f t="shared" ref="R41:R48" si="32">Q41+P41</f>
        <v>0</v>
      </c>
    </row>
    <row r="42" spans="1:18" s="6" customFormat="1" x14ac:dyDescent="0.25">
      <c r="A42" s="27">
        <v>135001</v>
      </c>
      <c r="B42" s="27">
        <v>2300</v>
      </c>
      <c r="C42" s="43">
        <v>12831</v>
      </c>
      <c r="D42" s="28">
        <v>135</v>
      </c>
      <c r="E42" s="28" t="s">
        <v>70</v>
      </c>
      <c r="F42" s="28" t="s">
        <v>71</v>
      </c>
      <c r="G42" s="25" t="s">
        <v>18</v>
      </c>
      <c r="H42" s="29"/>
      <c r="I42" s="26">
        <f>SUMIFS(GD_M_2018!G:G,GD_M_2018!E:E,A42)</f>
        <v>0</v>
      </c>
      <c r="J42" s="29">
        <f t="shared" si="28"/>
        <v>0</v>
      </c>
      <c r="L42" s="26">
        <f t="shared" si="29"/>
        <v>0</v>
      </c>
      <c r="M42" s="26">
        <f>SUMIFS(GD_M_2019!G:G,GD_M_2019!E:E,A42)</f>
        <v>40000000000</v>
      </c>
      <c r="N42" s="26">
        <f t="shared" si="30"/>
        <v>40000000000</v>
      </c>
      <c r="P42" s="26">
        <f t="shared" si="31"/>
        <v>40000000000</v>
      </c>
      <c r="Q42" s="26">
        <f>SUMIFS(GD_M_2020!G:G,GD_M_2020!E:E,A42)</f>
        <v>-30000000000</v>
      </c>
      <c r="R42" s="26">
        <f t="shared" si="32"/>
        <v>10000000000</v>
      </c>
    </row>
    <row r="43" spans="1:18" s="6" customFormat="1" x14ac:dyDescent="0.25">
      <c r="A43" s="37">
        <v>136001</v>
      </c>
      <c r="B43" s="44">
        <v>2300</v>
      </c>
      <c r="C43" s="38">
        <v>13851</v>
      </c>
      <c r="D43" s="24">
        <v>136</v>
      </c>
      <c r="E43" s="24" t="s">
        <v>72</v>
      </c>
      <c r="F43" s="24" t="s">
        <v>73</v>
      </c>
      <c r="G43" s="25" t="s">
        <v>18</v>
      </c>
      <c r="H43" s="26"/>
      <c r="I43" s="26">
        <f>SUMIFS(GD_M_2018!G:G,GD_M_2018!E:E,A43)</f>
        <v>0</v>
      </c>
      <c r="J43" s="26">
        <f t="shared" si="28"/>
        <v>0</v>
      </c>
      <c r="L43" s="26">
        <f t="shared" si="29"/>
        <v>0</v>
      </c>
      <c r="M43" s="26">
        <f>SUMIFS(GD_M_2019!G:G,GD_M_2019!E:E,A43)</f>
        <v>0</v>
      </c>
      <c r="N43" s="26">
        <f t="shared" si="30"/>
        <v>0</v>
      </c>
      <c r="P43" s="26">
        <f t="shared" si="31"/>
        <v>0</v>
      </c>
      <c r="Q43" s="26">
        <f>SUMIFS(GD_M_2020!G:G,GD_M_2020!E:E,A43)</f>
        <v>0</v>
      </c>
      <c r="R43" s="26">
        <f t="shared" si="32"/>
        <v>0</v>
      </c>
    </row>
    <row r="44" spans="1:18" s="6" customFormat="1" x14ac:dyDescent="0.25">
      <c r="A44" s="37">
        <v>136002</v>
      </c>
      <c r="B44" s="44">
        <v>2300</v>
      </c>
      <c r="C44" s="38">
        <v>13881</v>
      </c>
      <c r="D44" s="24">
        <v>136</v>
      </c>
      <c r="E44" s="24" t="s">
        <v>74</v>
      </c>
      <c r="F44" s="24" t="s">
        <v>75</v>
      </c>
      <c r="G44" s="25" t="s">
        <v>18</v>
      </c>
      <c r="H44" s="26"/>
      <c r="I44" s="26">
        <f>SUMIFS(GD_M_2018!G:G,GD_M_2018!E:E,A44)</f>
        <v>0</v>
      </c>
      <c r="J44" s="26">
        <f t="shared" si="28"/>
        <v>0</v>
      </c>
      <c r="L44" s="26">
        <f t="shared" si="29"/>
        <v>0</v>
      </c>
      <c r="M44" s="26">
        <f>SUMIFS(GD_M_2019!G:G,GD_M_2019!E:E,A44)</f>
        <v>5100000000</v>
      </c>
      <c r="N44" s="26">
        <f t="shared" si="30"/>
        <v>5100000000</v>
      </c>
      <c r="P44" s="26">
        <f t="shared" si="31"/>
        <v>5100000000</v>
      </c>
      <c r="Q44" s="26">
        <f>SUMIFS(GD_M_2020!G:G,GD_M_2020!E:E,A44)</f>
        <v>-2100000000</v>
      </c>
      <c r="R44" s="26">
        <f t="shared" si="32"/>
        <v>3000000000</v>
      </c>
    </row>
    <row r="45" spans="1:18" s="6" customFormat="1" x14ac:dyDescent="0.25">
      <c r="A45" s="37">
        <v>136003</v>
      </c>
      <c r="B45" s="44">
        <v>2300</v>
      </c>
      <c r="C45" s="38">
        <v>3341</v>
      </c>
      <c r="D45" s="24">
        <v>136</v>
      </c>
      <c r="E45" s="24" t="s">
        <v>76</v>
      </c>
      <c r="F45" s="24" t="s">
        <v>77</v>
      </c>
      <c r="G45" s="25" t="s">
        <v>18</v>
      </c>
      <c r="H45" s="26"/>
      <c r="I45" s="26">
        <f>SUMIFS(GD_M_2018!G:G,GD_M_2018!E:E,A45)</f>
        <v>0</v>
      </c>
      <c r="J45" s="26">
        <f t="shared" si="28"/>
        <v>0</v>
      </c>
      <c r="L45" s="26">
        <f t="shared" si="29"/>
        <v>0</v>
      </c>
      <c r="M45" s="26">
        <f>SUMIFS(GD_M_2019!G:G,GD_M_2019!E:E,A45)</f>
        <v>0</v>
      </c>
      <c r="N45" s="26">
        <f t="shared" si="30"/>
        <v>0</v>
      </c>
      <c r="P45" s="26">
        <f t="shared" si="31"/>
        <v>0</v>
      </c>
      <c r="Q45" s="26">
        <f>SUMIFS(GD_M_2020!G:G,GD_M_2020!E:E,A45)</f>
        <v>0</v>
      </c>
      <c r="R45" s="26">
        <f t="shared" si="32"/>
        <v>0</v>
      </c>
    </row>
    <row r="46" spans="1:18" s="6" customFormat="1" x14ac:dyDescent="0.25">
      <c r="A46" s="37">
        <v>136004</v>
      </c>
      <c r="B46" s="44">
        <v>2300</v>
      </c>
      <c r="C46" s="38">
        <v>3381</v>
      </c>
      <c r="D46" s="24">
        <v>136</v>
      </c>
      <c r="E46" s="24" t="s">
        <v>78</v>
      </c>
      <c r="F46" s="24" t="s">
        <v>79</v>
      </c>
      <c r="G46" s="25" t="s">
        <v>18</v>
      </c>
      <c r="H46" s="26"/>
      <c r="I46" s="26">
        <f>SUMIFS(GD_M_2018!G:G,GD_M_2018!E:E,A46)</f>
        <v>0</v>
      </c>
      <c r="J46" s="26">
        <f t="shared" si="28"/>
        <v>0</v>
      </c>
      <c r="L46" s="26">
        <f t="shared" si="29"/>
        <v>0</v>
      </c>
      <c r="M46" s="26">
        <f>SUMIFS(GD_M_2019!G:G,GD_M_2019!E:E,A46)</f>
        <v>0</v>
      </c>
      <c r="N46" s="26">
        <f t="shared" si="30"/>
        <v>0</v>
      </c>
      <c r="P46" s="26">
        <f t="shared" si="31"/>
        <v>0</v>
      </c>
      <c r="Q46" s="26">
        <f>SUMIFS(GD_M_2020!G:G,GD_M_2020!E:E,A46)</f>
        <v>0</v>
      </c>
      <c r="R46" s="26">
        <f t="shared" si="32"/>
        <v>0</v>
      </c>
    </row>
    <row r="47" spans="1:18" s="6" customFormat="1" x14ac:dyDescent="0.25">
      <c r="A47" s="37">
        <v>136005</v>
      </c>
      <c r="B47" s="44">
        <v>2300</v>
      </c>
      <c r="C47" s="38">
        <v>1411</v>
      </c>
      <c r="D47" s="24">
        <v>136</v>
      </c>
      <c r="E47" s="24" t="s">
        <v>80</v>
      </c>
      <c r="F47" s="24" t="s">
        <v>81</v>
      </c>
      <c r="G47" s="25" t="s">
        <v>18</v>
      </c>
      <c r="H47" s="26"/>
      <c r="I47" s="26">
        <f>SUMIFS(GD_M_2018!G:G,GD_M_2018!E:E,A47)</f>
        <v>0</v>
      </c>
      <c r="J47" s="26">
        <f t="shared" si="28"/>
        <v>0</v>
      </c>
      <c r="L47" s="26">
        <f t="shared" si="29"/>
        <v>0</v>
      </c>
      <c r="M47" s="26">
        <f>SUMIFS(GD_M_2019!G:G,GD_M_2019!E:E,A47)</f>
        <v>0</v>
      </c>
      <c r="N47" s="26">
        <f t="shared" si="30"/>
        <v>0</v>
      </c>
      <c r="P47" s="26">
        <f t="shared" si="31"/>
        <v>0</v>
      </c>
      <c r="Q47" s="26">
        <f>SUMIFS(GD_M_2020!G:G,GD_M_2020!E:E,A47)</f>
        <v>0</v>
      </c>
      <c r="R47" s="26">
        <f t="shared" si="32"/>
        <v>0</v>
      </c>
    </row>
    <row r="48" spans="1:18" s="6" customFormat="1" x14ac:dyDescent="0.25">
      <c r="A48" s="37">
        <v>136006</v>
      </c>
      <c r="B48" s="37">
        <v>2300</v>
      </c>
      <c r="C48" s="38">
        <v>2441</v>
      </c>
      <c r="D48" s="24">
        <v>136</v>
      </c>
      <c r="E48" s="24" t="s">
        <v>82</v>
      </c>
      <c r="F48" s="24" t="s">
        <v>83</v>
      </c>
      <c r="G48" s="25" t="s">
        <v>18</v>
      </c>
      <c r="H48" s="26"/>
      <c r="I48" s="26">
        <f>SUMIFS(GD_M_2018!G:G,GD_M_2018!E:E,A48)</f>
        <v>0</v>
      </c>
      <c r="J48" s="26">
        <f t="shared" si="28"/>
        <v>0</v>
      </c>
      <c r="L48" s="26">
        <f t="shared" si="29"/>
        <v>0</v>
      </c>
      <c r="M48" s="26">
        <f>SUMIFS(GD_M_2019!G:G,GD_M_2019!E:E,A48)</f>
        <v>0</v>
      </c>
      <c r="N48" s="26">
        <f t="shared" si="30"/>
        <v>0</v>
      </c>
      <c r="P48" s="26">
        <f t="shared" si="31"/>
        <v>0</v>
      </c>
      <c r="Q48" s="26">
        <f>SUMIFS(GD_M_2020!G:G,GD_M_2020!E:E,A48)</f>
        <v>0</v>
      </c>
      <c r="R48" s="26">
        <f t="shared" si="32"/>
        <v>0</v>
      </c>
    </row>
    <row r="49" spans="1:18" s="6" customFormat="1" x14ac:dyDescent="0.25">
      <c r="A49" s="27"/>
      <c r="B49" s="27"/>
      <c r="C49" s="28"/>
      <c r="D49" s="28"/>
      <c r="E49" s="28" t="s">
        <v>84</v>
      </c>
      <c r="F49" s="28" t="s">
        <v>85</v>
      </c>
      <c r="G49" s="9"/>
      <c r="H49" s="29">
        <f>SUM(H43:H48)</f>
        <v>0</v>
      </c>
      <c r="I49" s="29">
        <f>SUM(I43:I48)</f>
        <v>0</v>
      </c>
      <c r="J49" s="29">
        <f>SUM(J43:J48)</f>
        <v>0</v>
      </c>
      <c r="L49" s="29">
        <f>SUM(L43:L48)</f>
        <v>0</v>
      </c>
      <c r="M49" s="29">
        <f>SUM(M43:M48)</f>
        <v>5100000000</v>
      </c>
      <c r="N49" s="29">
        <f>SUM(N43:N48)</f>
        <v>5100000000</v>
      </c>
      <c r="P49" s="29">
        <f>SUM(P43:P48)</f>
        <v>5100000000</v>
      </c>
      <c r="Q49" s="29">
        <f>SUM(Q43:Q48)</f>
        <v>-2100000000</v>
      </c>
      <c r="R49" s="29">
        <f>SUM(R43:R48)</f>
        <v>3000000000</v>
      </c>
    </row>
    <row r="50" spans="1:18" s="6" customFormat="1" x14ac:dyDescent="0.25">
      <c r="A50" s="27">
        <v>137001</v>
      </c>
      <c r="B50" s="44">
        <v>2300</v>
      </c>
      <c r="C50" s="28">
        <v>22931</v>
      </c>
      <c r="D50" s="28">
        <v>137</v>
      </c>
      <c r="E50" s="28" t="s">
        <v>86</v>
      </c>
      <c r="F50" s="28" t="s">
        <v>87</v>
      </c>
      <c r="G50" s="25" t="s">
        <v>18</v>
      </c>
      <c r="H50" s="29"/>
      <c r="I50" s="26">
        <f>SUMIFS(GD_M_2018!G:G,GD_M_2018!E:E,A50)</f>
        <v>0</v>
      </c>
      <c r="J50" s="29">
        <f>H50+I50</f>
        <v>0</v>
      </c>
      <c r="L50" s="26">
        <f t="shared" ref="L50:L51" si="33">J50</f>
        <v>0</v>
      </c>
      <c r="M50" s="26">
        <f>SUMIFS(GD_M_2019!G:G,GD_M_2019!E:E,A50)</f>
        <v>0</v>
      </c>
      <c r="N50" s="26">
        <f t="shared" ref="N50:N51" si="34">M50+L50</f>
        <v>0</v>
      </c>
      <c r="P50" s="26">
        <f t="shared" ref="P50:P51" si="35">N50</f>
        <v>0</v>
      </c>
      <c r="Q50" s="26">
        <f>SUMIFS(GD_M_2020!G:G,GD_M_2020!E:E,A50)</f>
        <v>0</v>
      </c>
      <c r="R50" s="26">
        <f t="shared" ref="R50:R51" si="36">Q50+P50</f>
        <v>0</v>
      </c>
    </row>
    <row r="51" spans="1:18" s="6" customFormat="1" x14ac:dyDescent="0.25">
      <c r="A51" s="27">
        <v>139001</v>
      </c>
      <c r="B51" s="27">
        <v>2300</v>
      </c>
      <c r="C51" s="28">
        <v>1381</v>
      </c>
      <c r="D51" s="28">
        <v>139</v>
      </c>
      <c r="E51" s="28" t="s">
        <v>88</v>
      </c>
      <c r="F51" s="28" t="s">
        <v>89</v>
      </c>
      <c r="G51" s="25" t="s">
        <v>18</v>
      </c>
      <c r="H51" s="29"/>
      <c r="I51" s="26">
        <f>SUMIFS(GD_M_2018!G:G,GD_M_2018!E:E,A51)</f>
        <v>0</v>
      </c>
      <c r="J51" s="29">
        <f>H51+I51</f>
        <v>0</v>
      </c>
      <c r="L51" s="26">
        <f t="shared" si="33"/>
        <v>0</v>
      </c>
      <c r="M51" s="26">
        <f>SUMIFS(GD_M_2019!G:G,GD_M_2019!E:E,A51)</f>
        <v>0</v>
      </c>
      <c r="N51" s="26">
        <f t="shared" si="34"/>
        <v>0</v>
      </c>
      <c r="P51" s="26">
        <f t="shared" si="35"/>
        <v>0</v>
      </c>
      <c r="Q51" s="26">
        <f>SUMIFS(GD_M_2020!G:G,GD_M_2020!E:E,A51)</f>
        <v>0</v>
      </c>
      <c r="R51" s="26">
        <f t="shared" si="36"/>
        <v>0</v>
      </c>
    </row>
    <row r="52" spans="1:18" s="6" customFormat="1" x14ac:dyDescent="0.25">
      <c r="A52" s="42"/>
      <c r="B52" s="42"/>
      <c r="C52" s="3"/>
      <c r="D52" s="3">
        <v>130</v>
      </c>
      <c r="E52" s="3" t="s">
        <v>90</v>
      </c>
      <c r="F52" s="3" t="s">
        <v>91</v>
      </c>
      <c r="G52" s="4"/>
      <c r="H52" s="5">
        <f>SUM(H35:H36,H40:H42,H49:H51)</f>
        <v>0</v>
      </c>
      <c r="I52" s="5">
        <f>SUM(I35:I36,I40:I42,I49:I51)</f>
        <v>2400000000</v>
      </c>
      <c r="J52" s="5">
        <f>SUM(J35:J36,J40:J42,J49:J51)</f>
        <v>2400000000</v>
      </c>
      <c r="L52" s="5">
        <f>SUM(L35:L36,L40:L42,L49:L51)</f>
        <v>2400000000</v>
      </c>
      <c r="M52" s="5">
        <f>SUM(M35:M36,M40:M42,M49:M51)</f>
        <v>46540000000</v>
      </c>
      <c r="N52" s="5">
        <f>SUM(N35:N36,N40:N42,N49:N51)</f>
        <v>48940000000</v>
      </c>
      <c r="P52" s="5">
        <f>SUM(P35:P36,P40:P42,P49:P51)</f>
        <v>48940000000</v>
      </c>
      <c r="Q52" s="5">
        <f>SUM(Q35:Q36,Q40:Q42,Q49:Q51)</f>
        <v>-17100000000</v>
      </c>
      <c r="R52" s="5">
        <f>SUM(R35:R36,R40:R42,R49:R51)</f>
        <v>31840000000</v>
      </c>
    </row>
    <row r="53" spans="1:18" s="6" customFormat="1" x14ac:dyDescent="0.25">
      <c r="A53" s="37"/>
      <c r="B53" s="37"/>
      <c r="C53" s="8"/>
      <c r="D53" s="8"/>
      <c r="E53" s="8"/>
      <c r="F53" s="8"/>
      <c r="G53" s="9"/>
      <c r="H53" s="10"/>
      <c r="I53" s="10"/>
      <c r="J53" s="10"/>
      <c r="L53" s="10"/>
      <c r="M53" s="10"/>
      <c r="N53" s="10"/>
      <c r="P53" s="10"/>
      <c r="Q53" s="10"/>
      <c r="R53" s="10"/>
    </row>
    <row r="54" spans="1:18" s="6" customFormat="1" x14ac:dyDescent="0.25">
      <c r="A54" s="27">
        <v>141001</v>
      </c>
      <c r="B54" s="27">
        <v>2100</v>
      </c>
      <c r="C54" s="28">
        <v>151</v>
      </c>
      <c r="D54" s="28">
        <v>141</v>
      </c>
      <c r="E54" s="28" t="s">
        <v>92</v>
      </c>
      <c r="F54" s="28" t="s">
        <v>93</v>
      </c>
      <c r="G54" s="25" t="s">
        <v>18</v>
      </c>
      <c r="H54" s="29"/>
      <c r="I54" s="26">
        <f>SUMIFS(GD_M_2018!G:G,GD_M_2018!E:E,A54)</f>
        <v>0</v>
      </c>
      <c r="J54" s="29">
        <f t="shared" ref="J54:J59" si="37">H54+I54</f>
        <v>0</v>
      </c>
      <c r="L54" s="26">
        <f t="shared" ref="L54:L59" si="38">J54</f>
        <v>0</v>
      </c>
      <c r="M54" s="26">
        <f>SUMIFS(GD_M_2019!G:G,GD_M_2019!E:E,A54)</f>
        <v>0</v>
      </c>
      <c r="N54" s="26">
        <f t="shared" ref="N54:N59" si="39">M54+L54</f>
        <v>0</v>
      </c>
      <c r="P54" s="26">
        <f t="shared" ref="P54:P59" si="40">N54</f>
        <v>0</v>
      </c>
      <c r="Q54" s="26">
        <f>SUMIFS(GD_M_2020!G:G,GD_M_2020!E:E,A54)</f>
        <v>0</v>
      </c>
      <c r="R54" s="26">
        <f t="shared" ref="R54:R59" si="41">Q54+P54</f>
        <v>0</v>
      </c>
    </row>
    <row r="55" spans="1:18" s="6" customFormat="1" x14ac:dyDescent="0.25">
      <c r="A55" s="27">
        <v>141002</v>
      </c>
      <c r="B55" s="27">
        <v>2100</v>
      </c>
      <c r="C55" s="28">
        <v>152</v>
      </c>
      <c r="D55" s="28">
        <v>141</v>
      </c>
      <c r="E55" s="28" t="s">
        <v>94</v>
      </c>
      <c r="F55" s="28" t="s">
        <v>95</v>
      </c>
      <c r="G55" s="25" t="s">
        <v>18</v>
      </c>
      <c r="H55" s="29"/>
      <c r="I55" s="26">
        <f>SUMIFS(GD_M_2018!G:G,GD_M_2018!E:E,A55)</f>
        <v>0</v>
      </c>
      <c r="J55" s="29">
        <f t="shared" si="37"/>
        <v>0</v>
      </c>
      <c r="L55" s="26">
        <f t="shared" si="38"/>
        <v>0</v>
      </c>
      <c r="M55" s="26">
        <f>SUMIFS(GD_M_2019!G:G,GD_M_2019!E:E,A55)</f>
        <v>0</v>
      </c>
      <c r="N55" s="26">
        <f t="shared" si="39"/>
        <v>0</v>
      </c>
      <c r="P55" s="26">
        <f t="shared" si="40"/>
        <v>0</v>
      </c>
      <c r="Q55" s="26">
        <f>SUMIFS(GD_M_2020!G:G,GD_M_2020!E:E,A55)</f>
        <v>0</v>
      </c>
      <c r="R55" s="26">
        <f t="shared" si="41"/>
        <v>0</v>
      </c>
    </row>
    <row r="56" spans="1:18" s="6" customFormat="1" x14ac:dyDescent="0.25">
      <c r="A56" s="37">
        <v>141003</v>
      </c>
      <c r="B56" s="37">
        <v>2100</v>
      </c>
      <c r="C56" s="24">
        <v>1531</v>
      </c>
      <c r="D56" s="24">
        <v>141</v>
      </c>
      <c r="E56" s="24" t="s">
        <v>96</v>
      </c>
      <c r="F56" s="24" t="s">
        <v>97</v>
      </c>
      <c r="G56" s="25" t="s">
        <v>18</v>
      </c>
      <c r="H56" s="26"/>
      <c r="I56" s="26">
        <f>SUMIFS(GD_M_2018!G:G,GD_M_2018!E:E,A56)</f>
        <v>0</v>
      </c>
      <c r="J56" s="26">
        <f t="shared" si="37"/>
        <v>0</v>
      </c>
      <c r="L56" s="26">
        <f t="shared" si="38"/>
        <v>0</v>
      </c>
      <c r="M56" s="26">
        <f>SUMIFS(GD_M_2019!G:G,GD_M_2019!E:E,A56)</f>
        <v>0</v>
      </c>
      <c r="N56" s="26">
        <f t="shared" si="39"/>
        <v>0</v>
      </c>
      <c r="P56" s="26">
        <f t="shared" si="40"/>
        <v>0</v>
      </c>
      <c r="Q56" s="26">
        <f>SUMIFS(GD_M_2020!G:G,GD_M_2020!E:E,A56)</f>
        <v>0</v>
      </c>
      <c r="R56" s="26">
        <f t="shared" si="41"/>
        <v>0</v>
      </c>
    </row>
    <row r="57" spans="1:18" s="6" customFormat="1" x14ac:dyDescent="0.25">
      <c r="A57" s="37">
        <v>141004</v>
      </c>
      <c r="B57" s="37">
        <v>2100</v>
      </c>
      <c r="C57" s="24">
        <v>1532</v>
      </c>
      <c r="D57" s="24">
        <v>141</v>
      </c>
      <c r="E57" s="24" t="s">
        <v>98</v>
      </c>
      <c r="F57" s="24" t="s">
        <v>99</v>
      </c>
      <c r="G57" s="25" t="s">
        <v>18</v>
      </c>
      <c r="H57" s="26"/>
      <c r="I57" s="26">
        <f>SUMIFS(GD_M_2018!G:G,GD_M_2018!E:E,A57)</f>
        <v>0</v>
      </c>
      <c r="J57" s="26">
        <f t="shared" si="37"/>
        <v>0</v>
      </c>
      <c r="L57" s="26">
        <f t="shared" si="38"/>
        <v>0</v>
      </c>
      <c r="M57" s="26">
        <f>SUMIFS(GD_M_2019!G:G,GD_M_2019!E:E,A57)</f>
        <v>0</v>
      </c>
      <c r="N57" s="26">
        <f t="shared" si="39"/>
        <v>0</v>
      </c>
      <c r="P57" s="26">
        <f t="shared" si="40"/>
        <v>0</v>
      </c>
      <c r="Q57" s="26">
        <f>SUMIFS(GD_M_2020!G:G,GD_M_2020!E:E,A57)</f>
        <v>0</v>
      </c>
      <c r="R57" s="26">
        <f t="shared" si="41"/>
        <v>0</v>
      </c>
    </row>
    <row r="58" spans="1:18" s="6" customFormat="1" x14ac:dyDescent="0.25">
      <c r="A58" s="37">
        <v>141005</v>
      </c>
      <c r="B58" s="37">
        <v>2100</v>
      </c>
      <c r="C58" s="24">
        <v>1533</v>
      </c>
      <c r="D58" s="24">
        <v>141</v>
      </c>
      <c r="E58" s="24" t="s">
        <v>100</v>
      </c>
      <c r="F58" s="24" t="s">
        <v>101</v>
      </c>
      <c r="G58" s="25" t="s">
        <v>18</v>
      </c>
      <c r="H58" s="26"/>
      <c r="I58" s="26">
        <f>SUMIFS(GD_M_2018!G:G,GD_M_2018!E:E,A58)</f>
        <v>0</v>
      </c>
      <c r="J58" s="26">
        <f t="shared" si="37"/>
        <v>0</v>
      </c>
      <c r="L58" s="26">
        <f t="shared" si="38"/>
        <v>0</v>
      </c>
      <c r="M58" s="26">
        <f>SUMIFS(GD_M_2019!G:G,GD_M_2019!E:E,A58)</f>
        <v>0</v>
      </c>
      <c r="N58" s="26">
        <f t="shared" si="39"/>
        <v>0</v>
      </c>
      <c r="P58" s="26">
        <f t="shared" si="40"/>
        <v>0</v>
      </c>
      <c r="Q58" s="26">
        <f>SUMIFS(GD_M_2020!G:G,GD_M_2020!E:E,A58)</f>
        <v>0</v>
      </c>
      <c r="R58" s="26">
        <f t="shared" si="41"/>
        <v>0</v>
      </c>
    </row>
    <row r="59" spans="1:18" s="6" customFormat="1" x14ac:dyDescent="0.25">
      <c r="A59" s="37">
        <v>141006</v>
      </c>
      <c r="B59" s="37">
        <v>2100</v>
      </c>
      <c r="C59" s="38">
        <v>1534</v>
      </c>
      <c r="D59" s="24">
        <v>141</v>
      </c>
      <c r="E59" s="24" t="s">
        <v>102</v>
      </c>
      <c r="F59" s="24" t="s">
        <v>103</v>
      </c>
      <c r="G59" s="25" t="s">
        <v>18</v>
      </c>
      <c r="H59" s="26"/>
      <c r="I59" s="26">
        <f>SUMIFS(GD_M_2018!G:G,GD_M_2018!E:E,A59)</f>
        <v>0</v>
      </c>
      <c r="J59" s="26">
        <f t="shared" si="37"/>
        <v>0</v>
      </c>
      <c r="L59" s="26">
        <f t="shared" si="38"/>
        <v>0</v>
      </c>
      <c r="M59" s="26">
        <f>SUMIFS(GD_M_2019!G:G,GD_M_2019!E:E,A59)</f>
        <v>0</v>
      </c>
      <c r="N59" s="26">
        <f t="shared" si="39"/>
        <v>0</v>
      </c>
      <c r="P59" s="26">
        <f t="shared" si="40"/>
        <v>0</v>
      </c>
      <c r="Q59" s="26">
        <f>SUMIFS(GD_M_2020!G:G,GD_M_2020!E:E,A59)</f>
        <v>0</v>
      </c>
      <c r="R59" s="26">
        <f t="shared" si="41"/>
        <v>0</v>
      </c>
    </row>
    <row r="60" spans="1:18" s="6" customFormat="1" x14ac:dyDescent="0.25">
      <c r="A60" s="27"/>
      <c r="B60" s="27"/>
      <c r="C60" s="28"/>
      <c r="D60" s="28"/>
      <c r="E60" s="28" t="s">
        <v>96</v>
      </c>
      <c r="F60" s="28" t="s">
        <v>97</v>
      </c>
      <c r="G60" s="9"/>
      <c r="H60" s="29">
        <f>SUM(H56:H59)</f>
        <v>0</v>
      </c>
      <c r="I60" s="29">
        <f>SUM(I56:I59)</f>
        <v>0</v>
      </c>
      <c r="J60" s="29">
        <f>SUM(J56:J59)</f>
        <v>0</v>
      </c>
      <c r="L60" s="29">
        <f>SUM(L56:L59)</f>
        <v>0</v>
      </c>
      <c r="M60" s="29">
        <f>SUM(M56:M59)</f>
        <v>0</v>
      </c>
      <c r="N60" s="29">
        <f>SUM(N56:N59)</f>
        <v>0</v>
      </c>
      <c r="P60" s="29">
        <f>SUM(P56:P59)</f>
        <v>0</v>
      </c>
      <c r="Q60" s="29">
        <f>SUM(Q56:Q59)</f>
        <v>0</v>
      </c>
      <c r="R60" s="29">
        <f>SUM(R56:R59)</f>
        <v>0</v>
      </c>
    </row>
    <row r="61" spans="1:18" s="6" customFormat="1" x14ac:dyDescent="0.25">
      <c r="A61" s="37">
        <v>141007</v>
      </c>
      <c r="B61" s="37">
        <v>2100</v>
      </c>
      <c r="C61" s="40">
        <v>1541</v>
      </c>
      <c r="D61" s="24">
        <v>141</v>
      </c>
      <c r="E61" s="35" t="s">
        <v>104</v>
      </c>
      <c r="F61" s="35" t="s">
        <v>105</v>
      </c>
      <c r="G61" s="25" t="s">
        <v>18</v>
      </c>
      <c r="H61" s="26"/>
      <c r="I61" s="26">
        <f>SUMIFS(GD_M_2018!G:G,GD_M_2018!E:E,A61)</f>
        <v>0</v>
      </c>
      <c r="J61" s="26">
        <f>H61+I61</f>
        <v>0</v>
      </c>
      <c r="L61" s="26">
        <f t="shared" ref="L61:L64" si="42">J61</f>
        <v>0</v>
      </c>
      <c r="M61" s="26">
        <f>SUMIFS(GD_M_2019!G:G,GD_M_2019!E:E,A61)</f>
        <v>0</v>
      </c>
      <c r="N61" s="26">
        <f t="shared" ref="N61:N64" si="43">M61+L61</f>
        <v>0</v>
      </c>
      <c r="P61" s="26">
        <f t="shared" ref="P61:P64" si="44">N61</f>
        <v>0</v>
      </c>
      <c r="Q61" s="26">
        <f>SUMIFS(GD_M_2020!G:G,GD_M_2020!E:E,A61)</f>
        <v>0</v>
      </c>
      <c r="R61" s="26">
        <f t="shared" ref="R61:R64" si="45">Q61+P61</f>
        <v>0</v>
      </c>
    </row>
    <row r="62" spans="1:18" s="6" customFormat="1" x14ac:dyDescent="0.25">
      <c r="A62" s="37">
        <v>141008</v>
      </c>
      <c r="B62" s="37">
        <v>2100</v>
      </c>
      <c r="C62" s="40">
        <v>1542</v>
      </c>
      <c r="D62" s="24">
        <v>141</v>
      </c>
      <c r="E62" s="35" t="s">
        <v>106</v>
      </c>
      <c r="F62" s="35" t="s">
        <v>107</v>
      </c>
      <c r="G62" s="25" t="s">
        <v>18</v>
      </c>
      <c r="H62" s="26"/>
      <c r="I62" s="26">
        <f>SUMIFS(GD_M_2018!G:G,GD_M_2018!E:E,A62)</f>
        <v>0</v>
      </c>
      <c r="J62" s="26">
        <f>H62+I62</f>
        <v>0</v>
      </c>
      <c r="L62" s="26">
        <f t="shared" si="42"/>
        <v>0</v>
      </c>
      <c r="M62" s="26">
        <f>SUMIFS(GD_M_2019!G:G,GD_M_2019!E:E,A62)</f>
        <v>0</v>
      </c>
      <c r="N62" s="26">
        <f t="shared" si="43"/>
        <v>0</v>
      </c>
      <c r="P62" s="26">
        <f t="shared" si="44"/>
        <v>0</v>
      </c>
      <c r="Q62" s="26">
        <f>SUMIFS(GD_M_2020!G:G,GD_M_2020!E:E,A62)</f>
        <v>0</v>
      </c>
      <c r="R62" s="26">
        <f t="shared" si="45"/>
        <v>0</v>
      </c>
    </row>
    <row r="63" spans="1:18" s="6" customFormat="1" x14ac:dyDescent="0.25">
      <c r="A63" s="37">
        <v>141009</v>
      </c>
      <c r="B63" s="37">
        <v>2100</v>
      </c>
      <c r="C63" s="40">
        <v>1543</v>
      </c>
      <c r="D63" s="24">
        <v>141</v>
      </c>
      <c r="E63" s="35" t="s">
        <v>108</v>
      </c>
      <c r="F63" s="35" t="s">
        <v>109</v>
      </c>
      <c r="G63" s="25" t="s">
        <v>18</v>
      </c>
      <c r="H63" s="26"/>
      <c r="I63" s="26">
        <f>SUMIFS(GD_M_2018!G:G,GD_M_2018!E:E,A63)</f>
        <v>0</v>
      </c>
      <c r="J63" s="26">
        <f>H63+I63</f>
        <v>0</v>
      </c>
      <c r="L63" s="26">
        <f t="shared" si="42"/>
        <v>0</v>
      </c>
      <c r="M63" s="26">
        <f>SUMIFS(GD_M_2019!G:G,GD_M_2019!E:E,A63)</f>
        <v>0</v>
      </c>
      <c r="N63" s="26">
        <f t="shared" si="43"/>
        <v>0</v>
      </c>
      <c r="P63" s="26">
        <f t="shared" si="44"/>
        <v>0</v>
      </c>
      <c r="Q63" s="26">
        <f>SUMIFS(GD_M_2020!G:G,GD_M_2020!E:E,A63)</f>
        <v>0</v>
      </c>
      <c r="R63" s="26">
        <f t="shared" si="45"/>
        <v>0</v>
      </c>
    </row>
    <row r="64" spans="1:18" s="6" customFormat="1" x14ac:dyDescent="0.25">
      <c r="A64" s="37">
        <v>141010</v>
      </c>
      <c r="B64" s="37">
        <v>2100</v>
      </c>
      <c r="C64" s="40">
        <v>1544</v>
      </c>
      <c r="D64" s="24">
        <v>141</v>
      </c>
      <c r="E64" s="35" t="s">
        <v>110</v>
      </c>
      <c r="F64" s="35" t="s">
        <v>111</v>
      </c>
      <c r="G64" s="25" t="s">
        <v>18</v>
      </c>
      <c r="H64" s="26"/>
      <c r="I64" s="26">
        <f>SUMIFS(GD_M_2018!G:G,GD_M_2018!E:E,A64)</f>
        <v>0</v>
      </c>
      <c r="J64" s="26">
        <f>H64+I64</f>
        <v>0</v>
      </c>
      <c r="L64" s="26">
        <f t="shared" si="42"/>
        <v>0</v>
      </c>
      <c r="M64" s="26">
        <f>SUMIFS(GD_M_2019!G:G,GD_M_2019!E:E,A64)</f>
        <v>0</v>
      </c>
      <c r="N64" s="26">
        <f t="shared" si="43"/>
        <v>0</v>
      </c>
      <c r="P64" s="26">
        <f t="shared" si="44"/>
        <v>0</v>
      </c>
      <c r="Q64" s="26">
        <f>SUMIFS(GD_M_2020!G:G,GD_M_2020!E:E,A64)</f>
        <v>0</v>
      </c>
      <c r="R64" s="26">
        <f t="shared" si="45"/>
        <v>0</v>
      </c>
    </row>
    <row r="65" spans="1:18" s="6" customFormat="1" x14ac:dyDescent="0.25">
      <c r="A65" s="27"/>
      <c r="B65" s="27"/>
      <c r="C65" s="28"/>
      <c r="D65" s="28"/>
      <c r="E65" s="28" t="s">
        <v>112</v>
      </c>
      <c r="F65" s="28" t="s">
        <v>113</v>
      </c>
      <c r="G65" s="9"/>
      <c r="H65" s="29">
        <f>SUM(H61:H64)</f>
        <v>0</v>
      </c>
      <c r="I65" s="29">
        <f>SUM(I61:I64)</f>
        <v>0</v>
      </c>
      <c r="J65" s="29">
        <f>SUM(J61:J64)</f>
        <v>0</v>
      </c>
      <c r="L65" s="29">
        <f>SUM(L61:L64)</f>
        <v>0</v>
      </c>
      <c r="M65" s="29">
        <f>SUM(M61:M64)</f>
        <v>0</v>
      </c>
      <c r="N65" s="29">
        <f>SUM(N61:N64)</f>
        <v>0</v>
      </c>
      <c r="P65" s="29">
        <f>SUM(P61:P64)</f>
        <v>0</v>
      </c>
      <c r="Q65" s="29">
        <f>SUM(Q61:Q64)</f>
        <v>0</v>
      </c>
      <c r="R65" s="29">
        <f>SUM(R61:R64)</f>
        <v>0</v>
      </c>
    </row>
    <row r="66" spans="1:18" s="6" customFormat="1" x14ac:dyDescent="0.25">
      <c r="A66" s="37">
        <v>141011</v>
      </c>
      <c r="B66" s="37">
        <v>2100</v>
      </c>
      <c r="C66" s="24">
        <v>1551</v>
      </c>
      <c r="D66" s="24">
        <v>141</v>
      </c>
      <c r="E66" s="24" t="s">
        <v>114</v>
      </c>
      <c r="F66" s="24" t="s">
        <v>115</v>
      </c>
      <c r="G66" s="25" t="s">
        <v>18</v>
      </c>
      <c r="H66" s="26"/>
      <c r="I66" s="26">
        <f>SUMIFS(GD_M_2018!G:G,GD_M_2018!E:E,A66)</f>
        <v>0</v>
      </c>
      <c r="J66" s="26">
        <f>H66+I66</f>
        <v>0</v>
      </c>
      <c r="L66" s="26">
        <f t="shared" ref="L66:L67" si="46">J66</f>
        <v>0</v>
      </c>
      <c r="M66" s="26">
        <f>SUMIFS(GD_M_2019!G:G,GD_M_2019!E:E,A66)</f>
        <v>0</v>
      </c>
      <c r="N66" s="26">
        <f t="shared" ref="N66:N67" si="47">M66+L66</f>
        <v>0</v>
      </c>
      <c r="P66" s="26">
        <f t="shared" ref="P66:P67" si="48">N66</f>
        <v>0</v>
      </c>
      <c r="Q66" s="26">
        <f>SUMIFS(GD_M_2020!G:G,GD_M_2020!E:E,A66)</f>
        <v>0</v>
      </c>
      <c r="R66" s="26">
        <f t="shared" ref="R66:R67" si="49">Q66+P66</f>
        <v>0</v>
      </c>
    </row>
    <row r="67" spans="1:18" s="6" customFormat="1" x14ac:dyDescent="0.25">
      <c r="A67" s="37">
        <v>141012</v>
      </c>
      <c r="B67" s="37">
        <v>2100</v>
      </c>
      <c r="C67" s="24">
        <v>1557</v>
      </c>
      <c r="D67" s="24">
        <v>141</v>
      </c>
      <c r="E67" s="24" t="s">
        <v>116</v>
      </c>
      <c r="F67" s="24" t="s">
        <v>117</v>
      </c>
      <c r="G67" s="25" t="s">
        <v>18</v>
      </c>
      <c r="H67" s="26"/>
      <c r="I67" s="26">
        <f>SUMIFS(GD_M_2018!G:G,GD_M_2018!E:E,A67)</f>
        <v>0</v>
      </c>
      <c r="J67" s="26">
        <f>H67+I67</f>
        <v>0</v>
      </c>
      <c r="L67" s="26">
        <f t="shared" si="46"/>
        <v>0</v>
      </c>
      <c r="M67" s="26">
        <f>SUMIFS(GD_M_2019!G:G,GD_M_2019!E:E,A67)</f>
        <v>0</v>
      </c>
      <c r="N67" s="26">
        <f t="shared" si="47"/>
        <v>0</v>
      </c>
      <c r="P67" s="26">
        <f t="shared" si="48"/>
        <v>0</v>
      </c>
      <c r="Q67" s="26">
        <f>SUMIFS(GD_M_2020!G:G,GD_M_2020!E:E,A67)</f>
        <v>0</v>
      </c>
      <c r="R67" s="26">
        <f t="shared" si="49"/>
        <v>0</v>
      </c>
    </row>
    <row r="68" spans="1:18" s="6" customFormat="1" x14ac:dyDescent="0.25">
      <c r="A68" s="27"/>
      <c r="B68" s="27"/>
      <c r="C68" s="28"/>
      <c r="D68" s="28"/>
      <c r="E68" s="28" t="s">
        <v>118</v>
      </c>
      <c r="F68" s="28" t="s">
        <v>119</v>
      </c>
      <c r="G68" s="9"/>
      <c r="H68" s="29">
        <f>SUM(H66:H67)</f>
        <v>0</v>
      </c>
      <c r="I68" s="29">
        <f>SUM(I66:I67)</f>
        <v>0</v>
      </c>
      <c r="J68" s="29">
        <f>SUM(J66:J67)</f>
        <v>0</v>
      </c>
      <c r="L68" s="29">
        <f>SUM(L66:L67)</f>
        <v>0</v>
      </c>
      <c r="M68" s="29">
        <f>SUM(M66:M67)</f>
        <v>0</v>
      </c>
      <c r="N68" s="29">
        <f>SUM(N66:N67)</f>
        <v>0</v>
      </c>
      <c r="P68" s="29">
        <f>SUM(P66:P67)</f>
        <v>0</v>
      </c>
      <c r="Q68" s="29">
        <f>SUM(Q66:Q67)</f>
        <v>0</v>
      </c>
      <c r="R68" s="29">
        <f>SUM(R66:R67)</f>
        <v>0</v>
      </c>
    </row>
    <row r="69" spans="1:18" s="6" customFormat="1" x14ac:dyDescent="0.25">
      <c r="A69" s="37">
        <v>141013</v>
      </c>
      <c r="B69" s="37">
        <v>2100</v>
      </c>
      <c r="C69" s="24">
        <v>1561</v>
      </c>
      <c r="D69" s="24">
        <v>141</v>
      </c>
      <c r="E69" s="24" t="s">
        <v>120</v>
      </c>
      <c r="F69" s="24" t="s">
        <v>121</v>
      </c>
      <c r="G69" s="25" t="s">
        <v>18</v>
      </c>
      <c r="H69" s="26"/>
      <c r="I69" s="26">
        <f>SUMIFS(GD_M_2018!G:G,GD_M_2018!E:E,A69)</f>
        <v>5000000000</v>
      </c>
      <c r="J69" s="26">
        <f>H69+I69</f>
        <v>5000000000</v>
      </c>
      <c r="L69" s="26">
        <f t="shared" ref="L69:L71" si="50">J69</f>
        <v>5000000000</v>
      </c>
      <c r="M69" s="26">
        <f>SUMIFS(GD_M_2019!G:G,GD_M_2019!E:E,A69)</f>
        <v>14999999999.999998</v>
      </c>
      <c r="N69" s="26">
        <f t="shared" ref="N69:N71" si="51">M69+L69</f>
        <v>20000000000</v>
      </c>
      <c r="P69" s="26">
        <f t="shared" ref="P69:P71" si="52">N69</f>
        <v>20000000000</v>
      </c>
      <c r="Q69" s="26">
        <f>SUMIFS(GD_M_2020!G:G,GD_M_2020!E:E,A69)</f>
        <v>-11999999999.999998</v>
      </c>
      <c r="R69" s="26">
        <f t="shared" ref="R69:R71" si="53">Q69+P69</f>
        <v>8000000000.0000019</v>
      </c>
    </row>
    <row r="70" spans="1:18" s="6" customFormat="1" x14ac:dyDescent="0.25">
      <c r="A70" s="37">
        <v>141014</v>
      </c>
      <c r="B70" s="37">
        <v>2100</v>
      </c>
      <c r="C70" s="24">
        <v>1562</v>
      </c>
      <c r="D70" s="24">
        <v>141</v>
      </c>
      <c r="E70" s="24" t="s">
        <v>122</v>
      </c>
      <c r="F70" s="24" t="s">
        <v>123</v>
      </c>
      <c r="G70" s="25" t="s">
        <v>18</v>
      </c>
      <c r="H70" s="26"/>
      <c r="I70" s="26">
        <f>SUMIFS(GD_M_2018!G:G,GD_M_2018!E:E,A70)</f>
        <v>0</v>
      </c>
      <c r="J70" s="26">
        <f>H70+I70</f>
        <v>0</v>
      </c>
      <c r="L70" s="26">
        <f t="shared" si="50"/>
        <v>0</v>
      </c>
      <c r="M70" s="26">
        <f>SUMIFS(GD_M_2019!G:G,GD_M_2019!E:E,A70)</f>
        <v>0</v>
      </c>
      <c r="N70" s="26">
        <f t="shared" si="51"/>
        <v>0</v>
      </c>
      <c r="P70" s="26">
        <f t="shared" si="52"/>
        <v>0</v>
      </c>
      <c r="Q70" s="26">
        <f>SUMIFS(GD_M_2020!G:G,GD_M_2020!E:E,A70)</f>
        <v>0</v>
      </c>
      <c r="R70" s="26">
        <f t="shared" si="53"/>
        <v>0</v>
      </c>
    </row>
    <row r="71" spans="1:18" s="6" customFormat="1" x14ac:dyDescent="0.25">
      <c r="A71" s="37">
        <v>141015</v>
      </c>
      <c r="B71" s="37">
        <v>2100</v>
      </c>
      <c r="C71" s="24">
        <v>1567</v>
      </c>
      <c r="D71" s="24">
        <v>141</v>
      </c>
      <c r="E71" s="24" t="s">
        <v>124</v>
      </c>
      <c r="F71" s="24" t="s">
        <v>125</v>
      </c>
      <c r="G71" s="25" t="s">
        <v>18</v>
      </c>
      <c r="H71" s="26"/>
      <c r="I71" s="26">
        <f>SUMIFS(GD_M_2018!G:G,GD_M_2018!E:E,A71)</f>
        <v>0</v>
      </c>
      <c r="J71" s="26">
        <f>H71+I71</f>
        <v>0</v>
      </c>
      <c r="L71" s="26">
        <f t="shared" si="50"/>
        <v>0</v>
      </c>
      <c r="M71" s="26">
        <f>SUMIFS(GD_M_2019!G:G,GD_M_2019!E:E,A71)</f>
        <v>0</v>
      </c>
      <c r="N71" s="26">
        <f t="shared" si="51"/>
        <v>0</v>
      </c>
      <c r="P71" s="26">
        <f t="shared" si="52"/>
        <v>0</v>
      </c>
      <c r="Q71" s="26">
        <f>SUMIFS(GD_M_2020!G:G,GD_M_2020!E:E,A71)</f>
        <v>0</v>
      </c>
      <c r="R71" s="26">
        <f t="shared" si="53"/>
        <v>0</v>
      </c>
    </row>
    <row r="72" spans="1:18" s="6" customFormat="1" x14ac:dyDescent="0.25">
      <c r="A72" s="27"/>
      <c r="B72" s="27"/>
      <c r="C72" s="28"/>
      <c r="D72" s="28"/>
      <c r="E72" s="28" t="s">
        <v>126</v>
      </c>
      <c r="F72" s="28" t="s">
        <v>127</v>
      </c>
      <c r="G72" s="9"/>
      <c r="H72" s="29">
        <f>SUM(H69:H71)</f>
        <v>0</v>
      </c>
      <c r="I72" s="29">
        <f>SUM(I69:I71)</f>
        <v>5000000000</v>
      </c>
      <c r="J72" s="29">
        <f>SUM(J69:J71)</f>
        <v>5000000000</v>
      </c>
      <c r="L72" s="29">
        <f>SUM(L69:L71)</f>
        <v>5000000000</v>
      </c>
      <c r="M72" s="29">
        <f>SUM(M69:M71)</f>
        <v>14999999999.999998</v>
      </c>
      <c r="N72" s="29">
        <f>SUM(N69:N71)</f>
        <v>20000000000</v>
      </c>
      <c r="P72" s="29">
        <f>SUM(P69:P71)</f>
        <v>20000000000</v>
      </c>
      <c r="Q72" s="29">
        <f>SUM(Q69:Q71)</f>
        <v>-11999999999.999998</v>
      </c>
      <c r="R72" s="29">
        <f>SUM(R69:R71)</f>
        <v>8000000000.0000019</v>
      </c>
    </row>
    <row r="73" spans="1:18" s="6" customFormat="1" x14ac:dyDescent="0.25">
      <c r="A73" s="27">
        <v>141016</v>
      </c>
      <c r="B73" s="27">
        <v>2100</v>
      </c>
      <c r="C73" s="28">
        <v>157</v>
      </c>
      <c r="D73" s="28">
        <v>141</v>
      </c>
      <c r="E73" s="28" t="s">
        <v>128</v>
      </c>
      <c r="F73" s="28" t="s">
        <v>129</v>
      </c>
      <c r="G73" s="25" t="s">
        <v>18</v>
      </c>
      <c r="H73" s="29"/>
      <c r="I73" s="26">
        <f>SUMIFS(GD_M_2018!G:G,GD_M_2018!E:E,A73)</f>
        <v>0</v>
      </c>
      <c r="J73" s="29">
        <f>H73+I73</f>
        <v>0</v>
      </c>
      <c r="L73" s="26">
        <f t="shared" ref="L73:L74" si="54">J73</f>
        <v>0</v>
      </c>
      <c r="M73" s="26">
        <f>SUMIFS(GD_M_2019!G:G,GD_M_2019!E:E,A73)</f>
        <v>0</v>
      </c>
      <c r="N73" s="26">
        <f t="shared" ref="N73:N74" si="55">M73+L73</f>
        <v>0</v>
      </c>
      <c r="P73" s="26">
        <f t="shared" ref="P73:P74" si="56">N73</f>
        <v>0</v>
      </c>
      <c r="Q73" s="26">
        <f>SUMIFS(GD_M_2020!G:G,GD_M_2020!E:E,A73)</f>
        <v>0</v>
      </c>
      <c r="R73" s="26">
        <f t="shared" ref="R73:R74" si="57">Q73+P73</f>
        <v>0</v>
      </c>
    </row>
    <row r="74" spans="1:18" s="6" customFormat="1" x14ac:dyDescent="0.25">
      <c r="A74" s="27">
        <v>141017</v>
      </c>
      <c r="B74" s="27">
        <v>2100</v>
      </c>
      <c r="C74" s="28">
        <v>158</v>
      </c>
      <c r="D74" s="28">
        <v>141</v>
      </c>
      <c r="E74" s="28" t="s">
        <v>130</v>
      </c>
      <c r="F74" s="28" t="s">
        <v>131</v>
      </c>
      <c r="G74" s="25" t="s">
        <v>18</v>
      </c>
      <c r="H74" s="29"/>
      <c r="I74" s="26">
        <f>SUMIFS(GD_M_2018!G:G,GD_M_2018!E:E,A74)</f>
        <v>0</v>
      </c>
      <c r="J74" s="29">
        <f>H74+I74</f>
        <v>0</v>
      </c>
      <c r="L74" s="26">
        <f t="shared" si="54"/>
        <v>0</v>
      </c>
      <c r="M74" s="26">
        <f>SUMIFS(GD_M_2019!G:G,GD_M_2019!E:E,A74)</f>
        <v>0</v>
      </c>
      <c r="N74" s="26">
        <f t="shared" si="55"/>
        <v>0</v>
      </c>
      <c r="P74" s="26">
        <f t="shared" si="56"/>
        <v>0</v>
      </c>
      <c r="Q74" s="26">
        <f>SUMIFS(GD_M_2020!G:G,GD_M_2020!E:E,A74)</f>
        <v>0</v>
      </c>
      <c r="R74" s="26">
        <f t="shared" si="57"/>
        <v>0</v>
      </c>
    </row>
    <row r="75" spans="1:18" s="6" customFormat="1" x14ac:dyDescent="0.25">
      <c r="A75" s="36"/>
      <c r="B75" s="36"/>
      <c r="C75" s="32"/>
      <c r="D75" s="32"/>
      <c r="E75" s="32" t="s">
        <v>132</v>
      </c>
      <c r="F75" s="32" t="s">
        <v>133</v>
      </c>
      <c r="G75" s="4"/>
      <c r="H75" s="33">
        <f>SUM(H54:H55,H60,H65,H68,H72:H74)</f>
        <v>0</v>
      </c>
      <c r="I75" s="33">
        <f>SUM(I54:I55,I60,I65,I68,I72:I74)</f>
        <v>5000000000</v>
      </c>
      <c r="J75" s="33">
        <f>SUM(J54:J55,J60,J65,J68,J72:J74)</f>
        <v>5000000000</v>
      </c>
      <c r="L75" s="33">
        <f>SUM(L54:L55,L60,L65,L68,L72:L74)</f>
        <v>5000000000</v>
      </c>
      <c r="M75" s="33">
        <f>SUM(M54:M55,M60,M65,M68,M72:M74)</f>
        <v>14999999999.999998</v>
      </c>
      <c r="N75" s="33">
        <f>SUM(N54:N55,N60,N65,N68,N72:N74)</f>
        <v>20000000000</v>
      </c>
      <c r="P75" s="33">
        <f>SUM(P54:P55,P60,P65,P68,P72:P74)</f>
        <v>20000000000</v>
      </c>
      <c r="Q75" s="33">
        <f>SUM(Q54:Q55,Q60,Q65,Q68,Q72:Q74)</f>
        <v>-11999999999.999998</v>
      </c>
      <c r="R75" s="33">
        <f>SUM(R54:R55,R60,R65,R68,R72:R74)</f>
        <v>8000000000.0000019</v>
      </c>
    </row>
    <row r="76" spans="1:18" s="6" customFormat="1" x14ac:dyDescent="0.25">
      <c r="A76" s="27">
        <v>149001</v>
      </c>
      <c r="B76" s="27">
        <v>2100</v>
      </c>
      <c r="C76" s="43">
        <v>2294</v>
      </c>
      <c r="D76" s="28">
        <v>149</v>
      </c>
      <c r="E76" s="28" t="s">
        <v>134</v>
      </c>
      <c r="F76" s="28" t="s">
        <v>135</v>
      </c>
      <c r="G76" s="25" t="s">
        <v>18</v>
      </c>
      <c r="H76" s="29"/>
      <c r="I76" s="26">
        <f>SUMIFS(GD_M_2018!G:G,GD_M_2018!E:E,A76)</f>
        <v>0</v>
      </c>
      <c r="J76" s="29">
        <f>H76+I76</f>
        <v>0</v>
      </c>
      <c r="L76" s="26">
        <f>J76</f>
        <v>0</v>
      </c>
      <c r="M76" s="26">
        <f>SUMIFS(GD_M_2019!G:G,GD_M_2019!E:E,A76)</f>
        <v>0</v>
      </c>
      <c r="N76" s="26">
        <f>M76+L76</f>
        <v>0</v>
      </c>
      <c r="P76" s="26">
        <f>N76</f>
        <v>0</v>
      </c>
      <c r="Q76" s="26">
        <f>SUMIFS(GD_M_2020!G:G,GD_M_2020!E:E,A76)</f>
        <v>0</v>
      </c>
      <c r="R76" s="26">
        <f>Q76+P76</f>
        <v>0</v>
      </c>
    </row>
    <row r="77" spans="1:18" s="6" customFormat="1" x14ac:dyDescent="0.25">
      <c r="A77" s="42"/>
      <c r="B77" s="42"/>
      <c r="C77" s="3"/>
      <c r="D77" s="3">
        <v>140</v>
      </c>
      <c r="E77" s="3" t="s">
        <v>132</v>
      </c>
      <c r="F77" s="3" t="s">
        <v>133</v>
      </c>
      <c r="G77" s="4"/>
      <c r="H77" s="5">
        <f>SUM(H75:H76)</f>
        <v>0</v>
      </c>
      <c r="I77" s="5">
        <f>SUM(I75:I76)</f>
        <v>5000000000</v>
      </c>
      <c r="J77" s="5">
        <f>SUM(J75:J76)</f>
        <v>5000000000</v>
      </c>
      <c r="L77" s="5">
        <f>SUM(L75:L76)</f>
        <v>5000000000</v>
      </c>
      <c r="M77" s="5">
        <f>SUM(M75:M76)</f>
        <v>14999999999.999998</v>
      </c>
      <c r="N77" s="5">
        <f>SUM(N75:N76)</f>
        <v>20000000000</v>
      </c>
      <c r="P77" s="5">
        <f>SUM(P75:P76)</f>
        <v>20000000000</v>
      </c>
      <c r="Q77" s="5">
        <f>SUM(Q75:Q76)</f>
        <v>-11999999999.999998</v>
      </c>
      <c r="R77" s="5">
        <f>SUM(R75:R76)</f>
        <v>8000000000.0000019</v>
      </c>
    </row>
    <row r="78" spans="1:18" s="6" customFormat="1" x14ac:dyDescent="0.25">
      <c r="A78" s="37"/>
      <c r="B78" s="37"/>
      <c r="C78" s="8"/>
      <c r="D78" s="8"/>
      <c r="E78" s="8"/>
      <c r="F78" s="8"/>
      <c r="G78" s="9"/>
      <c r="H78" s="10"/>
      <c r="I78" s="10"/>
      <c r="J78" s="10"/>
      <c r="L78" s="10"/>
      <c r="M78" s="10"/>
      <c r="N78" s="10"/>
      <c r="P78" s="10"/>
      <c r="Q78" s="10"/>
      <c r="R78" s="10"/>
    </row>
    <row r="79" spans="1:18" s="6" customFormat="1" x14ac:dyDescent="0.25">
      <c r="A79" s="27">
        <v>151001</v>
      </c>
      <c r="B79" s="27">
        <v>2300</v>
      </c>
      <c r="C79" s="43">
        <v>2421</v>
      </c>
      <c r="D79" s="28">
        <v>151</v>
      </c>
      <c r="E79" s="28" t="s">
        <v>136</v>
      </c>
      <c r="F79" s="28" t="s">
        <v>137</v>
      </c>
      <c r="G79" s="25" t="s">
        <v>18</v>
      </c>
      <c r="H79" s="29"/>
      <c r="I79" s="26">
        <f>SUMIFS(GD_M_2018!G:G,GD_M_2018!E:E,A79)</f>
        <v>0</v>
      </c>
      <c r="J79" s="29">
        <f t="shared" ref="J79:J89" si="58">H79+I79</f>
        <v>0</v>
      </c>
      <c r="L79" s="26">
        <f t="shared" ref="L79:L89" si="59">J79</f>
        <v>0</v>
      </c>
      <c r="M79" s="26">
        <f>SUMIFS(GD_M_2019!G:G,GD_M_2019!E:E,A79)</f>
        <v>0</v>
      </c>
      <c r="N79" s="26">
        <f t="shared" ref="N79:N89" si="60">M79+L79</f>
        <v>0</v>
      </c>
      <c r="P79" s="26">
        <f t="shared" ref="P79:P89" si="61">N79</f>
        <v>0</v>
      </c>
      <c r="Q79" s="26">
        <f>SUMIFS(GD_M_2020!G:G,GD_M_2020!E:E,A79)</f>
        <v>0</v>
      </c>
      <c r="R79" s="26">
        <f t="shared" ref="R79:R89" si="62">Q79+P79</f>
        <v>0</v>
      </c>
    </row>
    <row r="80" spans="1:18" s="6" customFormat="1" x14ac:dyDescent="0.25">
      <c r="A80" s="27">
        <v>152002</v>
      </c>
      <c r="B80" s="27">
        <v>2300</v>
      </c>
      <c r="C80" s="28">
        <v>133</v>
      </c>
      <c r="D80" s="28">
        <v>152</v>
      </c>
      <c r="E80" s="28" t="s">
        <v>138</v>
      </c>
      <c r="F80" s="28" t="s">
        <v>139</v>
      </c>
      <c r="G80" s="25" t="s">
        <v>18</v>
      </c>
      <c r="H80" s="29"/>
      <c r="I80" s="26">
        <f>SUMIFS(GD_M_2018!G:G,GD_M_2018!E:E,A80)</f>
        <v>0</v>
      </c>
      <c r="J80" s="29">
        <f t="shared" si="58"/>
        <v>0</v>
      </c>
      <c r="L80" s="26">
        <f t="shared" si="59"/>
        <v>0</v>
      </c>
      <c r="M80" s="26">
        <f>SUMIFS(GD_M_2019!G:G,GD_M_2019!E:E,A80)</f>
        <v>0</v>
      </c>
      <c r="N80" s="26">
        <f t="shared" si="60"/>
        <v>0</v>
      </c>
      <c r="P80" s="26">
        <f t="shared" si="61"/>
        <v>0</v>
      </c>
      <c r="Q80" s="26">
        <f>SUMIFS(GD_M_2020!G:G,GD_M_2020!E:E,A80)</f>
        <v>0</v>
      </c>
      <c r="R80" s="26">
        <f t="shared" si="62"/>
        <v>0</v>
      </c>
    </row>
    <row r="81" spans="1:18" s="6" customFormat="1" x14ac:dyDescent="0.25">
      <c r="A81" s="37">
        <v>153001</v>
      </c>
      <c r="B81" s="37">
        <v>2300</v>
      </c>
      <c r="C81" s="45">
        <v>33311</v>
      </c>
      <c r="D81" s="24">
        <v>153</v>
      </c>
      <c r="E81" s="24" t="s">
        <v>140</v>
      </c>
      <c r="F81" s="24" t="s">
        <v>141</v>
      </c>
      <c r="G81" s="25" t="s">
        <v>18</v>
      </c>
      <c r="H81" s="26"/>
      <c r="I81" s="26">
        <f>SUMIFS(GD_M_2018!G:G,GD_M_2018!E:E,A81)</f>
        <v>0</v>
      </c>
      <c r="J81" s="26">
        <f t="shared" si="58"/>
        <v>0</v>
      </c>
      <c r="L81" s="26">
        <f t="shared" si="59"/>
        <v>0</v>
      </c>
      <c r="M81" s="26">
        <f>SUMIFS(GD_M_2019!G:G,GD_M_2019!E:E,A81)</f>
        <v>0</v>
      </c>
      <c r="N81" s="26">
        <f t="shared" si="60"/>
        <v>0</v>
      </c>
      <c r="P81" s="26">
        <f t="shared" si="61"/>
        <v>0</v>
      </c>
      <c r="Q81" s="26">
        <f>SUMIFS(GD_M_2020!G:G,GD_M_2020!E:E,A81)</f>
        <v>0</v>
      </c>
      <c r="R81" s="26">
        <f t="shared" si="62"/>
        <v>0</v>
      </c>
    </row>
    <row r="82" spans="1:18" s="6" customFormat="1" x14ac:dyDescent="0.25">
      <c r="A82" s="37">
        <v>153002</v>
      </c>
      <c r="B82" s="37">
        <v>2300</v>
      </c>
      <c r="C82" s="45">
        <v>33312</v>
      </c>
      <c r="D82" s="24">
        <v>153</v>
      </c>
      <c r="E82" s="24" t="s">
        <v>142</v>
      </c>
      <c r="F82" s="24" t="s">
        <v>143</v>
      </c>
      <c r="G82" s="25" t="s">
        <v>18</v>
      </c>
      <c r="H82" s="26"/>
      <c r="I82" s="26">
        <f>SUMIFS(GD_M_2018!G:G,GD_M_2018!E:E,A82)</f>
        <v>0</v>
      </c>
      <c r="J82" s="26">
        <f t="shared" si="58"/>
        <v>0</v>
      </c>
      <c r="L82" s="26">
        <f t="shared" si="59"/>
        <v>0</v>
      </c>
      <c r="M82" s="26">
        <f>SUMIFS(GD_M_2019!G:G,GD_M_2019!E:E,A82)</f>
        <v>0</v>
      </c>
      <c r="N82" s="26">
        <f t="shared" si="60"/>
        <v>0</v>
      </c>
      <c r="P82" s="26">
        <f t="shared" si="61"/>
        <v>0</v>
      </c>
      <c r="Q82" s="26">
        <f>SUMIFS(GD_M_2020!G:G,GD_M_2020!E:E,A82)</f>
        <v>0</v>
      </c>
      <c r="R82" s="26">
        <f t="shared" si="62"/>
        <v>0</v>
      </c>
    </row>
    <row r="83" spans="1:18" s="6" customFormat="1" x14ac:dyDescent="0.25">
      <c r="A83" s="37">
        <v>153003</v>
      </c>
      <c r="B83" s="37">
        <v>2300</v>
      </c>
      <c r="C83" s="45">
        <v>3332</v>
      </c>
      <c r="D83" s="24">
        <v>153</v>
      </c>
      <c r="E83" s="24" t="s">
        <v>144</v>
      </c>
      <c r="F83" s="24" t="s">
        <v>145</v>
      </c>
      <c r="G83" s="25" t="s">
        <v>18</v>
      </c>
      <c r="H83" s="26"/>
      <c r="I83" s="26">
        <f>SUMIFS(GD_M_2018!G:G,GD_M_2018!E:E,A83)</f>
        <v>0</v>
      </c>
      <c r="J83" s="26">
        <f t="shared" si="58"/>
        <v>0</v>
      </c>
      <c r="L83" s="26">
        <f t="shared" si="59"/>
        <v>0</v>
      </c>
      <c r="M83" s="26">
        <f>SUMIFS(GD_M_2019!G:G,GD_M_2019!E:E,A83)</f>
        <v>0</v>
      </c>
      <c r="N83" s="26">
        <f t="shared" si="60"/>
        <v>0</v>
      </c>
      <c r="P83" s="26">
        <f t="shared" si="61"/>
        <v>0</v>
      </c>
      <c r="Q83" s="26">
        <f>SUMIFS(GD_M_2020!G:G,GD_M_2020!E:E,A83)</f>
        <v>0</v>
      </c>
      <c r="R83" s="26">
        <f t="shared" si="62"/>
        <v>0</v>
      </c>
    </row>
    <row r="84" spans="1:18" s="6" customFormat="1" x14ac:dyDescent="0.25">
      <c r="A84" s="37">
        <v>153004</v>
      </c>
      <c r="B84" s="37">
        <v>2300</v>
      </c>
      <c r="C84" s="45">
        <v>3333</v>
      </c>
      <c r="D84" s="24">
        <v>153</v>
      </c>
      <c r="E84" s="24" t="s">
        <v>146</v>
      </c>
      <c r="F84" s="24" t="s">
        <v>147</v>
      </c>
      <c r="G84" s="25" t="s">
        <v>18</v>
      </c>
      <c r="H84" s="26"/>
      <c r="I84" s="26">
        <f>SUMIFS(GD_M_2018!G:G,GD_M_2018!E:E,A84)</f>
        <v>0</v>
      </c>
      <c r="J84" s="26">
        <f t="shared" si="58"/>
        <v>0</v>
      </c>
      <c r="L84" s="26">
        <f t="shared" si="59"/>
        <v>0</v>
      </c>
      <c r="M84" s="26">
        <f>SUMIFS(GD_M_2019!G:G,GD_M_2019!E:E,A84)</f>
        <v>0</v>
      </c>
      <c r="N84" s="26">
        <f t="shared" si="60"/>
        <v>0</v>
      </c>
      <c r="P84" s="26">
        <f t="shared" si="61"/>
        <v>0</v>
      </c>
      <c r="Q84" s="26">
        <f>SUMIFS(GD_M_2020!G:G,GD_M_2020!E:E,A84)</f>
        <v>0</v>
      </c>
      <c r="R84" s="26">
        <f t="shared" si="62"/>
        <v>0</v>
      </c>
    </row>
    <row r="85" spans="1:18" s="6" customFormat="1" x14ac:dyDescent="0.25">
      <c r="A85" s="37">
        <v>153005</v>
      </c>
      <c r="B85" s="37">
        <v>2300</v>
      </c>
      <c r="C85" s="45">
        <v>3334</v>
      </c>
      <c r="D85" s="24">
        <v>153</v>
      </c>
      <c r="E85" s="24" t="s">
        <v>148</v>
      </c>
      <c r="F85" s="24" t="s">
        <v>149</v>
      </c>
      <c r="G85" s="25" t="s">
        <v>18</v>
      </c>
      <c r="H85" s="26"/>
      <c r="I85" s="26">
        <f>SUMIFS(GD_M_2018!G:G,GD_M_2018!E:E,A85)</f>
        <v>0</v>
      </c>
      <c r="J85" s="26">
        <f t="shared" si="58"/>
        <v>0</v>
      </c>
      <c r="L85" s="26">
        <f t="shared" si="59"/>
        <v>0</v>
      </c>
      <c r="M85" s="26">
        <f>SUMIFS(GD_M_2019!G:G,GD_M_2019!E:E,A85)</f>
        <v>0</v>
      </c>
      <c r="N85" s="26">
        <f t="shared" si="60"/>
        <v>0</v>
      </c>
      <c r="P85" s="26">
        <f t="shared" si="61"/>
        <v>0</v>
      </c>
      <c r="Q85" s="26">
        <f>SUMIFS(GD_M_2020!G:G,GD_M_2020!E:E,A85)</f>
        <v>0</v>
      </c>
      <c r="R85" s="26">
        <f t="shared" si="62"/>
        <v>0</v>
      </c>
    </row>
    <row r="86" spans="1:18" s="6" customFormat="1" x14ac:dyDescent="0.25">
      <c r="A86" s="37">
        <v>153006</v>
      </c>
      <c r="B86" s="37">
        <v>2300</v>
      </c>
      <c r="C86" s="45">
        <v>3335</v>
      </c>
      <c r="D86" s="24">
        <v>153</v>
      </c>
      <c r="E86" s="24" t="s">
        <v>150</v>
      </c>
      <c r="F86" s="24" t="s">
        <v>151</v>
      </c>
      <c r="G86" s="25" t="s">
        <v>18</v>
      </c>
      <c r="H86" s="26"/>
      <c r="I86" s="26">
        <f>SUMIFS(GD_M_2018!G:G,GD_M_2018!E:E,A86)</f>
        <v>0</v>
      </c>
      <c r="J86" s="26">
        <f t="shared" si="58"/>
        <v>0</v>
      </c>
      <c r="L86" s="26">
        <f t="shared" si="59"/>
        <v>0</v>
      </c>
      <c r="M86" s="26">
        <f>SUMIFS(GD_M_2019!G:G,GD_M_2019!E:E,A86)</f>
        <v>0</v>
      </c>
      <c r="N86" s="26">
        <f t="shared" si="60"/>
        <v>0</v>
      </c>
      <c r="P86" s="26">
        <f t="shared" si="61"/>
        <v>0</v>
      </c>
      <c r="Q86" s="26">
        <f>SUMIFS(GD_M_2020!G:G,GD_M_2020!E:E,A86)</f>
        <v>0</v>
      </c>
      <c r="R86" s="26">
        <f t="shared" si="62"/>
        <v>0</v>
      </c>
    </row>
    <row r="87" spans="1:18" s="6" customFormat="1" x14ac:dyDescent="0.25">
      <c r="A87" s="37">
        <v>153007</v>
      </c>
      <c r="B87" s="37">
        <v>2300</v>
      </c>
      <c r="C87" s="45">
        <v>3336</v>
      </c>
      <c r="D87" s="24">
        <v>153</v>
      </c>
      <c r="E87" s="24" t="s">
        <v>152</v>
      </c>
      <c r="F87" s="24" t="s">
        <v>153</v>
      </c>
      <c r="G87" s="25" t="s">
        <v>18</v>
      </c>
      <c r="H87" s="26"/>
      <c r="I87" s="26">
        <f>SUMIFS(GD_M_2018!G:G,GD_M_2018!E:E,A87)</f>
        <v>0</v>
      </c>
      <c r="J87" s="26">
        <f t="shared" si="58"/>
        <v>0</v>
      </c>
      <c r="L87" s="26">
        <f t="shared" si="59"/>
        <v>0</v>
      </c>
      <c r="M87" s="26">
        <f>SUMIFS(GD_M_2019!G:G,GD_M_2019!E:E,A87)</f>
        <v>0</v>
      </c>
      <c r="N87" s="26">
        <f t="shared" si="60"/>
        <v>0</v>
      </c>
      <c r="P87" s="26">
        <f t="shared" si="61"/>
        <v>0</v>
      </c>
      <c r="Q87" s="26">
        <f>SUMIFS(GD_M_2020!G:G,GD_M_2020!E:E,A87)</f>
        <v>0</v>
      </c>
      <c r="R87" s="26">
        <f t="shared" si="62"/>
        <v>0</v>
      </c>
    </row>
    <row r="88" spans="1:18" s="6" customFormat="1" x14ac:dyDescent="0.25">
      <c r="A88" s="37">
        <v>153008</v>
      </c>
      <c r="B88" s="37">
        <v>2300</v>
      </c>
      <c r="C88" s="45">
        <v>3337</v>
      </c>
      <c r="D88" s="24">
        <v>153</v>
      </c>
      <c r="E88" s="24" t="s">
        <v>154</v>
      </c>
      <c r="F88" s="24" t="s">
        <v>155</v>
      </c>
      <c r="G88" s="25" t="s">
        <v>18</v>
      </c>
      <c r="H88" s="26"/>
      <c r="I88" s="26">
        <f>SUMIFS(GD_M_2018!G:G,GD_M_2018!E:E,A88)</f>
        <v>0</v>
      </c>
      <c r="J88" s="26">
        <f t="shared" si="58"/>
        <v>0</v>
      </c>
      <c r="L88" s="26">
        <f t="shared" si="59"/>
        <v>0</v>
      </c>
      <c r="M88" s="26">
        <f>SUMIFS(GD_M_2019!G:G,GD_M_2019!E:E,A88)</f>
        <v>0</v>
      </c>
      <c r="N88" s="26">
        <f t="shared" si="60"/>
        <v>0</v>
      </c>
      <c r="P88" s="26">
        <f t="shared" si="61"/>
        <v>0</v>
      </c>
      <c r="Q88" s="26">
        <f>SUMIFS(GD_M_2020!G:G,GD_M_2020!E:E,A88)</f>
        <v>0</v>
      </c>
      <c r="R88" s="26">
        <f t="shared" si="62"/>
        <v>0</v>
      </c>
    </row>
    <row r="89" spans="1:18" s="6" customFormat="1" x14ac:dyDescent="0.25">
      <c r="A89" s="37">
        <v>153009</v>
      </c>
      <c r="B89" s="37">
        <v>2300</v>
      </c>
      <c r="C89" s="45">
        <v>3338</v>
      </c>
      <c r="D89" s="24">
        <v>153</v>
      </c>
      <c r="E89" s="24" t="s">
        <v>156</v>
      </c>
      <c r="F89" s="24" t="s">
        <v>157</v>
      </c>
      <c r="G89" s="25" t="s">
        <v>18</v>
      </c>
      <c r="H89" s="26"/>
      <c r="I89" s="26">
        <f>SUMIFS(GD_M_2018!G:G,GD_M_2018!E:E,A89)</f>
        <v>0</v>
      </c>
      <c r="J89" s="26">
        <f t="shared" si="58"/>
        <v>0</v>
      </c>
      <c r="L89" s="26">
        <f t="shared" si="59"/>
        <v>0</v>
      </c>
      <c r="M89" s="26">
        <f>SUMIFS(GD_M_2019!G:G,GD_M_2019!E:E,A89)</f>
        <v>0</v>
      </c>
      <c r="N89" s="26">
        <f t="shared" si="60"/>
        <v>0</v>
      </c>
      <c r="P89" s="26">
        <f t="shared" si="61"/>
        <v>0</v>
      </c>
      <c r="Q89" s="26">
        <f>SUMIFS(GD_M_2020!G:G,GD_M_2020!E:E,A89)</f>
        <v>0</v>
      </c>
      <c r="R89" s="26">
        <f t="shared" si="62"/>
        <v>0</v>
      </c>
    </row>
    <row r="90" spans="1:18" s="6" customFormat="1" x14ac:dyDescent="0.25">
      <c r="A90" s="27"/>
      <c r="B90" s="27"/>
      <c r="C90" s="28"/>
      <c r="D90" s="28"/>
      <c r="E90" s="28" t="s">
        <v>158</v>
      </c>
      <c r="F90" s="28" t="s">
        <v>159</v>
      </c>
      <c r="G90" s="9"/>
      <c r="H90" s="29">
        <f>SUM(H81:H89)</f>
        <v>0</v>
      </c>
      <c r="I90" s="29">
        <f>SUM(I81:I89)</f>
        <v>0</v>
      </c>
      <c r="J90" s="29">
        <f>SUM(J81:J89)</f>
        <v>0</v>
      </c>
      <c r="L90" s="29">
        <f>SUM(L81:L89)</f>
        <v>0</v>
      </c>
      <c r="M90" s="29">
        <f>SUM(M81:M89)</f>
        <v>0</v>
      </c>
      <c r="N90" s="29">
        <f>SUM(N81:N89)</f>
        <v>0</v>
      </c>
      <c r="P90" s="29">
        <f>SUM(P81:P89)</f>
        <v>0</v>
      </c>
      <c r="Q90" s="29">
        <f>SUM(Q81:Q89)</f>
        <v>0</v>
      </c>
      <c r="R90" s="29">
        <f>SUM(R81:R89)</f>
        <v>0</v>
      </c>
    </row>
    <row r="91" spans="1:18" s="6" customFormat="1" x14ac:dyDescent="0.25">
      <c r="A91" s="27">
        <v>154001</v>
      </c>
      <c r="B91" s="27">
        <v>2300</v>
      </c>
      <c r="C91" s="28">
        <v>171</v>
      </c>
      <c r="D91" s="28">
        <v>154</v>
      </c>
      <c r="E91" s="28" t="s">
        <v>160</v>
      </c>
      <c r="F91" s="28" t="s">
        <v>161</v>
      </c>
      <c r="G91" s="25" t="s">
        <v>18</v>
      </c>
      <c r="H91" s="29"/>
      <c r="I91" s="26">
        <f>SUMIFS(GD_M_2018!G:G,GD_M_2018!E:E,A91)</f>
        <v>0</v>
      </c>
      <c r="J91" s="29">
        <f>H91+I91</f>
        <v>0</v>
      </c>
      <c r="L91" s="26">
        <f t="shared" ref="L91:L92" si="63">J91</f>
        <v>0</v>
      </c>
      <c r="M91" s="26">
        <f>SUMIFS(GD_M_2019!G:G,GD_M_2019!E:E,A91)</f>
        <v>0</v>
      </c>
      <c r="N91" s="26">
        <f t="shared" ref="N91:N92" si="64">M91+L91</f>
        <v>0</v>
      </c>
      <c r="P91" s="26">
        <f t="shared" ref="P91:P92" si="65">N91</f>
        <v>0</v>
      </c>
      <c r="Q91" s="26">
        <f>SUMIFS(GD_M_2020!G:G,GD_M_2020!E:E,A91)</f>
        <v>0</v>
      </c>
      <c r="R91" s="26">
        <f t="shared" ref="R91:R92" si="66">Q91+P91</f>
        <v>0</v>
      </c>
    </row>
    <row r="92" spans="1:18" s="6" customFormat="1" x14ac:dyDescent="0.25">
      <c r="A92" s="27">
        <v>155001</v>
      </c>
      <c r="B92" s="27">
        <v>2300</v>
      </c>
      <c r="C92" s="43">
        <v>2288</v>
      </c>
      <c r="D92" s="28">
        <v>155</v>
      </c>
      <c r="E92" s="28" t="s">
        <v>162</v>
      </c>
      <c r="F92" s="28" t="s">
        <v>163</v>
      </c>
      <c r="G92" s="25" t="s">
        <v>18</v>
      </c>
      <c r="H92" s="29"/>
      <c r="I92" s="26">
        <f>SUMIFS(GD_M_2018!G:G,GD_M_2018!E:E,A92)</f>
        <v>0</v>
      </c>
      <c r="J92" s="29">
        <f>H92+I92</f>
        <v>0</v>
      </c>
      <c r="L92" s="26">
        <f t="shared" si="63"/>
        <v>0</v>
      </c>
      <c r="M92" s="26">
        <f>SUMIFS(GD_M_2019!G:G,GD_M_2019!E:E,A92)</f>
        <v>0</v>
      </c>
      <c r="N92" s="26">
        <f t="shared" si="64"/>
        <v>0</v>
      </c>
      <c r="P92" s="26">
        <f t="shared" si="65"/>
        <v>0</v>
      </c>
      <c r="Q92" s="26">
        <f>SUMIFS(GD_M_2020!G:G,GD_M_2020!E:E,A92)</f>
        <v>0</v>
      </c>
      <c r="R92" s="26">
        <f t="shared" si="66"/>
        <v>0</v>
      </c>
    </row>
    <row r="93" spans="1:18" s="6" customFormat="1" x14ac:dyDescent="0.25">
      <c r="A93" s="42"/>
      <c r="B93" s="42"/>
      <c r="C93" s="3"/>
      <c r="D93" s="3">
        <v>150</v>
      </c>
      <c r="E93" s="3" t="s">
        <v>162</v>
      </c>
      <c r="F93" s="3" t="s">
        <v>163</v>
      </c>
      <c r="G93" s="4"/>
      <c r="H93" s="5">
        <f>SUM(H79:H80,H90:H92)</f>
        <v>0</v>
      </c>
      <c r="I93" s="5">
        <f>SUM(I79:I80,I90:I92)</f>
        <v>0</v>
      </c>
      <c r="J93" s="5">
        <f>SUM(J79:J80,J90:J92)</f>
        <v>0</v>
      </c>
      <c r="L93" s="5">
        <f>SUM(L79:L80,L90:L92)</f>
        <v>0</v>
      </c>
      <c r="M93" s="5">
        <f>SUM(M79:M80,M90:M92)</f>
        <v>0</v>
      </c>
      <c r="N93" s="5">
        <f>SUM(N79:N80,N90:N92)</f>
        <v>0</v>
      </c>
      <c r="P93" s="5">
        <f>SUM(P79:P80,P90:P92)</f>
        <v>0</v>
      </c>
      <c r="Q93" s="5">
        <f>SUM(Q79:Q80,Q90:Q92)</f>
        <v>0</v>
      </c>
      <c r="R93" s="5">
        <f>SUM(R79:R80,R90:R92)</f>
        <v>0</v>
      </c>
    </row>
    <row r="94" spans="1:18" s="6" customFormat="1" x14ac:dyDescent="0.25">
      <c r="A94" s="46"/>
      <c r="B94" s="46"/>
      <c r="C94" s="47"/>
      <c r="D94" s="47">
        <v>100</v>
      </c>
      <c r="E94" s="47" t="s">
        <v>164</v>
      </c>
      <c r="F94" s="47" t="s">
        <v>165</v>
      </c>
      <c r="G94" s="4"/>
      <c r="H94" s="48">
        <f>SUM(H24,H34,H52,H77,H93)</f>
        <v>0</v>
      </c>
      <c r="I94" s="48">
        <f>SUM(I24,I34,I52,I77,I93)</f>
        <v>98250000000</v>
      </c>
      <c r="J94" s="48">
        <f>SUM(J24,J34,J52,J77,J93)</f>
        <v>98250000000</v>
      </c>
      <c r="L94" s="48">
        <f>SUM(L24,L34,L52,L77,L93)</f>
        <v>98250000000</v>
      </c>
      <c r="M94" s="48">
        <f>SUM(M24,M34,M52,M77,M93)</f>
        <v>22950000000</v>
      </c>
      <c r="N94" s="48">
        <f>SUM(N24,N34,N52,N77,N93)</f>
        <v>121200000000</v>
      </c>
      <c r="P94" s="48">
        <f>SUM(P24,P34,P52,P77,P93)</f>
        <v>121200000000</v>
      </c>
      <c r="Q94" s="48">
        <f>SUM(Q24,Q34,Q52,Q77,Q93)</f>
        <v>3000000000.0000019</v>
      </c>
      <c r="R94" s="48">
        <f>SUM(R24,R34,R52,R77,R93)</f>
        <v>124200000000</v>
      </c>
    </row>
    <row r="95" spans="1:18" s="6" customFormat="1" x14ac:dyDescent="0.25">
      <c r="A95" s="37"/>
      <c r="B95" s="37"/>
      <c r="C95" s="8"/>
      <c r="D95" s="8"/>
      <c r="E95" s="8"/>
      <c r="F95" s="8"/>
      <c r="G95" s="9"/>
      <c r="H95" s="10"/>
      <c r="I95" s="10"/>
      <c r="J95" s="10"/>
      <c r="L95" s="10"/>
      <c r="M95" s="10"/>
      <c r="N95" s="10"/>
      <c r="P95" s="10"/>
      <c r="Q95" s="10"/>
      <c r="R95" s="10"/>
    </row>
    <row r="96" spans="1:18" s="6" customFormat="1" x14ac:dyDescent="0.25">
      <c r="A96" s="37"/>
      <c r="B96" s="37"/>
      <c r="C96" s="8"/>
      <c r="D96" s="8"/>
      <c r="E96" s="7" t="s">
        <v>166</v>
      </c>
      <c r="F96" s="7" t="s">
        <v>167</v>
      </c>
      <c r="G96" s="4"/>
      <c r="H96" s="10"/>
      <c r="I96" s="10"/>
      <c r="J96" s="10"/>
      <c r="L96" s="10"/>
      <c r="M96" s="10"/>
      <c r="N96" s="10"/>
      <c r="P96" s="10"/>
      <c r="Q96" s="10"/>
      <c r="R96" s="10"/>
    </row>
    <row r="97" spans="1:18" s="6" customFormat="1" x14ac:dyDescent="0.25">
      <c r="A97" s="27">
        <v>211001</v>
      </c>
      <c r="B97" s="27">
        <v>1400</v>
      </c>
      <c r="C97" s="43">
        <v>1312</v>
      </c>
      <c r="D97" s="28">
        <v>211</v>
      </c>
      <c r="E97" s="28" t="s">
        <v>168</v>
      </c>
      <c r="F97" s="28" t="s">
        <v>169</v>
      </c>
      <c r="G97" s="25" t="s">
        <v>18</v>
      </c>
      <c r="H97" s="29"/>
      <c r="I97" s="26">
        <f>SUMIFS(GD_M_2018!G:G,GD_M_2018!E:E,A97)</f>
        <v>0</v>
      </c>
      <c r="J97" s="29">
        <f t="shared" ref="J97:J102" si="67">H97+I97</f>
        <v>0</v>
      </c>
      <c r="L97" s="26">
        <f t="shared" ref="L97:L102" si="68">J97</f>
        <v>0</v>
      </c>
      <c r="M97" s="26">
        <f>SUMIFS(GD_M_2019!G:G,GD_M_2019!E:E,A97)</f>
        <v>0</v>
      </c>
      <c r="N97" s="26">
        <f t="shared" ref="N97:N102" si="69">M97+L97</f>
        <v>0</v>
      </c>
      <c r="P97" s="26">
        <f t="shared" ref="P97:P102" si="70">N97</f>
        <v>0</v>
      </c>
      <c r="Q97" s="26">
        <f>SUMIFS(GD_M_2020!G:G,GD_M_2020!E:E,A97)</f>
        <v>0</v>
      </c>
      <c r="R97" s="26">
        <f t="shared" ref="R97:R102" si="71">Q97+P97</f>
        <v>0</v>
      </c>
    </row>
    <row r="98" spans="1:18" s="6" customFormat="1" x14ac:dyDescent="0.25">
      <c r="A98" s="27">
        <v>212001</v>
      </c>
      <c r="B98" s="27">
        <v>1410</v>
      </c>
      <c r="C98" s="43">
        <v>3312</v>
      </c>
      <c r="D98" s="28">
        <v>212</v>
      </c>
      <c r="E98" s="28" t="s">
        <v>170</v>
      </c>
      <c r="F98" s="28" t="s">
        <v>171</v>
      </c>
      <c r="G98" s="25" t="s">
        <v>18</v>
      </c>
      <c r="H98" s="29"/>
      <c r="I98" s="26">
        <f>SUMIFS(GD_M_2018!G:G,GD_M_2018!E:E,A98)</f>
        <v>0</v>
      </c>
      <c r="J98" s="29">
        <f t="shared" si="67"/>
        <v>0</v>
      </c>
      <c r="L98" s="26">
        <f t="shared" si="68"/>
        <v>0</v>
      </c>
      <c r="M98" s="26">
        <f>SUMIFS(GD_M_2019!G:G,GD_M_2019!E:E,A98)</f>
        <v>0</v>
      </c>
      <c r="N98" s="26">
        <f t="shared" si="69"/>
        <v>0</v>
      </c>
      <c r="P98" s="26">
        <f t="shared" si="70"/>
        <v>0</v>
      </c>
      <c r="Q98" s="26">
        <f>SUMIFS(GD_M_2020!G:G,GD_M_2020!E:E,A98)</f>
        <v>0</v>
      </c>
      <c r="R98" s="26">
        <f t="shared" si="71"/>
        <v>0</v>
      </c>
    </row>
    <row r="99" spans="1:18" s="6" customFormat="1" x14ac:dyDescent="0.25">
      <c r="A99" s="27">
        <v>213001</v>
      </c>
      <c r="B99" s="27">
        <v>1420</v>
      </c>
      <c r="C99" s="28">
        <v>1361</v>
      </c>
      <c r="D99" s="28">
        <v>213</v>
      </c>
      <c r="E99" s="28" t="s">
        <v>172</v>
      </c>
      <c r="F99" s="28" t="s">
        <v>173</v>
      </c>
      <c r="G99" s="25" t="s">
        <v>18</v>
      </c>
      <c r="H99" s="29"/>
      <c r="I99" s="26">
        <f>SUMIFS(GD_M_2018!G:G,GD_M_2018!E:E,A99)</f>
        <v>0</v>
      </c>
      <c r="J99" s="29">
        <f t="shared" si="67"/>
        <v>0</v>
      </c>
      <c r="L99" s="26">
        <f t="shared" si="68"/>
        <v>0</v>
      </c>
      <c r="M99" s="26">
        <f>SUMIFS(GD_M_2019!G:G,GD_M_2019!E:E,A99)</f>
        <v>0</v>
      </c>
      <c r="N99" s="26">
        <f t="shared" si="69"/>
        <v>0</v>
      </c>
      <c r="P99" s="26">
        <f t="shared" si="70"/>
        <v>0</v>
      </c>
      <c r="Q99" s="26">
        <f>SUMIFS(GD_M_2020!G:G,GD_M_2020!E:E,A99)</f>
        <v>0</v>
      </c>
      <c r="R99" s="26">
        <f t="shared" si="71"/>
        <v>0</v>
      </c>
    </row>
    <row r="100" spans="1:18" s="6" customFormat="1" x14ac:dyDescent="0.25">
      <c r="A100" s="37">
        <v>214001</v>
      </c>
      <c r="B100" s="37">
        <v>1420</v>
      </c>
      <c r="C100" s="49">
        <v>13622</v>
      </c>
      <c r="D100" s="8">
        <v>214</v>
      </c>
      <c r="E100" s="24" t="s">
        <v>60</v>
      </c>
      <c r="F100" s="24" t="s">
        <v>61</v>
      </c>
      <c r="G100" s="25" t="s">
        <v>18</v>
      </c>
      <c r="H100" s="26"/>
      <c r="I100" s="26">
        <f>SUMIFS(GD_M_2018!G:G,GD_M_2018!E:E,A100)</f>
        <v>0</v>
      </c>
      <c r="J100" s="26">
        <f t="shared" si="67"/>
        <v>0</v>
      </c>
      <c r="L100" s="26">
        <f t="shared" si="68"/>
        <v>0</v>
      </c>
      <c r="M100" s="26">
        <f>SUMIFS(GD_M_2019!G:G,GD_M_2019!E:E,A100)</f>
        <v>0</v>
      </c>
      <c r="N100" s="26">
        <f t="shared" si="69"/>
        <v>0</v>
      </c>
      <c r="P100" s="26">
        <f t="shared" si="70"/>
        <v>0</v>
      </c>
      <c r="Q100" s="26">
        <f>SUMIFS(GD_M_2020!G:G,GD_M_2020!E:E,A100)</f>
        <v>0</v>
      </c>
      <c r="R100" s="26">
        <f t="shared" si="71"/>
        <v>0</v>
      </c>
    </row>
    <row r="101" spans="1:18" s="6" customFormat="1" x14ac:dyDescent="0.25">
      <c r="A101" s="37">
        <v>214002</v>
      </c>
      <c r="B101" s="37">
        <v>1420</v>
      </c>
      <c r="C101" s="49">
        <v>13632</v>
      </c>
      <c r="D101" s="8">
        <v>214</v>
      </c>
      <c r="E101" s="24" t="s">
        <v>62</v>
      </c>
      <c r="F101" s="24" t="s">
        <v>63</v>
      </c>
      <c r="G101" s="25" t="s">
        <v>18</v>
      </c>
      <c r="H101" s="26"/>
      <c r="I101" s="26">
        <f>SUMIFS(GD_M_2018!G:G,GD_M_2018!E:E,A101)</f>
        <v>0</v>
      </c>
      <c r="J101" s="26">
        <f t="shared" si="67"/>
        <v>0</v>
      </c>
      <c r="L101" s="26">
        <f t="shared" si="68"/>
        <v>0</v>
      </c>
      <c r="M101" s="26">
        <f>SUMIFS(GD_M_2019!G:G,GD_M_2019!E:E,A101)</f>
        <v>0</v>
      </c>
      <c r="N101" s="26">
        <f t="shared" si="69"/>
        <v>0</v>
      </c>
      <c r="P101" s="26">
        <f t="shared" si="70"/>
        <v>0</v>
      </c>
      <c r="Q101" s="26">
        <f>SUMIFS(GD_M_2020!G:G,GD_M_2020!E:E,A101)</f>
        <v>0</v>
      </c>
      <c r="R101" s="26">
        <f t="shared" si="71"/>
        <v>0</v>
      </c>
    </row>
    <row r="102" spans="1:18" s="6" customFormat="1" x14ac:dyDescent="0.25">
      <c r="A102" s="37">
        <v>214003</v>
      </c>
      <c r="B102" s="37">
        <v>1420</v>
      </c>
      <c r="C102" s="49">
        <v>13682</v>
      </c>
      <c r="D102" s="8">
        <v>214</v>
      </c>
      <c r="E102" s="24" t="s">
        <v>64</v>
      </c>
      <c r="F102" s="24" t="s">
        <v>65</v>
      </c>
      <c r="G102" s="25" t="s">
        <v>18</v>
      </c>
      <c r="H102" s="26"/>
      <c r="I102" s="26">
        <f>SUMIFS(GD_M_2018!G:G,GD_M_2018!E:E,A102)</f>
        <v>0</v>
      </c>
      <c r="J102" s="26">
        <f t="shared" si="67"/>
        <v>0</v>
      </c>
      <c r="L102" s="26">
        <f t="shared" si="68"/>
        <v>0</v>
      </c>
      <c r="M102" s="26">
        <f>SUMIFS(GD_M_2019!G:G,GD_M_2019!E:E,A102)</f>
        <v>0</v>
      </c>
      <c r="N102" s="26">
        <f t="shared" si="69"/>
        <v>0</v>
      </c>
      <c r="P102" s="26">
        <f t="shared" si="70"/>
        <v>0</v>
      </c>
      <c r="Q102" s="26">
        <f>SUMIFS(GD_M_2020!G:G,GD_M_2020!E:E,A102)</f>
        <v>0</v>
      </c>
      <c r="R102" s="26">
        <f t="shared" si="71"/>
        <v>0</v>
      </c>
    </row>
    <row r="103" spans="1:18" s="6" customFormat="1" x14ac:dyDescent="0.25">
      <c r="A103" s="27"/>
      <c r="B103" s="27"/>
      <c r="C103" s="28"/>
      <c r="D103" s="28"/>
      <c r="E103" s="28" t="s">
        <v>174</v>
      </c>
      <c r="F103" s="28" t="s">
        <v>175</v>
      </c>
      <c r="G103" s="9"/>
      <c r="H103" s="29">
        <f>SUM(H100:H102)</f>
        <v>0</v>
      </c>
      <c r="I103" s="29">
        <f>SUM(I100:I102)</f>
        <v>0</v>
      </c>
      <c r="J103" s="29">
        <f>SUM(J100:J102)</f>
        <v>0</v>
      </c>
      <c r="L103" s="29">
        <f>SUM(L100:L102)</f>
        <v>0</v>
      </c>
      <c r="M103" s="29">
        <f>SUM(M100:M102)</f>
        <v>0</v>
      </c>
      <c r="N103" s="29">
        <f>SUM(N100:N102)</f>
        <v>0</v>
      </c>
      <c r="P103" s="29">
        <f>SUM(P100:P102)</f>
        <v>0</v>
      </c>
      <c r="Q103" s="29">
        <f>SUM(Q100:Q102)</f>
        <v>0</v>
      </c>
      <c r="R103" s="29">
        <f>SUM(R100:R102)</f>
        <v>0</v>
      </c>
    </row>
    <row r="104" spans="1:18" s="6" customFormat="1" x14ac:dyDescent="0.25">
      <c r="A104" s="27">
        <v>215001</v>
      </c>
      <c r="B104" s="27">
        <v>1900</v>
      </c>
      <c r="C104" s="43">
        <v>12832</v>
      </c>
      <c r="D104" s="28">
        <v>215</v>
      </c>
      <c r="E104" s="28" t="s">
        <v>176</v>
      </c>
      <c r="F104" s="28" t="s">
        <v>177</v>
      </c>
      <c r="G104" s="25" t="s">
        <v>18</v>
      </c>
      <c r="H104" s="29"/>
      <c r="I104" s="26">
        <f>SUMIFS(GD_M_2018!G:G,GD_M_2018!E:E,A104)</f>
        <v>0</v>
      </c>
      <c r="J104" s="29">
        <f t="shared" ref="J104:J110" si="72">H104+I104</f>
        <v>0</v>
      </c>
      <c r="L104" s="26">
        <f t="shared" ref="L104:L110" si="73">J104</f>
        <v>0</v>
      </c>
      <c r="M104" s="26">
        <f>SUMIFS(GD_M_2019!G:G,GD_M_2019!E:E,A104)</f>
        <v>0</v>
      </c>
      <c r="N104" s="26">
        <f t="shared" ref="N104:N110" si="74">M104+L104</f>
        <v>0</v>
      </c>
      <c r="P104" s="26">
        <f t="shared" ref="P104:P110" si="75">N104</f>
        <v>0</v>
      </c>
      <c r="Q104" s="26">
        <f>SUMIFS(GD_M_2020!G:G,GD_M_2020!E:E,A104)</f>
        <v>0</v>
      </c>
      <c r="R104" s="26">
        <f t="shared" ref="R104:R110" si="76">Q104+P104</f>
        <v>0</v>
      </c>
    </row>
    <row r="105" spans="1:18" s="6" customFormat="1" x14ac:dyDescent="0.25">
      <c r="A105" s="37">
        <v>216001</v>
      </c>
      <c r="B105" s="37">
        <v>1900</v>
      </c>
      <c r="C105" s="38">
        <v>13852</v>
      </c>
      <c r="D105" s="24">
        <v>216</v>
      </c>
      <c r="E105" s="24" t="s">
        <v>72</v>
      </c>
      <c r="F105" s="24" t="s">
        <v>73</v>
      </c>
      <c r="G105" s="25" t="s">
        <v>18</v>
      </c>
      <c r="H105" s="26"/>
      <c r="I105" s="26">
        <f>SUMIFS(GD_M_2018!G:G,GD_M_2018!E:E,A105)</f>
        <v>0</v>
      </c>
      <c r="J105" s="26">
        <f t="shared" si="72"/>
        <v>0</v>
      </c>
      <c r="L105" s="26">
        <f t="shared" si="73"/>
        <v>0</v>
      </c>
      <c r="M105" s="26">
        <f>SUMIFS(GD_M_2019!G:G,GD_M_2019!E:E,A105)</f>
        <v>0</v>
      </c>
      <c r="N105" s="26">
        <f t="shared" si="74"/>
        <v>0</v>
      </c>
      <c r="P105" s="26">
        <f t="shared" si="75"/>
        <v>0</v>
      </c>
      <c r="Q105" s="26">
        <f>SUMIFS(GD_M_2020!G:G,GD_M_2020!E:E,A105)</f>
        <v>0</v>
      </c>
      <c r="R105" s="26">
        <f t="shared" si="76"/>
        <v>0</v>
      </c>
    </row>
    <row r="106" spans="1:18" s="6" customFormat="1" x14ac:dyDescent="0.25">
      <c r="A106" s="37">
        <v>216002</v>
      </c>
      <c r="B106" s="37">
        <v>1900</v>
      </c>
      <c r="C106" s="38">
        <v>13882</v>
      </c>
      <c r="D106" s="24">
        <v>216</v>
      </c>
      <c r="E106" s="24" t="s">
        <v>178</v>
      </c>
      <c r="F106" s="24" t="s">
        <v>75</v>
      </c>
      <c r="G106" s="25" t="s">
        <v>18</v>
      </c>
      <c r="H106" s="26"/>
      <c r="I106" s="26">
        <f>SUMIFS(GD_M_2018!G:G,GD_M_2018!E:E,A106)</f>
        <v>0</v>
      </c>
      <c r="J106" s="26">
        <f t="shared" si="72"/>
        <v>0</v>
      </c>
      <c r="L106" s="26">
        <f t="shared" si="73"/>
        <v>0</v>
      </c>
      <c r="M106" s="26">
        <f>SUMIFS(GD_M_2019!G:G,GD_M_2019!E:E,A106)</f>
        <v>0</v>
      </c>
      <c r="N106" s="26">
        <f t="shared" si="74"/>
        <v>0</v>
      </c>
      <c r="P106" s="26">
        <f t="shared" si="75"/>
        <v>0</v>
      </c>
      <c r="Q106" s="26">
        <f>SUMIFS(GD_M_2020!G:G,GD_M_2020!E:E,A106)</f>
        <v>0</v>
      </c>
      <c r="R106" s="26">
        <f t="shared" si="76"/>
        <v>0</v>
      </c>
    </row>
    <row r="107" spans="1:18" s="6" customFormat="1" x14ac:dyDescent="0.25">
      <c r="A107" s="37">
        <v>216003</v>
      </c>
      <c r="B107" s="37">
        <v>1900</v>
      </c>
      <c r="C107" s="38">
        <v>3342</v>
      </c>
      <c r="D107" s="24">
        <v>216</v>
      </c>
      <c r="E107" s="24" t="s">
        <v>76</v>
      </c>
      <c r="F107" s="24" t="s">
        <v>77</v>
      </c>
      <c r="G107" s="25" t="s">
        <v>18</v>
      </c>
      <c r="H107" s="26"/>
      <c r="I107" s="26">
        <f>SUMIFS(GD_M_2018!G:G,GD_M_2018!E:E,A107)</f>
        <v>0</v>
      </c>
      <c r="J107" s="26">
        <f t="shared" si="72"/>
        <v>0</v>
      </c>
      <c r="L107" s="26">
        <f t="shared" si="73"/>
        <v>0</v>
      </c>
      <c r="M107" s="26">
        <f>SUMIFS(GD_M_2019!G:G,GD_M_2019!E:E,A107)</f>
        <v>0</v>
      </c>
      <c r="N107" s="26">
        <f t="shared" si="74"/>
        <v>0</v>
      </c>
      <c r="P107" s="26">
        <f t="shared" si="75"/>
        <v>0</v>
      </c>
      <c r="Q107" s="26">
        <f>SUMIFS(GD_M_2020!G:G,GD_M_2020!E:E,A107)</f>
        <v>0</v>
      </c>
      <c r="R107" s="26">
        <f t="shared" si="76"/>
        <v>0</v>
      </c>
    </row>
    <row r="108" spans="1:18" s="6" customFormat="1" x14ac:dyDescent="0.25">
      <c r="A108" s="37">
        <v>216004</v>
      </c>
      <c r="B108" s="37">
        <v>1900</v>
      </c>
      <c r="C108" s="38">
        <v>3382</v>
      </c>
      <c r="D108" s="24">
        <v>216</v>
      </c>
      <c r="E108" s="24" t="s">
        <v>78</v>
      </c>
      <c r="F108" s="24" t="s">
        <v>79</v>
      </c>
      <c r="G108" s="25" t="s">
        <v>18</v>
      </c>
      <c r="H108" s="26"/>
      <c r="I108" s="26">
        <f>SUMIFS(GD_M_2018!G:G,GD_M_2018!E:E,A108)</f>
        <v>0</v>
      </c>
      <c r="J108" s="26">
        <f t="shared" si="72"/>
        <v>0</v>
      </c>
      <c r="L108" s="26">
        <f t="shared" si="73"/>
        <v>0</v>
      </c>
      <c r="M108" s="26">
        <f>SUMIFS(GD_M_2019!G:G,GD_M_2019!E:E,A108)</f>
        <v>0</v>
      </c>
      <c r="N108" s="26">
        <f t="shared" si="74"/>
        <v>0</v>
      </c>
      <c r="P108" s="26">
        <f t="shared" si="75"/>
        <v>0</v>
      </c>
      <c r="Q108" s="26">
        <f>SUMIFS(GD_M_2020!G:G,GD_M_2020!E:E,A108)</f>
        <v>0</v>
      </c>
      <c r="R108" s="26">
        <f t="shared" si="76"/>
        <v>0</v>
      </c>
    </row>
    <row r="109" spans="1:18" s="6" customFormat="1" x14ac:dyDescent="0.25">
      <c r="A109" s="37">
        <v>216005</v>
      </c>
      <c r="B109" s="37">
        <v>1900</v>
      </c>
      <c r="C109" s="38">
        <v>1412</v>
      </c>
      <c r="D109" s="24">
        <v>216</v>
      </c>
      <c r="E109" s="24" t="s">
        <v>80</v>
      </c>
      <c r="F109" s="24" t="s">
        <v>81</v>
      </c>
      <c r="G109" s="25" t="s">
        <v>18</v>
      </c>
      <c r="H109" s="26"/>
      <c r="I109" s="26">
        <f>SUMIFS(GD_M_2018!G:G,GD_M_2018!E:E,A109)</f>
        <v>0</v>
      </c>
      <c r="J109" s="26">
        <f t="shared" si="72"/>
        <v>0</v>
      </c>
      <c r="L109" s="26">
        <f t="shared" si="73"/>
        <v>0</v>
      </c>
      <c r="M109" s="26">
        <f>SUMIFS(GD_M_2019!G:G,GD_M_2019!E:E,A109)</f>
        <v>0</v>
      </c>
      <c r="N109" s="26">
        <f t="shared" si="74"/>
        <v>0</v>
      </c>
      <c r="P109" s="26">
        <f t="shared" si="75"/>
        <v>0</v>
      </c>
      <c r="Q109" s="26">
        <f>SUMIFS(GD_M_2020!G:G,GD_M_2020!E:E,A109)</f>
        <v>0</v>
      </c>
      <c r="R109" s="26">
        <f t="shared" si="76"/>
        <v>0</v>
      </c>
    </row>
    <row r="110" spans="1:18" s="6" customFormat="1" x14ac:dyDescent="0.25">
      <c r="A110" s="37">
        <v>216006</v>
      </c>
      <c r="B110" s="37">
        <v>1900</v>
      </c>
      <c r="C110" s="38">
        <v>2442</v>
      </c>
      <c r="D110" s="24">
        <v>216</v>
      </c>
      <c r="E110" s="24" t="s">
        <v>82</v>
      </c>
      <c r="F110" s="24" t="s">
        <v>83</v>
      </c>
      <c r="G110" s="25" t="s">
        <v>18</v>
      </c>
      <c r="H110" s="26"/>
      <c r="I110" s="26">
        <f>SUMIFS(GD_M_2018!G:G,GD_M_2018!E:E,A110)</f>
        <v>0</v>
      </c>
      <c r="J110" s="26">
        <f t="shared" si="72"/>
        <v>0</v>
      </c>
      <c r="L110" s="26">
        <f t="shared" si="73"/>
        <v>0</v>
      </c>
      <c r="M110" s="26">
        <f>SUMIFS(GD_M_2019!G:G,GD_M_2019!E:E,A110)</f>
        <v>0</v>
      </c>
      <c r="N110" s="26">
        <f t="shared" si="74"/>
        <v>0</v>
      </c>
      <c r="P110" s="26">
        <f t="shared" si="75"/>
        <v>0</v>
      </c>
      <c r="Q110" s="26">
        <f>SUMIFS(GD_M_2020!G:G,GD_M_2020!E:E,A110)</f>
        <v>0</v>
      </c>
      <c r="R110" s="26">
        <f t="shared" si="76"/>
        <v>0</v>
      </c>
    </row>
    <row r="111" spans="1:18" s="6" customFormat="1" x14ac:dyDescent="0.25">
      <c r="A111" s="27"/>
      <c r="B111" s="27"/>
      <c r="C111" s="28"/>
      <c r="D111" s="28"/>
      <c r="E111" s="28" t="s">
        <v>178</v>
      </c>
      <c r="F111" s="28" t="s">
        <v>179</v>
      </c>
      <c r="G111" s="9"/>
      <c r="H111" s="29">
        <f>SUM(H105:H110)</f>
        <v>0</v>
      </c>
      <c r="I111" s="29">
        <f>SUM(I105:I110)</f>
        <v>0</v>
      </c>
      <c r="J111" s="29">
        <f>SUM(J105:J110)</f>
        <v>0</v>
      </c>
      <c r="L111" s="29">
        <f>SUM(L105:L110)</f>
        <v>0</v>
      </c>
      <c r="M111" s="29">
        <f>SUM(M105:M110)</f>
        <v>0</v>
      </c>
      <c r="N111" s="29">
        <f>SUM(N105:N110)</f>
        <v>0</v>
      </c>
      <c r="P111" s="29">
        <f>SUM(P105:P110)</f>
        <v>0</v>
      </c>
      <c r="Q111" s="29">
        <f>SUM(Q105:Q110)</f>
        <v>0</v>
      </c>
      <c r="R111" s="29">
        <f>SUM(R105:R110)</f>
        <v>0</v>
      </c>
    </row>
    <row r="112" spans="1:18" s="6" customFormat="1" x14ac:dyDescent="0.25">
      <c r="A112" s="27">
        <v>219001</v>
      </c>
      <c r="B112" s="27">
        <v>1400</v>
      </c>
      <c r="C112" s="28">
        <v>22932</v>
      </c>
      <c r="D112" s="28">
        <v>219</v>
      </c>
      <c r="E112" s="28" t="s">
        <v>180</v>
      </c>
      <c r="F112" s="28" t="s">
        <v>181</v>
      </c>
      <c r="G112" s="25" t="s">
        <v>18</v>
      </c>
      <c r="H112" s="29"/>
      <c r="I112" s="26">
        <f>SUMIFS(GD_M_2018!G:G,GD_M_2018!E:E,A112)</f>
        <v>0</v>
      </c>
      <c r="J112" s="29">
        <f>H112+I112</f>
        <v>0</v>
      </c>
      <c r="L112" s="26">
        <f>J112</f>
        <v>0</v>
      </c>
      <c r="M112" s="26">
        <f>SUMIFS(GD_M_2019!G:G,GD_M_2019!E:E,A112)</f>
        <v>0</v>
      </c>
      <c r="N112" s="26">
        <f>M112+L112</f>
        <v>0</v>
      </c>
      <c r="P112" s="26">
        <f>N112</f>
        <v>0</v>
      </c>
      <c r="Q112" s="26">
        <f>SUMIFS(GD_M_2020!G:G,GD_M_2020!E:E,A112)</f>
        <v>0</v>
      </c>
      <c r="R112" s="26">
        <f>Q112+P112</f>
        <v>0</v>
      </c>
    </row>
    <row r="113" spans="1:18" s="6" customFormat="1" x14ac:dyDescent="0.25">
      <c r="A113" s="42"/>
      <c r="B113" s="42"/>
      <c r="C113" s="3">
        <v>1312</v>
      </c>
      <c r="D113" s="3">
        <v>210</v>
      </c>
      <c r="E113" s="3" t="s">
        <v>182</v>
      </c>
      <c r="F113" s="3" t="s">
        <v>183</v>
      </c>
      <c r="G113" s="4"/>
      <c r="H113" s="5">
        <f>SUM(H97:H99,H103:H104,H111:H112)</f>
        <v>0</v>
      </c>
      <c r="I113" s="5">
        <f>SUM(I97:I99,I103:I104,I111:I112)</f>
        <v>0</v>
      </c>
      <c r="J113" s="5">
        <f>SUM(J97:J99,J103:J104,J111:J112)</f>
        <v>0</v>
      </c>
      <c r="L113" s="5">
        <f>SUM(L97:L99,L103:L104,L111:L112)</f>
        <v>0</v>
      </c>
      <c r="M113" s="5">
        <f>SUM(M97:M99,M103:M104,M111:M112)</f>
        <v>0</v>
      </c>
      <c r="N113" s="5">
        <f>SUM(N97:N99,N103:N104,N111:N112)</f>
        <v>0</v>
      </c>
      <c r="P113" s="5">
        <f>SUM(P97:P99,P103:P104,P111:P112)</f>
        <v>0</v>
      </c>
      <c r="Q113" s="5">
        <f>SUM(Q97:Q99,Q103:Q104,Q111:Q112)</f>
        <v>0</v>
      </c>
      <c r="R113" s="5">
        <f>SUM(R97:R99,R103:R104,R111:R112)</f>
        <v>0</v>
      </c>
    </row>
    <row r="114" spans="1:18" s="6" customFormat="1" x14ac:dyDescent="0.25">
      <c r="A114" s="37">
        <v>222001</v>
      </c>
      <c r="B114" s="37">
        <v>1100</v>
      </c>
      <c r="C114" s="24">
        <v>2111</v>
      </c>
      <c r="D114" s="24">
        <v>222</v>
      </c>
      <c r="E114" s="24" t="s">
        <v>184</v>
      </c>
      <c r="F114" s="24" t="s">
        <v>185</v>
      </c>
      <c r="G114" s="25" t="s">
        <v>18</v>
      </c>
      <c r="H114" s="26"/>
      <c r="I114" s="26">
        <f>SUMIFS(GD_M_2018!G:G,GD_M_2018!E:E,A114)</f>
        <v>0</v>
      </c>
      <c r="J114" s="26">
        <f t="shared" ref="J114:J119" si="77">H114+I114</f>
        <v>0</v>
      </c>
      <c r="L114" s="26">
        <f t="shared" ref="L114:L119" si="78">J114</f>
        <v>0</v>
      </c>
      <c r="M114" s="26">
        <f>SUMIFS(GD_M_2019!G:G,GD_M_2019!E:E,A114)</f>
        <v>0</v>
      </c>
      <c r="N114" s="26">
        <f t="shared" ref="N114:N119" si="79">M114+L114</f>
        <v>0</v>
      </c>
      <c r="P114" s="26">
        <f t="shared" ref="P114:P119" si="80">N114</f>
        <v>0</v>
      </c>
      <c r="Q114" s="26">
        <f>SUMIFS(GD_M_2020!G:G,GD_M_2020!E:E,A114)</f>
        <v>0</v>
      </c>
      <c r="R114" s="26">
        <f t="shared" ref="R114:R119" si="81">Q114+P114</f>
        <v>0</v>
      </c>
    </row>
    <row r="115" spans="1:18" s="6" customFormat="1" x14ac:dyDescent="0.25">
      <c r="A115" s="37">
        <v>222002</v>
      </c>
      <c r="B115" s="37">
        <v>1100</v>
      </c>
      <c r="C115" s="24">
        <v>2112</v>
      </c>
      <c r="D115" s="24">
        <v>222</v>
      </c>
      <c r="E115" s="24" t="s">
        <v>186</v>
      </c>
      <c r="F115" s="24" t="s">
        <v>187</v>
      </c>
      <c r="G115" s="25" t="s">
        <v>18</v>
      </c>
      <c r="H115" s="26"/>
      <c r="I115" s="26">
        <f>SUMIFS(GD_M_2018!G:G,GD_M_2018!E:E,A115)</f>
        <v>2000000000</v>
      </c>
      <c r="J115" s="26">
        <f t="shared" si="77"/>
        <v>2000000000</v>
      </c>
      <c r="L115" s="26">
        <f t="shared" si="78"/>
        <v>2000000000</v>
      </c>
      <c r="M115" s="26">
        <f>SUMIFS(GD_M_2019!G:G,GD_M_2019!E:E,A115)</f>
        <v>0</v>
      </c>
      <c r="N115" s="26">
        <f t="shared" si="79"/>
        <v>2000000000</v>
      </c>
      <c r="P115" s="26">
        <f t="shared" si="80"/>
        <v>2000000000</v>
      </c>
      <c r="Q115" s="26">
        <f>SUMIFS(GD_M_2020!G:G,GD_M_2020!E:E,A115)</f>
        <v>0</v>
      </c>
      <c r="R115" s="26">
        <f t="shared" si="81"/>
        <v>2000000000</v>
      </c>
    </row>
    <row r="116" spans="1:18" s="6" customFormat="1" x14ac:dyDescent="0.25">
      <c r="A116" s="37">
        <v>222003</v>
      </c>
      <c r="B116" s="37">
        <v>1100</v>
      </c>
      <c r="C116" s="24">
        <v>2113</v>
      </c>
      <c r="D116" s="24">
        <v>222</v>
      </c>
      <c r="E116" s="24" t="s">
        <v>188</v>
      </c>
      <c r="F116" s="24" t="s">
        <v>189</v>
      </c>
      <c r="G116" s="25" t="s">
        <v>18</v>
      </c>
      <c r="H116" s="26"/>
      <c r="I116" s="26">
        <f>SUMIFS(GD_M_2018!G:G,GD_M_2018!E:E,A116)</f>
        <v>0</v>
      </c>
      <c r="J116" s="26">
        <f t="shared" si="77"/>
        <v>0</v>
      </c>
      <c r="L116" s="26">
        <f t="shared" si="78"/>
        <v>0</v>
      </c>
      <c r="M116" s="26">
        <f>SUMIFS(GD_M_2019!G:G,GD_M_2019!E:E,A116)</f>
        <v>0</v>
      </c>
      <c r="N116" s="26">
        <f t="shared" si="79"/>
        <v>0</v>
      </c>
      <c r="P116" s="26">
        <f t="shared" si="80"/>
        <v>0</v>
      </c>
      <c r="Q116" s="26">
        <f>SUMIFS(GD_M_2020!G:G,GD_M_2020!E:E,A116)</f>
        <v>0</v>
      </c>
      <c r="R116" s="26">
        <f t="shared" si="81"/>
        <v>0</v>
      </c>
    </row>
    <row r="117" spans="1:18" s="6" customFormat="1" x14ac:dyDescent="0.25">
      <c r="A117" s="37">
        <v>222004</v>
      </c>
      <c r="B117" s="37">
        <v>1100</v>
      </c>
      <c r="C117" s="24">
        <v>2114</v>
      </c>
      <c r="D117" s="24">
        <v>222</v>
      </c>
      <c r="E117" s="24" t="s">
        <v>190</v>
      </c>
      <c r="F117" s="24" t="s">
        <v>191</v>
      </c>
      <c r="G117" s="25" t="s">
        <v>18</v>
      </c>
      <c r="H117" s="26"/>
      <c r="I117" s="26">
        <f>SUMIFS(GD_M_2018!G:G,GD_M_2018!E:E,A117)</f>
        <v>0</v>
      </c>
      <c r="J117" s="26">
        <f t="shared" si="77"/>
        <v>0</v>
      </c>
      <c r="L117" s="26">
        <f t="shared" si="78"/>
        <v>0</v>
      </c>
      <c r="M117" s="26">
        <f>SUMIFS(GD_M_2019!G:G,GD_M_2019!E:E,A117)</f>
        <v>0</v>
      </c>
      <c r="N117" s="26">
        <f t="shared" si="79"/>
        <v>0</v>
      </c>
      <c r="P117" s="26">
        <f t="shared" si="80"/>
        <v>0</v>
      </c>
      <c r="Q117" s="26">
        <f>SUMIFS(GD_M_2020!G:G,GD_M_2020!E:E,A117)</f>
        <v>0</v>
      </c>
      <c r="R117" s="26">
        <f t="shared" si="81"/>
        <v>0</v>
      </c>
    </row>
    <row r="118" spans="1:18" s="6" customFormat="1" x14ac:dyDescent="0.25">
      <c r="A118" s="37">
        <v>222005</v>
      </c>
      <c r="B118" s="37">
        <v>1100</v>
      </c>
      <c r="C118" s="24">
        <v>2115</v>
      </c>
      <c r="D118" s="24">
        <v>222</v>
      </c>
      <c r="E118" s="24" t="s">
        <v>192</v>
      </c>
      <c r="F118" s="24" t="s">
        <v>193</v>
      </c>
      <c r="G118" s="25" t="s">
        <v>18</v>
      </c>
      <c r="H118" s="26"/>
      <c r="I118" s="26">
        <f>SUMIFS(GD_M_2018!G:G,GD_M_2018!E:E,A118)</f>
        <v>0</v>
      </c>
      <c r="J118" s="26">
        <f t="shared" si="77"/>
        <v>0</v>
      </c>
      <c r="L118" s="26">
        <f t="shared" si="78"/>
        <v>0</v>
      </c>
      <c r="M118" s="26">
        <f>SUMIFS(GD_M_2019!G:G,GD_M_2019!E:E,A118)</f>
        <v>0</v>
      </c>
      <c r="N118" s="26">
        <f t="shared" si="79"/>
        <v>0</v>
      </c>
      <c r="P118" s="26">
        <f t="shared" si="80"/>
        <v>0</v>
      </c>
      <c r="Q118" s="26">
        <f>SUMIFS(GD_M_2020!G:G,GD_M_2020!E:E,A118)</f>
        <v>0</v>
      </c>
      <c r="R118" s="26">
        <f t="shared" si="81"/>
        <v>0</v>
      </c>
    </row>
    <row r="119" spans="1:18" s="6" customFormat="1" x14ac:dyDescent="0.25">
      <c r="A119" s="37">
        <v>222006</v>
      </c>
      <c r="B119" s="37">
        <v>1100</v>
      </c>
      <c r="C119" s="24">
        <v>2118</v>
      </c>
      <c r="D119" s="24">
        <v>222</v>
      </c>
      <c r="E119" s="24" t="s">
        <v>194</v>
      </c>
      <c r="F119" s="24" t="s">
        <v>195</v>
      </c>
      <c r="G119" s="25" t="s">
        <v>18</v>
      </c>
      <c r="H119" s="26"/>
      <c r="I119" s="26">
        <f>SUMIFS(GD_M_2018!G:G,GD_M_2018!E:E,A119)</f>
        <v>0</v>
      </c>
      <c r="J119" s="26">
        <f t="shared" si="77"/>
        <v>0</v>
      </c>
      <c r="L119" s="26">
        <f t="shared" si="78"/>
        <v>0</v>
      </c>
      <c r="M119" s="26">
        <f>SUMIFS(GD_M_2019!G:G,GD_M_2019!E:E,A119)</f>
        <v>0</v>
      </c>
      <c r="N119" s="26">
        <f t="shared" si="79"/>
        <v>0</v>
      </c>
      <c r="P119" s="26">
        <f t="shared" si="80"/>
        <v>0</v>
      </c>
      <c r="Q119" s="26">
        <f>SUMIFS(GD_M_2020!G:G,GD_M_2020!E:E,A119)</f>
        <v>0</v>
      </c>
      <c r="R119" s="26">
        <f t="shared" si="81"/>
        <v>0</v>
      </c>
    </row>
    <row r="120" spans="1:18" s="6" customFormat="1" x14ac:dyDescent="0.25">
      <c r="A120" s="27"/>
      <c r="B120" s="27"/>
      <c r="C120" s="28"/>
      <c r="D120" s="28"/>
      <c r="E120" s="28" t="s">
        <v>196</v>
      </c>
      <c r="F120" s="28" t="s">
        <v>197</v>
      </c>
      <c r="G120" s="9"/>
      <c r="H120" s="29">
        <f>SUM(H114:H119)</f>
        <v>0</v>
      </c>
      <c r="I120" s="29">
        <f>SUM(I114:I119)</f>
        <v>2000000000</v>
      </c>
      <c r="J120" s="29">
        <f>SUM(J114:J119)</f>
        <v>2000000000</v>
      </c>
      <c r="L120" s="29">
        <f>SUM(L114:L119)</f>
        <v>2000000000</v>
      </c>
      <c r="M120" s="29">
        <f>SUM(M114:M119)</f>
        <v>0</v>
      </c>
      <c r="N120" s="29">
        <f>SUM(N114:N119)</f>
        <v>2000000000</v>
      </c>
      <c r="P120" s="29">
        <f>SUM(P114:P119)</f>
        <v>2000000000</v>
      </c>
      <c r="Q120" s="29">
        <f>SUM(Q114:Q119)</f>
        <v>0</v>
      </c>
      <c r="R120" s="29">
        <f>SUM(R114:R119)</f>
        <v>2000000000</v>
      </c>
    </row>
    <row r="121" spans="1:18" s="6" customFormat="1" x14ac:dyDescent="0.25">
      <c r="A121" s="37">
        <v>223001</v>
      </c>
      <c r="B121" s="37">
        <v>1100</v>
      </c>
      <c r="C121" s="24">
        <v>21411</v>
      </c>
      <c r="D121" s="24">
        <v>223</v>
      </c>
      <c r="E121" s="24" t="s">
        <v>198</v>
      </c>
      <c r="F121" s="24" t="s">
        <v>199</v>
      </c>
      <c r="G121" s="25" t="s">
        <v>18</v>
      </c>
      <c r="H121" s="26"/>
      <c r="I121" s="26">
        <f>SUMIFS(GD_M_2018!G:G,GD_M_2018!E:E,A121)</f>
        <v>0</v>
      </c>
      <c r="J121" s="26">
        <f t="shared" ref="J121:J126" si="82">H121+I121</f>
        <v>0</v>
      </c>
      <c r="L121" s="26">
        <f t="shared" ref="L121:L126" si="83">J121</f>
        <v>0</v>
      </c>
      <c r="M121" s="26">
        <f>SUMIFS(GD_M_2019!G:G,GD_M_2019!E:E,A121)</f>
        <v>0</v>
      </c>
      <c r="N121" s="26">
        <f t="shared" ref="N121:N126" si="84">M121+L121</f>
        <v>0</v>
      </c>
      <c r="P121" s="26">
        <f t="shared" ref="P121:P126" si="85">N121</f>
        <v>0</v>
      </c>
      <c r="Q121" s="26">
        <f>SUMIFS(GD_M_2020!G:G,GD_M_2020!E:E,A121)</f>
        <v>0</v>
      </c>
      <c r="R121" s="26">
        <f t="shared" ref="R121:R126" si="86">Q121+P121</f>
        <v>0</v>
      </c>
    </row>
    <row r="122" spans="1:18" s="6" customFormat="1" x14ac:dyDescent="0.25">
      <c r="A122" s="37">
        <v>223002</v>
      </c>
      <c r="B122" s="37">
        <v>1100</v>
      </c>
      <c r="C122" s="24">
        <v>21412</v>
      </c>
      <c r="D122" s="24">
        <v>223</v>
      </c>
      <c r="E122" s="24" t="s">
        <v>200</v>
      </c>
      <c r="F122" s="24" t="s">
        <v>201</v>
      </c>
      <c r="G122" s="25" t="s">
        <v>18</v>
      </c>
      <c r="H122" s="26"/>
      <c r="I122" s="26">
        <f>SUMIFS(GD_M_2018!G:G,GD_M_2018!E:E,A122)</f>
        <v>-200000000</v>
      </c>
      <c r="J122" s="26">
        <f t="shared" si="82"/>
        <v>-200000000</v>
      </c>
      <c r="L122" s="26">
        <f t="shared" si="83"/>
        <v>-200000000</v>
      </c>
      <c r="M122" s="26">
        <f>SUMIFS(GD_M_2019!G:G,GD_M_2019!E:E,A122)</f>
        <v>-200000000</v>
      </c>
      <c r="N122" s="26">
        <f t="shared" si="84"/>
        <v>-400000000</v>
      </c>
      <c r="P122" s="26">
        <f t="shared" si="85"/>
        <v>-400000000</v>
      </c>
      <c r="Q122" s="26">
        <f>SUMIFS(GD_M_2020!G:G,GD_M_2020!E:E,A122)</f>
        <v>-200000000</v>
      </c>
      <c r="R122" s="26">
        <f t="shared" si="86"/>
        <v>-600000000</v>
      </c>
    </row>
    <row r="123" spans="1:18" s="6" customFormat="1" x14ac:dyDescent="0.25">
      <c r="A123" s="37">
        <v>223003</v>
      </c>
      <c r="B123" s="37">
        <v>1100</v>
      </c>
      <c r="C123" s="24">
        <v>21413</v>
      </c>
      <c r="D123" s="24">
        <v>223</v>
      </c>
      <c r="E123" s="24" t="s">
        <v>202</v>
      </c>
      <c r="F123" s="24" t="s">
        <v>203</v>
      </c>
      <c r="G123" s="25" t="s">
        <v>18</v>
      </c>
      <c r="H123" s="26"/>
      <c r="I123" s="26">
        <f>SUMIFS(GD_M_2018!G:G,GD_M_2018!E:E,A123)</f>
        <v>0</v>
      </c>
      <c r="J123" s="26">
        <f t="shared" si="82"/>
        <v>0</v>
      </c>
      <c r="L123" s="26">
        <f t="shared" si="83"/>
        <v>0</v>
      </c>
      <c r="M123" s="26">
        <f>SUMIFS(GD_M_2019!G:G,GD_M_2019!E:E,A123)</f>
        <v>0</v>
      </c>
      <c r="N123" s="26">
        <f t="shared" si="84"/>
        <v>0</v>
      </c>
      <c r="P123" s="26">
        <f t="shared" si="85"/>
        <v>0</v>
      </c>
      <c r="Q123" s="26">
        <f>SUMIFS(GD_M_2020!G:G,GD_M_2020!E:E,A123)</f>
        <v>0</v>
      </c>
      <c r="R123" s="26">
        <f t="shared" si="86"/>
        <v>0</v>
      </c>
    </row>
    <row r="124" spans="1:18" s="6" customFormat="1" x14ac:dyDescent="0.25">
      <c r="A124" s="37">
        <v>223004</v>
      </c>
      <c r="B124" s="37">
        <v>1100</v>
      </c>
      <c r="C124" s="24">
        <v>21414</v>
      </c>
      <c r="D124" s="24">
        <v>223</v>
      </c>
      <c r="E124" s="24" t="s">
        <v>204</v>
      </c>
      <c r="F124" s="24" t="s">
        <v>205</v>
      </c>
      <c r="G124" s="25" t="s">
        <v>18</v>
      </c>
      <c r="H124" s="26"/>
      <c r="I124" s="26">
        <f>SUMIFS(GD_M_2018!G:G,GD_M_2018!E:E,A124)</f>
        <v>0</v>
      </c>
      <c r="J124" s="26">
        <f t="shared" si="82"/>
        <v>0</v>
      </c>
      <c r="L124" s="26">
        <f t="shared" si="83"/>
        <v>0</v>
      </c>
      <c r="M124" s="26">
        <f>SUMIFS(GD_M_2019!G:G,GD_M_2019!E:E,A124)</f>
        <v>0</v>
      </c>
      <c r="N124" s="26">
        <f t="shared" si="84"/>
        <v>0</v>
      </c>
      <c r="P124" s="26">
        <f t="shared" si="85"/>
        <v>0</v>
      </c>
      <c r="Q124" s="26">
        <f>SUMIFS(GD_M_2020!G:G,GD_M_2020!E:E,A124)</f>
        <v>0</v>
      </c>
      <c r="R124" s="26">
        <f t="shared" si="86"/>
        <v>0</v>
      </c>
    </row>
    <row r="125" spans="1:18" s="6" customFormat="1" x14ac:dyDescent="0.25">
      <c r="A125" s="37">
        <v>223005</v>
      </c>
      <c r="B125" s="37">
        <v>1100</v>
      </c>
      <c r="C125" s="24">
        <v>21415</v>
      </c>
      <c r="D125" s="24">
        <v>223</v>
      </c>
      <c r="E125" s="24" t="s">
        <v>206</v>
      </c>
      <c r="F125" s="24" t="s">
        <v>207</v>
      </c>
      <c r="G125" s="25" t="s">
        <v>18</v>
      </c>
      <c r="H125" s="26"/>
      <c r="I125" s="26">
        <f>SUMIFS(GD_M_2018!G:G,GD_M_2018!E:E,A125)</f>
        <v>0</v>
      </c>
      <c r="J125" s="26">
        <f t="shared" si="82"/>
        <v>0</v>
      </c>
      <c r="L125" s="26">
        <f t="shared" si="83"/>
        <v>0</v>
      </c>
      <c r="M125" s="26">
        <f>SUMIFS(GD_M_2019!G:G,GD_M_2019!E:E,A125)</f>
        <v>0</v>
      </c>
      <c r="N125" s="26">
        <f t="shared" si="84"/>
        <v>0</v>
      </c>
      <c r="P125" s="26">
        <f t="shared" si="85"/>
        <v>0</v>
      </c>
      <c r="Q125" s="26">
        <f>SUMIFS(GD_M_2020!G:G,GD_M_2020!E:E,A125)</f>
        <v>0</v>
      </c>
      <c r="R125" s="26">
        <f t="shared" si="86"/>
        <v>0</v>
      </c>
    </row>
    <row r="126" spans="1:18" s="6" customFormat="1" x14ac:dyDescent="0.25">
      <c r="A126" s="37">
        <v>223006</v>
      </c>
      <c r="B126" s="37">
        <v>1100</v>
      </c>
      <c r="C126" s="24">
        <v>21418</v>
      </c>
      <c r="D126" s="24">
        <v>223</v>
      </c>
      <c r="E126" s="24" t="s">
        <v>208</v>
      </c>
      <c r="F126" s="24" t="s">
        <v>209</v>
      </c>
      <c r="G126" s="25" t="s">
        <v>18</v>
      </c>
      <c r="H126" s="26"/>
      <c r="I126" s="26">
        <f>SUMIFS(GD_M_2018!G:G,GD_M_2018!E:E,A126)</f>
        <v>0</v>
      </c>
      <c r="J126" s="26">
        <f t="shared" si="82"/>
        <v>0</v>
      </c>
      <c r="L126" s="26">
        <f t="shared" si="83"/>
        <v>0</v>
      </c>
      <c r="M126" s="26">
        <f>SUMIFS(GD_M_2019!G:G,GD_M_2019!E:E,A126)</f>
        <v>0</v>
      </c>
      <c r="N126" s="26">
        <f t="shared" si="84"/>
        <v>0</v>
      </c>
      <c r="P126" s="26">
        <f t="shared" si="85"/>
        <v>0</v>
      </c>
      <c r="Q126" s="26">
        <f>SUMIFS(GD_M_2020!G:G,GD_M_2020!E:E,A126)</f>
        <v>0</v>
      </c>
      <c r="R126" s="26">
        <f t="shared" si="86"/>
        <v>0</v>
      </c>
    </row>
    <row r="127" spans="1:18" s="6" customFormat="1" x14ac:dyDescent="0.25">
      <c r="A127" s="27"/>
      <c r="B127" s="27"/>
      <c r="C127" s="28"/>
      <c r="D127" s="28"/>
      <c r="E127" s="28" t="s">
        <v>210</v>
      </c>
      <c r="F127" s="28" t="s">
        <v>211</v>
      </c>
      <c r="G127" s="9"/>
      <c r="H127" s="29">
        <f>SUM(H121:H126)</f>
        <v>0</v>
      </c>
      <c r="I127" s="29">
        <f>SUM(I121:I126)</f>
        <v>-200000000</v>
      </c>
      <c r="J127" s="29">
        <f>SUM(J121:J126)</f>
        <v>-200000000</v>
      </c>
      <c r="L127" s="29">
        <f>SUM(L121:L126)</f>
        <v>-200000000</v>
      </c>
      <c r="M127" s="29">
        <f>SUM(M121:M126)</f>
        <v>-200000000</v>
      </c>
      <c r="N127" s="29">
        <f>SUM(N121:N126)</f>
        <v>-400000000</v>
      </c>
      <c r="P127" s="29">
        <f>SUM(P121:P126)</f>
        <v>-400000000</v>
      </c>
      <c r="Q127" s="29">
        <f>SUM(Q121:Q126)</f>
        <v>-200000000</v>
      </c>
      <c r="R127" s="29">
        <f>SUM(R121:R126)</f>
        <v>-600000000</v>
      </c>
    </row>
    <row r="128" spans="1:18" s="6" customFormat="1" x14ac:dyDescent="0.25">
      <c r="A128" s="42"/>
      <c r="B128" s="42"/>
      <c r="C128" s="3"/>
      <c r="D128" s="3">
        <v>221</v>
      </c>
      <c r="E128" s="3" t="s">
        <v>212</v>
      </c>
      <c r="F128" s="3" t="s">
        <v>213</v>
      </c>
      <c r="G128" s="4"/>
      <c r="H128" s="5">
        <f>SUM(H120,H127)</f>
        <v>0</v>
      </c>
      <c r="I128" s="5">
        <f>SUM(I120,I127)</f>
        <v>1800000000</v>
      </c>
      <c r="J128" s="5">
        <f>SUM(J120,J127)</f>
        <v>1800000000</v>
      </c>
      <c r="L128" s="5">
        <f>SUM(L120,L127)</f>
        <v>1800000000</v>
      </c>
      <c r="M128" s="5">
        <f>SUM(M120,M127)</f>
        <v>-200000000</v>
      </c>
      <c r="N128" s="5">
        <f>SUM(N120,N127)</f>
        <v>1600000000</v>
      </c>
      <c r="P128" s="5">
        <f>SUM(P120,P127)</f>
        <v>1600000000</v>
      </c>
      <c r="Q128" s="5">
        <f>SUM(Q120,Q127)</f>
        <v>-200000000</v>
      </c>
      <c r="R128" s="5">
        <f>SUM(R120,R127)</f>
        <v>1400000000</v>
      </c>
    </row>
    <row r="129" spans="1:18" s="6" customFormat="1" x14ac:dyDescent="0.25">
      <c r="A129" s="34">
        <v>225001</v>
      </c>
      <c r="B129" s="34">
        <v>1100</v>
      </c>
      <c r="C129" s="35">
        <v>2121</v>
      </c>
      <c r="D129" s="24">
        <v>225</v>
      </c>
      <c r="E129" s="35" t="s">
        <v>184</v>
      </c>
      <c r="F129" s="35" t="s">
        <v>185</v>
      </c>
      <c r="G129" s="25" t="s">
        <v>18</v>
      </c>
      <c r="H129" s="26"/>
      <c r="I129" s="26">
        <f>SUMIFS(GD_M_2018!G:G,GD_M_2018!E:E,A129)</f>
        <v>0</v>
      </c>
      <c r="J129" s="26">
        <f>H129+I129</f>
        <v>0</v>
      </c>
      <c r="L129" s="26">
        <f t="shared" ref="L129:L133" si="87">J129</f>
        <v>0</v>
      </c>
      <c r="M129" s="26">
        <f>SUMIFS(GD_M_2019!G:G,GD_M_2019!E:E,A129)</f>
        <v>0</v>
      </c>
      <c r="N129" s="26">
        <f t="shared" ref="N129:N133" si="88">M129+L129</f>
        <v>0</v>
      </c>
      <c r="P129" s="26">
        <f t="shared" ref="P129:P133" si="89">N129</f>
        <v>0</v>
      </c>
      <c r="Q129" s="26">
        <f>SUMIFS(GD_M_2020!G:G,GD_M_2020!E:E,A129)</f>
        <v>0</v>
      </c>
      <c r="R129" s="26">
        <f t="shared" ref="R129:R133" si="90">Q129+P129</f>
        <v>0</v>
      </c>
    </row>
    <row r="130" spans="1:18" s="6" customFormat="1" x14ac:dyDescent="0.25">
      <c r="A130" s="34">
        <v>225002</v>
      </c>
      <c r="B130" s="34">
        <v>1100</v>
      </c>
      <c r="C130" s="35">
        <v>2122</v>
      </c>
      <c r="D130" s="24">
        <v>225</v>
      </c>
      <c r="E130" s="35" t="s">
        <v>186</v>
      </c>
      <c r="F130" s="35" t="s">
        <v>187</v>
      </c>
      <c r="G130" s="25" t="s">
        <v>18</v>
      </c>
      <c r="H130" s="26"/>
      <c r="I130" s="26">
        <f>SUMIFS(GD_M_2018!G:G,GD_M_2018!E:E,A130)</f>
        <v>0</v>
      </c>
      <c r="J130" s="26">
        <f>H130+I130</f>
        <v>0</v>
      </c>
      <c r="L130" s="26">
        <f t="shared" si="87"/>
        <v>0</v>
      </c>
      <c r="M130" s="26">
        <f>SUMIFS(GD_M_2019!G:G,GD_M_2019!E:E,A130)</f>
        <v>0</v>
      </c>
      <c r="N130" s="26">
        <f t="shared" si="88"/>
        <v>0</v>
      </c>
      <c r="P130" s="26">
        <f t="shared" si="89"/>
        <v>0</v>
      </c>
      <c r="Q130" s="26">
        <f>SUMIFS(GD_M_2020!G:G,GD_M_2020!E:E,A130)</f>
        <v>0</v>
      </c>
      <c r="R130" s="26">
        <f t="shared" si="90"/>
        <v>0</v>
      </c>
    </row>
    <row r="131" spans="1:18" s="6" customFormat="1" x14ac:dyDescent="0.25">
      <c r="A131" s="34">
        <v>225003</v>
      </c>
      <c r="B131" s="34">
        <v>1100</v>
      </c>
      <c r="C131" s="35">
        <v>2123</v>
      </c>
      <c r="D131" s="24">
        <v>225</v>
      </c>
      <c r="E131" s="35" t="s">
        <v>188</v>
      </c>
      <c r="F131" s="35" t="s">
        <v>189</v>
      </c>
      <c r="G131" s="25" t="s">
        <v>18</v>
      </c>
      <c r="H131" s="26"/>
      <c r="I131" s="26">
        <f>SUMIFS(GD_M_2018!G:G,GD_M_2018!E:E,A131)</f>
        <v>0</v>
      </c>
      <c r="J131" s="26">
        <f>H131+I131</f>
        <v>0</v>
      </c>
      <c r="L131" s="26">
        <f t="shared" si="87"/>
        <v>0</v>
      </c>
      <c r="M131" s="26">
        <f>SUMIFS(GD_M_2019!G:G,GD_M_2019!E:E,A131)</f>
        <v>0</v>
      </c>
      <c r="N131" s="26">
        <f t="shared" si="88"/>
        <v>0</v>
      </c>
      <c r="P131" s="26">
        <f t="shared" si="89"/>
        <v>0</v>
      </c>
      <c r="Q131" s="26">
        <f>SUMIFS(GD_M_2020!G:G,GD_M_2020!E:E,A131)</f>
        <v>0</v>
      </c>
      <c r="R131" s="26">
        <f t="shared" si="90"/>
        <v>0</v>
      </c>
    </row>
    <row r="132" spans="1:18" s="6" customFormat="1" x14ac:dyDescent="0.25">
      <c r="A132" s="34">
        <v>225004</v>
      </c>
      <c r="B132" s="34">
        <v>1100</v>
      </c>
      <c r="C132" s="35">
        <v>2124</v>
      </c>
      <c r="D132" s="24">
        <v>225</v>
      </c>
      <c r="E132" s="35" t="s">
        <v>190</v>
      </c>
      <c r="F132" s="35" t="s">
        <v>191</v>
      </c>
      <c r="G132" s="25" t="s">
        <v>18</v>
      </c>
      <c r="H132" s="26"/>
      <c r="I132" s="26">
        <f>SUMIFS(GD_M_2018!G:G,GD_M_2018!E:E,A132)</f>
        <v>0</v>
      </c>
      <c r="J132" s="26">
        <f>H132+I132</f>
        <v>0</v>
      </c>
      <c r="L132" s="26">
        <f t="shared" si="87"/>
        <v>0</v>
      </c>
      <c r="M132" s="26">
        <f>SUMIFS(GD_M_2019!G:G,GD_M_2019!E:E,A132)</f>
        <v>0</v>
      </c>
      <c r="N132" s="26">
        <f t="shared" si="88"/>
        <v>0</v>
      </c>
      <c r="P132" s="26">
        <f t="shared" si="89"/>
        <v>0</v>
      </c>
      <c r="Q132" s="26">
        <f>SUMIFS(GD_M_2020!G:G,GD_M_2020!E:E,A132)</f>
        <v>0</v>
      </c>
      <c r="R132" s="26">
        <f t="shared" si="90"/>
        <v>0</v>
      </c>
    </row>
    <row r="133" spans="1:18" s="6" customFormat="1" x14ac:dyDescent="0.25">
      <c r="A133" s="34">
        <v>225005</v>
      </c>
      <c r="B133" s="34">
        <v>2000</v>
      </c>
      <c r="C133" s="35">
        <v>2125</v>
      </c>
      <c r="D133" s="24">
        <v>225</v>
      </c>
      <c r="E133" s="35" t="s">
        <v>194</v>
      </c>
      <c r="F133" s="35" t="s">
        <v>195</v>
      </c>
      <c r="G133" s="25" t="s">
        <v>18</v>
      </c>
      <c r="H133" s="26"/>
      <c r="I133" s="26">
        <f>SUMIFS(GD_M_2018!G:G,GD_M_2018!E:E,A133)</f>
        <v>0</v>
      </c>
      <c r="J133" s="26">
        <f>H133+I133</f>
        <v>0</v>
      </c>
      <c r="L133" s="26">
        <f t="shared" si="87"/>
        <v>0</v>
      </c>
      <c r="M133" s="26">
        <f>SUMIFS(GD_M_2019!G:G,GD_M_2019!E:E,A133)</f>
        <v>0</v>
      </c>
      <c r="N133" s="26">
        <f t="shared" si="88"/>
        <v>0</v>
      </c>
      <c r="P133" s="26">
        <f t="shared" si="89"/>
        <v>0</v>
      </c>
      <c r="Q133" s="26">
        <f>SUMIFS(GD_M_2020!G:G,GD_M_2020!E:E,A133)</f>
        <v>0</v>
      </c>
      <c r="R133" s="26">
        <f t="shared" si="90"/>
        <v>0</v>
      </c>
    </row>
    <row r="134" spans="1:18" s="6" customFormat="1" x14ac:dyDescent="0.25">
      <c r="A134" s="27"/>
      <c r="B134" s="27"/>
      <c r="C134" s="28"/>
      <c r="D134" s="28"/>
      <c r="E134" s="28" t="s">
        <v>196</v>
      </c>
      <c r="F134" s="28" t="s">
        <v>197</v>
      </c>
      <c r="G134" s="9"/>
      <c r="H134" s="29">
        <f>SUM(H129:H133)</f>
        <v>0</v>
      </c>
      <c r="I134" s="29">
        <f>SUM(I129:I133)</f>
        <v>0</v>
      </c>
      <c r="J134" s="29">
        <f>SUM(J129:J133)</f>
        <v>0</v>
      </c>
      <c r="L134" s="29">
        <f>SUM(L129:L133)</f>
        <v>0</v>
      </c>
      <c r="M134" s="29">
        <f>SUM(M129:M133)</f>
        <v>0</v>
      </c>
      <c r="N134" s="29">
        <f>SUM(N129:N133)</f>
        <v>0</v>
      </c>
      <c r="P134" s="29">
        <f>SUM(P129:P133)</f>
        <v>0</v>
      </c>
      <c r="Q134" s="29">
        <f>SUM(Q129:Q133)</f>
        <v>0</v>
      </c>
      <c r="R134" s="29">
        <f>SUM(R129:R133)</f>
        <v>0</v>
      </c>
    </row>
    <row r="135" spans="1:18" s="6" customFormat="1" x14ac:dyDescent="0.25">
      <c r="A135" s="37">
        <v>226001</v>
      </c>
      <c r="B135" s="37">
        <v>1100</v>
      </c>
      <c r="C135" s="24">
        <v>21421</v>
      </c>
      <c r="D135" s="24">
        <v>226</v>
      </c>
      <c r="E135" s="24" t="s">
        <v>198</v>
      </c>
      <c r="F135" s="24" t="s">
        <v>199</v>
      </c>
      <c r="G135" s="25" t="s">
        <v>18</v>
      </c>
      <c r="H135" s="26"/>
      <c r="I135" s="26">
        <f>SUMIFS(GD_M_2018!G:G,GD_M_2018!E:E,A135)</f>
        <v>0</v>
      </c>
      <c r="J135" s="26">
        <f>H135+I135</f>
        <v>0</v>
      </c>
      <c r="L135" s="26">
        <f t="shared" ref="L135:L139" si="91">J135</f>
        <v>0</v>
      </c>
      <c r="M135" s="26">
        <f>SUMIFS(GD_M_2019!G:G,GD_M_2019!E:E,A135)</f>
        <v>0</v>
      </c>
      <c r="N135" s="26">
        <f t="shared" ref="N135:N139" si="92">M135+L135</f>
        <v>0</v>
      </c>
      <c r="P135" s="26">
        <f t="shared" ref="P135:P139" si="93">N135</f>
        <v>0</v>
      </c>
      <c r="Q135" s="26">
        <f>SUMIFS(GD_M_2020!G:G,GD_M_2020!E:E,A135)</f>
        <v>0</v>
      </c>
      <c r="R135" s="26">
        <f t="shared" ref="R135:R139" si="94">Q135+P135</f>
        <v>0</v>
      </c>
    </row>
    <row r="136" spans="1:18" s="6" customFormat="1" x14ac:dyDescent="0.25">
      <c r="A136" s="37">
        <v>226002</v>
      </c>
      <c r="B136" s="37">
        <v>1100</v>
      </c>
      <c r="C136" s="24">
        <v>21422</v>
      </c>
      <c r="D136" s="24">
        <v>226</v>
      </c>
      <c r="E136" s="24" t="s">
        <v>200</v>
      </c>
      <c r="F136" s="24" t="s">
        <v>201</v>
      </c>
      <c r="G136" s="25" t="s">
        <v>18</v>
      </c>
      <c r="H136" s="26"/>
      <c r="I136" s="26">
        <f>SUMIFS(GD_M_2018!G:G,GD_M_2018!E:E,A136)</f>
        <v>0</v>
      </c>
      <c r="J136" s="26">
        <f>H136+I136</f>
        <v>0</v>
      </c>
      <c r="L136" s="26">
        <f t="shared" si="91"/>
        <v>0</v>
      </c>
      <c r="M136" s="26">
        <f>SUMIFS(GD_M_2019!G:G,GD_M_2019!E:E,A136)</f>
        <v>0</v>
      </c>
      <c r="N136" s="26">
        <f t="shared" si="92"/>
        <v>0</v>
      </c>
      <c r="P136" s="26">
        <f t="shared" si="93"/>
        <v>0</v>
      </c>
      <c r="Q136" s="26">
        <f>SUMIFS(GD_M_2020!G:G,GD_M_2020!E:E,A136)</f>
        <v>0</v>
      </c>
      <c r="R136" s="26">
        <f t="shared" si="94"/>
        <v>0</v>
      </c>
    </row>
    <row r="137" spans="1:18" s="6" customFormat="1" x14ac:dyDescent="0.25">
      <c r="A137" s="37">
        <v>226003</v>
      </c>
      <c r="B137" s="37">
        <v>1100</v>
      </c>
      <c r="C137" s="24">
        <v>21423</v>
      </c>
      <c r="D137" s="24">
        <v>226</v>
      </c>
      <c r="E137" s="24" t="s">
        <v>202</v>
      </c>
      <c r="F137" s="24" t="s">
        <v>203</v>
      </c>
      <c r="G137" s="25" t="s">
        <v>18</v>
      </c>
      <c r="H137" s="26"/>
      <c r="I137" s="26">
        <f>SUMIFS(GD_M_2018!G:G,GD_M_2018!E:E,A137)</f>
        <v>0</v>
      </c>
      <c r="J137" s="26">
        <f>H137+I137</f>
        <v>0</v>
      </c>
      <c r="L137" s="26">
        <f t="shared" si="91"/>
        <v>0</v>
      </c>
      <c r="M137" s="26">
        <f>SUMIFS(GD_M_2019!G:G,GD_M_2019!E:E,A137)</f>
        <v>0</v>
      </c>
      <c r="N137" s="26">
        <f t="shared" si="92"/>
        <v>0</v>
      </c>
      <c r="P137" s="26">
        <f t="shared" si="93"/>
        <v>0</v>
      </c>
      <c r="Q137" s="26">
        <f>SUMIFS(GD_M_2020!G:G,GD_M_2020!E:E,A137)</f>
        <v>0</v>
      </c>
      <c r="R137" s="26">
        <f t="shared" si="94"/>
        <v>0</v>
      </c>
    </row>
    <row r="138" spans="1:18" s="6" customFormat="1" x14ac:dyDescent="0.25">
      <c r="A138" s="37">
        <v>226004</v>
      </c>
      <c r="B138" s="37">
        <v>1100</v>
      </c>
      <c r="C138" s="24">
        <v>21124</v>
      </c>
      <c r="D138" s="24">
        <v>226</v>
      </c>
      <c r="E138" s="24" t="s">
        <v>204</v>
      </c>
      <c r="F138" s="24" t="s">
        <v>205</v>
      </c>
      <c r="G138" s="25" t="s">
        <v>18</v>
      </c>
      <c r="H138" s="26"/>
      <c r="I138" s="26">
        <f>SUMIFS(GD_M_2018!G:G,GD_M_2018!E:E,A138)</f>
        <v>0</v>
      </c>
      <c r="J138" s="26">
        <f>H138+I138</f>
        <v>0</v>
      </c>
      <c r="L138" s="26">
        <f t="shared" si="91"/>
        <v>0</v>
      </c>
      <c r="M138" s="26">
        <f>SUMIFS(GD_M_2019!G:G,GD_M_2019!E:E,A138)</f>
        <v>0</v>
      </c>
      <c r="N138" s="26">
        <f t="shared" si="92"/>
        <v>0</v>
      </c>
      <c r="P138" s="26">
        <f t="shared" si="93"/>
        <v>0</v>
      </c>
      <c r="Q138" s="26">
        <f>SUMIFS(GD_M_2020!G:G,GD_M_2020!E:E,A138)</f>
        <v>0</v>
      </c>
      <c r="R138" s="26">
        <f t="shared" si="94"/>
        <v>0</v>
      </c>
    </row>
    <row r="139" spans="1:18" s="6" customFormat="1" x14ac:dyDescent="0.25">
      <c r="A139" s="37">
        <v>226005</v>
      </c>
      <c r="B139" s="37">
        <v>2000</v>
      </c>
      <c r="C139" s="24">
        <v>21125</v>
      </c>
      <c r="D139" s="24">
        <v>226</v>
      </c>
      <c r="E139" s="24" t="s">
        <v>208</v>
      </c>
      <c r="F139" s="24" t="s">
        <v>209</v>
      </c>
      <c r="G139" s="25" t="s">
        <v>18</v>
      </c>
      <c r="H139" s="26"/>
      <c r="I139" s="26">
        <f>SUMIFS(GD_M_2018!G:G,GD_M_2018!E:E,A139)</f>
        <v>0</v>
      </c>
      <c r="J139" s="26">
        <f>H139+I139</f>
        <v>0</v>
      </c>
      <c r="L139" s="26">
        <f t="shared" si="91"/>
        <v>0</v>
      </c>
      <c r="M139" s="26">
        <f>SUMIFS(GD_M_2019!G:G,GD_M_2019!E:E,A139)</f>
        <v>0</v>
      </c>
      <c r="N139" s="26">
        <f t="shared" si="92"/>
        <v>0</v>
      </c>
      <c r="P139" s="26">
        <f t="shared" si="93"/>
        <v>0</v>
      </c>
      <c r="Q139" s="26">
        <f>SUMIFS(GD_M_2020!G:G,GD_M_2020!E:E,A139)</f>
        <v>0</v>
      </c>
      <c r="R139" s="26">
        <f t="shared" si="94"/>
        <v>0</v>
      </c>
    </row>
    <row r="140" spans="1:18" s="6" customFormat="1" x14ac:dyDescent="0.25">
      <c r="A140" s="27"/>
      <c r="B140" s="27"/>
      <c r="C140" s="28"/>
      <c r="D140" s="28"/>
      <c r="E140" s="28" t="s">
        <v>210</v>
      </c>
      <c r="F140" s="28" t="s">
        <v>211</v>
      </c>
      <c r="G140" s="9"/>
      <c r="H140" s="29">
        <f>SUM(H135:H139)</f>
        <v>0</v>
      </c>
      <c r="I140" s="29">
        <f>SUM(I135:I139)</f>
        <v>0</v>
      </c>
      <c r="J140" s="29">
        <f>SUM(J135:J139)</f>
        <v>0</v>
      </c>
      <c r="L140" s="29">
        <f>SUM(L135:L139)</f>
        <v>0</v>
      </c>
      <c r="M140" s="29">
        <f>SUM(M135:M139)</f>
        <v>0</v>
      </c>
      <c r="N140" s="29">
        <f>SUM(N135:N139)</f>
        <v>0</v>
      </c>
      <c r="P140" s="29">
        <f>SUM(P135:P139)</f>
        <v>0</v>
      </c>
      <c r="Q140" s="29">
        <f>SUM(Q135:Q139)</f>
        <v>0</v>
      </c>
      <c r="R140" s="29">
        <f>SUM(R135:R139)</f>
        <v>0</v>
      </c>
    </row>
    <row r="141" spans="1:18" s="6" customFormat="1" x14ac:dyDescent="0.25">
      <c r="A141" s="42"/>
      <c r="B141" s="42"/>
      <c r="C141" s="3"/>
      <c r="D141" s="3">
        <v>224</v>
      </c>
      <c r="E141" s="3" t="s">
        <v>214</v>
      </c>
      <c r="F141" s="3" t="s">
        <v>215</v>
      </c>
      <c r="G141" s="4"/>
      <c r="H141" s="5">
        <f>SUM(H134,H140)</f>
        <v>0</v>
      </c>
      <c r="I141" s="5">
        <f>SUM(I134,I140)</f>
        <v>0</v>
      </c>
      <c r="J141" s="5">
        <f>SUM(J134,J140)</f>
        <v>0</v>
      </c>
      <c r="L141" s="5">
        <f>SUM(L134,L140)</f>
        <v>0</v>
      </c>
      <c r="M141" s="5">
        <f>SUM(M134,M140)</f>
        <v>0</v>
      </c>
      <c r="N141" s="5">
        <f>SUM(N134,N140)</f>
        <v>0</v>
      </c>
      <c r="P141" s="5">
        <f>SUM(P134,P140)</f>
        <v>0</v>
      </c>
      <c r="Q141" s="5">
        <f>SUM(Q134,Q140)</f>
        <v>0</v>
      </c>
      <c r="R141" s="5">
        <f>SUM(R134,R140)</f>
        <v>0</v>
      </c>
    </row>
    <row r="142" spans="1:18" s="6" customFormat="1" x14ac:dyDescent="0.25">
      <c r="A142" s="37">
        <v>228001</v>
      </c>
      <c r="B142" s="37">
        <v>1200</v>
      </c>
      <c r="C142" s="24">
        <v>2131</v>
      </c>
      <c r="D142" s="24">
        <v>228</v>
      </c>
      <c r="E142" s="24" t="s">
        <v>216</v>
      </c>
      <c r="F142" s="24" t="s">
        <v>217</v>
      </c>
      <c r="G142" s="25" t="s">
        <v>18</v>
      </c>
      <c r="H142" s="26"/>
      <c r="I142" s="26">
        <f>SUMIFS(GD_M_2018!G:G,GD_M_2018!E:E,A142)</f>
        <v>0</v>
      </c>
      <c r="J142" s="26">
        <f t="shared" ref="J142:J148" si="95">H142+I142</f>
        <v>0</v>
      </c>
      <c r="L142" s="26">
        <f t="shared" ref="L142:L148" si="96">J142</f>
        <v>0</v>
      </c>
      <c r="M142" s="26">
        <f>SUMIFS(GD_M_2019!G:G,GD_M_2019!E:E,A142)</f>
        <v>0</v>
      </c>
      <c r="N142" s="26">
        <f t="shared" ref="N142:N148" si="97">M142+L142</f>
        <v>0</v>
      </c>
      <c r="P142" s="26">
        <f t="shared" ref="P142:P148" si="98">N142</f>
        <v>0</v>
      </c>
      <c r="Q142" s="26">
        <f>SUMIFS(GD_M_2020!G:G,GD_M_2020!E:E,A142)</f>
        <v>0</v>
      </c>
      <c r="R142" s="26">
        <f t="shared" ref="R142:R148" si="99">Q142+P142</f>
        <v>0</v>
      </c>
    </row>
    <row r="143" spans="1:18" s="6" customFormat="1" x14ac:dyDescent="0.25">
      <c r="A143" s="37">
        <v>228002</v>
      </c>
      <c r="B143" s="37">
        <v>1200</v>
      </c>
      <c r="C143" s="24">
        <v>2132</v>
      </c>
      <c r="D143" s="24">
        <v>228</v>
      </c>
      <c r="E143" s="24" t="s">
        <v>218</v>
      </c>
      <c r="F143" s="24" t="s">
        <v>219</v>
      </c>
      <c r="G143" s="25" t="s">
        <v>18</v>
      </c>
      <c r="H143" s="26"/>
      <c r="I143" s="26">
        <f>SUMIFS(GD_M_2018!G:G,GD_M_2018!E:E,A143)</f>
        <v>0</v>
      </c>
      <c r="J143" s="26">
        <f t="shared" si="95"/>
        <v>0</v>
      </c>
      <c r="L143" s="26">
        <f t="shared" si="96"/>
        <v>0</v>
      </c>
      <c r="M143" s="26">
        <f>SUMIFS(GD_M_2019!G:G,GD_M_2019!E:E,A143)</f>
        <v>0</v>
      </c>
      <c r="N143" s="26">
        <f t="shared" si="97"/>
        <v>0</v>
      </c>
      <c r="P143" s="26">
        <f t="shared" si="98"/>
        <v>0</v>
      </c>
      <c r="Q143" s="26">
        <f>SUMIFS(GD_M_2020!G:G,GD_M_2020!E:E,A143)</f>
        <v>0</v>
      </c>
      <c r="R143" s="26">
        <f t="shared" si="99"/>
        <v>0</v>
      </c>
    </row>
    <row r="144" spans="1:18" s="6" customFormat="1" x14ac:dyDescent="0.25">
      <c r="A144" s="37">
        <v>228003</v>
      </c>
      <c r="B144" s="37">
        <v>1200</v>
      </c>
      <c r="C144" s="24">
        <v>2133</v>
      </c>
      <c r="D144" s="24">
        <v>228</v>
      </c>
      <c r="E144" s="24" t="s">
        <v>220</v>
      </c>
      <c r="F144" s="24" t="s">
        <v>221</v>
      </c>
      <c r="G144" s="25" t="s">
        <v>18</v>
      </c>
      <c r="H144" s="26"/>
      <c r="I144" s="26">
        <f>SUMIFS(GD_M_2018!G:G,GD_M_2018!E:E,A144)</f>
        <v>0</v>
      </c>
      <c r="J144" s="26">
        <f t="shared" si="95"/>
        <v>0</v>
      </c>
      <c r="L144" s="26">
        <f t="shared" si="96"/>
        <v>0</v>
      </c>
      <c r="M144" s="26">
        <f>SUMIFS(GD_M_2019!G:G,GD_M_2019!E:E,A144)</f>
        <v>0</v>
      </c>
      <c r="N144" s="26">
        <f t="shared" si="97"/>
        <v>0</v>
      </c>
      <c r="P144" s="26">
        <f t="shared" si="98"/>
        <v>0</v>
      </c>
      <c r="Q144" s="26">
        <f>SUMIFS(GD_M_2020!G:G,GD_M_2020!E:E,A144)</f>
        <v>0</v>
      </c>
      <c r="R144" s="26">
        <f t="shared" si="99"/>
        <v>0</v>
      </c>
    </row>
    <row r="145" spans="1:18" s="6" customFormat="1" x14ac:dyDescent="0.25">
      <c r="A145" s="37">
        <v>228004</v>
      </c>
      <c r="B145" s="37">
        <v>1200</v>
      </c>
      <c r="C145" s="24">
        <v>2134</v>
      </c>
      <c r="D145" s="24">
        <v>228</v>
      </c>
      <c r="E145" s="24" t="s">
        <v>222</v>
      </c>
      <c r="F145" s="24" t="s">
        <v>223</v>
      </c>
      <c r="G145" s="25" t="s">
        <v>18</v>
      </c>
      <c r="H145" s="26"/>
      <c r="I145" s="26">
        <f>SUMIFS(GD_M_2018!G:G,GD_M_2018!E:E,A145)</f>
        <v>0</v>
      </c>
      <c r="J145" s="26">
        <f t="shared" si="95"/>
        <v>0</v>
      </c>
      <c r="L145" s="26">
        <f t="shared" si="96"/>
        <v>0</v>
      </c>
      <c r="M145" s="26">
        <f>SUMIFS(GD_M_2019!G:G,GD_M_2019!E:E,A145)</f>
        <v>0</v>
      </c>
      <c r="N145" s="26">
        <f t="shared" si="97"/>
        <v>0</v>
      </c>
      <c r="P145" s="26">
        <f t="shared" si="98"/>
        <v>0</v>
      </c>
      <c r="Q145" s="26">
        <f>SUMIFS(GD_M_2020!G:G,GD_M_2020!E:E,A145)</f>
        <v>0</v>
      </c>
      <c r="R145" s="26">
        <f t="shared" si="99"/>
        <v>0</v>
      </c>
    </row>
    <row r="146" spans="1:18" s="6" customFormat="1" x14ac:dyDescent="0.25">
      <c r="A146" s="37">
        <v>228005</v>
      </c>
      <c r="B146" s="37">
        <v>1200</v>
      </c>
      <c r="C146" s="24">
        <v>2135</v>
      </c>
      <c r="D146" s="24">
        <v>228</v>
      </c>
      <c r="E146" s="24" t="s">
        <v>224</v>
      </c>
      <c r="F146" s="24" t="s">
        <v>225</v>
      </c>
      <c r="G146" s="25" t="s">
        <v>18</v>
      </c>
      <c r="H146" s="26"/>
      <c r="I146" s="26">
        <f>SUMIFS(GD_M_2018!G:G,GD_M_2018!E:E,A146)</f>
        <v>0</v>
      </c>
      <c r="J146" s="26">
        <f t="shared" si="95"/>
        <v>0</v>
      </c>
      <c r="L146" s="26">
        <f t="shared" si="96"/>
        <v>0</v>
      </c>
      <c r="M146" s="26">
        <f>SUMIFS(GD_M_2019!G:G,GD_M_2019!E:E,A146)</f>
        <v>0</v>
      </c>
      <c r="N146" s="26">
        <f t="shared" si="97"/>
        <v>0</v>
      </c>
      <c r="P146" s="26">
        <f t="shared" si="98"/>
        <v>0</v>
      </c>
      <c r="Q146" s="26">
        <f>SUMIFS(GD_M_2020!G:G,GD_M_2020!E:E,A146)</f>
        <v>0</v>
      </c>
      <c r="R146" s="26">
        <f t="shared" si="99"/>
        <v>0</v>
      </c>
    </row>
    <row r="147" spans="1:18" s="6" customFormat="1" x14ac:dyDescent="0.25">
      <c r="A147" s="37">
        <v>228006</v>
      </c>
      <c r="B147" s="37">
        <v>1200</v>
      </c>
      <c r="C147" s="24">
        <v>2136</v>
      </c>
      <c r="D147" s="24">
        <v>228</v>
      </c>
      <c r="E147" s="24" t="s">
        <v>226</v>
      </c>
      <c r="F147" s="24" t="s">
        <v>227</v>
      </c>
      <c r="G147" s="25" t="s">
        <v>18</v>
      </c>
      <c r="H147" s="26"/>
      <c r="I147" s="26">
        <f>SUMIFS(GD_M_2018!G:G,GD_M_2018!E:E,A147)</f>
        <v>0</v>
      </c>
      <c r="J147" s="26">
        <f t="shared" si="95"/>
        <v>0</v>
      </c>
      <c r="L147" s="26">
        <f t="shared" si="96"/>
        <v>0</v>
      </c>
      <c r="M147" s="26">
        <f>SUMIFS(GD_M_2019!G:G,GD_M_2019!E:E,A147)</f>
        <v>0</v>
      </c>
      <c r="N147" s="26">
        <f t="shared" si="97"/>
        <v>0</v>
      </c>
      <c r="P147" s="26">
        <f t="shared" si="98"/>
        <v>0</v>
      </c>
      <c r="Q147" s="26">
        <f>SUMIFS(GD_M_2020!G:G,GD_M_2020!E:E,A147)</f>
        <v>0</v>
      </c>
      <c r="R147" s="26">
        <f t="shared" si="99"/>
        <v>0</v>
      </c>
    </row>
    <row r="148" spans="1:18" s="6" customFormat="1" x14ac:dyDescent="0.25">
      <c r="A148" s="37">
        <v>228007</v>
      </c>
      <c r="B148" s="37">
        <v>1200</v>
      </c>
      <c r="C148" s="24">
        <v>2138</v>
      </c>
      <c r="D148" s="24">
        <v>228</v>
      </c>
      <c r="E148" s="24" t="s">
        <v>228</v>
      </c>
      <c r="F148" s="24" t="s">
        <v>229</v>
      </c>
      <c r="G148" s="25" t="s">
        <v>18</v>
      </c>
      <c r="H148" s="26"/>
      <c r="I148" s="26">
        <f>SUMIFS(GD_M_2018!G:G,GD_M_2018!E:E,A148)</f>
        <v>0</v>
      </c>
      <c r="J148" s="26">
        <f t="shared" si="95"/>
        <v>0</v>
      </c>
      <c r="L148" s="26">
        <f t="shared" si="96"/>
        <v>0</v>
      </c>
      <c r="M148" s="26">
        <f>SUMIFS(GD_M_2019!G:G,GD_M_2019!E:E,A148)</f>
        <v>0</v>
      </c>
      <c r="N148" s="26">
        <f t="shared" si="97"/>
        <v>0</v>
      </c>
      <c r="P148" s="26">
        <f t="shared" si="98"/>
        <v>0</v>
      </c>
      <c r="Q148" s="26">
        <f>SUMIFS(GD_M_2020!G:G,GD_M_2020!E:E,A148)</f>
        <v>0</v>
      </c>
      <c r="R148" s="26">
        <f t="shared" si="99"/>
        <v>0</v>
      </c>
    </row>
    <row r="149" spans="1:18" s="6" customFormat="1" x14ac:dyDescent="0.25">
      <c r="A149" s="27"/>
      <c r="B149" s="27"/>
      <c r="C149" s="28"/>
      <c r="D149" s="28"/>
      <c r="E149" s="28" t="s">
        <v>196</v>
      </c>
      <c r="F149" s="28" t="s">
        <v>197</v>
      </c>
      <c r="G149" s="9"/>
      <c r="H149" s="29">
        <f>SUM(H142:H148)</f>
        <v>0</v>
      </c>
      <c r="I149" s="29">
        <f>SUM(I142:I148)</f>
        <v>0</v>
      </c>
      <c r="J149" s="29">
        <f>SUM(J142:J148)</f>
        <v>0</v>
      </c>
      <c r="L149" s="29">
        <f>SUM(L142:L148)</f>
        <v>0</v>
      </c>
      <c r="M149" s="29">
        <f>SUM(M142:M148)</f>
        <v>0</v>
      </c>
      <c r="N149" s="29">
        <f>SUM(N142:N148)</f>
        <v>0</v>
      </c>
      <c r="P149" s="29">
        <f>SUM(P142:P148)</f>
        <v>0</v>
      </c>
      <c r="Q149" s="29">
        <f>SUM(Q142:Q148)</f>
        <v>0</v>
      </c>
      <c r="R149" s="29">
        <f>SUM(R142:R148)</f>
        <v>0</v>
      </c>
    </row>
    <row r="150" spans="1:18" s="6" customFormat="1" x14ac:dyDescent="0.25">
      <c r="A150" s="37">
        <v>229001</v>
      </c>
      <c r="B150" s="37">
        <v>1200</v>
      </c>
      <c r="C150" s="24">
        <v>21431</v>
      </c>
      <c r="D150" s="24">
        <v>229</v>
      </c>
      <c r="E150" s="24" t="s">
        <v>230</v>
      </c>
      <c r="F150" s="24" t="s">
        <v>231</v>
      </c>
      <c r="G150" s="25" t="s">
        <v>18</v>
      </c>
      <c r="H150" s="26"/>
      <c r="I150" s="26">
        <f>SUMIFS(GD_M_2018!G:G,GD_M_2018!E:E,A150)</f>
        <v>0</v>
      </c>
      <c r="J150" s="26">
        <f t="shared" ref="J150:J156" si="100">H150+I150</f>
        <v>0</v>
      </c>
      <c r="L150" s="26">
        <f t="shared" ref="L150:L156" si="101">J150</f>
        <v>0</v>
      </c>
      <c r="M150" s="26">
        <f>SUMIFS(GD_M_2019!G:G,GD_M_2019!E:E,A150)</f>
        <v>0</v>
      </c>
      <c r="N150" s="26">
        <f t="shared" ref="N150:N156" si="102">M150+L150</f>
        <v>0</v>
      </c>
      <c r="P150" s="26">
        <f t="shared" ref="P150:P156" si="103">N150</f>
        <v>0</v>
      </c>
      <c r="Q150" s="26">
        <f>SUMIFS(GD_M_2020!G:G,GD_M_2020!E:E,A150)</f>
        <v>0</v>
      </c>
      <c r="R150" s="26">
        <f t="shared" ref="R150:R156" si="104">Q150+P150</f>
        <v>0</v>
      </c>
    </row>
    <row r="151" spans="1:18" s="6" customFormat="1" x14ac:dyDescent="0.25">
      <c r="A151" s="37">
        <v>229002</v>
      </c>
      <c r="B151" s="37">
        <v>1200</v>
      </c>
      <c r="C151" s="24">
        <v>21432</v>
      </c>
      <c r="D151" s="24">
        <v>229</v>
      </c>
      <c r="E151" s="24" t="s">
        <v>232</v>
      </c>
      <c r="F151" s="24" t="s">
        <v>233</v>
      </c>
      <c r="G151" s="25" t="s">
        <v>18</v>
      </c>
      <c r="H151" s="26"/>
      <c r="I151" s="26">
        <f>SUMIFS(GD_M_2018!G:G,GD_M_2018!E:E,A151)</f>
        <v>0</v>
      </c>
      <c r="J151" s="26">
        <f t="shared" si="100"/>
        <v>0</v>
      </c>
      <c r="L151" s="26">
        <f t="shared" si="101"/>
        <v>0</v>
      </c>
      <c r="M151" s="26">
        <f>SUMIFS(GD_M_2019!G:G,GD_M_2019!E:E,A151)</f>
        <v>0</v>
      </c>
      <c r="N151" s="26">
        <f t="shared" si="102"/>
        <v>0</v>
      </c>
      <c r="P151" s="26">
        <f t="shared" si="103"/>
        <v>0</v>
      </c>
      <c r="Q151" s="26">
        <f>SUMIFS(GD_M_2020!G:G,GD_M_2020!E:E,A151)</f>
        <v>0</v>
      </c>
      <c r="R151" s="26">
        <f t="shared" si="104"/>
        <v>0</v>
      </c>
    </row>
    <row r="152" spans="1:18" s="6" customFormat="1" x14ac:dyDescent="0.25">
      <c r="A152" s="37">
        <v>229003</v>
      </c>
      <c r="B152" s="37">
        <v>1200</v>
      </c>
      <c r="C152" s="24">
        <v>21433</v>
      </c>
      <c r="D152" s="24">
        <v>229</v>
      </c>
      <c r="E152" s="24" t="s">
        <v>234</v>
      </c>
      <c r="F152" s="24" t="s">
        <v>235</v>
      </c>
      <c r="G152" s="25" t="s">
        <v>18</v>
      </c>
      <c r="H152" s="26"/>
      <c r="I152" s="26">
        <f>SUMIFS(GD_M_2018!G:G,GD_M_2018!E:E,A152)</f>
        <v>0</v>
      </c>
      <c r="J152" s="26">
        <f t="shared" si="100"/>
        <v>0</v>
      </c>
      <c r="L152" s="26">
        <f t="shared" si="101"/>
        <v>0</v>
      </c>
      <c r="M152" s="26">
        <f>SUMIFS(GD_M_2019!G:G,GD_M_2019!E:E,A152)</f>
        <v>0</v>
      </c>
      <c r="N152" s="26">
        <f t="shared" si="102"/>
        <v>0</v>
      </c>
      <c r="P152" s="26">
        <f t="shared" si="103"/>
        <v>0</v>
      </c>
      <c r="Q152" s="26">
        <f>SUMIFS(GD_M_2020!G:G,GD_M_2020!E:E,A152)</f>
        <v>0</v>
      </c>
      <c r="R152" s="26">
        <f t="shared" si="104"/>
        <v>0</v>
      </c>
    </row>
    <row r="153" spans="1:18" s="6" customFormat="1" x14ac:dyDescent="0.25">
      <c r="A153" s="37">
        <v>229004</v>
      </c>
      <c r="B153" s="37">
        <v>1200</v>
      </c>
      <c r="C153" s="24">
        <v>21434</v>
      </c>
      <c r="D153" s="24">
        <v>229</v>
      </c>
      <c r="E153" s="24" t="s">
        <v>236</v>
      </c>
      <c r="F153" s="24" t="s">
        <v>237</v>
      </c>
      <c r="G153" s="25" t="s">
        <v>18</v>
      </c>
      <c r="H153" s="26"/>
      <c r="I153" s="26">
        <f>SUMIFS(GD_M_2018!G:G,GD_M_2018!E:E,A153)</f>
        <v>0</v>
      </c>
      <c r="J153" s="26">
        <f t="shared" si="100"/>
        <v>0</v>
      </c>
      <c r="L153" s="26">
        <f t="shared" si="101"/>
        <v>0</v>
      </c>
      <c r="M153" s="26">
        <f>SUMIFS(GD_M_2019!G:G,GD_M_2019!E:E,A153)</f>
        <v>0</v>
      </c>
      <c r="N153" s="26">
        <f t="shared" si="102"/>
        <v>0</v>
      </c>
      <c r="P153" s="26">
        <f t="shared" si="103"/>
        <v>0</v>
      </c>
      <c r="Q153" s="26">
        <f>SUMIFS(GD_M_2020!G:G,GD_M_2020!E:E,A153)</f>
        <v>0</v>
      </c>
      <c r="R153" s="26">
        <f t="shared" si="104"/>
        <v>0</v>
      </c>
    </row>
    <row r="154" spans="1:18" s="6" customFormat="1" x14ac:dyDescent="0.25">
      <c r="A154" s="37">
        <v>229005</v>
      </c>
      <c r="B154" s="37">
        <v>1200</v>
      </c>
      <c r="C154" s="24">
        <v>21435</v>
      </c>
      <c r="D154" s="24">
        <v>229</v>
      </c>
      <c r="E154" s="24" t="s">
        <v>238</v>
      </c>
      <c r="F154" s="24" t="s">
        <v>239</v>
      </c>
      <c r="G154" s="25" t="s">
        <v>18</v>
      </c>
      <c r="H154" s="26"/>
      <c r="I154" s="26">
        <f>SUMIFS(GD_M_2018!G:G,GD_M_2018!E:E,A154)</f>
        <v>0</v>
      </c>
      <c r="J154" s="26">
        <f t="shared" si="100"/>
        <v>0</v>
      </c>
      <c r="L154" s="26">
        <f t="shared" si="101"/>
        <v>0</v>
      </c>
      <c r="M154" s="26">
        <f>SUMIFS(GD_M_2019!G:G,GD_M_2019!E:E,A154)</f>
        <v>0</v>
      </c>
      <c r="N154" s="26">
        <f t="shared" si="102"/>
        <v>0</v>
      </c>
      <c r="P154" s="26">
        <f t="shared" si="103"/>
        <v>0</v>
      </c>
      <c r="Q154" s="26">
        <f>SUMIFS(GD_M_2020!G:G,GD_M_2020!E:E,A154)</f>
        <v>0</v>
      </c>
      <c r="R154" s="26">
        <f t="shared" si="104"/>
        <v>0</v>
      </c>
    </row>
    <row r="155" spans="1:18" s="6" customFormat="1" x14ac:dyDescent="0.25">
      <c r="A155" s="37">
        <v>229006</v>
      </c>
      <c r="B155" s="37">
        <v>1200</v>
      </c>
      <c r="C155" s="24">
        <v>21436</v>
      </c>
      <c r="D155" s="24">
        <v>229</v>
      </c>
      <c r="E155" s="24" t="s">
        <v>240</v>
      </c>
      <c r="F155" s="24" t="s">
        <v>241</v>
      </c>
      <c r="G155" s="25" t="s">
        <v>18</v>
      </c>
      <c r="H155" s="26"/>
      <c r="I155" s="26">
        <f>SUMIFS(GD_M_2018!G:G,GD_M_2018!E:E,A155)</f>
        <v>0</v>
      </c>
      <c r="J155" s="26">
        <f t="shared" si="100"/>
        <v>0</v>
      </c>
      <c r="L155" s="26">
        <f t="shared" si="101"/>
        <v>0</v>
      </c>
      <c r="M155" s="26">
        <f>SUMIFS(GD_M_2019!G:G,GD_M_2019!E:E,A155)</f>
        <v>0</v>
      </c>
      <c r="N155" s="26">
        <f t="shared" si="102"/>
        <v>0</v>
      </c>
      <c r="P155" s="26">
        <f t="shared" si="103"/>
        <v>0</v>
      </c>
      <c r="Q155" s="26">
        <f>SUMIFS(GD_M_2020!G:G,GD_M_2020!E:E,A155)</f>
        <v>0</v>
      </c>
      <c r="R155" s="26">
        <f t="shared" si="104"/>
        <v>0</v>
      </c>
    </row>
    <row r="156" spans="1:18" s="6" customFormat="1" x14ac:dyDescent="0.25">
      <c r="A156" s="37">
        <v>229007</v>
      </c>
      <c r="B156" s="37">
        <v>1200</v>
      </c>
      <c r="C156" s="24">
        <v>21438</v>
      </c>
      <c r="D156" s="24">
        <v>229</v>
      </c>
      <c r="E156" s="24" t="s">
        <v>242</v>
      </c>
      <c r="F156" s="24" t="s">
        <v>243</v>
      </c>
      <c r="G156" s="25" t="s">
        <v>18</v>
      </c>
      <c r="H156" s="26"/>
      <c r="I156" s="26">
        <f>SUMIFS(GD_M_2018!G:G,GD_M_2018!E:E,A156)</f>
        <v>0</v>
      </c>
      <c r="J156" s="26">
        <f t="shared" si="100"/>
        <v>0</v>
      </c>
      <c r="L156" s="26">
        <f t="shared" si="101"/>
        <v>0</v>
      </c>
      <c r="M156" s="26">
        <f>SUMIFS(GD_M_2019!G:G,GD_M_2019!E:E,A156)</f>
        <v>0</v>
      </c>
      <c r="N156" s="26">
        <f t="shared" si="102"/>
        <v>0</v>
      </c>
      <c r="P156" s="26">
        <f t="shared" si="103"/>
        <v>0</v>
      </c>
      <c r="Q156" s="26">
        <f>SUMIFS(GD_M_2020!G:G,GD_M_2020!E:E,A156)</f>
        <v>0</v>
      </c>
      <c r="R156" s="26">
        <f t="shared" si="104"/>
        <v>0</v>
      </c>
    </row>
    <row r="157" spans="1:18" s="6" customFormat="1" x14ac:dyDescent="0.25">
      <c r="A157" s="27"/>
      <c r="B157" s="27"/>
      <c r="C157" s="28"/>
      <c r="D157" s="28"/>
      <c r="E157" s="28" t="s">
        <v>244</v>
      </c>
      <c r="F157" s="28" t="s">
        <v>211</v>
      </c>
      <c r="G157" s="9"/>
      <c r="H157" s="29">
        <f>SUM(H150:H156)</f>
        <v>0</v>
      </c>
      <c r="I157" s="29">
        <f>SUM(I150:I156)</f>
        <v>0</v>
      </c>
      <c r="J157" s="29">
        <f>SUM(J150:J156)</f>
        <v>0</v>
      </c>
      <c r="L157" s="29">
        <f>SUM(L150:L156)</f>
        <v>0</v>
      </c>
      <c r="M157" s="29">
        <f>SUM(M150:M156)</f>
        <v>0</v>
      </c>
      <c r="N157" s="29">
        <f>SUM(N150:N156)</f>
        <v>0</v>
      </c>
      <c r="P157" s="29">
        <f>SUM(P150:P156)</f>
        <v>0</v>
      </c>
      <c r="Q157" s="29">
        <f>SUM(Q150:Q156)</f>
        <v>0</v>
      </c>
      <c r="R157" s="29">
        <f>SUM(R150:R156)</f>
        <v>0</v>
      </c>
    </row>
    <row r="158" spans="1:18" s="6" customFormat="1" x14ac:dyDescent="0.25">
      <c r="A158" s="42"/>
      <c r="B158" s="42"/>
      <c r="C158" s="3"/>
      <c r="D158" s="3">
        <v>227</v>
      </c>
      <c r="E158" s="3" t="s">
        <v>245</v>
      </c>
      <c r="F158" s="3" t="s">
        <v>246</v>
      </c>
      <c r="G158" s="4"/>
      <c r="H158" s="5">
        <f>SUM(H149,H157)</f>
        <v>0</v>
      </c>
      <c r="I158" s="5">
        <f>SUM(I149,I157)</f>
        <v>0</v>
      </c>
      <c r="J158" s="5">
        <f>SUM(J149,J157)</f>
        <v>0</v>
      </c>
      <c r="L158" s="5">
        <f>SUM(L149,L157)</f>
        <v>0</v>
      </c>
      <c r="M158" s="5">
        <f>SUM(M149,M157)</f>
        <v>0</v>
      </c>
      <c r="N158" s="5">
        <f>SUM(N149,N157)</f>
        <v>0</v>
      </c>
      <c r="P158" s="5">
        <f>SUM(P149,P157)</f>
        <v>0</v>
      </c>
      <c r="Q158" s="5">
        <f>SUM(Q149,Q157)</f>
        <v>0</v>
      </c>
      <c r="R158" s="5">
        <f>SUM(R149,R157)</f>
        <v>0</v>
      </c>
    </row>
    <row r="159" spans="1:18" s="6" customFormat="1" x14ac:dyDescent="0.25">
      <c r="A159" s="50"/>
      <c r="B159" s="50"/>
      <c r="C159" s="51"/>
      <c r="D159" s="51">
        <v>220</v>
      </c>
      <c r="E159" s="51" t="s">
        <v>247</v>
      </c>
      <c r="F159" s="51" t="s">
        <v>248</v>
      </c>
      <c r="G159" s="4"/>
      <c r="H159" s="52">
        <f>SUM(H128,H141,H158)</f>
        <v>0</v>
      </c>
      <c r="I159" s="52">
        <f>SUM(I128,I141,I158)</f>
        <v>1800000000</v>
      </c>
      <c r="J159" s="52">
        <f>SUM(J128,J141,J158)</f>
        <v>1800000000</v>
      </c>
      <c r="L159" s="52">
        <f>SUM(L128,L141,L158)</f>
        <v>1800000000</v>
      </c>
      <c r="M159" s="52">
        <f>SUM(M128,M141,M158)</f>
        <v>-200000000</v>
      </c>
      <c r="N159" s="52">
        <f>SUM(N128,N141,N158)</f>
        <v>1600000000</v>
      </c>
      <c r="P159" s="52">
        <f>SUM(P128,P141,P158)</f>
        <v>1600000000</v>
      </c>
      <c r="Q159" s="52">
        <f>SUM(Q128,Q141,Q158)</f>
        <v>-200000000</v>
      </c>
      <c r="R159" s="52">
        <f>SUM(R128,R141,R158)</f>
        <v>1400000000</v>
      </c>
    </row>
    <row r="160" spans="1:18" s="6" customFormat="1" x14ac:dyDescent="0.25">
      <c r="A160" s="37">
        <v>231001</v>
      </c>
      <c r="B160" s="37">
        <v>1500</v>
      </c>
      <c r="C160" s="24">
        <v>217</v>
      </c>
      <c r="D160" s="24">
        <v>231</v>
      </c>
      <c r="E160" s="24" t="s">
        <v>216</v>
      </c>
      <c r="F160" s="24" t="s">
        <v>217</v>
      </c>
      <c r="G160" s="25" t="s">
        <v>18</v>
      </c>
      <c r="H160" s="26"/>
      <c r="I160" s="26">
        <f>SUMIFS(GD_M_2018!G:G,GD_M_2018!E:E,A160)</f>
        <v>0</v>
      </c>
      <c r="J160" s="26">
        <f>H160+I160</f>
        <v>0</v>
      </c>
      <c r="L160" s="26">
        <f t="shared" ref="L160:L162" si="105">J160</f>
        <v>0</v>
      </c>
      <c r="M160" s="26">
        <f>SUMIFS(GD_M_2019!G:G,GD_M_2019!E:E,A160)</f>
        <v>0</v>
      </c>
      <c r="N160" s="26">
        <f t="shared" ref="N160:N162" si="106">M160+L160</f>
        <v>0</v>
      </c>
      <c r="P160" s="26">
        <f t="shared" ref="P160:P162" si="107">N160</f>
        <v>0</v>
      </c>
      <c r="Q160" s="26">
        <f>SUMIFS(GD_M_2020!G:G,GD_M_2020!E:E,A160)</f>
        <v>0</v>
      </c>
      <c r="R160" s="26">
        <f t="shared" ref="R160:R162" si="108">Q160+P160</f>
        <v>0</v>
      </c>
    </row>
    <row r="161" spans="1:18" s="6" customFormat="1" x14ac:dyDescent="0.25">
      <c r="A161" s="37">
        <v>231002</v>
      </c>
      <c r="B161" s="37">
        <v>1500</v>
      </c>
      <c r="C161" s="24">
        <v>217</v>
      </c>
      <c r="D161" s="24">
        <v>231</v>
      </c>
      <c r="E161" s="24" t="s">
        <v>249</v>
      </c>
      <c r="F161" s="24" t="s">
        <v>250</v>
      </c>
      <c r="G161" s="25" t="s">
        <v>18</v>
      </c>
      <c r="H161" s="26"/>
      <c r="I161" s="26">
        <f>SUMIFS(GD_M_2018!G:G,GD_M_2018!E:E,A161)</f>
        <v>0</v>
      </c>
      <c r="J161" s="26">
        <f>H161+I161</f>
        <v>0</v>
      </c>
      <c r="L161" s="26">
        <f t="shared" si="105"/>
        <v>0</v>
      </c>
      <c r="M161" s="26">
        <f>SUMIFS(GD_M_2019!G:G,GD_M_2019!E:E,A161)</f>
        <v>0</v>
      </c>
      <c r="N161" s="26">
        <f t="shared" si="106"/>
        <v>0</v>
      </c>
      <c r="P161" s="26">
        <f t="shared" si="107"/>
        <v>0</v>
      </c>
      <c r="Q161" s="26">
        <f>SUMIFS(GD_M_2020!G:G,GD_M_2020!E:E,A161)</f>
        <v>0</v>
      </c>
      <c r="R161" s="26">
        <f t="shared" si="108"/>
        <v>0</v>
      </c>
    </row>
    <row r="162" spans="1:18" s="6" customFormat="1" x14ac:dyDescent="0.25">
      <c r="A162" s="37">
        <v>231003</v>
      </c>
      <c r="B162" s="37">
        <v>1500</v>
      </c>
      <c r="C162" s="24">
        <v>217</v>
      </c>
      <c r="D162" s="24">
        <v>231</v>
      </c>
      <c r="E162" s="24" t="s">
        <v>251</v>
      </c>
      <c r="F162" s="24" t="s">
        <v>252</v>
      </c>
      <c r="G162" s="25" t="s">
        <v>18</v>
      </c>
      <c r="H162" s="26"/>
      <c r="I162" s="26">
        <f>SUMIFS(GD_M_2018!G:G,GD_M_2018!E:E,A162)</f>
        <v>0</v>
      </c>
      <c r="J162" s="26">
        <f>H162+I162</f>
        <v>0</v>
      </c>
      <c r="L162" s="26">
        <f t="shared" si="105"/>
        <v>0</v>
      </c>
      <c r="M162" s="26">
        <f>SUMIFS(GD_M_2019!G:G,GD_M_2019!E:E,A162)</f>
        <v>0</v>
      </c>
      <c r="N162" s="26">
        <f t="shared" si="106"/>
        <v>0</v>
      </c>
      <c r="P162" s="26">
        <f t="shared" si="107"/>
        <v>0</v>
      </c>
      <c r="Q162" s="26">
        <f>SUMIFS(GD_M_2020!G:G,GD_M_2020!E:E,A162)</f>
        <v>0</v>
      </c>
      <c r="R162" s="26">
        <f t="shared" si="108"/>
        <v>0</v>
      </c>
    </row>
    <row r="163" spans="1:18" s="6" customFormat="1" x14ac:dyDescent="0.25">
      <c r="A163" s="27"/>
      <c r="B163" s="27"/>
      <c r="C163" s="28"/>
      <c r="D163" s="28"/>
      <c r="E163" s="28" t="s">
        <v>196</v>
      </c>
      <c r="F163" s="28" t="s">
        <v>197</v>
      </c>
      <c r="G163" s="9"/>
      <c r="H163" s="29">
        <f>SUM(H160:H162)</f>
        <v>0</v>
      </c>
      <c r="I163" s="29">
        <f>SUM(I160:I162)</f>
        <v>0</v>
      </c>
      <c r="J163" s="29">
        <f>SUM(J160:J162)</f>
        <v>0</v>
      </c>
      <c r="L163" s="29">
        <f>SUM(L160:L162)</f>
        <v>0</v>
      </c>
      <c r="M163" s="29">
        <f>SUM(M160:M162)</f>
        <v>0</v>
      </c>
      <c r="N163" s="29">
        <f>SUM(N160:N162)</f>
        <v>0</v>
      </c>
      <c r="P163" s="29">
        <f>SUM(P160:P162)</f>
        <v>0</v>
      </c>
      <c r="Q163" s="29">
        <f>SUM(Q160:Q162)</f>
        <v>0</v>
      </c>
      <c r="R163" s="29">
        <f>SUM(R160:R162)</f>
        <v>0</v>
      </c>
    </row>
    <row r="164" spans="1:18" s="6" customFormat="1" x14ac:dyDescent="0.25">
      <c r="A164" s="37">
        <v>232001</v>
      </c>
      <c r="B164" s="37">
        <v>1500</v>
      </c>
      <c r="C164" s="24">
        <v>2147</v>
      </c>
      <c r="D164" s="24">
        <v>232</v>
      </c>
      <c r="E164" s="24" t="s">
        <v>230</v>
      </c>
      <c r="F164" s="24" t="s">
        <v>231</v>
      </c>
      <c r="G164" s="25" t="s">
        <v>18</v>
      </c>
      <c r="H164" s="26"/>
      <c r="I164" s="26">
        <f>SUMIFS(GD_M_2018!G:G,GD_M_2018!E:E,A164)</f>
        <v>0</v>
      </c>
      <c r="J164" s="26">
        <f>H164+I164</f>
        <v>0</v>
      </c>
      <c r="L164" s="26">
        <f t="shared" ref="L164:L166" si="109">J164</f>
        <v>0</v>
      </c>
      <c r="M164" s="26">
        <f>SUMIFS(GD_M_2019!G:G,GD_M_2019!E:E,A164)</f>
        <v>0</v>
      </c>
      <c r="N164" s="26">
        <f t="shared" ref="N164:N166" si="110">M164+L164</f>
        <v>0</v>
      </c>
      <c r="P164" s="26">
        <f t="shared" ref="P164:P166" si="111">N164</f>
        <v>0</v>
      </c>
      <c r="Q164" s="26">
        <f>SUMIFS(GD_M_2020!G:G,GD_M_2020!E:E,A164)</f>
        <v>0</v>
      </c>
      <c r="R164" s="26">
        <f t="shared" ref="R164:R166" si="112">Q164+P164</f>
        <v>0</v>
      </c>
    </row>
    <row r="165" spans="1:18" s="6" customFormat="1" x14ac:dyDescent="0.25">
      <c r="A165" s="37">
        <v>232002</v>
      </c>
      <c r="B165" s="37">
        <v>1500</v>
      </c>
      <c r="C165" s="24">
        <v>2147</v>
      </c>
      <c r="D165" s="24">
        <v>232</v>
      </c>
      <c r="E165" s="24" t="s">
        <v>253</v>
      </c>
      <c r="F165" s="24" t="s">
        <v>254</v>
      </c>
      <c r="G165" s="25" t="s">
        <v>18</v>
      </c>
      <c r="H165" s="26"/>
      <c r="I165" s="26">
        <f>SUMIFS(GD_M_2018!G:G,GD_M_2018!E:E,A165)</f>
        <v>0</v>
      </c>
      <c r="J165" s="26">
        <f>H165+I165</f>
        <v>0</v>
      </c>
      <c r="L165" s="26">
        <f t="shared" si="109"/>
        <v>0</v>
      </c>
      <c r="M165" s="26">
        <f>SUMIFS(GD_M_2019!G:G,GD_M_2019!E:E,A165)</f>
        <v>0</v>
      </c>
      <c r="N165" s="26">
        <f t="shared" si="110"/>
        <v>0</v>
      </c>
      <c r="P165" s="26">
        <f t="shared" si="111"/>
        <v>0</v>
      </c>
      <c r="Q165" s="26">
        <f>SUMIFS(GD_M_2020!G:G,GD_M_2020!E:E,A165)</f>
        <v>0</v>
      </c>
      <c r="R165" s="26">
        <f t="shared" si="112"/>
        <v>0</v>
      </c>
    </row>
    <row r="166" spans="1:18" s="6" customFormat="1" x14ac:dyDescent="0.25">
      <c r="A166" s="37">
        <v>232003</v>
      </c>
      <c r="B166" s="37">
        <v>1500</v>
      </c>
      <c r="C166" s="24">
        <v>2147</v>
      </c>
      <c r="D166" s="24">
        <v>232</v>
      </c>
      <c r="E166" s="24" t="s">
        <v>255</v>
      </c>
      <c r="F166" s="24" t="s">
        <v>256</v>
      </c>
      <c r="G166" s="25" t="s">
        <v>18</v>
      </c>
      <c r="H166" s="26"/>
      <c r="I166" s="26">
        <f>SUMIFS(GD_M_2018!G:G,GD_M_2018!E:E,A166)</f>
        <v>0</v>
      </c>
      <c r="J166" s="26">
        <f>H166+I166</f>
        <v>0</v>
      </c>
      <c r="L166" s="26">
        <f t="shared" si="109"/>
        <v>0</v>
      </c>
      <c r="M166" s="26">
        <f>SUMIFS(GD_M_2019!G:G,GD_M_2019!E:E,A166)</f>
        <v>0</v>
      </c>
      <c r="N166" s="26">
        <f t="shared" si="110"/>
        <v>0</v>
      </c>
      <c r="P166" s="26">
        <f t="shared" si="111"/>
        <v>0</v>
      </c>
      <c r="Q166" s="26">
        <f>SUMIFS(GD_M_2020!G:G,GD_M_2020!E:E,A166)</f>
        <v>0</v>
      </c>
      <c r="R166" s="26">
        <f t="shared" si="112"/>
        <v>0</v>
      </c>
    </row>
    <row r="167" spans="1:18" s="6" customFormat="1" x14ac:dyDescent="0.25">
      <c r="A167" s="27"/>
      <c r="B167" s="27"/>
      <c r="C167" s="28"/>
      <c r="D167" s="28"/>
      <c r="E167" s="28" t="s">
        <v>210</v>
      </c>
      <c r="F167" s="28" t="s">
        <v>211</v>
      </c>
      <c r="G167" s="9"/>
      <c r="H167" s="29">
        <f>SUM(H164:H166)</f>
        <v>0</v>
      </c>
      <c r="I167" s="29">
        <f>SUM(I164:I166)</f>
        <v>0</v>
      </c>
      <c r="J167" s="29">
        <f>SUM(J164:J166)</f>
        <v>0</v>
      </c>
      <c r="L167" s="29">
        <f>SUM(L164:L166)</f>
        <v>0</v>
      </c>
      <c r="M167" s="29">
        <f>SUM(M164:M166)</f>
        <v>0</v>
      </c>
      <c r="N167" s="29">
        <f>SUM(N164:N166)</f>
        <v>0</v>
      </c>
      <c r="P167" s="29">
        <f>SUM(P164:P166)</f>
        <v>0</v>
      </c>
      <c r="Q167" s="29">
        <f>SUM(Q164:Q166)</f>
        <v>0</v>
      </c>
      <c r="R167" s="29">
        <f>SUM(R164:R166)</f>
        <v>0</v>
      </c>
    </row>
    <row r="168" spans="1:18" s="6" customFormat="1" x14ac:dyDescent="0.25">
      <c r="A168" s="36"/>
      <c r="B168" s="36"/>
      <c r="C168" s="32"/>
      <c r="D168" s="32"/>
      <c r="E168" s="32" t="s">
        <v>257</v>
      </c>
      <c r="F168" s="32" t="s">
        <v>258</v>
      </c>
      <c r="G168" s="4"/>
      <c r="H168" s="33">
        <f>H163+H167</f>
        <v>0</v>
      </c>
      <c r="I168" s="33">
        <f>I163+I167</f>
        <v>0</v>
      </c>
      <c r="J168" s="33">
        <f>J163+J167</f>
        <v>0</v>
      </c>
      <c r="L168" s="33">
        <f>L163+L167</f>
        <v>0</v>
      </c>
      <c r="M168" s="33">
        <f>M163+M167</f>
        <v>0</v>
      </c>
      <c r="N168" s="33">
        <f>N163+N167</f>
        <v>0</v>
      </c>
      <c r="P168" s="33">
        <f>P163+P167</f>
        <v>0</v>
      </c>
      <c r="Q168" s="33">
        <f>Q163+Q167</f>
        <v>0</v>
      </c>
      <c r="R168" s="33">
        <f>R163+R167</f>
        <v>0</v>
      </c>
    </row>
    <row r="169" spans="1:18" s="6" customFormat="1" x14ac:dyDescent="0.25">
      <c r="A169" s="37">
        <v>231004</v>
      </c>
      <c r="B169" s="37">
        <v>1500</v>
      </c>
      <c r="C169" s="24">
        <v>217</v>
      </c>
      <c r="D169" s="24">
        <v>231</v>
      </c>
      <c r="E169" s="24" t="s">
        <v>216</v>
      </c>
      <c r="F169" s="24" t="s">
        <v>217</v>
      </c>
      <c r="G169" s="25" t="s">
        <v>18</v>
      </c>
      <c r="H169" s="26"/>
      <c r="I169" s="26">
        <f>SUMIFS(GD_M_2018!G:G,GD_M_2018!E:E,A169)</f>
        <v>0</v>
      </c>
      <c r="J169" s="26">
        <f>H169+I169</f>
        <v>0</v>
      </c>
      <c r="L169" s="26">
        <f t="shared" ref="L169:L171" si="113">J169</f>
        <v>0</v>
      </c>
      <c r="M169" s="26">
        <f>SUMIFS(GD_M_2019!G:G,GD_M_2019!E:E,A169)</f>
        <v>0</v>
      </c>
      <c r="N169" s="26">
        <f t="shared" ref="N169:N171" si="114">M169+L169</f>
        <v>0</v>
      </c>
      <c r="P169" s="26">
        <f t="shared" ref="P169:P171" si="115">N169</f>
        <v>0</v>
      </c>
      <c r="Q169" s="26">
        <f>SUMIFS(GD_M_2020!G:G,GD_M_2020!E:E,A169)</f>
        <v>0</v>
      </c>
      <c r="R169" s="26">
        <f t="shared" ref="R169:R171" si="116">Q169+P169</f>
        <v>0</v>
      </c>
    </row>
    <row r="170" spans="1:18" s="6" customFormat="1" x14ac:dyDescent="0.25">
      <c r="A170" s="37">
        <v>231005</v>
      </c>
      <c r="B170" s="37">
        <v>1500</v>
      </c>
      <c r="C170" s="24">
        <v>217</v>
      </c>
      <c r="D170" s="24">
        <v>231</v>
      </c>
      <c r="E170" s="24" t="s">
        <v>249</v>
      </c>
      <c r="F170" s="24" t="s">
        <v>250</v>
      </c>
      <c r="G170" s="25" t="s">
        <v>18</v>
      </c>
      <c r="H170" s="26"/>
      <c r="I170" s="26">
        <f>SUMIFS(GD_M_2018!G:G,GD_M_2018!E:E,A170)</f>
        <v>0</v>
      </c>
      <c r="J170" s="26">
        <f>H170+I170</f>
        <v>0</v>
      </c>
      <c r="L170" s="26">
        <f t="shared" si="113"/>
        <v>0</v>
      </c>
      <c r="M170" s="26">
        <f>SUMIFS(GD_M_2019!G:G,GD_M_2019!E:E,A170)</f>
        <v>0</v>
      </c>
      <c r="N170" s="26">
        <f t="shared" si="114"/>
        <v>0</v>
      </c>
      <c r="P170" s="26">
        <f t="shared" si="115"/>
        <v>0</v>
      </c>
      <c r="Q170" s="26">
        <f>SUMIFS(GD_M_2020!G:G,GD_M_2020!E:E,A170)</f>
        <v>0</v>
      </c>
      <c r="R170" s="26">
        <f t="shared" si="116"/>
        <v>0</v>
      </c>
    </row>
    <row r="171" spans="1:18" s="6" customFormat="1" x14ac:dyDescent="0.25">
      <c r="A171" s="37">
        <v>231006</v>
      </c>
      <c r="B171" s="37">
        <v>1500</v>
      </c>
      <c r="C171" s="24">
        <v>217</v>
      </c>
      <c r="D171" s="24">
        <v>231</v>
      </c>
      <c r="E171" s="24" t="s">
        <v>251</v>
      </c>
      <c r="F171" s="24" t="s">
        <v>252</v>
      </c>
      <c r="G171" s="25" t="s">
        <v>18</v>
      </c>
      <c r="H171" s="26"/>
      <c r="I171" s="26">
        <f>SUMIFS(GD_M_2018!G:G,GD_M_2018!E:E,A171)</f>
        <v>0</v>
      </c>
      <c r="J171" s="26">
        <f>H171+I171</f>
        <v>0</v>
      </c>
      <c r="L171" s="26">
        <f t="shared" si="113"/>
        <v>0</v>
      </c>
      <c r="M171" s="26">
        <f>SUMIFS(GD_M_2019!G:G,GD_M_2019!E:E,A171)</f>
        <v>0</v>
      </c>
      <c r="N171" s="26">
        <f t="shared" si="114"/>
        <v>0</v>
      </c>
      <c r="P171" s="26">
        <f t="shared" si="115"/>
        <v>0</v>
      </c>
      <c r="Q171" s="26">
        <f>SUMIFS(GD_M_2020!G:G,GD_M_2020!E:E,A171)</f>
        <v>0</v>
      </c>
      <c r="R171" s="26">
        <f t="shared" si="116"/>
        <v>0</v>
      </c>
    </row>
    <row r="172" spans="1:18" s="6" customFormat="1" x14ac:dyDescent="0.25">
      <c r="A172" s="36"/>
      <c r="B172" s="36"/>
      <c r="C172" s="32"/>
      <c r="D172" s="32"/>
      <c r="E172" s="32" t="s">
        <v>259</v>
      </c>
      <c r="F172" s="32" t="s">
        <v>260</v>
      </c>
      <c r="G172" s="4"/>
      <c r="H172" s="33">
        <f>SUM(H169:H171)</f>
        <v>0</v>
      </c>
      <c r="I172" s="33">
        <f>SUM(I169:I171)</f>
        <v>0</v>
      </c>
      <c r="J172" s="33">
        <f>SUM(J169:J171)</f>
        <v>0</v>
      </c>
      <c r="L172" s="33">
        <f>SUM(L169:L171)</f>
        <v>0</v>
      </c>
      <c r="M172" s="33">
        <f>SUM(M169:M171)</f>
        <v>0</v>
      </c>
      <c r="N172" s="33">
        <f>SUM(N169:N171)</f>
        <v>0</v>
      </c>
      <c r="P172" s="33">
        <f>SUM(P169:P171)</f>
        <v>0</v>
      </c>
      <c r="Q172" s="33">
        <f>SUM(Q169:Q171)</f>
        <v>0</v>
      </c>
      <c r="R172" s="33">
        <f>SUM(R169:R171)</f>
        <v>0</v>
      </c>
    </row>
    <row r="173" spans="1:18" s="6" customFormat="1" x14ac:dyDescent="0.25">
      <c r="A173" s="42"/>
      <c r="B173" s="42"/>
      <c r="C173" s="3"/>
      <c r="D173" s="3">
        <v>230</v>
      </c>
      <c r="E173" s="3" t="s">
        <v>261</v>
      </c>
      <c r="F173" s="3" t="s">
        <v>262</v>
      </c>
      <c r="G173" s="4"/>
      <c r="H173" s="5">
        <f>H168+H172</f>
        <v>0</v>
      </c>
      <c r="I173" s="5">
        <f>I168+I172</f>
        <v>0</v>
      </c>
      <c r="J173" s="5">
        <f>J168+J172</f>
        <v>0</v>
      </c>
      <c r="L173" s="5">
        <f>L168+L172</f>
        <v>0</v>
      </c>
      <c r="M173" s="5">
        <f>M168+M172</f>
        <v>0</v>
      </c>
      <c r="N173" s="5">
        <f>N168+N172</f>
        <v>0</v>
      </c>
      <c r="P173" s="5">
        <f>P168+P172</f>
        <v>0</v>
      </c>
      <c r="Q173" s="5">
        <f>Q168+Q172</f>
        <v>0</v>
      </c>
      <c r="R173" s="5">
        <f>R168+R172</f>
        <v>0</v>
      </c>
    </row>
    <row r="174" spans="1:18" s="6" customFormat="1" x14ac:dyDescent="0.25">
      <c r="A174" s="37">
        <v>241001</v>
      </c>
      <c r="B174" s="23">
        <v>1150</v>
      </c>
      <c r="C174" s="40">
        <v>1541</v>
      </c>
      <c r="D174" s="24">
        <v>241</v>
      </c>
      <c r="E174" s="35" t="s">
        <v>104</v>
      </c>
      <c r="F174" s="35" t="s">
        <v>105</v>
      </c>
      <c r="G174" s="25" t="s">
        <v>18</v>
      </c>
      <c r="H174" s="26"/>
      <c r="I174" s="26">
        <f>SUMIFS(GD_M_2018!G:G,GD_M_2018!E:E,A174)</f>
        <v>0</v>
      </c>
      <c r="J174" s="26">
        <f>H174+I174</f>
        <v>0</v>
      </c>
      <c r="L174" s="26">
        <f t="shared" ref="L174:L178" si="117">J174</f>
        <v>0</v>
      </c>
      <c r="M174" s="26">
        <f>SUMIFS(GD_M_2019!G:G,GD_M_2019!E:E,A174)</f>
        <v>0</v>
      </c>
      <c r="N174" s="26">
        <f t="shared" ref="N174:N178" si="118">M174+L174</f>
        <v>0</v>
      </c>
      <c r="P174" s="26">
        <f t="shared" ref="P174:P178" si="119">N174</f>
        <v>0</v>
      </c>
      <c r="Q174" s="26">
        <f>SUMIFS(GD_M_2020!G:G,GD_M_2020!E:E,A174)</f>
        <v>0</v>
      </c>
      <c r="R174" s="26">
        <f t="shared" ref="R174:R178" si="120">Q174+P174</f>
        <v>0</v>
      </c>
    </row>
    <row r="175" spans="1:18" s="6" customFormat="1" x14ac:dyDescent="0.25">
      <c r="A175" s="37">
        <v>241002</v>
      </c>
      <c r="B175" s="37">
        <v>1901</v>
      </c>
      <c r="C175" s="40">
        <v>1542</v>
      </c>
      <c r="D175" s="24">
        <v>241</v>
      </c>
      <c r="E175" s="35" t="s">
        <v>106</v>
      </c>
      <c r="F175" s="35" t="s">
        <v>107</v>
      </c>
      <c r="G175" s="25" t="s">
        <v>18</v>
      </c>
      <c r="H175" s="26"/>
      <c r="I175" s="26">
        <f>SUMIFS(GD_M_2018!G:G,GD_M_2018!E:E,A175)</f>
        <v>0</v>
      </c>
      <c r="J175" s="26">
        <f>H175+I175</f>
        <v>0</v>
      </c>
      <c r="L175" s="26">
        <f t="shared" si="117"/>
        <v>0</v>
      </c>
      <c r="M175" s="26">
        <f>SUMIFS(GD_M_2019!G:G,GD_M_2019!E:E,A175)</f>
        <v>0</v>
      </c>
      <c r="N175" s="26">
        <f t="shared" si="118"/>
        <v>0</v>
      </c>
      <c r="P175" s="26">
        <f t="shared" si="119"/>
        <v>0</v>
      </c>
      <c r="Q175" s="26">
        <f>SUMIFS(GD_M_2020!G:G,GD_M_2020!E:E,A175)</f>
        <v>0</v>
      </c>
      <c r="R175" s="26">
        <f t="shared" si="120"/>
        <v>0</v>
      </c>
    </row>
    <row r="176" spans="1:18" s="6" customFormat="1" x14ac:dyDescent="0.25">
      <c r="A176" s="37">
        <v>241003</v>
      </c>
      <c r="B176" s="37">
        <v>1901</v>
      </c>
      <c r="C176" s="40">
        <v>1543</v>
      </c>
      <c r="D176" s="24">
        <v>241</v>
      </c>
      <c r="E176" s="35" t="s">
        <v>108</v>
      </c>
      <c r="F176" s="35" t="s">
        <v>109</v>
      </c>
      <c r="G176" s="25" t="s">
        <v>18</v>
      </c>
      <c r="H176" s="26"/>
      <c r="I176" s="26">
        <f>SUMIFS(GD_M_2018!G:G,GD_M_2018!E:E,A176)</f>
        <v>0</v>
      </c>
      <c r="J176" s="26">
        <f>H176+I176</f>
        <v>0</v>
      </c>
      <c r="L176" s="26">
        <f t="shared" si="117"/>
        <v>0</v>
      </c>
      <c r="M176" s="26">
        <f>SUMIFS(GD_M_2019!G:G,GD_M_2019!E:E,A176)</f>
        <v>0</v>
      </c>
      <c r="N176" s="26">
        <f t="shared" si="118"/>
        <v>0</v>
      </c>
      <c r="P176" s="26">
        <f t="shared" si="119"/>
        <v>0</v>
      </c>
      <c r="Q176" s="26">
        <f>SUMIFS(GD_M_2020!G:G,GD_M_2020!E:E,A176)</f>
        <v>0</v>
      </c>
      <c r="R176" s="26">
        <f t="shared" si="120"/>
        <v>0</v>
      </c>
    </row>
    <row r="177" spans="1:18" s="6" customFormat="1" x14ac:dyDescent="0.25">
      <c r="A177" s="37">
        <v>241004</v>
      </c>
      <c r="B177" s="37">
        <v>1901</v>
      </c>
      <c r="C177" s="40">
        <v>1544</v>
      </c>
      <c r="D177" s="24">
        <v>241</v>
      </c>
      <c r="E177" s="35" t="s">
        <v>110</v>
      </c>
      <c r="F177" s="35" t="s">
        <v>111</v>
      </c>
      <c r="G177" s="25" t="s">
        <v>18</v>
      </c>
      <c r="H177" s="26"/>
      <c r="I177" s="26">
        <f>SUMIFS(GD_M_2018!G:G,GD_M_2018!E:E,A177)</f>
        <v>0</v>
      </c>
      <c r="J177" s="26">
        <f>H177+I177</f>
        <v>0</v>
      </c>
      <c r="L177" s="26">
        <f t="shared" si="117"/>
        <v>0</v>
      </c>
      <c r="M177" s="26">
        <f>SUMIFS(GD_M_2019!G:G,GD_M_2019!E:E,A177)</f>
        <v>0</v>
      </c>
      <c r="N177" s="26">
        <f t="shared" si="118"/>
        <v>0</v>
      </c>
      <c r="P177" s="26">
        <f t="shared" si="119"/>
        <v>0</v>
      </c>
      <c r="Q177" s="26">
        <f>SUMIFS(GD_M_2020!G:G,GD_M_2020!E:E,A177)</f>
        <v>0</v>
      </c>
      <c r="R177" s="26">
        <f t="shared" si="120"/>
        <v>0</v>
      </c>
    </row>
    <row r="178" spans="1:18" s="6" customFormat="1" x14ac:dyDescent="0.25">
      <c r="A178" s="37">
        <v>241005</v>
      </c>
      <c r="B178" s="37">
        <v>1901</v>
      </c>
      <c r="C178" s="38">
        <v>2294</v>
      </c>
      <c r="D178" s="24">
        <v>241</v>
      </c>
      <c r="E178" s="24" t="s">
        <v>134</v>
      </c>
      <c r="F178" s="24" t="s">
        <v>135</v>
      </c>
      <c r="G178" s="25" t="s">
        <v>18</v>
      </c>
      <c r="H178" s="26"/>
      <c r="I178" s="26">
        <f>SUMIFS(GD_M_2018!G:G,GD_M_2018!E:E,A178)</f>
        <v>0</v>
      </c>
      <c r="J178" s="26">
        <f>H178+I178</f>
        <v>0</v>
      </c>
      <c r="L178" s="26">
        <f t="shared" si="117"/>
        <v>0</v>
      </c>
      <c r="M178" s="26">
        <f>SUMIFS(GD_M_2019!G:G,GD_M_2019!E:E,A178)</f>
        <v>0</v>
      </c>
      <c r="N178" s="26">
        <f t="shared" si="118"/>
        <v>0</v>
      </c>
      <c r="P178" s="26">
        <f t="shared" si="119"/>
        <v>0</v>
      </c>
      <c r="Q178" s="26">
        <f>SUMIFS(GD_M_2020!G:G,GD_M_2020!E:E,A178)</f>
        <v>0</v>
      </c>
      <c r="R178" s="26">
        <f t="shared" si="120"/>
        <v>0</v>
      </c>
    </row>
    <row r="179" spans="1:18" s="6" customFormat="1" x14ac:dyDescent="0.25">
      <c r="A179" s="28"/>
      <c r="B179" s="28"/>
      <c r="C179" s="28"/>
      <c r="D179" s="28"/>
      <c r="E179" s="28" t="s">
        <v>263</v>
      </c>
      <c r="F179" s="28" t="s">
        <v>264</v>
      </c>
      <c r="G179" s="9"/>
      <c r="H179" s="29">
        <f>SUM(H174:H178)</f>
        <v>0</v>
      </c>
      <c r="I179" s="29">
        <f>SUM(I174:I178)</f>
        <v>0</v>
      </c>
      <c r="J179" s="29">
        <f>SUM(J174:J178)</f>
        <v>0</v>
      </c>
      <c r="L179" s="29">
        <f>SUM(L174:L178)</f>
        <v>0</v>
      </c>
      <c r="M179" s="29">
        <f>SUM(M174:M178)</f>
        <v>0</v>
      </c>
      <c r="N179" s="29">
        <f>SUM(N174:N178)</f>
        <v>0</v>
      </c>
      <c r="P179" s="29">
        <f>SUM(P174:P178)</f>
        <v>0</v>
      </c>
      <c r="Q179" s="29">
        <f>SUM(Q174:Q178)</f>
        <v>0</v>
      </c>
      <c r="R179" s="29">
        <f>SUM(R174:R178)</f>
        <v>0</v>
      </c>
    </row>
    <row r="180" spans="1:18" s="6" customFormat="1" x14ac:dyDescent="0.25">
      <c r="A180" s="8">
        <v>242001</v>
      </c>
      <c r="B180" s="23">
        <v>1150</v>
      </c>
      <c r="C180" s="24">
        <v>2411</v>
      </c>
      <c r="D180" s="24">
        <v>242</v>
      </c>
      <c r="E180" s="24" t="s">
        <v>265</v>
      </c>
      <c r="F180" s="24" t="s">
        <v>266</v>
      </c>
      <c r="G180" s="25" t="s">
        <v>18</v>
      </c>
      <c r="H180" s="26"/>
      <c r="I180" s="26">
        <f>SUMIFS(GD_M_2018!G:G,GD_M_2018!E:E,A180)</f>
        <v>0</v>
      </c>
      <c r="J180" s="26">
        <f>H180+I180</f>
        <v>0</v>
      </c>
      <c r="L180" s="26">
        <f t="shared" ref="L180:L183" si="121">J180</f>
        <v>0</v>
      </c>
      <c r="M180" s="26">
        <f>SUMIFS(GD_M_2019!G:G,GD_M_2019!E:E,A180)</f>
        <v>0</v>
      </c>
      <c r="N180" s="26">
        <f t="shared" ref="N180:N183" si="122">M180+L180</f>
        <v>0</v>
      </c>
      <c r="P180" s="26">
        <f t="shared" ref="P180:P183" si="123">N180</f>
        <v>0</v>
      </c>
      <c r="Q180" s="26">
        <f>SUMIFS(GD_M_2020!G:G,GD_M_2020!E:E,A180)</f>
        <v>0</v>
      </c>
      <c r="R180" s="26">
        <f t="shared" ref="R180:R183" si="124">Q180+P180</f>
        <v>0</v>
      </c>
    </row>
    <row r="181" spans="1:18" s="6" customFormat="1" x14ac:dyDescent="0.25">
      <c r="A181" s="8">
        <v>242002</v>
      </c>
      <c r="B181" s="23">
        <v>1150</v>
      </c>
      <c r="C181" s="24">
        <v>2412</v>
      </c>
      <c r="D181" s="24">
        <v>242</v>
      </c>
      <c r="E181" s="24" t="s">
        <v>267</v>
      </c>
      <c r="F181" s="24" t="s">
        <v>268</v>
      </c>
      <c r="G181" s="25" t="s">
        <v>18</v>
      </c>
      <c r="H181" s="26"/>
      <c r="I181" s="26">
        <f>SUMIFS(GD_M_2018!G:G,GD_M_2018!E:E,A181)</f>
        <v>0</v>
      </c>
      <c r="J181" s="26">
        <f>H181+I181</f>
        <v>0</v>
      </c>
      <c r="L181" s="26">
        <f t="shared" si="121"/>
        <v>0</v>
      </c>
      <c r="M181" s="26">
        <f>SUMIFS(GD_M_2019!G:G,GD_M_2019!E:E,A181)</f>
        <v>0</v>
      </c>
      <c r="N181" s="26">
        <f t="shared" si="122"/>
        <v>0</v>
      </c>
      <c r="P181" s="26">
        <f t="shared" si="123"/>
        <v>0</v>
      </c>
      <c r="Q181" s="26">
        <f>SUMIFS(GD_M_2020!G:G,GD_M_2020!E:E,A181)</f>
        <v>0</v>
      </c>
      <c r="R181" s="26">
        <f t="shared" si="124"/>
        <v>0</v>
      </c>
    </row>
    <row r="182" spans="1:18" s="6" customFormat="1" x14ac:dyDescent="0.25">
      <c r="A182" s="8">
        <v>242004</v>
      </c>
      <c r="B182" s="23">
        <v>1150</v>
      </c>
      <c r="C182" s="24">
        <v>2412</v>
      </c>
      <c r="D182" s="24">
        <v>242</v>
      </c>
      <c r="E182" s="24" t="s">
        <v>269</v>
      </c>
      <c r="F182" s="24" t="s">
        <v>268</v>
      </c>
      <c r="G182" s="25" t="s">
        <v>18</v>
      </c>
      <c r="H182" s="26"/>
      <c r="I182" s="26">
        <f>SUMIFS(GD_M_2018!G:G,GD_M_2018!E:E,A182)</f>
        <v>0</v>
      </c>
      <c r="J182" s="26">
        <f>H182+I182</f>
        <v>0</v>
      </c>
      <c r="L182" s="26">
        <f t="shared" si="121"/>
        <v>0</v>
      </c>
      <c r="M182" s="26">
        <f>SUMIFS(GD_M_2019!G:G,GD_M_2019!E:E,A182)</f>
        <v>0</v>
      </c>
      <c r="N182" s="26">
        <f t="shared" si="122"/>
        <v>0</v>
      </c>
      <c r="P182" s="26">
        <f t="shared" si="123"/>
        <v>0</v>
      </c>
      <c r="Q182" s="26">
        <f>SUMIFS(GD_M_2020!G:G,GD_M_2020!E:E,A182)</f>
        <v>0</v>
      </c>
      <c r="R182" s="26">
        <f t="shared" si="124"/>
        <v>0</v>
      </c>
    </row>
    <row r="183" spans="1:18" s="6" customFormat="1" x14ac:dyDescent="0.25">
      <c r="A183" s="8">
        <v>242003</v>
      </c>
      <c r="B183" s="23">
        <v>1150</v>
      </c>
      <c r="C183" s="24">
        <v>2413</v>
      </c>
      <c r="D183" s="24">
        <v>242</v>
      </c>
      <c r="E183" s="24" t="s">
        <v>270</v>
      </c>
      <c r="F183" s="24" t="s">
        <v>271</v>
      </c>
      <c r="G183" s="25" t="s">
        <v>18</v>
      </c>
      <c r="H183" s="26"/>
      <c r="I183" s="26">
        <f>SUMIFS(GD_M_2018!G:G,GD_M_2018!E:E,A183)</f>
        <v>0</v>
      </c>
      <c r="J183" s="26">
        <f>H183+I183</f>
        <v>0</v>
      </c>
      <c r="L183" s="26">
        <f t="shared" si="121"/>
        <v>0</v>
      </c>
      <c r="M183" s="26">
        <f>SUMIFS(GD_M_2019!G:G,GD_M_2019!E:E,A183)</f>
        <v>0</v>
      </c>
      <c r="N183" s="26">
        <f t="shared" si="122"/>
        <v>0</v>
      </c>
      <c r="P183" s="26">
        <f t="shared" si="123"/>
        <v>0</v>
      </c>
      <c r="Q183" s="26">
        <f>SUMIFS(GD_M_2020!G:G,GD_M_2020!E:E,A183)</f>
        <v>0</v>
      </c>
      <c r="R183" s="26">
        <f t="shared" si="124"/>
        <v>0</v>
      </c>
    </row>
    <row r="184" spans="1:18" s="6" customFormat="1" x14ac:dyDescent="0.25">
      <c r="A184" s="28"/>
      <c r="B184" s="28"/>
      <c r="C184" s="28"/>
      <c r="D184" s="28"/>
      <c r="E184" s="28" t="s">
        <v>272</v>
      </c>
      <c r="F184" s="28" t="s">
        <v>273</v>
      </c>
      <c r="G184" s="9"/>
      <c r="H184" s="29">
        <f>SUM(H180:H183)</f>
        <v>0</v>
      </c>
      <c r="I184" s="29">
        <f>SUM(I180:I183)</f>
        <v>0</v>
      </c>
      <c r="J184" s="29">
        <f>SUM(J180:J183)</f>
        <v>0</v>
      </c>
      <c r="L184" s="29">
        <f>SUM(L180:L183)</f>
        <v>0</v>
      </c>
      <c r="M184" s="29">
        <f>SUM(M180:M183)</f>
        <v>0</v>
      </c>
      <c r="N184" s="29">
        <f>SUM(N180:N183)</f>
        <v>0</v>
      </c>
      <c r="P184" s="29">
        <f>SUM(P180:P183)</f>
        <v>0</v>
      </c>
      <c r="Q184" s="29">
        <f>SUM(Q180:Q183)</f>
        <v>0</v>
      </c>
      <c r="R184" s="29">
        <f>SUM(R180:R183)</f>
        <v>0</v>
      </c>
    </row>
    <row r="185" spans="1:18" s="6" customFormat="1" x14ac:dyDescent="0.25">
      <c r="A185" s="3"/>
      <c r="B185" s="3"/>
      <c r="C185" s="3"/>
      <c r="D185" s="3">
        <v>240</v>
      </c>
      <c r="E185" s="3" t="s">
        <v>263</v>
      </c>
      <c r="F185" s="3" t="s">
        <v>274</v>
      </c>
      <c r="G185" s="4"/>
      <c r="H185" s="5">
        <f>H179+H184</f>
        <v>0</v>
      </c>
      <c r="I185" s="5">
        <f>I179+I184</f>
        <v>0</v>
      </c>
      <c r="J185" s="5">
        <f>J179+J184</f>
        <v>0</v>
      </c>
      <c r="L185" s="5">
        <f>L179+L184</f>
        <v>0</v>
      </c>
      <c r="M185" s="5">
        <f>M179+M184</f>
        <v>0</v>
      </c>
      <c r="N185" s="5">
        <f>N179+N184</f>
        <v>0</v>
      </c>
      <c r="P185" s="5">
        <f>P179+P184</f>
        <v>0</v>
      </c>
      <c r="Q185" s="5">
        <f>Q179+Q184</f>
        <v>0</v>
      </c>
      <c r="R185" s="5">
        <f>R179+R184</f>
        <v>0</v>
      </c>
    </row>
    <row r="186" spans="1:18" s="6" customFormat="1" x14ac:dyDescent="0.25">
      <c r="A186" s="28">
        <v>251001</v>
      </c>
      <c r="B186" s="28">
        <v>1350</v>
      </c>
      <c r="C186" s="28">
        <v>221</v>
      </c>
      <c r="D186" s="28">
        <v>251</v>
      </c>
      <c r="E186" s="28" t="s">
        <v>275</v>
      </c>
      <c r="F186" s="28" t="s">
        <v>276</v>
      </c>
      <c r="G186" s="25" t="s">
        <v>18</v>
      </c>
      <c r="H186" s="29"/>
      <c r="I186" s="26">
        <f>SUMIFS(GD_M_2018!G:G,GD_M_2018!E:E,A186)</f>
        <v>20000000000</v>
      </c>
      <c r="J186" s="29">
        <f t="shared" ref="J186:J192" si="125">H186+I186</f>
        <v>20000000000</v>
      </c>
      <c r="L186" s="26">
        <f t="shared" ref="L186:L192" si="126">J186</f>
        <v>20000000000</v>
      </c>
      <c r="M186" s="26">
        <f>SUMIFS(GD_M_2019!G:G,GD_M_2019!E:E,A186)</f>
        <v>0</v>
      </c>
      <c r="N186" s="26">
        <f t="shared" ref="N186:N192" si="127">M186+L186</f>
        <v>20000000000</v>
      </c>
      <c r="P186" s="26">
        <f t="shared" ref="P186:P192" si="128">N186</f>
        <v>20000000000</v>
      </c>
      <c r="Q186" s="26">
        <f>SUMIFS(GD_M_2020!G:G,GD_M_2020!E:E,A186)</f>
        <v>-5000000000</v>
      </c>
      <c r="R186" s="26">
        <f t="shared" ref="R186:R192" si="129">Q186+P186</f>
        <v>15000000000</v>
      </c>
    </row>
    <row r="187" spans="1:18" s="6" customFormat="1" x14ac:dyDescent="0.25">
      <c r="A187" s="28">
        <v>252001</v>
      </c>
      <c r="B187" s="28">
        <v>1600</v>
      </c>
      <c r="C187" s="28">
        <v>222</v>
      </c>
      <c r="D187" s="28">
        <v>252</v>
      </c>
      <c r="E187" s="28" t="s">
        <v>277</v>
      </c>
      <c r="F187" s="28" t="s">
        <v>278</v>
      </c>
      <c r="G187" s="25" t="s">
        <v>18</v>
      </c>
      <c r="H187" s="29"/>
      <c r="I187" s="26">
        <f>SUMIFS(GD_M_2018!G:G,GD_M_2018!E:E,A187)</f>
        <v>0</v>
      </c>
      <c r="J187" s="29">
        <f t="shared" si="125"/>
        <v>0</v>
      </c>
      <c r="L187" s="26">
        <f t="shared" si="126"/>
        <v>0</v>
      </c>
      <c r="M187" s="26">
        <f>SUMIFS(GD_M_2019!G:G,GD_M_2019!E:E,A187)</f>
        <v>8000000000</v>
      </c>
      <c r="N187" s="26">
        <f t="shared" si="127"/>
        <v>8000000000</v>
      </c>
      <c r="P187" s="26">
        <f t="shared" si="128"/>
        <v>8000000000</v>
      </c>
      <c r="Q187" s="26">
        <f>SUMIFS(GD_M_2020!G:G,GD_M_2020!E:E,A187)</f>
        <v>-8000000000</v>
      </c>
      <c r="R187" s="26">
        <f t="shared" si="129"/>
        <v>0</v>
      </c>
    </row>
    <row r="188" spans="1:18" s="6" customFormat="1" x14ac:dyDescent="0.25">
      <c r="A188" s="28">
        <v>253001</v>
      </c>
      <c r="B188" s="28">
        <v>1900</v>
      </c>
      <c r="C188" s="28">
        <v>2281</v>
      </c>
      <c r="D188" s="28">
        <v>253</v>
      </c>
      <c r="E188" s="28" t="s">
        <v>279</v>
      </c>
      <c r="F188" s="28" t="s">
        <v>280</v>
      </c>
      <c r="G188" s="25" t="s">
        <v>18</v>
      </c>
      <c r="H188" s="29"/>
      <c r="I188" s="26">
        <f>SUMIFS(GD_M_2018!G:G,GD_M_2018!E:E,A188)</f>
        <v>0</v>
      </c>
      <c r="J188" s="29">
        <f t="shared" si="125"/>
        <v>0</v>
      </c>
      <c r="L188" s="26">
        <f t="shared" si="126"/>
        <v>0</v>
      </c>
      <c r="M188" s="26">
        <f>SUMIFS(GD_M_2019!G:G,GD_M_2019!E:E,A188)</f>
        <v>0</v>
      </c>
      <c r="N188" s="26">
        <f t="shared" si="127"/>
        <v>0</v>
      </c>
      <c r="P188" s="26">
        <f t="shared" si="128"/>
        <v>0</v>
      </c>
      <c r="Q188" s="26">
        <f>SUMIFS(GD_M_2020!G:G,GD_M_2020!E:E,A188)</f>
        <v>0</v>
      </c>
      <c r="R188" s="26">
        <f t="shared" si="129"/>
        <v>0</v>
      </c>
    </row>
    <row r="189" spans="1:18" s="6" customFormat="1" x14ac:dyDescent="0.25">
      <c r="A189" s="28">
        <v>254001</v>
      </c>
      <c r="B189" s="28">
        <v>1600</v>
      </c>
      <c r="C189" s="28">
        <v>2292</v>
      </c>
      <c r="D189" s="28">
        <v>254</v>
      </c>
      <c r="E189" s="28" t="s">
        <v>281</v>
      </c>
      <c r="F189" s="28" t="s">
        <v>282</v>
      </c>
      <c r="G189" s="25" t="s">
        <v>18</v>
      </c>
      <c r="H189" s="29"/>
      <c r="I189" s="26">
        <f>SUMIFS(GD_M_2018!G:G,GD_M_2018!E:E,A189)</f>
        <v>0</v>
      </c>
      <c r="J189" s="29">
        <f t="shared" si="125"/>
        <v>0</v>
      </c>
      <c r="L189" s="26">
        <f t="shared" si="126"/>
        <v>0</v>
      </c>
      <c r="M189" s="26">
        <f>SUMIFS(GD_M_2019!G:G,GD_M_2019!E:E,A189)</f>
        <v>0</v>
      </c>
      <c r="N189" s="26">
        <f t="shared" si="127"/>
        <v>0</v>
      </c>
      <c r="P189" s="26">
        <f t="shared" si="128"/>
        <v>0</v>
      </c>
      <c r="Q189" s="26">
        <f>SUMIFS(GD_M_2020!G:G,GD_M_2020!E:E,A189)</f>
        <v>0</v>
      </c>
      <c r="R189" s="26">
        <f t="shared" si="129"/>
        <v>0</v>
      </c>
    </row>
    <row r="190" spans="1:18" s="6" customFormat="1" x14ac:dyDescent="0.25">
      <c r="A190" s="8">
        <v>255001</v>
      </c>
      <c r="B190" s="8">
        <v>1900</v>
      </c>
      <c r="C190" s="24">
        <v>1281</v>
      </c>
      <c r="D190" s="24">
        <v>255</v>
      </c>
      <c r="E190" s="24" t="s">
        <v>34</v>
      </c>
      <c r="F190" s="24" t="s">
        <v>35</v>
      </c>
      <c r="G190" s="25" t="s">
        <v>18</v>
      </c>
      <c r="H190" s="26"/>
      <c r="I190" s="26">
        <f>SUMIFS(GD_M_2018!G:G,GD_M_2018!E:E,A190)</f>
        <v>0</v>
      </c>
      <c r="J190" s="26">
        <f t="shared" si="125"/>
        <v>0</v>
      </c>
      <c r="L190" s="26">
        <f t="shared" si="126"/>
        <v>0</v>
      </c>
      <c r="M190" s="26">
        <f>SUMIFS(GD_M_2019!G:G,GD_M_2019!E:E,A190)</f>
        <v>0</v>
      </c>
      <c r="N190" s="26">
        <f t="shared" si="127"/>
        <v>0</v>
      </c>
      <c r="P190" s="26">
        <f t="shared" si="128"/>
        <v>0</v>
      </c>
      <c r="Q190" s="26">
        <f>SUMIFS(GD_M_2020!G:G,GD_M_2020!E:E,A190)</f>
        <v>0</v>
      </c>
      <c r="R190" s="26">
        <f t="shared" si="129"/>
        <v>0</v>
      </c>
    </row>
    <row r="191" spans="1:18" s="6" customFormat="1" x14ac:dyDescent="0.25">
      <c r="A191" s="8">
        <v>255002</v>
      </c>
      <c r="B191" s="8">
        <v>1900</v>
      </c>
      <c r="C191" s="24">
        <v>1282</v>
      </c>
      <c r="D191" s="24">
        <v>255</v>
      </c>
      <c r="E191" s="24" t="s">
        <v>44</v>
      </c>
      <c r="F191" s="24" t="s">
        <v>45</v>
      </c>
      <c r="G191" s="25" t="s">
        <v>18</v>
      </c>
      <c r="H191" s="26"/>
      <c r="I191" s="26">
        <f>SUMIFS(GD_M_2018!G:G,GD_M_2018!E:E,A191)</f>
        <v>0</v>
      </c>
      <c r="J191" s="26">
        <f t="shared" si="125"/>
        <v>0</v>
      </c>
      <c r="L191" s="26">
        <f t="shared" si="126"/>
        <v>0</v>
      </c>
      <c r="M191" s="26">
        <f>SUMIFS(GD_M_2019!G:G,GD_M_2019!E:E,A191)</f>
        <v>0</v>
      </c>
      <c r="N191" s="26">
        <f t="shared" si="127"/>
        <v>0</v>
      </c>
      <c r="P191" s="26">
        <f t="shared" si="128"/>
        <v>0</v>
      </c>
      <c r="Q191" s="26">
        <f>SUMIFS(GD_M_2020!G:G,GD_M_2020!E:E,A191)</f>
        <v>0</v>
      </c>
      <c r="R191" s="26">
        <f t="shared" si="129"/>
        <v>0</v>
      </c>
    </row>
    <row r="192" spans="1:18" s="6" customFormat="1" x14ac:dyDescent="0.25">
      <c r="A192" s="8">
        <v>255003</v>
      </c>
      <c r="B192" s="8">
        <v>1900</v>
      </c>
      <c r="C192" s="24">
        <v>1288</v>
      </c>
      <c r="D192" s="24">
        <v>255</v>
      </c>
      <c r="E192" s="24" t="s">
        <v>36</v>
      </c>
      <c r="F192" s="24" t="s">
        <v>37</v>
      </c>
      <c r="G192" s="25" t="s">
        <v>18</v>
      </c>
      <c r="H192" s="26"/>
      <c r="I192" s="26">
        <f>SUMIFS(GD_M_2018!G:G,GD_M_2018!E:E,A192)</f>
        <v>0</v>
      </c>
      <c r="J192" s="26">
        <f t="shared" si="125"/>
        <v>0</v>
      </c>
      <c r="L192" s="26">
        <f t="shared" si="126"/>
        <v>0</v>
      </c>
      <c r="M192" s="26">
        <f>SUMIFS(GD_M_2019!G:G,GD_M_2019!E:E,A192)</f>
        <v>0</v>
      </c>
      <c r="N192" s="26">
        <f t="shared" si="127"/>
        <v>0</v>
      </c>
      <c r="P192" s="26">
        <f t="shared" si="128"/>
        <v>0</v>
      </c>
      <c r="Q192" s="26">
        <f>SUMIFS(GD_M_2020!G:G,GD_M_2020!E:E,A192)</f>
        <v>0</v>
      </c>
      <c r="R192" s="26">
        <f t="shared" si="129"/>
        <v>0</v>
      </c>
    </row>
    <row r="193" spans="1:18" s="6" customFormat="1" x14ac:dyDescent="0.25">
      <c r="A193" s="28"/>
      <c r="B193" s="28"/>
      <c r="C193" s="28"/>
      <c r="D193" s="28"/>
      <c r="E193" s="28" t="s">
        <v>52</v>
      </c>
      <c r="F193" s="28" t="s">
        <v>53</v>
      </c>
      <c r="G193" s="9"/>
      <c r="H193" s="29">
        <f>SUM(H190:H192)</f>
        <v>0</v>
      </c>
      <c r="I193" s="29">
        <f>SUM(I190:I192)</f>
        <v>0</v>
      </c>
      <c r="J193" s="29">
        <f>SUM(J190:J192)</f>
        <v>0</v>
      </c>
      <c r="L193" s="29">
        <f>SUM(L190:L192)</f>
        <v>0</v>
      </c>
      <c r="M193" s="29">
        <f>SUM(M190:M192)</f>
        <v>0</v>
      </c>
      <c r="N193" s="29">
        <f>SUM(N190:N192)</f>
        <v>0</v>
      </c>
      <c r="P193" s="29">
        <f>SUM(P190:P192)</f>
        <v>0</v>
      </c>
      <c r="Q193" s="29">
        <f>SUM(Q190:Q192)</f>
        <v>0</v>
      </c>
      <c r="R193" s="29">
        <f>SUM(R190:R192)</f>
        <v>0</v>
      </c>
    </row>
    <row r="194" spans="1:18" s="6" customFormat="1" x14ac:dyDescent="0.25">
      <c r="A194" s="3"/>
      <c r="B194" s="3"/>
      <c r="C194" s="3"/>
      <c r="D194" s="3">
        <v>250</v>
      </c>
      <c r="E194" s="3" t="s">
        <v>283</v>
      </c>
      <c r="F194" s="3" t="s">
        <v>284</v>
      </c>
      <c r="G194" s="4"/>
      <c r="H194" s="5">
        <f>SUM(H186:H189,H193)</f>
        <v>0</v>
      </c>
      <c r="I194" s="5">
        <f>SUM(I186:I189,I193)</f>
        <v>20000000000</v>
      </c>
      <c r="J194" s="5">
        <f>SUM(J186:J189,J193)</f>
        <v>20000000000</v>
      </c>
      <c r="L194" s="5">
        <f>SUM(L186:L189,L193)</f>
        <v>20000000000</v>
      </c>
      <c r="M194" s="5">
        <f>SUM(M186:M189,M193)</f>
        <v>8000000000</v>
      </c>
      <c r="N194" s="5">
        <f>SUM(N186:N189,N193)</f>
        <v>28000000000</v>
      </c>
      <c r="P194" s="5">
        <f>SUM(P186:P189,P193)</f>
        <v>28000000000</v>
      </c>
      <c r="Q194" s="5">
        <f>SUM(Q186:Q189,Q193)</f>
        <v>-13000000000</v>
      </c>
      <c r="R194" s="5">
        <f>SUM(R186:R189,R193)</f>
        <v>15000000000</v>
      </c>
    </row>
    <row r="195" spans="1:18" s="6" customFormat="1" x14ac:dyDescent="0.25">
      <c r="A195" s="8">
        <v>261001</v>
      </c>
      <c r="B195" s="8">
        <v>1901</v>
      </c>
      <c r="C195" s="24">
        <v>242</v>
      </c>
      <c r="D195" s="24">
        <v>261</v>
      </c>
      <c r="E195" s="24" t="s">
        <v>285</v>
      </c>
      <c r="F195" s="24" t="s">
        <v>286</v>
      </c>
      <c r="G195" s="25" t="s">
        <v>18</v>
      </c>
      <c r="H195" s="26"/>
      <c r="I195" s="26">
        <f>SUMIFS(GD_M_2018!G:G,GD_M_2018!E:E,A195)</f>
        <v>0</v>
      </c>
      <c r="J195" s="26">
        <f>H195+I195</f>
        <v>0</v>
      </c>
      <c r="L195" s="26">
        <f t="shared" ref="L195:L199" si="130">J195</f>
        <v>0</v>
      </c>
      <c r="M195" s="26">
        <f>SUMIFS(GD_M_2019!G:G,GD_M_2019!E:E,A195)</f>
        <v>0</v>
      </c>
      <c r="N195" s="26">
        <f t="shared" ref="N195:N199" si="131">M195+L195</f>
        <v>0</v>
      </c>
      <c r="P195" s="26">
        <f t="shared" ref="P195:P199" si="132">N195</f>
        <v>0</v>
      </c>
      <c r="Q195" s="26">
        <f>SUMIFS(GD_M_2020!G:G,GD_M_2020!E:E,A195)</f>
        <v>0</v>
      </c>
      <c r="R195" s="26">
        <f t="shared" ref="R195:R199" si="133">Q195+P195</f>
        <v>0</v>
      </c>
    </row>
    <row r="196" spans="1:18" s="6" customFormat="1" x14ac:dyDescent="0.25">
      <c r="A196" s="8">
        <v>262001</v>
      </c>
      <c r="B196" s="8">
        <v>1800</v>
      </c>
      <c r="C196" s="24">
        <v>243</v>
      </c>
      <c r="D196" s="24">
        <v>262</v>
      </c>
      <c r="E196" s="24" t="s">
        <v>287</v>
      </c>
      <c r="F196" s="24" t="s">
        <v>288</v>
      </c>
      <c r="G196" s="25" t="s">
        <v>18</v>
      </c>
      <c r="H196" s="26"/>
      <c r="I196" s="26">
        <f>SUMIFS(GD_M_2018!G:G,GD_M_2018!E:E,A196)</f>
        <v>0</v>
      </c>
      <c r="J196" s="26">
        <f>H196+I196</f>
        <v>0</v>
      </c>
      <c r="L196" s="26">
        <f t="shared" si="130"/>
        <v>0</v>
      </c>
      <c r="M196" s="26">
        <f>SUMIFS(GD_M_2019!G:G,GD_M_2019!E:E,A196)</f>
        <v>0</v>
      </c>
      <c r="N196" s="26">
        <f t="shared" si="131"/>
        <v>0</v>
      </c>
      <c r="P196" s="26">
        <f t="shared" si="132"/>
        <v>0</v>
      </c>
      <c r="Q196" s="26">
        <f>SUMIFS(GD_M_2020!G:G,GD_M_2020!E:E,A196)</f>
        <v>0</v>
      </c>
      <c r="R196" s="26">
        <f t="shared" si="133"/>
        <v>0</v>
      </c>
    </row>
    <row r="197" spans="1:18" s="6" customFormat="1" x14ac:dyDescent="0.25">
      <c r="A197" s="8">
        <v>263001</v>
      </c>
      <c r="B197" s="8">
        <v>1900</v>
      </c>
      <c r="C197" s="24">
        <v>1534</v>
      </c>
      <c r="D197" s="24">
        <v>263</v>
      </c>
      <c r="E197" s="24" t="s">
        <v>289</v>
      </c>
      <c r="F197" s="24" t="s">
        <v>290</v>
      </c>
      <c r="G197" s="25" t="s">
        <v>18</v>
      </c>
      <c r="H197" s="26"/>
      <c r="I197" s="26">
        <f>SUMIFS(GD_M_2018!G:G,GD_M_2018!E:E,A197)</f>
        <v>0</v>
      </c>
      <c r="J197" s="26">
        <f>H197+I197</f>
        <v>0</v>
      </c>
      <c r="L197" s="26">
        <f t="shared" si="130"/>
        <v>0</v>
      </c>
      <c r="M197" s="26">
        <f>SUMIFS(GD_M_2019!G:G,GD_M_2019!E:E,A197)</f>
        <v>0</v>
      </c>
      <c r="N197" s="26">
        <f t="shared" si="131"/>
        <v>0</v>
      </c>
      <c r="P197" s="26">
        <f t="shared" si="132"/>
        <v>0</v>
      </c>
      <c r="Q197" s="26">
        <f>SUMIFS(GD_M_2020!G:G,GD_M_2020!E:E,A197)</f>
        <v>0</v>
      </c>
      <c r="R197" s="26">
        <f t="shared" si="133"/>
        <v>0</v>
      </c>
    </row>
    <row r="198" spans="1:18" s="6" customFormat="1" x14ac:dyDescent="0.25">
      <c r="A198" s="8">
        <v>268001</v>
      </c>
      <c r="B198" s="8">
        <v>1900</v>
      </c>
      <c r="C198" s="24">
        <v>2288</v>
      </c>
      <c r="D198" s="24">
        <v>268</v>
      </c>
      <c r="E198" s="24" t="s">
        <v>291</v>
      </c>
      <c r="F198" s="24" t="s">
        <v>292</v>
      </c>
      <c r="G198" s="25" t="s">
        <v>18</v>
      </c>
      <c r="H198" s="26"/>
      <c r="I198" s="26">
        <f>SUMIFS(GD_M_2018!G:G,GD_M_2018!E:E,A198)</f>
        <v>0</v>
      </c>
      <c r="J198" s="26">
        <f>H198+I198</f>
        <v>0</v>
      </c>
      <c r="L198" s="26">
        <f t="shared" si="130"/>
        <v>0</v>
      </c>
      <c r="M198" s="26">
        <f>SUMIFS(GD_M_2019!G:G,GD_M_2019!E:E,A198)</f>
        <v>0</v>
      </c>
      <c r="N198" s="26">
        <f t="shared" si="131"/>
        <v>0</v>
      </c>
      <c r="P198" s="26">
        <f t="shared" si="132"/>
        <v>0</v>
      </c>
      <c r="Q198" s="26">
        <f>SUMIFS(GD_M_2020!G:G,GD_M_2020!E:E,A198)</f>
        <v>0</v>
      </c>
      <c r="R198" s="26">
        <f t="shared" si="133"/>
        <v>0</v>
      </c>
    </row>
    <row r="199" spans="1:18" s="6" customFormat="1" x14ac:dyDescent="0.25">
      <c r="A199" s="8">
        <v>269001</v>
      </c>
      <c r="B199" s="8">
        <v>1201</v>
      </c>
      <c r="C199" s="24">
        <v>242</v>
      </c>
      <c r="D199" s="24">
        <v>269</v>
      </c>
      <c r="E199" s="24" t="s">
        <v>293</v>
      </c>
      <c r="F199" s="24" t="s">
        <v>294</v>
      </c>
      <c r="G199" s="25" t="s">
        <v>18</v>
      </c>
      <c r="H199" s="26"/>
      <c r="I199" s="26">
        <f>SUMIFS(GD_M_2018!G:G,GD_M_2018!E:E,A199)</f>
        <v>0</v>
      </c>
      <c r="J199" s="26">
        <f>H199+I199</f>
        <v>0</v>
      </c>
      <c r="L199" s="26">
        <f t="shared" si="130"/>
        <v>0</v>
      </c>
      <c r="M199" s="26">
        <f>SUMIFS(GD_M_2019!G:G,GD_M_2019!E:E,A199)</f>
        <v>0</v>
      </c>
      <c r="N199" s="26">
        <f t="shared" si="131"/>
        <v>0</v>
      </c>
      <c r="P199" s="26">
        <f t="shared" si="132"/>
        <v>0</v>
      </c>
      <c r="Q199" s="26">
        <f>SUMIFS(GD_M_2020!G:G,GD_M_2020!E:E,A199)</f>
        <v>0</v>
      </c>
      <c r="R199" s="26">
        <f t="shared" si="133"/>
        <v>0</v>
      </c>
    </row>
    <row r="200" spans="1:18" s="6" customFormat="1" x14ac:dyDescent="0.25">
      <c r="A200" s="28"/>
      <c r="B200" s="28"/>
      <c r="C200" s="28"/>
      <c r="D200" s="28">
        <v>260</v>
      </c>
      <c r="E200" s="28" t="s">
        <v>291</v>
      </c>
      <c r="F200" s="28" t="s">
        <v>292</v>
      </c>
      <c r="G200" s="9"/>
      <c r="H200" s="29">
        <f>SUM(H195:H199)</f>
        <v>0</v>
      </c>
      <c r="I200" s="29">
        <f>SUM(I195:I199)</f>
        <v>0</v>
      </c>
      <c r="J200" s="29">
        <f>SUM(J195:J199)</f>
        <v>0</v>
      </c>
      <c r="L200" s="29">
        <f>SUM(L195:L199)</f>
        <v>0</v>
      </c>
      <c r="M200" s="29">
        <f>SUM(M195:M199)</f>
        <v>0</v>
      </c>
      <c r="N200" s="29">
        <f>SUM(N195:N199)</f>
        <v>0</v>
      </c>
      <c r="P200" s="29">
        <f>SUM(P195:P199)</f>
        <v>0</v>
      </c>
      <c r="Q200" s="29">
        <f>SUM(Q195:Q199)</f>
        <v>0</v>
      </c>
      <c r="R200" s="29">
        <f>SUM(R195:R199)</f>
        <v>0</v>
      </c>
    </row>
    <row r="201" spans="1:18" s="6" customFormat="1" x14ac:dyDescent="0.25">
      <c r="A201" s="1"/>
      <c r="B201" s="1"/>
      <c r="C201" s="2"/>
      <c r="D201" s="2">
        <v>200</v>
      </c>
      <c r="E201" s="3" t="s">
        <v>166</v>
      </c>
      <c r="F201" s="3" t="s">
        <v>167</v>
      </c>
      <c r="G201" s="4"/>
      <c r="H201" s="5">
        <f>SUM(H97:H99,H103:H104,H111:H112,H159,H173,H194,H185,H200)</f>
        <v>0</v>
      </c>
      <c r="I201" s="5">
        <f>SUM(I97:I99,I103:I104,I111:I112,I159,I173,I194,I185,I200)</f>
        <v>21800000000</v>
      </c>
      <c r="J201" s="5">
        <f>SUM(J97:J99,J103:J104,J111:J112,J159,J173,J194,J185,J200)</f>
        <v>21800000000</v>
      </c>
      <c r="L201" s="5">
        <f>SUM(L97:L99,L103:L104,L111:L112,L159,L173,L194,L185,L200)</f>
        <v>21800000000</v>
      </c>
      <c r="M201" s="5">
        <f>SUM(M97:M99,M103:M104,M111:M112,M159,M173,M194,M185,M200)</f>
        <v>7800000000</v>
      </c>
      <c r="N201" s="5">
        <f>SUM(N97:N99,N103:N104,N111:N112,N159,N173,N194,N185,N200)</f>
        <v>29600000000</v>
      </c>
      <c r="P201" s="5">
        <f>SUM(P97:P99,P103:P104,P111:P112,P159,P173,P194,P185,P200)</f>
        <v>29600000000</v>
      </c>
      <c r="Q201" s="5">
        <f>SUM(Q97:Q99,Q103:Q104,Q111:Q112,Q159,Q173,Q194,Q185,Q200)</f>
        <v>-13200000000</v>
      </c>
      <c r="R201" s="5">
        <f>SUM(R97:R99,R103:R104,R111:R112,R159,R173,R194,R185,R200)</f>
        <v>16400000000</v>
      </c>
    </row>
    <row r="202" spans="1:18" s="6" customFormat="1" x14ac:dyDescent="0.25">
      <c r="A202" s="53"/>
      <c r="B202" s="53"/>
      <c r="C202" s="53"/>
      <c r="D202" s="53">
        <v>270</v>
      </c>
      <c r="E202" s="53" t="s">
        <v>295</v>
      </c>
      <c r="F202" s="53" t="s">
        <v>296</v>
      </c>
      <c r="G202" s="54"/>
      <c r="H202" s="55">
        <f>H201+H94</f>
        <v>0</v>
      </c>
      <c r="I202" s="55">
        <f>I201+I94</f>
        <v>120050000000</v>
      </c>
      <c r="J202" s="55">
        <f>J201+J94</f>
        <v>120050000000</v>
      </c>
      <c r="L202" s="55">
        <f>L201+L94</f>
        <v>120050000000</v>
      </c>
      <c r="M202" s="55">
        <f>M201+M94</f>
        <v>30750000000</v>
      </c>
      <c r="N202" s="55">
        <f>N201+N94</f>
        <v>150800000000</v>
      </c>
      <c r="P202" s="55">
        <f>P201+P94</f>
        <v>150800000000</v>
      </c>
      <c r="Q202" s="55">
        <f>Q201+Q94</f>
        <v>-10199999999.999998</v>
      </c>
      <c r="R202" s="55">
        <f>R201+R94</f>
        <v>140600000000</v>
      </c>
    </row>
    <row r="203" spans="1:18" s="6" customFormat="1" x14ac:dyDescent="0.25">
      <c r="A203" s="8"/>
      <c r="B203" s="8"/>
      <c r="C203" s="8"/>
      <c r="D203" s="8"/>
      <c r="E203" s="8"/>
      <c r="F203" s="8"/>
      <c r="G203" s="9"/>
      <c r="H203" s="10"/>
      <c r="I203" s="10"/>
      <c r="J203" s="10"/>
      <c r="L203" s="10"/>
      <c r="M203" s="10"/>
      <c r="N203" s="10"/>
      <c r="P203" s="10"/>
      <c r="Q203" s="10"/>
      <c r="R203" s="10"/>
    </row>
    <row r="204" spans="1:18" s="6" customFormat="1" x14ac:dyDescent="0.25">
      <c r="A204" s="7"/>
      <c r="B204" s="7"/>
      <c r="C204" s="7"/>
      <c r="D204" s="7"/>
      <c r="E204" s="7" t="s">
        <v>297</v>
      </c>
      <c r="F204" s="7" t="s">
        <v>298</v>
      </c>
      <c r="G204" s="4"/>
      <c r="H204" s="56"/>
      <c r="I204" s="56"/>
      <c r="J204" s="56"/>
      <c r="L204" s="56"/>
      <c r="M204" s="56"/>
      <c r="N204" s="56"/>
      <c r="P204" s="56"/>
      <c r="Q204" s="56"/>
      <c r="R204" s="56"/>
    </row>
    <row r="205" spans="1:18" s="6" customFormat="1" x14ac:dyDescent="0.25">
      <c r="A205" s="28">
        <v>311001</v>
      </c>
      <c r="B205" s="28">
        <v>5500</v>
      </c>
      <c r="C205" s="28">
        <v>331</v>
      </c>
      <c r="D205" s="28">
        <v>311</v>
      </c>
      <c r="E205" s="28" t="s">
        <v>299</v>
      </c>
      <c r="F205" s="28" t="s">
        <v>300</v>
      </c>
      <c r="G205" s="25" t="s">
        <v>18</v>
      </c>
      <c r="H205" s="29"/>
      <c r="I205" s="26">
        <f>SUMIFS(GD_M_2018!G:G,GD_M_2018!E:E,A205)</f>
        <v>-6750000000</v>
      </c>
      <c r="J205" s="29">
        <f t="shared" ref="J205:J215" si="134">H205+I205</f>
        <v>-6750000000</v>
      </c>
      <c r="L205" s="26">
        <f t="shared" ref="L205:L215" si="135">J205</f>
        <v>-6750000000</v>
      </c>
      <c r="M205" s="26">
        <f>SUMIFS(GD_M_2019!G:G,GD_M_2019!E:E,A205)</f>
        <v>-16749999999.999998</v>
      </c>
      <c r="N205" s="26">
        <f t="shared" ref="N205:N215" si="136">M205+L205</f>
        <v>-23500000000</v>
      </c>
      <c r="P205" s="26">
        <f t="shared" ref="P205:P215" si="137">N205</f>
        <v>-23500000000</v>
      </c>
      <c r="Q205" s="26">
        <f>SUMIFS(GD_M_2020!G:G,GD_M_2020!E:E,A205)</f>
        <v>10999999999.999998</v>
      </c>
      <c r="R205" s="26">
        <f t="shared" ref="R205:R215" si="138">Q205+P205</f>
        <v>-12500000000.000002</v>
      </c>
    </row>
    <row r="206" spans="1:18" s="6" customFormat="1" x14ac:dyDescent="0.25">
      <c r="A206" s="28">
        <v>312001</v>
      </c>
      <c r="B206" s="28">
        <v>5530</v>
      </c>
      <c r="C206" s="28">
        <v>131</v>
      </c>
      <c r="D206" s="28">
        <v>312</v>
      </c>
      <c r="E206" s="28" t="s">
        <v>301</v>
      </c>
      <c r="F206" s="28" t="s">
        <v>302</v>
      </c>
      <c r="G206" s="25" t="s">
        <v>18</v>
      </c>
      <c r="H206" s="29"/>
      <c r="I206" s="26">
        <f>SUMIFS(GD_M_2018!G:G,GD_M_2018!E:E,A206)</f>
        <v>0</v>
      </c>
      <c r="J206" s="29">
        <f t="shared" si="134"/>
        <v>0</v>
      </c>
      <c r="L206" s="26">
        <f t="shared" si="135"/>
        <v>0</v>
      </c>
      <c r="M206" s="26">
        <f>SUMIFS(GD_M_2019!G:G,GD_M_2019!E:E,A206)</f>
        <v>0</v>
      </c>
      <c r="N206" s="26">
        <f t="shared" si="136"/>
        <v>0</v>
      </c>
      <c r="P206" s="26">
        <f t="shared" si="137"/>
        <v>0</v>
      </c>
      <c r="Q206" s="26">
        <f>SUMIFS(GD_M_2020!G:G,GD_M_2020!E:E,A206)</f>
        <v>0</v>
      </c>
      <c r="R206" s="26">
        <f t="shared" si="138"/>
        <v>0</v>
      </c>
    </row>
    <row r="207" spans="1:18" s="6" customFormat="1" x14ac:dyDescent="0.25">
      <c r="A207" s="8">
        <v>313001</v>
      </c>
      <c r="B207" s="8">
        <v>5510</v>
      </c>
      <c r="C207" s="24">
        <v>33311</v>
      </c>
      <c r="D207" s="24">
        <v>313</v>
      </c>
      <c r="E207" s="24" t="s">
        <v>303</v>
      </c>
      <c r="F207" s="24" t="s">
        <v>141</v>
      </c>
      <c r="G207" s="25" t="s">
        <v>18</v>
      </c>
      <c r="H207" s="26"/>
      <c r="I207" s="26">
        <f>SUMIFS(GD_M_2018!G:G,GD_M_2018!E:E,A207)</f>
        <v>0</v>
      </c>
      <c r="J207" s="26">
        <f t="shared" si="134"/>
        <v>0</v>
      </c>
      <c r="L207" s="26">
        <f t="shared" si="135"/>
        <v>0</v>
      </c>
      <c r="M207" s="26">
        <f>SUMIFS(GD_M_2019!G:G,GD_M_2019!E:E,A207)</f>
        <v>0</v>
      </c>
      <c r="N207" s="26">
        <f t="shared" si="136"/>
        <v>0</v>
      </c>
      <c r="P207" s="26">
        <f t="shared" si="137"/>
        <v>0</v>
      </c>
      <c r="Q207" s="26">
        <f>SUMIFS(GD_M_2020!G:G,GD_M_2020!E:E,A207)</f>
        <v>0</v>
      </c>
      <c r="R207" s="26">
        <f t="shared" si="138"/>
        <v>0</v>
      </c>
    </row>
    <row r="208" spans="1:18" s="6" customFormat="1" x14ac:dyDescent="0.25">
      <c r="A208" s="8">
        <v>313002</v>
      </c>
      <c r="B208" s="8">
        <v>5510</v>
      </c>
      <c r="C208" s="24">
        <v>33312</v>
      </c>
      <c r="D208" s="24">
        <v>313</v>
      </c>
      <c r="E208" s="24" t="s">
        <v>304</v>
      </c>
      <c r="F208" s="24" t="s">
        <v>143</v>
      </c>
      <c r="G208" s="25" t="s">
        <v>18</v>
      </c>
      <c r="H208" s="26"/>
      <c r="I208" s="26">
        <f>SUMIFS(GD_M_2018!G:G,GD_M_2018!E:E,A208)</f>
        <v>0</v>
      </c>
      <c r="J208" s="26">
        <f t="shared" si="134"/>
        <v>0</v>
      </c>
      <c r="L208" s="26">
        <f t="shared" si="135"/>
        <v>0</v>
      </c>
      <c r="M208" s="26">
        <f>SUMIFS(GD_M_2019!G:G,GD_M_2019!E:E,A208)</f>
        <v>0</v>
      </c>
      <c r="N208" s="26">
        <f t="shared" si="136"/>
        <v>0</v>
      </c>
      <c r="P208" s="26">
        <f t="shared" si="137"/>
        <v>0</v>
      </c>
      <c r="Q208" s="26">
        <f>SUMIFS(GD_M_2020!G:G,GD_M_2020!E:E,A208)</f>
        <v>0</v>
      </c>
      <c r="R208" s="26">
        <f t="shared" si="138"/>
        <v>0</v>
      </c>
    </row>
    <row r="209" spans="1:18" s="6" customFormat="1" x14ac:dyDescent="0.25">
      <c r="A209" s="8">
        <v>313003</v>
      </c>
      <c r="B209" s="8">
        <v>5510</v>
      </c>
      <c r="C209" s="24">
        <v>3332</v>
      </c>
      <c r="D209" s="24">
        <v>313</v>
      </c>
      <c r="E209" s="24" t="s">
        <v>305</v>
      </c>
      <c r="F209" s="24" t="s">
        <v>145</v>
      </c>
      <c r="G209" s="25" t="s">
        <v>18</v>
      </c>
      <c r="H209" s="26"/>
      <c r="I209" s="26">
        <f>SUMIFS(GD_M_2018!G:G,GD_M_2018!E:E,A209)</f>
        <v>0</v>
      </c>
      <c r="J209" s="26">
        <f t="shared" si="134"/>
        <v>0</v>
      </c>
      <c r="L209" s="26">
        <f t="shared" si="135"/>
        <v>0</v>
      </c>
      <c r="M209" s="26">
        <f>SUMIFS(GD_M_2019!G:G,GD_M_2019!E:E,A209)</f>
        <v>0</v>
      </c>
      <c r="N209" s="26">
        <f t="shared" si="136"/>
        <v>0</v>
      </c>
      <c r="P209" s="26">
        <f t="shared" si="137"/>
        <v>0</v>
      </c>
      <c r="Q209" s="26">
        <f>SUMIFS(GD_M_2020!G:G,GD_M_2020!E:E,A209)</f>
        <v>0</v>
      </c>
      <c r="R209" s="26">
        <f t="shared" si="138"/>
        <v>0</v>
      </c>
    </row>
    <row r="210" spans="1:18" s="6" customFormat="1" x14ac:dyDescent="0.25">
      <c r="A210" s="8">
        <v>313004</v>
      </c>
      <c r="B210" s="8">
        <v>5510</v>
      </c>
      <c r="C210" s="24">
        <v>3333</v>
      </c>
      <c r="D210" s="24">
        <v>313</v>
      </c>
      <c r="E210" s="24" t="s">
        <v>306</v>
      </c>
      <c r="F210" s="24" t="s">
        <v>147</v>
      </c>
      <c r="G210" s="25" t="s">
        <v>18</v>
      </c>
      <c r="H210" s="26"/>
      <c r="I210" s="26">
        <f>SUMIFS(GD_M_2018!G:G,GD_M_2018!E:E,A210)</f>
        <v>0</v>
      </c>
      <c r="J210" s="26">
        <f t="shared" si="134"/>
        <v>0</v>
      </c>
      <c r="L210" s="26">
        <f t="shared" si="135"/>
        <v>0</v>
      </c>
      <c r="M210" s="26">
        <f>SUMIFS(GD_M_2019!G:G,GD_M_2019!E:E,A210)</f>
        <v>0</v>
      </c>
      <c r="N210" s="26">
        <f t="shared" si="136"/>
        <v>0</v>
      </c>
      <c r="P210" s="26">
        <f t="shared" si="137"/>
        <v>0</v>
      </c>
      <c r="Q210" s="26">
        <f>SUMIFS(GD_M_2020!G:G,GD_M_2020!E:E,A210)</f>
        <v>0</v>
      </c>
      <c r="R210" s="26">
        <f t="shared" si="138"/>
        <v>0</v>
      </c>
    </row>
    <row r="211" spans="1:18" s="6" customFormat="1" x14ac:dyDescent="0.25">
      <c r="A211" s="8">
        <v>313005</v>
      </c>
      <c r="B211" s="8">
        <v>5510</v>
      </c>
      <c r="C211" s="24">
        <v>3334</v>
      </c>
      <c r="D211" s="24">
        <v>313</v>
      </c>
      <c r="E211" s="24" t="s">
        <v>307</v>
      </c>
      <c r="F211" s="24" t="s">
        <v>149</v>
      </c>
      <c r="G211" s="25" t="s">
        <v>18</v>
      </c>
      <c r="H211" s="26"/>
      <c r="I211" s="26">
        <f>SUMIFS(GD_M_2018!G:G,GD_M_2018!E:E,A211)</f>
        <v>-60000000</v>
      </c>
      <c r="J211" s="26">
        <f t="shared" si="134"/>
        <v>-60000000</v>
      </c>
      <c r="L211" s="26">
        <f t="shared" si="135"/>
        <v>-60000000</v>
      </c>
      <c r="M211" s="26">
        <f>SUMIFS(GD_M_2019!G:G,GD_M_2019!E:E,A211)</f>
        <v>-2100000000</v>
      </c>
      <c r="N211" s="26">
        <f t="shared" si="136"/>
        <v>-2160000000</v>
      </c>
      <c r="P211" s="26">
        <f t="shared" si="137"/>
        <v>-2160000000</v>
      </c>
      <c r="Q211" s="26">
        <f>SUMIFS(GD_M_2020!G:G,GD_M_2020!E:E,A211)</f>
        <v>-1460000000.0000005</v>
      </c>
      <c r="R211" s="26">
        <f t="shared" si="138"/>
        <v>-3620000000.0000005</v>
      </c>
    </row>
    <row r="212" spans="1:18" s="6" customFormat="1" x14ac:dyDescent="0.25">
      <c r="A212" s="8">
        <v>313006</v>
      </c>
      <c r="B212" s="8">
        <v>5510</v>
      </c>
      <c r="C212" s="24">
        <v>3335</v>
      </c>
      <c r="D212" s="24">
        <v>313</v>
      </c>
      <c r="E212" s="24" t="s">
        <v>308</v>
      </c>
      <c r="F212" s="24" t="s">
        <v>151</v>
      </c>
      <c r="G212" s="25" t="s">
        <v>18</v>
      </c>
      <c r="H212" s="26"/>
      <c r="I212" s="26">
        <f>SUMIFS(GD_M_2018!G:G,GD_M_2018!E:E,A212)</f>
        <v>0</v>
      </c>
      <c r="J212" s="26">
        <f t="shared" si="134"/>
        <v>0</v>
      </c>
      <c r="L212" s="26">
        <f t="shared" si="135"/>
        <v>0</v>
      </c>
      <c r="M212" s="26">
        <f>SUMIFS(GD_M_2019!G:G,GD_M_2019!E:E,A212)</f>
        <v>0</v>
      </c>
      <c r="N212" s="26">
        <f t="shared" si="136"/>
        <v>0</v>
      </c>
      <c r="P212" s="26">
        <f t="shared" si="137"/>
        <v>0</v>
      </c>
      <c r="Q212" s="26">
        <f>SUMIFS(GD_M_2020!G:G,GD_M_2020!E:E,A212)</f>
        <v>0</v>
      </c>
      <c r="R212" s="26">
        <f t="shared" si="138"/>
        <v>0</v>
      </c>
    </row>
    <row r="213" spans="1:18" s="6" customFormat="1" x14ac:dyDescent="0.25">
      <c r="A213" s="8">
        <v>313007</v>
      </c>
      <c r="B213" s="8">
        <v>5510</v>
      </c>
      <c r="C213" s="24">
        <v>3336</v>
      </c>
      <c r="D213" s="24">
        <v>313</v>
      </c>
      <c r="E213" s="24" t="s">
        <v>309</v>
      </c>
      <c r="F213" s="24" t="s">
        <v>153</v>
      </c>
      <c r="G213" s="25" t="s">
        <v>18</v>
      </c>
      <c r="H213" s="26"/>
      <c r="I213" s="26">
        <f>SUMIFS(GD_M_2018!G:G,GD_M_2018!E:E,A213)</f>
        <v>0</v>
      </c>
      <c r="J213" s="26">
        <f t="shared" si="134"/>
        <v>0</v>
      </c>
      <c r="L213" s="26">
        <f t="shared" si="135"/>
        <v>0</v>
      </c>
      <c r="M213" s="26">
        <f>SUMIFS(GD_M_2019!G:G,GD_M_2019!E:E,A213)</f>
        <v>0</v>
      </c>
      <c r="N213" s="26">
        <f t="shared" si="136"/>
        <v>0</v>
      </c>
      <c r="P213" s="26">
        <f t="shared" si="137"/>
        <v>0</v>
      </c>
      <c r="Q213" s="26">
        <f>SUMIFS(GD_M_2020!G:G,GD_M_2020!E:E,A213)</f>
        <v>0</v>
      </c>
      <c r="R213" s="26">
        <f t="shared" si="138"/>
        <v>0</v>
      </c>
    </row>
    <row r="214" spans="1:18" s="6" customFormat="1" x14ac:dyDescent="0.25">
      <c r="A214" s="8">
        <v>313008</v>
      </c>
      <c r="B214" s="8">
        <v>5510</v>
      </c>
      <c r="C214" s="24">
        <v>3337</v>
      </c>
      <c r="D214" s="24">
        <v>313</v>
      </c>
      <c r="E214" s="24" t="s">
        <v>310</v>
      </c>
      <c r="F214" s="24" t="s">
        <v>155</v>
      </c>
      <c r="G214" s="25" t="s">
        <v>18</v>
      </c>
      <c r="H214" s="26"/>
      <c r="I214" s="26">
        <f>SUMIFS(GD_M_2018!G:G,GD_M_2018!E:E,A214)</f>
        <v>0</v>
      </c>
      <c r="J214" s="26">
        <f t="shared" si="134"/>
        <v>0</v>
      </c>
      <c r="L214" s="26">
        <f t="shared" si="135"/>
        <v>0</v>
      </c>
      <c r="M214" s="26">
        <f>SUMIFS(GD_M_2019!G:G,GD_M_2019!E:E,A214)</f>
        <v>0</v>
      </c>
      <c r="N214" s="26">
        <f t="shared" si="136"/>
        <v>0</v>
      </c>
      <c r="P214" s="26">
        <f t="shared" si="137"/>
        <v>0</v>
      </c>
      <c r="Q214" s="26">
        <f>SUMIFS(GD_M_2020!G:G,GD_M_2020!E:E,A214)</f>
        <v>0</v>
      </c>
      <c r="R214" s="26">
        <f t="shared" si="138"/>
        <v>0</v>
      </c>
    </row>
    <row r="215" spans="1:18" s="6" customFormat="1" x14ac:dyDescent="0.25">
      <c r="A215" s="8">
        <v>313009</v>
      </c>
      <c r="B215" s="8">
        <v>5510</v>
      </c>
      <c r="C215" s="24">
        <v>3338</v>
      </c>
      <c r="D215" s="24">
        <v>313</v>
      </c>
      <c r="E215" s="24" t="s">
        <v>311</v>
      </c>
      <c r="F215" s="24" t="s">
        <v>312</v>
      </c>
      <c r="G215" s="25" t="s">
        <v>18</v>
      </c>
      <c r="H215" s="26"/>
      <c r="I215" s="26">
        <f>SUMIFS(GD_M_2018!G:G,GD_M_2018!E:E,A215)</f>
        <v>0</v>
      </c>
      <c r="J215" s="26">
        <f t="shared" si="134"/>
        <v>0</v>
      </c>
      <c r="L215" s="26">
        <f t="shared" si="135"/>
        <v>0</v>
      </c>
      <c r="M215" s="26">
        <f>SUMIFS(GD_M_2019!G:G,GD_M_2019!E:E,A215)</f>
        <v>0</v>
      </c>
      <c r="N215" s="26">
        <f t="shared" si="136"/>
        <v>0</v>
      </c>
      <c r="P215" s="26">
        <f t="shared" si="137"/>
        <v>0</v>
      </c>
      <c r="Q215" s="26">
        <f>SUMIFS(GD_M_2020!G:G,GD_M_2020!E:E,A215)</f>
        <v>0</v>
      </c>
      <c r="R215" s="26">
        <f t="shared" si="138"/>
        <v>0</v>
      </c>
    </row>
    <row r="216" spans="1:18" s="6" customFormat="1" x14ac:dyDescent="0.25">
      <c r="A216" s="28"/>
      <c r="B216" s="28"/>
      <c r="C216" s="28"/>
      <c r="D216" s="28"/>
      <c r="E216" s="28" t="s">
        <v>313</v>
      </c>
      <c r="F216" s="28" t="s">
        <v>314</v>
      </c>
      <c r="G216" s="9"/>
      <c r="H216" s="29">
        <f>SUM(H207:H215)</f>
        <v>0</v>
      </c>
      <c r="I216" s="29">
        <f>SUM(I207:I215)</f>
        <v>-60000000</v>
      </c>
      <c r="J216" s="29">
        <f>SUM(J207:J215)</f>
        <v>-60000000</v>
      </c>
      <c r="L216" s="29">
        <f>SUM(L207:L215)</f>
        <v>-60000000</v>
      </c>
      <c r="M216" s="29">
        <f>SUM(M207:M215)</f>
        <v>-2100000000</v>
      </c>
      <c r="N216" s="29">
        <f>SUM(N207:N215)</f>
        <v>-2160000000</v>
      </c>
      <c r="P216" s="29">
        <f>SUM(P207:P215)</f>
        <v>-2160000000</v>
      </c>
      <c r="Q216" s="29">
        <f>SUM(Q207:Q215)</f>
        <v>-1460000000.0000005</v>
      </c>
      <c r="R216" s="29">
        <f>SUM(R207:R215)</f>
        <v>-3620000000.0000005</v>
      </c>
    </row>
    <row r="217" spans="1:18" s="6" customFormat="1" x14ac:dyDescent="0.25">
      <c r="A217" s="28">
        <v>314001</v>
      </c>
      <c r="B217" s="28">
        <v>5510</v>
      </c>
      <c r="C217" s="28">
        <v>334</v>
      </c>
      <c r="D217" s="28">
        <v>314</v>
      </c>
      <c r="E217" s="28" t="s">
        <v>76</v>
      </c>
      <c r="F217" s="28" t="s">
        <v>77</v>
      </c>
      <c r="G217" s="25" t="s">
        <v>18</v>
      </c>
      <c r="H217" s="29"/>
      <c r="I217" s="26">
        <f>SUMIFS(GD_M_2018!G:G,GD_M_2018!E:E,A217)</f>
        <v>-3000000000</v>
      </c>
      <c r="J217" s="29">
        <f>H217+I217</f>
        <v>-3000000000</v>
      </c>
      <c r="L217" s="26">
        <f t="shared" ref="L217:L221" si="139">J217</f>
        <v>-3000000000</v>
      </c>
      <c r="M217" s="26">
        <f>SUMIFS(GD_M_2019!G:G,GD_M_2019!E:E,A217)</f>
        <v>-3500000000</v>
      </c>
      <c r="N217" s="26">
        <f t="shared" ref="N217:N221" si="140">M217+L217</f>
        <v>-6500000000</v>
      </c>
      <c r="P217" s="26">
        <f t="shared" ref="P217:P221" si="141">N217</f>
        <v>-6500000000</v>
      </c>
      <c r="Q217" s="26">
        <f>SUMIFS(GD_M_2020!G:G,GD_M_2020!E:E,A217)</f>
        <v>0</v>
      </c>
      <c r="R217" s="26">
        <f t="shared" ref="R217:R221" si="142">Q217+P217</f>
        <v>-6500000000</v>
      </c>
    </row>
    <row r="218" spans="1:18" s="6" customFormat="1" x14ac:dyDescent="0.25">
      <c r="A218" s="28">
        <v>315001</v>
      </c>
      <c r="B218" s="28">
        <v>5540</v>
      </c>
      <c r="C218" s="28">
        <v>335</v>
      </c>
      <c r="D218" s="28">
        <v>315</v>
      </c>
      <c r="E218" s="28" t="s">
        <v>315</v>
      </c>
      <c r="F218" s="28" t="s">
        <v>316</v>
      </c>
      <c r="G218" s="25" t="s">
        <v>18</v>
      </c>
      <c r="H218" s="29"/>
      <c r="I218" s="26">
        <f>SUMIFS(GD_M_2018!G:G,GD_M_2018!E:E,A218)</f>
        <v>0</v>
      </c>
      <c r="J218" s="29">
        <f>H218+I218</f>
        <v>0</v>
      </c>
      <c r="L218" s="26">
        <f t="shared" si="139"/>
        <v>0</v>
      </c>
      <c r="M218" s="26">
        <f>SUMIFS(GD_M_2019!G:G,GD_M_2019!E:E,A218)</f>
        <v>0</v>
      </c>
      <c r="N218" s="26">
        <f t="shared" si="140"/>
        <v>0</v>
      </c>
      <c r="P218" s="26">
        <f t="shared" si="141"/>
        <v>0</v>
      </c>
      <c r="Q218" s="26">
        <f>SUMIFS(GD_M_2020!G:G,GD_M_2020!E:E,A218)</f>
        <v>0</v>
      </c>
      <c r="R218" s="26">
        <f t="shared" si="142"/>
        <v>0</v>
      </c>
    </row>
    <row r="219" spans="1:18" s="6" customFormat="1" x14ac:dyDescent="0.25">
      <c r="A219" s="8">
        <v>316001</v>
      </c>
      <c r="B219" s="8">
        <v>5520</v>
      </c>
      <c r="C219" s="24">
        <v>3362</v>
      </c>
      <c r="D219" s="24">
        <v>316</v>
      </c>
      <c r="E219" s="24" t="s">
        <v>317</v>
      </c>
      <c r="F219" s="24" t="s">
        <v>318</v>
      </c>
      <c r="G219" s="25" t="s">
        <v>18</v>
      </c>
      <c r="H219" s="26"/>
      <c r="I219" s="26">
        <f>SUMIFS(GD_M_2018!G:G,GD_M_2018!E:E,A219)</f>
        <v>0</v>
      </c>
      <c r="J219" s="26">
        <f>H219+I219</f>
        <v>0</v>
      </c>
      <c r="L219" s="26">
        <f t="shared" si="139"/>
        <v>0</v>
      </c>
      <c r="M219" s="26">
        <f>SUMIFS(GD_M_2019!G:G,GD_M_2019!E:E,A219)</f>
        <v>0</v>
      </c>
      <c r="N219" s="26">
        <f t="shared" si="140"/>
        <v>0</v>
      </c>
      <c r="P219" s="26">
        <f t="shared" si="141"/>
        <v>0</v>
      </c>
      <c r="Q219" s="26">
        <f>SUMIFS(GD_M_2020!G:G,GD_M_2020!E:E,A219)</f>
        <v>0</v>
      </c>
      <c r="R219" s="26">
        <f t="shared" si="142"/>
        <v>0</v>
      </c>
    </row>
    <row r="220" spans="1:18" s="6" customFormat="1" x14ac:dyDescent="0.25">
      <c r="A220" s="8">
        <v>316002</v>
      </c>
      <c r="B220" s="8">
        <v>5520</v>
      </c>
      <c r="C220" s="24">
        <v>3363</v>
      </c>
      <c r="D220" s="24">
        <v>316</v>
      </c>
      <c r="E220" s="24" t="s">
        <v>319</v>
      </c>
      <c r="F220" s="24" t="s">
        <v>320</v>
      </c>
      <c r="G220" s="25" t="s">
        <v>18</v>
      </c>
      <c r="H220" s="26"/>
      <c r="I220" s="26">
        <f>SUMIFS(GD_M_2018!G:G,GD_M_2018!E:E,A220)</f>
        <v>0</v>
      </c>
      <c r="J220" s="26">
        <f>H220+I220</f>
        <v>0</v>
      </c>
      <c r="L220" s="26">
        <f t="shared" si="139"/>
        <v>0</v>
      </c>
      <c r="M220" s="26">
        <f>SUMIFS(GD_M_2019!G:G,GD_M_2019!E:E,A220)</f>
        <v>0</v>
      </c>
      <c r="N220" s="26">
        <f t="shared" si="140"/>
        <v>0</v>
      </c>
      <c r="P220" s="26">
        <f t="shared" si="141"/>
        <v>0</v>
      </c>
      <c r="Q220" s="26">
        <f>SUMIFS(GD_M_2020!G:G,GD_M_2020!E:E,A220)</f>
        <v>0</v>
      </c>
      <c r="R220" s="26">
        <f t="shared" si="142"/>
        <v>0</v>
      </c>
    </row>
    <row r="221" spans="1:18" s="6" customFormat="1" x14ac:dyDescent="0.25">
      <c r="A221" s="8">
        <v>316003</v>
      </c>
      <c r="B221" s="57">
        <v>5510</v>
      </c>
      <c r="C221" s="24">
        <v>3368</v>
      </c>
      <c r="D221" s="24">
        <v>316</v>
      </c>
      <c r="E221" s="24" t="s">
        <v>321</v>
      </c>
      <c r="F221" s="24" t="s">
        <v>322</v>
      </c>
      <c r="G221" s="25" t="s">
        <v>18</v>
      </c>
      <c r="H221" s="26"/>
      <c r="I221" s="26">
        <f>SUMIFS(GD_M_2018!G:G,GD_M_2018!E:E,A221)</f>
        <v>0</v>
      </c>
      <c r="J221" s="26">
        <f>H221+I221</f>
        <v>0</v>
      </c>
      <c r="L221" s="26">
        <f t="shared" si="139"/>
        <v>0</v>
      </c>
      <c r="M221" s="26">
        <f>SUMIFS(GD_M_2019!G:G,GD_M_2019!E:E,A221)</f>
        <v>0</v>
      </c>
      <c r="N221" s="26">
        <f t="shared" si="140"/>
        <v>0</v>
      </c>
      <c r="P221" s="26">
        <f t="shared" si="141"/>
        <v>0</v>
      </c>
      <c r="Q221" s="26">
        <f>SUMIFS(GD_M_2020!G:G,GD_M_2020!E:E,A221)</f>
        <v>0</v>
      </c>
      <c r="R221" s="26">
        <f t="shared" si="142"/>
        <v>0</v>
      </c>
    </row>
    <row r="222" spans="1:18" s="6" customFormat="1" x14ac:dyDescent="0.25">
      <c r="A222" s="28"/>
      <c r="B222" s="28"/>
      <c r="C222" s="28"/>
      <c r="D222" s="28"/>
      <c r="E222" s="28" t="s">
        <v>323</v>
      </c>
      <c r="F222" s="28" t="s">
        <v>324</v>
      </c>
      <c r="G222" s="9"/>
      <c r="H222" s="29">
        <f>SUM(H219:H221)</f>
        <v>0</v>
      </c>
      <c r="I222" s="29">
        <f>SUM(I219:I221)</f>
        <v>0</v>
      </c>
      <c r="J222" s="29">
        <f>SUM(J219:J221)</f>
        <v>0</v>
      </c>
      <c r="L222" s="29">
        <f>SUM(L219:L221)</f>
        <v>0</v>
      </c>
      <c r="M222" s="29">
        <f>SUM(M219:M221)</f>
        <v>0</v>
      </c>
      <c r="N222" s="29">
        <f>SUM(N219:N221)</f>
        <v>0</v>
      </c>
      <c r="P222" s="29">
        <f>SUM(P219:P221)</f>
        <v>0</v>
      </c>
      <c r="Q222" s="29">
        <f>SUM(Q219:Q221)</f>
        <v>0</v>
      </c>
      <c r="R222" s="29">
        <f>SUM(R219:R221)</f>
        <v>0</v>
      </c>
    </row>
    <row r="223" spans="1:18" s="6" customFormat="1" x14ac:dyDescent="0.25">
      <c r="A223" s="28">
        <v>317001</v>
      </c>
      <c r="B223" s="28">
        <v>5510</v>
      </c>
      <c r="C223" s="28">
        <v>337</v>
      </c>
      <c r="D223" s="28">
        <v>317</v>
      </c>
      <c r="E223" s="28" t="s">
        <v>325</v>
      </c>
      <c r="F223" s="28" t="s">
        <v>326</v>
      </c>
      <c r="G223" s="25" t="s">
        <v>18</v>
      </c>
      <c r="H223" s="29"/>
      <c r="I223" s="26">
        <f>SUMIFS(GD_M_2018!G:G,GD_M_2018!E:E,A223)</f>
        <v>0</v>
      </c>
      <c r="J223" s="29">
        <f t="shared" ref="J223:J228" si="143">H223+I223</f>
        <v>0</v>
      </c>
      <c r="L223" s="26">
        <f t="shared" ref="L223:L228" si="144">J223</f>
        <v>0</v>
      </c>
      <c r="M223" s="26">
        <f>SUMIFS(GD_M_2019!G:G,GD_M_2019!E:E,A223)</f>
        <v>0</v>
      </c>
      <c r="N223" s="26">
        <f t="shared" ref="N223:N228" si="145">M223+L223</f>
        <v>0</v>
      </c>
      <c r="P223" s="26">
        <f t="shared" ref="P223:P228" si="146">N223</f>
        <v>0</v>
      </c>
      <c r="Q223" s="26">
        <f>SUMIFS(GD_M_2020!G:G,GD_M_2020!E:E,A223)</f>
        <v>0</v>
      </c>
      <c r="R223" s="26">
        <f t="shared" ref="R223:R228" si="147">Q223+P223</f>
        <v>0</v>
      </c>
    </row>
    <row r="224" spans="1:18" s="6" customFormat="1" x14ac:dyDescent="0.25">
      <c r="A224" s="28">
        <v>318001</v>
      </c>
      <c r="B224" s="28">
        <v>5600</v>
      </c>
      <c r="C224" s="28">
        <v>3387</v>
      </c>
      <c r="D224" s="28">
        <v>318</v>
      </c>
      <c r="E224" s="28" t="s">
        <v>327</v>
      </c>
      <c r="F224" s="28" t="s">
        <v>328</v>
      </c>
      <c r="G224" s="25" t="s">
        <v>18</v>
      </c>
      <c r="H224" s="29"/>
      <c r="I224" s="26">
        <f>SUMIFS(GD_M_2018!G:G,GD_M_2018!E:E,A224)</f>
        <v>0</v>
      </c>
      <c r="J224" s="29">
        <f t="shared" si="143"/>
        <v>0</v>
      </c>
      <c r="L224" s="26">
        <f t="shared" si="144"/>
        <v>0</v>
      </c>
      <c r="M224" s="26">
        <f>SUMIFS(GD_M_2019!G:G,GD_M_2019!E:E,A224)</f>
        <v>0</v>
      </c>
      <c r="N224" s="26">
        <f t="shared" si="145"/>
        <v>0</v>
      </c>
      <c r="P224" s="26">
        <f t="shared" si="146"/>
        <v>0</v>
      </c>
      <c r="Q224" s="26">
        <f>SUMIFS(GD_M_2020!G:G,GD_M_2020!E:E,A224)</f>
        <v>0</v>
      </c>
      <c r="R224" s="26">
        <f t="shared" si="147"/>
        <v>0</v>
      </c>
    </row>
    <row r="225" spans="1:18" s="6" customFormat="1" x14ac:dyDescent="0.25">
      <c r="A225" s="8">
        <v>319001</v>
      </c>
      <c r="B225" s="8">
        <v>5510</v>
      </c>
      <c r="C225" s="24">
        <v>1385</v>
      </c>
      <c r="D225" s="24">
        <v>319</v>
      </c>
      <c r="E225" s="24" t="s">
        <v>72</v>
      </c>
      <c r="F225" s="24" t="s">
        <v>73</v>
      </c>
      <c r="G225" s="25" t="s">
        <v>18</v>
      </c>
      <c r="H225" s="26"/>
      <c r="I225" s="26">
        <f>SUMIFS(GD_M_2018!G:G,GD_M_2018!E:E,A225)</f>
        <v>0</v>
      </c>
      <c r="J225" s="26">
        <f t="shared" si="143"/>
        <v>0</v>
      </c>
      <c r="L225" s="26">
        <f t="shared" si="144"/>
        <v>0</v>
      </c>
      <c r="M225" s="26">
        <f>SUMIFS(GD_M_2019!G:G,GD_M_2019!E:E,A225)</f>
        <v>0</v>
      </c>
      <c r="N225" s="26">
        <f t="shared" si="145"/>
        <v>0</v>
      </c>
      <c r="P225" s="26">
        <f t="shared" si="146"/>
        <v>0</v>
      </c>
      <c r="Q225" s="26">
        <f>SUMIFS(GD_M_2020!G:G,GD_M_2020!E:E,A225)</f>
        <v>0</v>
      </c>
      <c r="R225" s="26">
        <f t="shared" si="147"/>
        <v>0</v>
      </c>
    </row>
    <row r="226" spans="1:18" s="6" customFormat="1" x14ac:dyDescent="0.25">
      <c r="A226" s="8">
        <v>319002</v>
      </c>
      <c r="B226" s="8">
        <v>5511</v>
      </c>
      <c r="C226" s="24">
        <v>1388</v>
      </c>
      <c r="D226" s="24">
        <v>319</v>
      </c>
      <c r="E226" s="24" t="s">
        <v>329</v>
      </c>
      <c r="F226" s="24" t="s">
        <v>75</v>
      </c>
      <c r="G226" s="25" t="s">
        <v>18</v>
      </c>
      <c r="H226" s="26"/>
      <c r="I226" s="26">
        <f>SUMIFS(GD_M_2018!G:G,GD_M_2018!E:E,A226)</f>
        <v>0</v>
      </c>
      <c r="J226" s="26">
        <f t="shared" si="143"/>
        <v>0</v>
      </c>
      <c r="L226" s="26">
        <f t="shared" si="144"/>
        <v>0</v>
      </c>
      <c r="M226" s="26">
        <f>SUMIFS(GD_M_2019!G:G,GD_M_2019!E:E,A226)</f>
        <v>0</v>
      </c>
      <c r="N226" s="26">
        <f t="shared" si="145"/>
        <v>0</v>
      </c>
      <c r="P226" s="26">
        <f t="shared" si="146"/>
        <v>0</v>
      </c>
      <c r="Q226" s="26">
        <f>SUMIFS(GD_M_2020!G:G,GD_M_2020!E:E,A226)</f>
        <v>0</v>
      </c>
      <c r="R226" s="26">
        <f t="shared" si="147"/>
        <v>0</v>
      </c>
    </row>
    <row r="227" spans="1:18" s="6" customFormat="1" x14ac:dyDescent="0.25">
      <c r="A227" s="8">
        <v>319003</v>
      </c>
      <c r="B227" s="8">
        <v>5510</v>
      </c>
      <c r="C227" s="24">
        <v>338</v>
      </c>
      <c r="D227" s="24">
        <v>319</v>
      </c>
      <c r="E227" s="24" t="s">
        <v>330</v>
      </c>
      <c r="F227" s="24" t="s">
        <v>79</v>
      </c>
      <c r="G227" s="25" t="s">
        <v>18</v>
      </c>
      <c r="H227" s="26"/>
      <c r="I227" s="26">
        <f>SUMIFS(GD_M_2018!G:G,GD_M_2018!E:E,A227)</f>
        <v>0</v>
      </c>
      <c r="J227" s="26">
        <f t="shared" si="143"/>
        <v>0</v>
      </c>
      <c r="L227" s="26">
        <f t="shared" si="144"/>
        <v>0</v>
      </c>
      <c r="M227" s="26">
        <f>SUMIFS(GD_M_2019!G:G,GD_M_2019!E:E,A227)</f>
        <v>0</v>
      </c>
      <c r="N227" s="26">
        <f t="shared" si="145"/>
        <v>0</v>
      </c>
      <c r="P227" s="26">
        <f t="shared" si="146"/>
        <v>0</v>
      </c>
      <c r="Q227" s="26">
        <f>SUMIFS(GD_M_2020!G:G,GD_M_2020!E:E,A227)</f>
        <v>-3500000000</v>
      </c>
      <c r="R227" s="26">
        <f t="shared" si="147"/>
        <v>-3500000000</v>
      </c>
    </row>
    <row r="228" spans="1:18" s="6" customFormat="1" x14ac:dyDescent="0.25">
      <c r="A228" s="8">
        <v>319004</v>
      </c>
      <c r="B228" s="8">
        <v>5510</v>
      </c>
      <c r="C228" s="24">
        <v>334</v>
      </c>
      <c r="D228" s="24">
        <v>319</v>
      </c>
      <c r="E228" s="24" t="s">
        <v>331</v>
      </c>
      <c r="F228" s="24" t="s">
        <v>332</v>
      </c>
      <c r="G228" s="25" t="s">
        <v>18</v>
      </c>
      <c r="H228" s="26"/>
      <c r="I228" s="26">
        <f>SUMIFS(GD_M_2018!G:G,GD_M_2018!E:E,A228)</f>
        <v>0</v>
      </c>
      <c r="J228" s="26">
        <f t="shared" si="143"/>
        <v>0</v>
      </c>
      <c r="L228" s="26">
        <f t="shared" si="144"/>
        <v>0</v>
      </c>
      <c r="M228" s="26">
        <f>SUMIFS(GD_M_2019!G:G,GD_M_2019!E:E,A228)</f>
        <v>0</v>
      </c>
      <c r="N228" s="26">
        <f t="shared" si="145"/>
        <v>0</v>
      </c>
      <c r="P228" s="26">
        <f t="shared" si="146"/>
        <v>0</v>
      </c>
      <c r="Q228" s="26">
        <f>SUMIFS(GD_M_2020!G:G,GD_M_2020!E:E,A228)</f>
        <v>0</v>
      </c>
      <c r="R228" s="26">
        <f t="shared" si="147"/>
        <v>0</v>
      </c>
    </row>
    <row r="229" spans="1:18" s="6" customFormat="1" x14ac:dyDescent="0.25">
      <c r="A229" s="28"/>
      <c r="B229" s="28"/>
      <c r="C229" s="28"/>
      <c r="D229" s="28"/>
      <c r="E229" s="28" t="s">
        <v>333</v>
      </c>
      <c r="F229" s="28" t="s">
        <v>334</v>
      </c>
      <c r="G229" s="9"/>
      <c r="H229" s="29">
        <f>SUM(H225:H228)</f>
        <v>0</v>
      </c>
      <c r="I229" s="29">
        <f>SUM(I225:I228)</f>
        <v>0</v>
      </c>
      <c r="J229" s="29">
        <f>SUM(J225:J228)</f>
        <v>0</v>
      </c>
      <c r="L229" s="29">
        <f>SUM(L225:L228)</f>
        <v>0</v>
      </c>
      <c r="M229" s="29">
        <f>SUM(M225:M228)</f>
        <v>0</v>
      </c>
      <c r="N229" s="29">
        <f>SUM(N225:N228)</f>
        <v>0</v>
      </c>
      <c r="P229" s="29">
        <f>SUM(P225:P228)</f>
        <v>0</v>
      </c>
      <c r="Q229" s="29">
        <f>SUM(Q225:Q228)</f>
        <v>-3500000000</v>
      </c>
      <c r="R229" s="29">
        <f>SUM(R225:R228)</f>
        <v>-3500000000</v>
      </c>
    </row>
    <row r="230" spans="1:18" s="6" customFormat="1" x14ac:dyDescent="0.25">
      <c r="A230" s="8">
        <v>320001</v>
      </c>
      <c r="B230" s="8">
        <v>5300</v>
      </c>
      <c r="C230" s="24">
        <v>3411</v>
      </c>
      <c r="D230" s="24">
        <v>320</v>
      </c>
      <c r="E230" s="24" t="s">
        <v>335</v>
      </c>
      <c r="F230" s="24" t="s">
        <v>336</v>
      </c>
      <c r="G230" s="25" t="s">
        <v>18</v>
      </c>
      <c r="H230" s="26"/>
      <c r="I230" s="26">
        <f>SUMIFS(GD_M_2018!G:G,GD_M_2018!E:E,A230)</f>
        <v>0</v>
      </c>
      <c r="J230" s="26">
        <f>H230+I230</f>
        <v>0</v>
      </c>
      <c r="L230" s="26">
        <f t="shared" ref="L230:L232" si="148">J230</f>
        <v>0</v>
      </c>
      <c r="M230" s="26">
        <f>SUMIFS(GD_M_2019!G:G,GD_M_2019!E:E,A230)</f>
        <v>0</v>
      </c>
      <c r="N230" s="26">
        <f t="shared" ref="N230:N232" si="149">M230+L230</f>
        <v>0</v>
      </c>
      <c r="P230" s="26">
        <f t="shared" ref="P230:P232" si="150">N230</f>
        <v>0</v>
      </c>
      <c r="Q230" s="26">
        <f>SUMIFS(GD_M_2020!G:G,GD_M_2020!E:E,A230)</f>
        <v>0</v>
      </c>
      <c r="R230" s="26">
        <f t="shared" ref="R230:R232" si="151">Q230+P230</f>
        <v>0</v>
      </c>
    </row>
    <row r="231" spans="1:18" s="6" customFormat="1" x14ac:dyDescent="0.25">
      <c r="A231" s="8">
        <v>320002</v>
      </c>
      <c r="B231" s="8">
        <v>5300</v>
      </c>
      <c r="C231" s="24">
        <v>3412</v>
      </c>
      <c r="D231" s="24">
        <v>320</v>
      </c>
      <c r="E231" s="24" t="s">
        <v>337</v>
      </c>
      <c r="F231" s="24" t="s">
        <v>338</v>
      </c>
      <c r="G231" s="25" t="s">
        <v>18</v>
      </c>
      <c r="H231" s="26"/>
      <c r="I231" s="26">
        <f>SUMIFS(GD_M_2018!G:G,GD_M_2018!E:E,A231)</f>
        <v>0</v>
      </c>
      <c r="J231" s="26">
        <f>H231+I231</f>
        <v>0</v>
      </c>
      <c r="L231" s="26">
        <f t="shared" si="148"/>
        <v>0</v>
      </c>
      <c r="M231" s="26">
        <f>SUMIFS(GD_M_2019!G:G,GD_M_2019!E:E,A231)</f>
        <v>0</v>
      </c>
      <c r="N231" s="26">
        <f t="shared" si="149"/>
        <v>0</v>
      </c>
      <c r="P231" s="26">
        <f t="shared" si="150"/>
        <v>0</v>
      </c>
      <c r="Q231" s="26">
        <f>SUMIFS(GD_M_2020!G:G,GD_M_2020!E:E,A231)</f>
        <v>0</v>
      </c>
      <c r="R231" s="26">
        <f t="shared" si="151"/>
        <v>0</v>
      </c>
    </row>
    <row r="232" spans="1:18" s="6" customFormat="1" x14ac:dyDescent="0.25">
      <c r="A232" s="8">
        <v>320003</v>
      </c>
      <c r="B232" s="8">
        <v>5300</v>
      </c>
      <c r="C232" s="24">
        <v>34311</v>
      </c>
      <c r="D232" s="24">
        <v>320</v>
      </c>
      <c r="E232" s="24" t="s">
        <v>339</v>
      </c>
      <c r="F232" s="24" t="s">
        <v>340</v>
      </c>
      <c r="G232" s="25" t="s">
        <v>18</v>
      </c>
      <c r="H232" s="26"/>
      <c r="I232" s="26">
        <f>SUMIFS(GD_M_2018!G:G,GD_M_2018!E:E,A232)</f>
        <v>0</v>
      </c>
      <c r="J232" s="26">
        <f>H232+I232</f>
        <v>0</v>
      </c>
      <c r="L232" s="26">
        <f t="shared" si="148"/>
        <v>0</v>
      </c>
      <c r="M232" s="26">
        <f>SUMIFS(GD_M_2019!G:G,GD_M_2019!E:E,A232)</f>
        <v>0</v>
      </c>
      <c r="N232" s="26">
        <f t="shared" si="149"/>
        <v>0</v>
      </c>
      <c r="P232" s="26">
        <f t="shared" si="150"/>
        <v>0</v>
      </c>
      <c r="Q232" s="26">
        <f>SUMIFS(GD_M_2020!G:G,GD_M_2020!E:E,A232)</f>
        <v>0</v>
      </c>
      <c r="R232" s="26">
        <f t="shared" si="151"/>
        <v>0</v>
      </c>
    </row>
    <row r="233" spans="1:18" s="6" customFormat="1" x14ac:dyDescent="0.25">
      <c r="A233" s="28"/>
      <c r="B233" s="28"/>
      <c r="C233" s="28"/>
      <c r="D233" s="28"/>
      <c r="E233" s="28" t="s">
        <v>341</v>
      </c>
      <c r="F233" s="28" t="s">
        <v>342</v>
      </c>
      <c r="G233" s="9"/>
      <c r="H233" s="29">
        <f>SUM(H230:H232)</f>
        <v>0</v>
      </c>
      <c r="I233" s="29">
        <f>SUM(I230:I232)</f>
        <v>0</v>
      </c>
      <c r="J233" s="29">
        <f>SUM(J230:J232)</f>
        <v>0</v>
      </c>
      <c r="L233" s="29">
        <f>SUM(L230:L232)</f>
        <v>0</v>
      </c>
      <c r="M233" s="29">
        <f>SUM(M230:M232)</f>
        <v>0</v>
      </c>
      <c r="N233" s="29">
        <f>SUM(N230:N232)</f>
        <v>0</v>
      </c>
      <c r="P233" s="29">
        <f>SUM(P230:P232)</f>
        <v>0</v>
      </c>
      <c r="Q233" s="29">
        <f>SUM(Q230:Q232)</f>
        <v>0</v>
      </c>
      <c r="R233" s="29">
        <f>SUM(R230:R232)</f>
        <v>0</v>
      </c>
    </row>
    <row r="234" spans="1:18" s="6" customFormat="1" x14ac:dyDescent="0.25">
      <c r="A234" s="6">
        <v>321001</v>
      </c>
      <c r="B234" s="57">
        <v>5510</v>
      </c>
      <c r="C234" s="35">
        <v>3521</v>
      </c>
      <c r="D234" s="24">
        <v>321</v>
      </c>
      <c r="E234" s="35" t="s">
        <v>343</v>
      </c>
      <c r="F234" s="35" t="s">
        <v>344</v>
      </c>
      <c r="G234" s="25" t="s">
        <v>18</v>
      </c>
      <c r="H234" s="26"/>
      <c r="I234" s="26">
        <f>SUMIFS(GD_M_2018!G:G,GD_M_2018!E:E,A234)</f>
        <v>0</v>
      </c>
      <c r="J234" s="26">
        <f>H234+I234</f>
        <v>0</v>
      </c>
      <c r="L234" s="26">
        <f t="shared" ref="L234:L237" si="152">J234</f>
        <v>0</v>
      </c>
      <c r="M234" s="26">
        <f>SUMIFS(GD_M_2019!G:G,GD_M_2019!E:E,A234)</f>
        <v>0</v>
      </c>
      <c r="N234" s="26">
        <f t="shared" ref="N234:N237" si="153">M234+L234</f>
        <v>0</v>
      </c>
      <c r="P234" s="26">
        <f t="shared" ref="P234:P237" si="154">N234</f>
        <v>0</v>
      </c>
      <c r="Q234" s="26">
        <f>SUMIFS(GD_M_2020!G:G,GD_M_2020!E:E,A234)</f>
        <v>0</v>
      </c>
      <c r="R234" s="26">
        <f t="shared" ref="R234:R237" si="155">Q234+P234</f>
        <v>0</v>
      </c>
    </row>
    <row r="235" spans="1:18" s="6" customFormat="1" x14ac:dyDescent="0.25">
      <c r="A235" s="6">
        <v>321002</v>
      </c>
      <c r="B235" s="6">
        <v>5510</v>
      </c>
      <c r="C235" s="35">
        <v>3522</v>
      </c>
      <c r="D235" s="24">
        <v>321</v>
      </c>
      <c r="E235" s="35" t="s">
        <v>345</v>
      </c>
      <c r="F235" s="35" t="s">
        <v>346</v>
      </c>
      <c r="G235" s="25" t="s">
        <v>18</v>
      </c>
      <c r="H235" s="26"/>
      <c r="I235" s="26">
        <f>SUMIFS(GD_M_2018!G:G,GD_M_2018!E:E,A235)</f>
        <v>0</v>
      </c>
      <c r="J235" s="26">
        <f>H235+I235</f>
        <v>0</v>
      </c>
      <c r="L235" s="26">
        <f t="shared" si="152"/>
        <v>0</v>
      </c>
      <c r="M235" s="26">
        <f>SUMIFS(GD_M_2019!G:G,GD_M_2019!E:E,A235)</f>
        <v>0</v>
      </c>
      <c r="N235" s="26">
        <f t="shared" si="153"/>
        <v>0</v>
      </c>
      <c r="P235" s="26">
        <f t="shared" si="154"/>
        <v>0</v>
      </c>
      <c r="Q235" s="26">
        <f>SUMIFS(GD_M_2020!G:G,GD_M_2020!E:E,A235)</f>
        <v>0</v>
      </c>
      <c r="R235" s="26">
        <f t="shared" si="155"/>
        <v>0</v>
      </c>
    </row>
    <row r="236" spans="1:18" s="6" customFormat="1" x14ac:dyDescent="0.25">
      <c r="A236" s="6">
        <v>321003</v>
      </c>
      <c r="B236" s="6">
        <v>5510</v>
      </c>
      <c r="C236" s="35">
        <v>3523</v>
      </c>
      <c r="D236" s="24">
        <v>321</v>
      </c>
      <c r="E236" s="35" t="s">
        <v>347</v>
      </c>
      <c r="F236" s="35" t="s">
        <v>348</v>
      </c>
      <c r="G236" s="25" t="s">
        <v>18</v>
      </c>
      <c r="H236" s="26"/>
      <c r="I236" s="26">
        <f>SUMIFS(GD_M_2018!G:G,GD_M_2018!E:E,A236)</f>
        <v>0</v>
      </c>
      <c r="J236" s="26">
        <f>H236+I236</f>
        <v>0</v>
      </c>
      <c r="L236" s="26">
        <f t="shared" si="152"/>
        <v>0</v>
      </c>
      <c r="M236" s="26">
        <f>SUMIFS(GD_M_2019!G:G,GD_M_2019!E:E,A236)</f>
        <v>0</v>
      </c>
      <c r="N236" s="26">
        <f t="shared" si="153"/>
        <v>0</v>
      </c>
      <c r="P236" s="26">
        <f t="shared" si="154"/>
        <v>0</v>
      </c>
      <c r="Q236" s="26">
        <f>SUMIFS(GD_M_2020!G:G,GD_M_2020!E:E,A236)</f>
        <v>0</v>
      </c>
      <c r="R236" s="26">
        <f t="shared" si="155"/>
        <v>0</v>
      </c>
    </row>
    <row r="237" spans="1:18" s="6" customFormat="1" x14ac:dyDescent="0.25">
      <c r="A237" s="6">
        <v>321004</v>
      </c>
      <c r="B237" s="6">
        <v>5510</v>
      </c>
      <c r="C237" s="35">
        <v>3524</v>
      </c>
      <c r="D237" s="24">
        <v>321</v>
      </c>
      <c r="E237" s="35" t="s">
        <v>349</v>
      </c>
      <c r="F237" s="35" t="s">
        <v>350</v>
      </c>
      <c r="G237" s="25" t="s">
        <v>18</v>
      </c>
      <c r="H237" s="26"/>
      <c r="I237" s="26">
        <f>SUMIFS(GD_M_2018!G:G,GD_M_2018!E:E,A237)</f>
        <v>0</v>
      </c>
      <c r="J237" s="26">
        <f>H237+I237</f>
        <v>0</v>
      </c>
      <c r="L237" s="26">
        <f t="shared" si="152"/>
        <v>0</v>
      </c>
      <c r="M237" s="26">
        <f>SUMIFS(GD_M_2019!G:G,GD_M_2019!E:E,A237)</f>
        <v>0</v>
      </c>
      <c r="N237" s="26">
        <f t="shared" si="153"/>
        <v>0</v>
      </c>
      <c r="P237" s="26">
        <f t="shared" si="154"/>
        <v>0</v>
      </c>
      <c r="Q237" s="26">
        <f>SUMIFS(GD_M_2020!G:G,GD_M_2020!E:E,A237)</f>
        <v>0</v>
      </c>
      <c r="R237" s="26">
        <f t="shared" si="155"/>
        <v>0</v>
      </c>
    </row>
    <row r="238" spans="1:18" s="6" customFormat="1" x14ac:dyDescent="0.25">
      <c r="A238" s="28"/>
      <c r="B238" s="28"/>
      <c r="C238" s="28"/>
      <c r="D238" s="28"/>
      <c r="E238" s="28" t="s">
        <v>351</v>
      </c>
      <c r="F238" s="28" t="s">
        <v>352</v>
      </c>
      <c r="G238" s="9"/>
      <c r="H238" s="29">
        <f>SUM(H234:H237)</f>
        <v>0</v>
      </c>
      <c r="I238" s="29">
        <f>SUM(I234:I237)</f>
        <v>0</v>
      </c>
      <c r="J238" s="29">
        <f>SUM(J234:J237)</f>
        <v>0</v>
      </c>
      <c r="L238" s="29">
        <f>SUM(L234:L237)</f>
        <v>0</v>
      </c>
      <c r="M238" s="29">
        <f>SUM(M234:M237)</f>
        <v>0</v>
      </c>
      <c r="N238" s="29">
        <f>SUM(N234:N237)</f>
        <v>0</v>
      </c>
      <c r="P238" s="29">
        <f>SUM(P234:P237)</f>
        <v>0</v>
      </c>
      <c r="Q238" s="29">
        <f>SUM(Q234:Q237)</f>
        <v>0</v>
      </c>
      <c r="R238" s="29">
        <f>SUM(R234:R237)</f>
        <v>0</v>
      </c>
    </row>
    <row r="239" spans="1:18" s="6" customFormat="1" x14ac:dyDescent="0.25">
      <c r="A239" s="6">
        <v>322001</v>
      </c>
      <c r="B239" s="58">
        <v>5510</v>
      </c>
      <c r="C239" s="35">
        <v>3531</v>
      </c>
      <c r="D239" s="24">
        <v>322</v>
      </c>
      <c r="E239" s="59" t="s">
        <v>353</v>
      </c>
      <c r="F239" s="35" t="s">
        <v>354</v>
      </c>
      <c r="G239" s="25" t="s">
        <v>18</v>
      </c>
      <c r="H239" s="26"/>
      <c r="I239" s="26">
        <f>SUMIFS(GD_M_2018!G:G,GD_M_2018!E:E,A239)</f>
        <v>0</v>
      </c>
      <c r="J239" s="26">
        <f>H239+I239</f>
        <v>0</v>
      </c>
      <c r="L239" s="26">
        <f t="shared" ref="L239:L242" si="156">J239</f>
        <v>0</v>
      </c>
      <c r="M239" s="26">
        <f>SUMIFS(GD_M_2019!G:G,GD_M_2019!E:E,A239)</f>
        <v>0</v>
      </c>
      <c r="N239" s="26">
        <f t="shared" ref="N239:N242" si="157">M239+L239</f>
        <v>0</v>
      </c>
      <c r="P239" s="26">
        <f t="shared" ref="P239:P242" si="158">N239</f>
        <v>0</v>
      </c>
      <c r="Q239" s="26">
        <f>SUMIFS(GD_M_2020!G:G,GD_M_2020!E:E,A239)</f>
        <v>0</v>
      </c>
      <c r="R239" s="26">
        <f t="shared" ref="R239:R242" si="159">Q239+P239</f>
        <v>0</v>
      </c>
    </row>
    <row r="240" spans="1:18" s="6" customFormat="1" x14ac:dyDescent="0.25">
      <c r="A240" s="6">
        <v>322002</v>
      </c>
      <c r="B240" s="58">
        <v>5510</v>
      </c>
      <c r="C240" s="35">
        <v>3532</v>
      </c>
      <c r="D240" s="24">
        <v>322</v>
      </c>
      <c r="E240" s="59" t="s">
        <v>355</v>
      </c>
      <c r="F240" s="35" t="s">
        <v>356</v>
      </c>
      <c r="G240" s="25" t="s">
        <v>18</v>
      </c>
      <c r="H240" s="26"/>
      <c r="I240" s="26">
        <f>SUMIFS(GD_M_2018!G:G,GD_M_2018!E:E,A240)</f>
        <v>0</v>
      </c>
      <c r="J240" s="26">
        <f>H240+I240</f>
        <v>0</v>
      </c>
      <c r="L240" s="26">
        <f t="shared" si="156"/>
        <v>0</v>
      </c>
      <c r="M240" s="26">
        <f>SUMIFS(GD_M_2019!G:G,GD_M_2019!E:E,A240)</f>
        <v>0</v>
      </c>
      <c r="N240" s="26">
        <f t="shared" si="157"/>
        <v>0</v>
      </c>
      <c r="P240" s="26">
        <f t="shared" si="158"/>
        <v>0</v>
      </c>
      <c r="Q240" s="26">
        <f>SUMIFS(GD_M_2020!G:G,GD_M_2020!E:E,A240)</f>
        <v>0</v>
      </c>
      <c r="R240" s="26">
        <f t="shared" si="159"/>
        <v>0</v>
      </c>
    </row>
    <row r="241" spans="1:18" s="6" customFormat="1" x14ac:dyDescent="0.25">
      <c r="A241" s="6">
        <v>322003</v>
      </c>
      <c r="B241" s="6">
        <v>5500</v>
      </c>
      <c r="C241" s="35">
        <v>3533</v>
      </c>
      <c r="D241" s="24">
        <v>322</v>
      </c>
      <c r="E241" s="35" t="s">
        <v>357</v>
      </c>
      <c r="F241" s="35" t="s">
        <v>358</v>
      </c>
      <c r="G241" s="25" t="s">
        <v>18</v>
      </c>
      <c r="H241" s="26"/>
      <c r="I241" s="26">
        <f>SUMIFS(GD_M_2018!G:G,GD_M_2018!E:E,A241)</f>
        <v>0</v>
      </c>
      <c r="J241" s="26">
        <f>H241+I241</f>
        <v>0</v>
      </c>
      <c r="L241" s="26">
        <f t="shared" si="156"/>
        <v>0</v>
      </c>
      <c r="M241" s="26">
        <f>SUMIFS(GD_M_2019!G:G,GD_M_2019!E:E,A241)</f>
        <v>0</v>
      </c>
      <c r="N241" s="26">
        <f t="shared" si="157"/>
        <v>0</v>
      </c>
      <c r="P241" s="26">
        <f t="shared" si="158"/>
        <v>0</v>
      </c>
      <c r="Q241" s="26">
        <f>SUMIFS(GD_M_2020!G:G,GD_M_2020!E:E,A241)</f>
        <v>0</v>
      </c>
      <c r="R241" s="26">
        <f t="shared" si="159"/>
        <v>0</v>
      </c>
    </row>
    <row r="242" spans="1:18" s="6" customFormat="1" x14ac:dyDescent="0.25">
      <c r="A242" s="6">
        <v>322004</v>
      </c>
      <c r="B242" s="58">
        <v>5510</v>
      </c>
      <c r="C242" s="35">
        <v>3534</v>
      </c>
      <c r="D242" s="24">
        <v>322</v>
      </c>
      <c r="E242" s="35" t="s">
        <v>359</v>
      </c>
      <c r="F242" s="35" t="s">
        <v>360</v>
      </c>
      <c r="G242" s="25" t="s">
        <v>18</v>
      </c>
      <c r="H242" s="26"/>
      <c r="I242" s="26">
        <f>SUMIFS(GD_M_2018!G:G,GD_M_2018!E:E,A242)</f>
        <v>0</v>
      </c>
      <c r="J242" s="26">
        <f>H242+I242</f>
        <v>0</v>
      </c>
      <c r="L242" s="26">
        <f t="shared" si="156"/>
        <v>0</v>
      </c>
      <c r="M242" s="26">
        <f>SUMIFS(GD_M_2019!G:G,GD_M_2019!E:E,A242)</f>
        <v>0</v>
      </c>
      <c r="N242" s="26">
        <f t="shared" si="157"/>
        <v>0</v>
      </c>
      <c r="P242" s="26">
        <f t="shared" si="158"/>
        <v>0</v>
      </c>
      <c r="Q242" s="26">
        <f>SUMIFS(GD_M_2020!G:G,GD_M_2020!E:E,A242)</f>
        <v>0</v>
      </c>
      <c r="R242" s="26">
        <f t="shared" si="159"/>
        <v>0</v>
      </c>
    </row>
    <row r="243" spans="1:18" s="6" customFormat="1" x14ac:dyDescent="0.25">
      <c r="A243" s="28"/>
      <c r="B243" s="28"/>
      <c r="C243" s="28"/>
      <c r="D243" s="28"/>
      <c r="E243" s="28" t="s">
        <v>361</v>
      </c>
      <c r="F243" s="28" t="s">
        <v>362</v>
      </c>
      <c r="G243" s="9"/>
      <c r="H243" s="29">
        <f>SUM(H239:H242)</f>
        <v>0</v>
      </c>
      <c r="I243" s="29">
        <f>SUM(I239:I242)</f>
        <v>0</v>
      </c>
      <c r="J243" s="29">
        <f>SUM(J239:J242)</f>
        <v>0</v>
      </c>
      <c r="L243" s="29">
        <f>SUM(L239:L242)</f>
        <v>0</v>
      </c>
      <c r="M243" s="29">
        <f>SUM(M239:M242)</f>
        <v>0</v>
      </c>
      <c r="N243" s="29">
        <f>SUM(N239:N242)</f>
        <v>0</v>
      </c>
      <c r="P243" s="29">
        <f>SUM(P239:P242)</f>
        <v>0</v>
      </c>
      <c r="Q243" s="29">
        <f>SUM(Q239:Q242)</f>
        <v>0</v>
      </c>
      <c r="R243" s="29">
        <f>SUM(R239:R242)</f>
        <v>0</v>
      </c>
    </row>
    <row r="244" spans="1:18" s="6" customFormat="1" x14ac:dyDescent="0.25">
      <c r="A244" s="28">
        <v>323001</v>
      </c>
      <c r="B244" s="28">
        <v>5500</v>
      </c>
      <c r="C244" s="28">
        <v>357</v>
      </c>
      <c r="D244" s="28">
        <v>323</v>
      </c>
      <c r="E244" s="28" t="s">
        <v>363</v>
      </c>
      <c r="F244" s="28" t="s">
        <v>364</v>
      </c>
      <c r="G244" s="25" t="s">
        <v>18</v>
      </c>
      <c r="H244" s="29"/>
      <c r="I244" s="26">
        <f>SUMIFS(GD_M_2018!G:G,GD_M_2018!E:E,A244)</f>
        <v>0</v>
      </c>
      <c r="J244" s="29">
        <f>H244+I244</f>
        <v>0</v>
      </c>
      <c r="L244" s="26">
        <f t="shared" ref="L244:L245" si="160">J244</f>
        <v>0</v>
      </c>
      <c r="M244" s="26">
        <f>SUMIFS(GD_M_2019!G:G,GD_M_2019!E:E,A244)</f>
        <v>0</v>
      </c>
      <c r="N244" s="26">
        <f t="shared" ref="N244:N245" si="161">M244+L244</f>
        <v>0</v>
      </c>
      <c r="P244" s="26">
        <f t="shared" ref="P244:P245" si="162">N244</f>
        <v>0</v>
      </c>
      <c r="Q244" s="26">
        <f>SUMIFS(GD_M_2020!G:G,GD_M_2020!E:E,A244)</f>
        <v>0</v>
      </c>
      <c r="R244" s="26">
        <f t="shared" ref="R244:R245" si="163">Q244+P244</f>
        <v>0</v>
      </c>
    </row>
    <row r="245" spans="1:18" s="6" customFormat="1" x14ac:dyDescent="0.25">
      <c r="A245" s="28">
        <v>324001</v>
      </c>
      <c r="B245" s="28">
        <v>5500</v>
      </c>
      <c r="C245" s="28">
        <v>171</v>
      </c>
      <c r="D245" s="28">
        <v>324</v>
      </c>
      <c r="E245" s="28" t="s">
        <v>365</v>
      </c>
      <c r="F245" s="28" t="s">
        <v>161</v>
      </c>
      <c r="G245" s="25" t="s">
        <v>18</v>
      </c>
      <c r="H245" s="29"/>
      <c r="I245" s="26">
        <f>SUMIFS(GD_M_2018!G:G,GD_M_2018!E:E,A245)</f>
        <v>0</v>
      </c>
      <c r="J245" s="29">
        <f>H245+I245</f>
        <v>0</v>
      </c>
      <c r="L245" s="26">
        <f t="shared" si="160"/>
        <v>0</v>
      </c>
      <c r="M245" s="26">
        <f>SUMIFS(GD_M_2019!G:G,GD_M_2019!E:E,A245)</f>
        <v>0</v>
      </c>
      <c r="N245" s="26">
        <f t="shared" si="161"/>
        <v>0</v>
      </c>
      <c r="P245" s="26">
        <f t="shared" si="162"/>
        <v>0</v>
      </c>
      <c r="Q245" s="26">
        <f>SUMIFS(GD_M_2020!G:G,GD_M_2020!E:E,A245)</f>
        <v>0</v>
      </c>
      <c r="R245" s="26">
        <f t="shared" si="163"/>
        <v>0</v>
      </c>
    </row>
    <row r="246" spans="1:18" s="6" customFormat="1" x14ac:dyDescent="0.25">
      <c r="A246" s="3"/>
      <c r="B246" s="3"/>
      <c r="C246" s="3"/>
      <c r="D246" s="3">
        <v>310</v>
      </c>
      <c r="E246" s="3" t="s">
        <v>366</v>
      </c>
      <c r="F246" s="3" t="s">
        <v>367</v>
      </c>
      <c r="G246" s="4"/>
      <c r="H246" s="5">
        <f>SUM(H205:H206,H216:H218,H222:H224,H229,H233,H238,H243:H245)</f>
        <v>0</v>
      </c>
      <c r="I246" s="5">
        <f>SUM(I205:I206,I216:I218,I222:I224,I229,I233,I238,I243:I245)</f>
        <v>-9810000000</v>
      </c>
      <c r="J246" s="5">
        <f>SUM(J205:J206,J216:J218,J222:J224,J229,J233,J238,J243:J245)</f>
        <v>-9810000000</v>
      </c>
      <c r="L246" s="5">
        <f>SUM(L205:L206,L216:L218,L222:L224,L229,L233,L238,L243:L245)</f>
        <v>-9810000000</v>
      </c>
      <c r="M246" s="5">
        <f>SUM(M205:M206,M216:M218,M222:M224,M229,M233,M238,M243:M245)</f>
        <v>-22350000000</v>
      </c>
      <c r="N246" s="5">
        <f>SUM(N205:N206,N216:N218,N222:N224,N229,N233,N238,N243:N245)</f>
        <v>-32160000000</v>
      </c>
      <c r="P246" s="5">
        <f>SUM(P205:P206,P216:P218,P222:P224,P229,P233,P238,P243:P245)</f>
        <v>-32160000000</v>
      </c>
      <c r="Q246" s="5">
        <f>SUM(Q205:Q206,Q216:Q218,Q222:Q224,Q229,Q233,Q238,Q243:Q245)</f>
        <v>6039999999.9999981</v>
      </c>
      <c r="R246" s="5">
        <f>SUM(R205:R206,R216:R218,R222:R224,R229,R233,R238,R243:R245)</f>
        <v>-26120000000</v>
      </c>
    </row>
    <row r="247" spans="1:18" s="6" customFormat="1" x14ac:dyDescent="0.25">
      <c r="A247" s="8"/>
      <c r="B247" s="8"/>
      <c r="C247" s="8"/>
      <c r="D247" s="8"/>
      <c r="E247" s="8"/>
      <c r="F247" s="8"/>
      <c r="G247" s="9"/>
      <c r="H247" s="10"/>
      <c r="I247" s="10"/>
      <c r="J247" s="10"/>
      <c r="L247" s="10"/>
      <c r="M247" s="10"/>
      <c r="N247" s="10"/>
      <c r="P247" s="10"/>
      <c r="Q247" s="10"/>
      <c r="R247" s="10"/>
    </row>
    <row r="248" spans="1:18" s="6" customFormat="1" x14ac:dyDescent="0.25">
      <c r="A248" s="28">
        <v>331001</v>
      </c>
      <c r="B248" s="28">
        <v>4300</v>
      </c>
      <c r="C248" s="28">
        <v>331</v>
      </c>
      <c r="D248" s="28">
        <v>331</v>
      </c>
      <c r="E248" s="28" t="s">
        <v>368</v>
      </c>
      <c r="F248" s="28" t="s">
        <v>369</v>
      </c>
      <c r="G248" s="25" t="s">
        <v>18</v>
      </c>
      <c r="H248" s="29"/>
      <c r="I248" s="26">
        <f>SUMIFS(GD_M_2018!G:G,GD_M_2018!E:E,A248)</f>
        <v>0</v>
      </c>
      <c r="J248" s="29">
        <f t="shared" ref="J248:J254" si="164">H248+I248</f>
        <v>0</v>
      </c>
      <c r="L248" s="26">
        <f t="shared" ref="L248:L254" si="165">J248</f>
        <v>0</v>
      </c>
      <c r="M248" s="26">
        <f>SUMIFS(GD_M_2019!G:G,GD_M_2019!E:E,A248)</f>
        <v>0</v>
      </c>
      <c r="N248" s="26">
        <f t="shared" ref="N248:N254" si="166">M248+L248</f>
        <v>0</v>
      </c>
      <c r="P248" s="26">
        <f t="shared" ref="P248:P254" si="167">N248</f>
        <v>0</v>
      </c>
      <c r="Q248" s="26">
        <f>SUMIFS(GD_M_2020!G:G,GD_M_2020!E:E,A248)</f>
        <v>0</v>
      </c>
      <c r="R248" s="26">
        <f t="shared" ref="R248:R254" si="168">Q248+P248</f>
        <v>0</v>
      </c>
    </row>
    <row r="249" spans="1:18" s="6" customFormat="1" x14ac:dyDescent="0.25">
      <c r="A249" s="28">
        <v>332001</v>
      </c>
      <c r="B249" s="28">
        <v>4410</v>
      </c>
      <c r="C249" s="28">
        <v>131</v>
      </c>
      <c r="D249" s="28">
        <v>332</v>
      </c>
      <c r="E249" s="28" t="s">
        <v>370</v>
      </c>
      <c r="F249" s="28" t="s">
        <v>371</v>
      </c>
      <c r="G249" s="25" t="s">
        <v>18</v>
      </c>
      <c r="H249" s="29"/>
      <c r="I249" s="26">
        <f>SUMIFS(GD_M_2018!G:G,GD_M_2018!E:E,A249)</f>
        <v>0</v>
      </c>
      <c r="J249" s="29">
        <f t="shared" si="164"/>
        <v>0</v>
      </c>
      <c r="L249" s="26">
        <f t="shared" si="165"/>
        <v>0</v>
      </c>
      <c r="M249" s="26">
        <f>SUMIFS(GD_M_2019!G:G,GD_M_2019!E:E,A249)</f>
        <v>0</v>
      </c>
      <c r="N249" s="26">
        <f t="shared" si="166"/>
        <v>0</v>
      </c>
      <c r="P249" s="26">
        <f t="shared" si="167"/>
        <v>0</v>
      </c>
      <c r="Q249" s="26">
        <f>SUMIFS(GD_M_2020!G:G,GD_M_2020!E:E,A249)</f>
        <v>0</v>
      </c>
      <c r="R249" s="26">
        <f t="shared" si="168"/>
        <v>0</v>
      </c>
    </row>
    <row r="250" spans="1:18" s="6" customFormat="1" x14ac:dyDescent="0.25">
      <c r="A250" s="28">
        <v>333001</v>
      </c>
      <c r="B250" s="28">
        <v>4410</v>
      </c>
      <c r="C250" s="28">
        <v>335</v>
      </c>
      <c r="D250" s="28">
        <v>333</v>
      </c>
      <c r="E250" s="28" t="s">
        <v>372</v>
      </c>
      <c r="F250" s="28" t="s">
        <v>373</v>
      </c>
      <c r="G250" s="25" t="s">
        <v>18</v>
      </c>
      <c r="H250" s="29"/>
      <c r="I250" s="26">
        <f>SUMIFS(GD_M_2018!G:G,GD_M_2018!E:E,A250)</f>
        <v>0</v>
      </c>
      <c r="J250" s="29">
        <f t="shared" si="164"/>
        <v>0</v>
      </c>
      <c r="L250" s="26">
        <f t="shared" si="165"/>
        <v>0</v>
      </c>
      <c r="M250" s="26">
        <f>SUMIFS(GD_M_2019!G:G,GD_M_2019!E:E,A250)</f>
        <v>0</v>
      </c>
      <c r="N250" s="26">
        <f t="shared" si="166"/>
        <v>0</v>
      </c>
      <c r="P250" s="26">
        <f t="shared" si="167"/>
        <v>0</v>
      </c>
      <c r="Q250" s="26">
        <f>SUMIFS(GD_M_2020!G:G,GD_M_2020!E:E,A250)</f>
        <v>0</v>
      </c>
      <c r="R250" s="26">
        <f t="shared" si="168"/>
        <v>0</v>
      </c>
    </row>
    <row r="251" spans="1:18" s="6" customFormat="1" x14ac:dyDescent="0.25">
      <c r="A251" s="28">
        <v>334001</v>
      </c>
      <c r="B251" s="28">
        <v>4410</v>
      </c>
      <c r="C251" s="28">
        <v>3361</v>
      </c>
      <c r="D251" s="28">
        <v>334</v>
      </c>
      <c r="E251" s="28" t="s">
        <v>374</v>
      </c>
      <c r="F251" s="28" t="s">
        <v>375</v>
      </c>
      <c r="G251" s="25" t="s">
        <v>18</v>
      </c>
      <c r="H251" s="29"/>
      <c r="I251" s="26">
        <f>SUMIFS(GD_M_2018!G:G,GD_M_2018!E:E,A251)</f>
        <v>0</v>
      </c>
      <c r="J251" s="29">
        <f t="shared" si="164"/>
        <v>0</v>
      </c>
      <c r="L251" s="26">
        <f t="shared" si="165"/>
        <v>0</v>
      </c>
      <c r="M251" s="26">
        <f>SUMIFS(GD_M_2019!G:G,GD_M_2019!E:E,A251)</f>
        <v>0</v>
      </c>
      <c r="N251" s="26">
        <f t="shared" si="166"/>
        <v>0</v>
      </c>
      <c r="P251" s="26">
        <f t="shared" si="167"/>
        <v>0</v>
      </c>
      <c r="Q251" s="26">
        <f>SUMIFS(GD_M_2020!G:G,GD_M_2020!E:E,A251)</f>
        <v>0</v>
      </c>
      <c r="R251" s="26">
        <f t="shared" si="168"/>
        <v>0</v>
      </c>
    </row>
    <row r="252" spans="1:18" s="6" customFormat="1" x14ac:dyDescent="0.25">
      <c r="A252" s="8">
        <v>335001</v>
      </c>
      <c r="B252" s="8">
        <v>4410</v>
      </c>
      <c r="C252" s="24">
        <v>3362</v>
      </c>
      <c r="D252" s="24">
        <v>335</v>
      </c>
      <c r="E252" s="24" t="s">
        <v>317</v>
      </c>
      <c r="F252" s="24" t="s">
        <v>318</v>
      </c>
      <c r="G252" s="25" t="s">
        <v>18</v>
      </c>
      <c r="H252" s="26"/>
      <c r="I252" s="26">
        <f>SUMIFS(GD_M_2018!G:G,GD_M_2018!E:E,A252)</f>
        <v>0</v>
      </c>
      <c r="J252" s="26">
        <f t="shared" si="164"/>
        <v>0</v>
      </c>
      <c r="L252" s="26">
        <f t="shared" si="165"/>
        <v>0</v>
      </c>
      <c r="M252" s="26">
        <f>SUMIFS(GD_M_2019!G:G,GD_M_2019!E:E,A252)</f>
        <v>0</v>
      </c>
      <c r="N252" s="26">
        <f t="shared" si="166"/>
        <v>0</v>
      </c>
      <c r="P252" s="26">
        <f t="shared" si="167"/>
        <v>0</v>
      </c>
      <c r="Q252" s="26">
        <f>SUMIFS(GD_M_2020!G:G,GD_M_2020!E:E,A252)</f>
        <v>0</v>
      </c>
      <c r="R252" s="26">
        <f t="shared" si="168"/>
        <v>0</v>
      </c>
    </row>
    <row r="253" spans="1:18" s="6" customFormat="1" x14ac:dyDescent="0.25">
      <c r="A253" s="8">
        <v>335002</v>
      </c>
      <c r="B253" s="8">
        <v>4410</v>
      </c>
      <c r="C253" s="24">
        <v>3363</v>
      </c>
      <c r="D253" s="24">
        <v>335</v>
      </c>
      <c r="E253" s="24" t="s">
        <v>319</v>
      </c>
      <c r="F253" s="24" t="s">
        <v>320</v>
      </c>
      <c r="G253" s="25" t="s">
        <v>18</v>
      </c>
      <c r="H253" s="26"/>
      <c r="I253" s="26">
        <f>SUMIFS(GD_M_2018!G:G,GD_M_2018!E:E,A253)</f>
        <v>0</v>
      </c>
      <c r="J253" s="26">
        <f t="shared" si="164"/>
        <v>0</v>
      </c>
      <c r="L253" s="26">
        <f t="shared" si="165"/>
        <v>0</v>
      </c>
      <c r="M253" s="26">
        <f>SUMIFS(GD_M_2019!G:G,GD_M_2019!E:E,A253)</f>
        <v>0</v>
      </c>
      <c r="N253" s="26">
        <f t="shared" si="166"/>
        <v>0</v>
      </c>
      <c r="P253" s="26">
        <f t="shared" si="167"/>
        <v>0</v>
      </c>
      <c r="Q253" s="26">
        <f>SUMIFS(GD_M_2020!G:G,GD_M_2020!E:E,A253)</f>
        <v>0</v>
      </c>
      <c r="R253" s="26">
        <f t="shared" si="168"/>
        <v>0</v>
      </c>
    </row>
    <row r="254" spans="1:18" s="6" customFormat="1" x14ac:dyDescent="0.25">
      <c r="A254" s="8">
        <v>335003</v>
      </c>
      <c r="B254" s="8">
        <v>4410</v>
      </c>
      <c r="C254" s="24">
        <v>3368</v>
      </c>
      <c r="D254" s="24">
        <v>335</v>
      </c>
      <c r="E254" s="24" t="s">
        <v>321</v>
      </c>
      <c r="F254" s="24" t="s">
        <v>322</v>
      </c>
      <c r="G254" s="25" t="s">
        <v>18</v>
      </c>
      <c r="H254" s="26"/>
      <c r="I254" s="26">
        <f>SUMIFS(GD_M_2018!G:G,GD_M_2018!E:E,A254)</f>
        <v>0</v>
      </c>
      <c r="J254" s="26">
        <f t="shared" si="164"/>
        <v>0</v>
      </c>
      <c r="L254" s="26">
        <f t="shared" si="165"/>
        <v>0</v>
      </c>
      <c r="M254" s="26">
        <f>SUMIFS(GD_M_2019!G:G,GD_M_2019!E:E,A254)</f>
        <v>0</v>
      </c>
      <c r="N254" s="26">
        <f t="shared" si="166"/>
        <v>0</v>
      </c>
      <c r="P254" s="26">
        <f t="shared" si="167"/>
        <v>0</v>
      </c>
      <c r="Q254" s="26">
        <f>SUMIFS(GD_M_2020!G:G,GD_M_2020!E:E,A254)</f>
        <v>0</v>
      </c>
      <c r="R254" s="26">
        <f t="shared" si="168"/>
        <v>0</v>
      </c>
    </row>
    <row r="255" spans="1:18" s="6" customFormat="1" x14ac:dyDescent="0.25">
      <c r="A255" s="28"/>
      <c r="B255" s="28"/>
      <c r="C255" s="28"/>
      <c r="D255" s="28"/>
      <c r="E255" s="28" t="s">
        <v>376</v>
      </c>
      <c r="F255" s="28" t="s">
        <v>377</v>
      </c>
      <c r="G255" s="25"/>
      <c r="H255" s="29">
        <f>SUM(H252:H254)</f>
        <v>0</v>
      </c>
      <c r="I255" s="29">
        <f>SUM(I252:I254)</f>
        <v>0</v>
      </c>
      <c r="J255" s="29">
        <f>SUM(J252:J254)</f>
        <v>0</v>
      </c>
      <c r="L255" s="29">
        <f>SUM(L252:L254)</f>
        <v>0</v>
      </c>
      <c r="M255" s="29">
        <f>SUM(M252:M254)</f>
        <v>0</v>
      </c>
      <c r="N255" s="29">
        <f>SUM(N252:N254)</f>
        <v>0</v>
      </c>
      <c r="P255" s="29">
        <f>SUM(P252:P254)</f>
        <v>0</v>
      </c>
      <c r="Q255" s="29">
        <f>SUM(Q252:Q254)</f>
        <v>0</v>
      </c>
      <c r="R255" s="29">
        <f>SUM(R252:R254)</f>
        <v>0</v>
      </c>
    </row>
    <row r="256" spans="1:18" s="6" customFormat="1" x14ac:dyDescent="0.25">
      <c r="A256" s="28">
        <v>336001</v>
      </c>
      <c r="B256" s="28">
        <v>4400</v>
      </c>
      <c r="C256" s="28">
        <v>3387</v>
      </c>
      <c r="D256" s="28">
        <v>336</v>
      </c>
      <c r="E256" s="28" t="s">
        <v>378</v>
      </c>
      <c r="F256" s="28" t="s">
        <v>379</v>
      </c>
      <c r="G256" s="25" t="s">
        <v>18</v>
      </c>
      <c r="H256" s="29"/>
      <c r="I256" s="26">
        <f>SUMIFS(GD_M_2018!G:G,GD_M_2018!E:E,A256)</f>
        <v>0</v>
      </c>
      <c r="J256" s="29">
        <f>H256+I256</f>
        <v>0</v>
      </c>
      <c r="L256" s="26">
        <f t="shared" ref="L256:L260" si="169">J256</f>
        <v>0</v>
      </c>
      <c r="M256" s="26">
        <f>SUMIFS(GD_M_2019!G:G,GD_M_2019!E:E,A256)</f>
        <v>0</v>
      </c>
      <c r="N256" s="26">
        <f t="shared" ref="N256:N260" si="170">M256+L256</f>
        <v>0</v>
      </c>
      <c r="P256" s="26">
        <f t="shared" ref="P256:P260" si="171">N256</f>
        <v>0</v>
      </c>
      <c r="Q256" s="26">
        <f>SUMIFS(GD_M_2020!G:G,GD_M_2020!E:E,A256)</f>
        <v>0</v>
      </c>
      <c r="R256" s="26">
        <f t="shared" ref="R256:R260" si="172">Q256+P256</f>
        <v>0</v>
      </c>
    </row>
    <row r="257" spans="1:18" s="6" customFormat="1" x14ac:dyDescent="0.25">
      <c r="A257" s="8">
        <v>337001</v>
      </c>
      <c r="B257" s="8">
        <v>4410</v>
      </c>
      <c r="C257" s="24">
        <v>1385</v>
      </c>
      <c r="D257" s="24">
        <v>337</v>
      </c>
      <c r="E257" s="24" t="s">
        <v>72</v>
      </c>
      <c r="F257" s="24" t="s">
        <v>73</v>
      </c>
      <c r="G257" s="25" t="s">
        <v>18</v>
      </c>
      <c r="H257" s="26"/>
      <c r="I257" s="26">
        <f>SUMIFS(GD_M_2018!G:G,GD_M_2018!E:E,A257)</f>
        <v>0</v>
      </c>
      <c r="J257" s="26">
        <f>H257+I257</f>
        <v>0</v>
      </c>
      <c r="L257" s="26">
        <f t="shared" si="169"/>
        <v>0</v>
      </c>
      <c r="M257" s="26">
        <f>SUMIFS(GD_M_2019!G:G,GD_M_2019!E:E,A257)</f>
        <v>0</v>
      </c>
      <c r="N257" s="26">
        <f t="shared" si="170"/>
        <v>0</v>
      </c>
      <c r="P257" s="26">
        <f t="shared" si="171"/>
        <v>0</v>
      </c>
      <c r="Q257" s="26">
        <f>SUMIFS(GD_M_2020!G:G,GD_M_2020!E:E,A257)</f>
        <v>0</v>
      </c>
      <c r="R257" s="26">
        <f t="shared" si="172"/>
        <v>0</v>
      </c>
    </row>
    <row r="258" spans="1:18" s="6" customFormat="1" x14ac:dyDescent="0.25">
      <c r="A258" s="8">
        <v>337002</v>
      </c>
      <c r="B258" s="8">
        <v>4411</v>
      </c>
      <c r="C258" s="24">
        <v>1388</v>
      </c>
      <c r="D258" s="24">
        <v>337</v>
      </c>
      <c r="E258" s="24" t="s">
        <v>380</v>
      </c>
      <c r="F258" s="24" t="s">
        <v>75</v>
      </c>
      <c r="G258" s="25" t="s">
        <v>18</v>
      </c>
      <c r="H258" s="26"/>
      <c r="I258" s="26">
        <f>SUMIFS(GD_M_2018!G:G,GD_M_2018!E:E,A258)</f>
        <v>0</v>
      </c>
      <c r="J258" s="26">
        <f>H258+I258</f>
        <v>0</v>
      </c>
      <c r="L258" s="26">
        <f t="shared" si="169"/>
        <v>0</v>
      </c>
      <c r="M258" s="26">
        <f>SUMIFS(GD_M_2019!G:G,GD_M_2019!E:E,A258)</f>
        <v>0</v>
      </c>
      <c r="N258" s="26">
        <f t="shared" si="170"/>
        <v>0</v>
      </c>
      <c r="P258" s="26">
        <f t="shared" si="171"/>
        <v>0</v>
      </c>
      <c r="Q258" s="26">
        <f>SUMIFS(GD_M_2020!G:G,GD_M_2020!E:E,A258)</f>
        <v>0</v>
      </c>
      <c r="R258" s="26">
        <f t="shared" si="172"/>
        <v>0</v>
      </c>
    </row>
    <row r="259" spans="1:18" s="6" customFormat="1" x14ac:dyDescent="0.25">
      <c r="A259" s="8">
        <v>337003</v>
      </c>
      <c r="B259" s="8">
        <v>4410</v>
      </c>
      <c r="C259" s="24">
        <v>338</v>
      </c>
      <c r="D259" s="24">
        <v>337</v>
      </c>
      <c r="E259" s="24" t="s">
        <v>381</v>
      </c>
      <c r="F259" s="24" t="s">
        <v>79</v>
      </c>
      <c r="G259" s="25" t="s">
        <v>18</v>
      </c>
      <c r="H259" s="26"/>
      <c r="I259" s="26">
        <f>SUMIFS(GD_M_2018!G:G,GD_M_2018!E:E,A259)</f>
        <v>0</v>
      </c>
      <c r="J259" s="26">
        <f>H259+I259</f>
        <v>0</v>
      </c>
      <c r="L259" s="26">
        <f t="shared" si="169"/>
        <v>0</v>
      </c>
      <c r="M259" s="26">
        <f>SUMIFS(GD_M_2019!G:G,GD_M_2019!E:E,A259)</f>
        <v>0</v>
      </c>
      <c r="N259" s="26">
        <f t="shared" si="170"/>
        <v>0</v>
      </c>
      <c r="P259" s="26">
        <f t="shared" si="171"/>
        <v>0</v>
      </c>
      <c r="Q259" s="26">
        <f>SUMIFS(GD_M_2020!G:G,GD_M_2020!E:E,A259)</f>
        <v>0</v>
      </c>
      <c r="R259" s="26">
        <f t="shared" si="172"/>
        <v>0</v>
      </c>
    </row>
    <row r="260" spans="1:18" s="6" customFormat="1" x14ac:dyDescent="0.25">
      <c r="A260" s="8">
        <v>337004</v>
      </c>
      <c r="B260" s="8">
        <v>4410</v>
      </c>
      <c r="C260" s="24">
        <v>334</v>
      </c>
      <c r="D260" s="24">
        <v>337</v>
      </c>
      <c r="E260" s="24" t="s">
        <v>331</v>
      </c>
      <c r="F260" s="24" t="s">
        <v>332</v>
      </c>
      <c r="G260" s="25" t="s">
        <v>18</v>
      </c>
      <c r="H260" s="26"/>
      <c r="I260" s="26">
        <f>SUMIFS(GD_M_2018!G:G,GD_M_2018!E:E,A260)</f>
        <v>0</v>
      </c>
      <c r="J260" s="26">
        <f>H260+I260</f>
        <v>0</v>
      </c>
      <c r="L260" s="26">
        <f t="shared" si="169"/>
        <v>0</v>
      </c>
      <c r="M260" s="26">
        <f>SUMIFS(GD_M_2019!G:G,GD_M_2019!E:E,A260)</f>
        <v>0</v>
      </c>
      <c r="N260" s="26">
        <f t="shared" si="170"/>
        <v>0</v>
      </c>
      <c r="P260" s="26">
        <f t="shared" si="171"/>
        <v>0</v>
      </c>
      <c r="Q260" s="26">
        <f>SUMIFS(GD_M_2020!G:G,GD_M_2020!E:E,A260)</f>
        <v>0</v>
      </c>
      <c r="R260" s="26">
        <f t="shared" si="172"/>
        <v>0</v>
      </c>
    </row>
    <row r="261" spans="1:18" s="6" customFormat="1" x14ac:dyDescent="0.25">
      <c r="A261" s="28"/>
      <c r="B261" s="28"/>
      <c r="C261" s="28"/>
      <c r="D261" s="28"/>
      <c r="E261" s="28" t="s">
        <v>382</v>
      </c>
      <c r="F261" s="28" t="s">
        <v>383</v>
      </c>
      <c r="G261" s="9"/>
      <c r="H261" s="29">
        <f>SUM(H257:H260)</f>
        <v>0</v>
      </c>
      <c r="I261" s="29">
        <f>SUM(I257:I260)</f>
        <v>0</v>
      </c>
      <c r="J261" s="29">
        <f>SUM(J257:J260)</f>
        <v>0</v>
      </c>
      <c r="L261" s="29">
        <f>SUM(L257:L260)</f>
        <v>0</v>
      </c>
      <c r="M261" s="29">
        <f>SUM(M257:M260)</f>
        <v>0</v>
      </c>
      <c r="N261" s="29">
        <f>SUM(N257:N260)</f>
        <v>0</v>
      </c>
      <c r="P261" s="29">
        <f>SUM(P257:P260)</f>
        <v>0</v>
      </c>
      <c r="Q261" s="29">
        <f>SUM(Q257:Q260)</f>
        <v>0</v>
      </c>
      <c r="R261" s="29">
        <f>SUM(R257:R260)</f>
        <v>0</v>
      </c>
    </row>
    <row r="262" spans="1:18" s="6" customFormat="1" x14ac:dyDescent="0.25">
      <c r="A262" s="8">
        <v>338001</v>
      </c>
      <c r="B262" s="8">
        <v>4100</v>
      </c>
      <c r="C262" s="24">
        <v>3411</v>
      </c>
      <c r="D262" s="24">
        <v>338</v>
      </c>
      <c r="E262" s="24" t="s">
        <v>335</v>
      </c>
      <c r="F262" s="24" t="s">
        <v>336</v>
      </c>
      <c r="G262" s="25" t="s">
        <v>18</v>
      </c>
      <c r="H262" s="26"/>
      <c r="I262" s="26">
        <f>SUMIFS(GD_M_2018!G:G,GD_M_2018!E:E,A262)</f>
        <v>0</v>
      </c>
      <c r="J262" s="26">
        <f>H262+I262</f>
        <v>0</v>
      </c>
      <c r="L262" s="26">
        <f t="shared" ref="L262:L266" si="173">J262</f>
        <v>0</v>
      </c>
      <c r="M262" s="26">
        <f>SUMIFS(GD_M_2019!G:G,GD_M_2019!E:E,A262)</f>
        <v>0</v>
      </c>
      <c r="N262" s="26">
        <f t="shared" ref="N262:N266" si="174">M262+L262</f>
        <v>0</v>
      </c>
      <c r="P262" s="26">
        <f t="shared" ref="P262:P266" si="175">N262</f>
        <v>0</v>
      </c>
      <c r="Q262" s="26">
        <f>SUMIFS(GD_M_2020!G:G,GD_M_2020!E:E,A262)</f>
        <v>0</v>
      </c>
      <c r="R262" s="26">
        <f t="shared" ref="R262:R266" si="176">Q262+P262</f>
        <v>0</v>
      </c>
    </row>
    <row r="263" spans="1:18" s="6" customFormat="1" x14ac:dyDescent="0.25">
      <c r="A263" s="8">
        <v>338002</v>
      </c>
      <c r="B263" s="8">
        <v>4100</v>
      </c>
      <c r="C263" s="24">
        <v>3412</v>
      </c>
      <c r="D263" s="24">
        <v>338</v>
      </c>
      <c r="E263" s="24" t="s">
        <v>337</v>
      </c>
      <c r="F263" s="24" t="s">
        <v>338</v>
      </c>
      <c r="G263" s="25" t="s">
        <v>18</v>
      </c>
      <c r="H263" s="26"/>
      <c r="I263" s="26">
        <f>SUMIFS(GD_M_2018!G:G,GD_M_2018!E:E,A263)</f>
        <v>0</v>
      </c>
      <c r="J263" s="26">
        <f>H263+I263</f>
        <v>0</v>
      </c>
      <c r="L263" s="26">
        <f t="shared" si="173"/>
        <v>0</v>
      </c>
      <c r="M263" s="26">
        <f>SUMIFS(GD_M_2019!G:G,GD_M_2019!E:E,A263)</f>
        <v>0</v>
      </c>
      <c r="N263" s="26">
        <f t="shared" si="174"/>
        <v>0</v>
      </c>
      <c r="P263" s="26">
        <f t="shared" si="175"/>
        <v>0</v>
      </c>
      <c r="Q263" s="26">
        <f>SUMIFS(GD_M_2020!G:G,GD_M_2020!E:E,A263)</f>
        <v>0</v>
      </c>
      <c r="R263" s="26">
        <f t="shared" si="176"/>
        <v>0</v>
      </c>
    </row>
    <row r="264" spans="1:18" s="6" customFormat="1" x14ac:dyDescent="0.25">
      <c r="A264" s="8">
        <v>338003</v>
      </c>
      <c r="B264" s="8">
        <v>4100</v>
      </c>
      <c r="C264" s="24">
        <v>34311</v>
      </c>
      <c r="D264" s="24">
        <v>338</v>
      </c>
      <c r="E264" s="24" t="s">
        <v>339</v>
      </c>
      <c r="F264" s="24" t="s">
        <v>340</v>
      </c>
      <c r="G264" s="25" t="s">
        <v>18</v>
      </c>
      <c r="H264" s="26"/>
      <c r="I264" s="26">
        <f>SUMIFS(GD_M_2018!G:G,GD_M_2018!E:E,A264)</f>
        <v>0</v>
      </c>
      <c r="J264" s="26">
        <f>H264+I264</f>
        <v>0</v>
      </c>
      <c r="L264" s="26">
        <f t="shared" si="173"/>
        <v>0</v>
      </c>
      <c r="M264" s="26">
        <f>SUMIFS(GD_M_2019!G:G,GD_M_2019!E:E,A264)</f>
        <v>0</v>
      </c>
      <c r="N264" s="26">
        <f t="shared" si="174"/>
        <v>0</v>
      </c>
      <c r="P264" s="26">
        <f t="shared" si="175"/>
        <v>0</v>
      </c>
      <c r="Q264" s="26">
        <f>SUMIFS(GD_M_2020!G:G,GD_M_2020!E:E,A264)</f>
        <v>0</v>
      </c>
      <c r="R264" s="26">
        <f t="shared" si="176"/>
        <v>0</v>
      </c>
    </row>
    <row r="265" spans="1:18" s="6" customFormat="1" x14ac:dyDescent="0.25">
      <c r="A265" s="8">
        <v>338004</v>
      </c>
      <c r="B265" s="8">
        <v>4100</v>
      </c>
      <c r="C265" s="24">
        <v>34312</v>
      </c>
      <c r="D265" s="24">
        <v>338</v>
      </c>
      <c r="E265" s="24" t="s">
        <v>384</v>
      </c>
      <c r="F265" s="24" t="s">
        <v>385</v>
      </c>
      <c r="G265" s="25" t="s">
        <v>18</v>
      </c>
      <c r="H265" s="26"/>
      <c r="I265" s="26">
        <f>SUMIFS(GD_M_2018!G:G,GD_M_2018!E:E,A265)</f>
        <v>0</v>
      </c>
      <c r="J265" s="26">
        <f>H265+I265</f>
        <v>0</v>
      </c>
      <c r="L265" s="26">
        <f t="shared" si="173"/>
        <v>0</v>
      </c>
      <c r="M265" s="26">
        <f>SUMIFS(GD_M_2019!G:G,GD_M_2019!E:E,A265)</f>
        <v>0</v>
      </c>
      <c r="N265" s="26">
        <f t="shared" si="174"/>
        <v>0</v>
      </c>
      <c r="P265" s="26">
        <f t="shared" si="175"/>
        <v>0</v>
      </c>
      <c r="Q265" s="26">
        <f>SUMIFS(GD_M_2020!G:G,GD_M_2020!E:E,A265)</f>
        <v>0</v>
      </c>
      <c r="R265" s="26">
        <f t="shared" si="176"/>
        <v>0</v>
      </c>
    </row>
    <row r="266" spans="1:18" s="6" customFormat="1" x14ac:dyDescent="0.25">
      <c r="A266" s="8">
        <v>338005</v>
      </c>
      <c r="B266" s="8">
        <v>4100</v>
      </c>
      <c r="C266" s="24">
        <v>34313</v>
      </c>
      <c r="D266" s="24">
        <v>338</v>
      </c>
      <c r="E266" s="24" t="s">
        <v>386</v>
      </c>
      <c r="F266" s="24" t="s">
        <v>387</v>
      </c>
      <c r="G266" s="25" t="s">
        <v>18</v>
      </c>
      <c r="H266" s="26"/>
      <c r="I266" s="26">
        <f>SUMIFS(GD_M_2018!G:G,GD_M_2018!E:E,A266)</f>
        <v>0</v>
      </c>
      <c r="J266" s="26">
        <f>H266+I266</f>
        <v>0</v>
      </c>
      <c r="L266" s="26">
        <f t="shared" si="173"/>
        <v>0</v>
      </c>
      <c r="M266" s="26">
        <f>SUMIFS(GD_M_2019!G:G,GD_M_2019!E:E,A266)</f>
        <v>0</v>
      </c>
      <c r="N266" s="26">
        <f t="shared" si="174"/>
        <v>0</v>
      </c>
      <c r="P266" s="26">
        <f t="shared" si="175"/>
        <v>0</v>
      </c>
      <c r="Q266" s="26">
        <f>SUMIFS(GD_M_2020!G:G,GD_M_2020!E:E,A266)</f>
        <v>0</v>
      </c>
      <c r="R266" s="26">
        <f t="shared" si="176"/>
        <v>0</v>
      </c>
    </row>
    <row r="267" spans="1:18" s="6" customFormat="1" x14ac:dyDescent="0.25">
      <c r="A267" s="28"/>
      <c r="B267" s="28"/>
      <c r="C267" s="28"/>
      <c r="D267" s="28"/>
      <c r="E267" s="28" t="s">
        <v>388</v>
      </c>
      <c r="F267" s="28" t="s">
        <v>389</v>
      </c>
      <c r="G267" s="9"/>
      <c r="H267" s="29">
        <f>SUM(H262:H266)</f>
        <v>0</v>
      </c>
      <c r="I267" s="29">
        <f>SUM(I262:I266)</f>
        <v>0</v>
      </c>
      <c r="J267" s="29">
        <f>SUM(J262:J266)</f>
        <v>0</v>
      </c>
      <c r="L267" s="29">
        <f>SUM(L262:L266)</f>
        <v>0</v>
      </c>
      <c r="M267" s="29">
        <f>SUM(M262:M266)</f>
        <v>0</v>
      </c>
      <c r="N267" s="29">
        <f>SUM(N262:N266)</f>
        <v>0</v>
      </c>
      <c r="P267" s="29">
        <f>SUM(P262:P266)</f>
        <v>0</v>
      </c>
      <c r="Q267" s="29">
        <f>SUM(Q262:Q266)</f>
        <v>0</v>
      </c>
      <c r="R267" s="29">
        <f>SUM(R262:R266)</f>
        <v>0</v>
      </c>
    </row>
    <row r="268" spans="1:18" s="6" customFormat="1" x14ac:dyDescent="0.25">
      <c r="A268" s="28">
        <v>339001</v>
      </c>
      <c r="B268" s="28">
        <v>5300</v>
      </c>
      <c r="C268" s="28">
        <v>3432</v>
      </c>
      <c r="D268" s="28">
        <v>339</v>
      </c>
      <c r="E268" s="28" t="s">
        <v>390</v>
      </c>
      <c r="F268" s="28" t="s">
        <v>391</v>
      </c>
      <c r="G268" s="25" t="s">
        <v>18</v>
      </c>
      <c r="H268" s="29"/>
      <c r="I268" s="26">
        <f>SUMIFS(GD_M_2018!G:G,GD_M_2018!E:E,A268)</f>
        <v>0</v>
      </c>
      <c r="J268" s="29">
        <f t="shared" ref="J268:J274" si="177">H268+I268</f>
        <v>0</v>
      </c>
      <c r="L268" s="26">
        <f t="shared" ref="L268:L274" si="178">J268</f>
        <v>0</v>
      </c>
      <c r="M268" s="26">
        <f>SUMIFS(GD_M_2019!G:G,GD_M_2019!E:E,A268)</f>
        <v>0</v>
      </c>
      <c r="N268" s="26">
        <f t="shared" ref="N268:N274" si="179">M268+L268</f>
        <v>0</v>
      </c>
      <c r="P268" s="26">
        <f t="shared" ref="P268:P274" si="180">N268</f>
        <v>0</v>
      </c>
      <c r="Q268" s="26">
        <f>SUMIFS(GD_M_2020!G:G,GD_M_2020!E:E,A268)</f>
        <v>0</v>
      </c>
      <c r="R268" s="26">
        <f t="shared" ref="R268:R274" si="181">Q268+P268</f>
        <v>0</v>
      </c>
    </row>
    <row r="269" spans="1:18" s="6" customFormat="1" x14ac:dyDescent="0.25">
      <c r="A269" s="28">
        <v>340001</v>
      </c>
      <c r="B269" s="28">
        <v>5300</v>
      </c>
      <c r="C269" s="28">
        <v>41112</v>
      </c>
      <c r="D269" s="28">
        <v>340</v>
      </c>
      <c r="E269" s="28" t="s">
        <v>392</v>
      </c>
      <c r="F269" s="28" t="s">
        <v>393</v>
      </c>
      <c r="G269" s="25" t="s">
        <v>18</v>
      </c>
      <c r="H269" s="29"/>
      <c r="I269" s="26">
        <f>SUMIFS(GD_M_2018!G:G,GD_M_2018!E:E,A269)</f>
        <v>0</v>
      </c>
      <c r="J269" s="29">
        <f t="shared" si="177"/>
        <v>0</v>
      </c>
      <c r="L269" s="26">
        <f t="shared" si="178"/>
        <v>0</v>
      </c>
      <c r="M269" s="26">
        <f>SUMIFS(GD_M_2019!G:G,GD_M_2019!E:E,A269)</f>
        <v>0</v>
      </c>
      <c r="N269" s="26">
        <f t="shared" si="179"/>
        <v>0</v>
      </c>
      <c r="P269" s="26">
        <f t="shared" si="180"/>
        <v>0</v>
      </c>
      <c r="Q269" s="26">
        <f>SUMIFS(GD_M_2020!G:G,GD_M_2020!E:E,A269)</f>
        <v>0</v>
      </c>
      <c r="R269" s="26">
        <f t="shared" si="181"/>
        <v>0</v>
      </c>
    </row>
    <row r="270" spans="1:18" s="6" customFormat="1" x14ac:dyDescent="0.25">
      <c r="A270" s="28">
        <v>341001</v>
      </c>
      <c r="B270" s="28">
        <v>4600</v>
      </c>
      <c r="C270" s="28">
        <v>347</v>
      </c>
      <c r="D270" s="28">
        <v>341</v>
      </c>
      <c r="E270" s="28" t="s">
        <v>394</v>
      </c>
      <c r="F270" s="28" t="s">
        <v>395</v>
      </c>
      <c r="G270" s="25" t="s">
        <v>18</v>
      </c>
      <c r="H270" s="29"/>
      <c r="I270" s="26">
        <f>SUMIFS(GD_M_2018!G:G,GD_M_2018!E:E,A270)</f>
        <v>0</v>
      </c>
      <c r="J270" s="29">
        <f t="shared" si="177"/>
        <v>0</v>
      </c>
      <c r="L270" s="26">
        <f t="shared" si="178"/>
        <v>0</v>
      </c>
      <c r="M270" s="26">
        <f>SUMIFS(GD_M_2019!G:G,GD_M_2019!E:E,A270)</f>
        <v>0</v>
      </c>
      <c r="N270" s="26">
        <f t="shared" si="179"/>
        <v>0</v>
      </c>
      <c r="P270" s="26">
        <f t="shared" si="180"/>
        <v>0</v>
      </c>
      <c r="Q270" s="26">
        <f>SUMIFS(GD_M_2020!G:G,GD_M_2020!E:E,A270)</f>
        <v>0</v>
      </c>
      <c r="R270" s="26">
        <f t="shared" si="181"/>
        <v>0</v>
      </c>
    </row>
    <row r="271" spans="1:18" s="6" customFormat="1" x14ac:dyDescent="0.25">
      <c r="A271" s="8">
        <v>342001</v>
      </c>
      <c r="B271" s="8">
        <v>4410</v>
      </c>
      <c r="C271" s="35">
        <v>3521</v>
      </c>
      <c r="D271" s="24">
        <v>342</v>
      </c>
      <c r="E271" s="35" t="s">
        <v>343</v>
      </c>
      <c r="F271" s="35" t="s">
        <v>344</v>
      </c>
      <c r="G271" s="25" t="s">
        <v>18</v>
      </c>
      <c r="H271" s="26"/>
      <c r="I271" s="26">
        <f>SUMIFS(GD_M_2018!G:G,GD_M_2018!E:E,A271)</f>
        <v>0</v>
      </c>
      <c r="J271" s="26">
        <f t="shared" si="177"/>
        <v>0</v>
      </c>
      <c r="L271" s="26">
        <f t="shared" si="178"/>
        <v>0</v>
      </c>
      <c r="M271" s="26">
        <f>SUMIFS(GD_M_2019!G:G,GD_M_2019!E:E,A271)</f>
        <v>0</v>
      </c>
      <c r="N271" s="26">
        <f t="shared" si="179"/>
        <v>0</v>
      </c>
      <c r="P271" s="26">
        <f t="shared" si="180"/>
        <v>0</v>
      </c>
      <c r="Q271" s="26">
        <f>SUMIFS(GD_M_2020!G:G,GD_M_2020!E:E,A271)</f>
        <v>0</v>
      </c>
      <c r="R271" s="26">
        <f t="shared" si="181"/>
        <v>0</v>
      </c>
    </row>
    <row r="272" spans="1:18" s="6" customFormat="1" x14ac:dyDescent="0.25">
      <c r="A272" s="8">
        <v>342002</v>
      </c>
      <c r="B272" s="8">
        <v>4410</v>
      </c>
      <c r="C272" s="35">
        <v>3522</v>
      </c>
      <c r="D272" s="24">
        <v>342</v>
      </c>
      <c r="E272" s="35" t="s">
        <v>345</v>
      </c>
      <c r="F272" s="35" t="s">
        <v>346</v>
      </c>
      <c r="G272" s="25" t="s">
        <v>18</v>
      </c>
      <c r="H272" s="26"/>
      <c r="I272" s="26">
        <f>SUMIFS(GD_M_2018!G:G,GD_M_2018!E:E,A272)</f>
        <v>0</v>
      </c>
      <c r="J272" s="26">
        <f t="shared" si="177"/>
        <v>0</v>
      </c>
      <c r="L272" s="26">
        <f t="shared" si="178"/>
        <v>0</v>
      </c>
      <c r="M272" s="26">
        <f>SUMIFS(GD_M_2019!G:G,GD_M_2019!E:E,A272)</f>
        <v>0</v>
      </c>
      <c r="N272" s="26">
        <f t="shared" si="179"/>
        <v>0</v>
      </c>
      <c r="P272" s="26">
        <f t="shared" si="180"/>
        <v>0</v>
      </c>
      <c r="Q272" s="26">
        <f>SUMIFS(GD_M_2020!G:G,GD_M_2020!E:E,A272)</f>
        <v>0</v>
      </c>
      <c r="R272" s="26">
        <f t="shared" si="181"/>
        <v>0</v>
      </c>
    </row>
    <row r="273" spans="1:18" s="6" customFormat="1" x14ac:dyDescent="0.25">
      <c r="A273" s="8">
        <v>342003</v>
      </c>
      <c r="B273" s="8">
        <v>4410</v>
      </c>
      <c r="C273" s="35">
        <v>3523</v>
      </c>
      <c r="D273" s="24">
        <v>342</v>
      </c>
      <c r="E273" s="35" t="s">
        <v>347</v>
      </c>
      <c r="F273" s="35" t="s">
        <v>348</v>
      </c>
      <c r="G273" s="25" t="s">
        <v>18</v>
      </c>
      <c r="H273" s="26"/>
      <c r="I273" s="26">
        <f>SUMIFS(GD_M_2018!G:G,GD_M_2018!E:E,A273)</f>
        <v>0</v>
      </c>
      <c r="J273" s="26">
        <f t="shared" si="177"/>
        <v>0</v>
      </c>
      <c r="L273" s="26">
        <f t="shared" si="178"/>
        <v>0</v>
      </c>
      <c r="M273" s="26">
        <f>SUMIFS(GD_M_2019!G:G,GD_M_2019!E:E,A273)</f>
        <v>0</v>
      </c>
      <c r="N273" s="26">
        <f t="shared" si="179"/>
        <v>0</v>
      </c>
      <c r="P273" s="26">
        <f t="shared" si="180"/>
        <v>0</v>
      </c>
      <c r="Q273" s="26">
        <f>SUMIFS(GD_M_2020!G:G,GD_M_2020!E:E,A273)</f>
        <v>0</v>
      </c>
      <c r="R273" s="26">
        <f t="shared" si="181"/>
        <v>0</v>
      </c>
    </row>
    <row r="274" spans="1:18" s="6" customFormat="1" x14ac:dyDescent="0.25">
      <c r="A274" s="8">
        <v>342004</v>
      </c>
      <c r="B274" s="8">
        <v>4410</v>
      </c>
      <c r="C274" s="35">
        <v>3524</v>
      </c>
      <c r="D274" s="24">
        <v>342</v>
      </c>
      <c r="E274" s="35" t="s">
        <v>349</v>
      </c>
      <c r="F274" s="35" t="s">
        <v>350</v>
      </c>
      <c r="G274" s="25" t="s">
        <v>18</v>
      </c>
      <c r="H274" s="26"/>
      <c r="I274" s="26">
        <f>SUMIFS(GD_M_2018!G:G,GD_M_2018!E:E,A274)</f>
        <v>0</v>
      </c>
      <c r="J274" s="26">
        <f t="shared" si="177"/>
        <v>0</v>
      </c>
      <c r="L274" s="26">
        <f t="shared" si="178"/>
        <v>0</v>
      </c>
      <c r="M274" s="26">
        <f>SUMIFS(GD_M_2019!G:G,GD_M_2019!E:E,A274)</f>
        <v>0</v>
      </c>
      <c r="N274" s="26">
        <f t="shared" si="179"/>
        <v>0</v>
      </c>
      <c r="P274" s="26">
        <f t="shared" si="180"/>
        <v>0</v>
      </c>
      <c r="Q274" s="26">
        <f>SUMIFS(GD_M_2020!G:G,GD_M_2020!E:E,A274)</f>
        <v>0</v>
      </c>
      <c r="R274" s="26">
        <f t="shared" si="181"/>
        <v>0</v>
      </c>
    </row>
    <row r="275" spans="1:18" s="6" customFormat="1" x14ac:dyDescent="0.25">
      <c r="A275" s="28"/>
      <c r="B275" s="28"/>
      <c r="C275" s="28"/>
      <c r="D275" s="28"/>
      <c r="E275" s="28" t="s">
        <v>396</v>
      </c>
      <c r="F275" s="28" t="s">
        <v>397</v>
      </c>
      <c r="G275" s="9"/>
      <c r="H275" s="29">
        <f>SUM(H271:H274)</f>
        <v>0</v>
      </c>
      <c r="I275" s="29">
        <f>SUM(I271:I274)</f>
        <v>0</v>
      </c>
      <c r="J275" s="29">
        <f>SUM(J271:J274)</f>
        <v>0</v>
      </c>
      <c r="L275" s="29">
        <f>SUM(L271:L274)</f>
        <v>0</v>
      </c>
      <c r="M275" s="29">
        <f>SUM(M271:M274)</f>
        <v>0</v>
      </c>
      <c r="N275" s="29">
        <f>SUM(N271:N274)</f>
        <v>0</v>
      </c>
      <c r="P275" s="29">
        <f>SUM(P271:P274)</f>
        <v>0</v>
      </c>
      <c r="Q275" s="29">
        <f>SUM(Q271:Q274)</f>
        <v>0</v>
      </c>
      <c r="R275" s="29">
        <f>SUM(R271:R274)</f>
        <v>0</v>
      </c>
    </row>
    <row r="276" spans="1:18" s="6" customFormat="1" x14ac:dyDescent="0.25">
      <c r="A276" s="6">
        <v>343001</v>
      </c>
      <c r="B276" s="6">
        <v>4300</v>
      </c>
      <c r="C276" s="35">
        <v>3561</v>
      </c>
      <c r="D276" s="24">
        <v>343</v>
      </c>
      <c r="E276" s="35" t="s">
        <v>398</v>
      </c>
      <c r="F276" s="35" t="s">
        <v>399</v>
      </c>
      <c r="G276" s="25" t="s">
        <v>18</v>
      </c>
      <c r="H276" s="26"/>
      <c r="I276" s="26">
        <f>SUMIFS(GD_M_2018!G:G,GD_M_2018!E:E,A276)</f>
        <v>0</v>
      </c>
      <c r="J276" s="26">
        <f>H276+I276</f>
        <v>0</v>
      </c>
      <c r="L276" s="26">
        <f t="shared" ref="L276:L277" si="182">J276</f>
        <v>0</v>
      </c>
      <c r="M276" s="26">
        <f>SUMIFS(GD_M_2019!G:G,GD_M_2019!E:E,A276)</f>
        <v>0</v>
      </c>
      <c r="N276" s="26">
        <f t="shared" ref="N276:N277" si="183">M276+L276</f>
        <v>0</v>
      </c>
      <c r="P276" s="26">
        <f t="shared" ref="P276:P277" si="184">N276</f>
        <v>0</v>
      </c>
      <c r="Q276" s="26">
        <f>SUMIFS(GD_M_2020!G:G,GD_M_2020!E:E,A276)</f>
        <v>0</v>
      </c>
      <c r="R276" s="26">
        <f t="shared" ref="R276:R277" si="185">Q276+P276</f>
        <v>0</v>
      </c>
    </row>
    <row r="277" spans="1:18" s="6" customFormat="1" x14ac:dyDescent="0.25">
      <c r="A277" s="6">
        <v>343002</v>
      </c>
      <c r="B277" s="6">
        <v>4300</v>
      </c>
      <c r="C277" s="35">
        <v>3562</v>
      </c>
      <c r="D277" s="24">
        <v>343</v>
      </c>
      <c r="E277" s="35" t="s">
        <v>400</v>
      </c>
      <c r="F277" s="35" t="s">
        <v>401</v>
      </c>
      <c r="G277" s="25" t="s">
        <v>18</v>
      </c>
      <c r="H277" s="26"/>
      <c r="I277" s="26">
        <f>SUMIFS(GD_M_2018!G:G,GD_M_2018!E:E,A277)</f>
        <v>0</v>
      </c>
      <c r="J277" s="26">
        <f>H277+I277</f>
        <v>0</v>
      </c>
      <c r="L277" s="26">
        <f t="shared" si="182"/>
        <v>0</v>
      </c>
      <c r="M277" s="26">
        <f>SUMIFS(GD_M_2019!G:G,GD_M_2019!E:E,A277)</f>
        <v>0</v>
      </c>
      <c r="N277" s="26">
        <f t="shared" si="183"/>
        <v>0</v>
      </c>
      <c r="P277" s="26">
        <f t="shared" si="184"/>
        <v>0</v>
      </c>
      <c r="Q277" s="26">
        <f>SUMIFS(GD_M_2020!G:G,GD_M_2020!E:E,A277)</f>
        <v>0</v>
      </c>
      <c r="R277" s="26">
        <f t="shared" si="185"/>
        <v>0</v>
      </c>
    </row>
    <row r="278" spans="1:18" s="6" customFormat="1" x14ac:dyDescent="0.25">
      <c r="A278" s="28"/>
      <c r="B278" s="28"/>
      <c r="C278" s="28"/>
      <c r="D278" s="28"/>
      <c r="E278" s="28" t="s">
        <v>398</v>
      </c>
      <c r="F278" s="28" t="s">
        <v>399</v>
      </c>
      <c r="G278" s="9"/>
      <c r="H278" s="29">
        <f>SUM(H276:H277)</f>
        <v>0</v>
      </c>
      <c r="I278" s="29">
        <f>SUM(I276:I277)</f>
        <v>0</v>
      </c>
      <c r="J278" s="29">
        <f>SUM(J276:J277)</f>
        <v>0</v>
      </c>
      <c r="L278" s="29">
        <f>SUM(L276:L277)</f>
        <v>0</v>
      </c>
      <c r="M278" s="29">
        <f>SUM(M276:M277)</f>
        <v>0</v>
      </c>
      <c r="N278" s="29">
        <f>SUM(N276:N277)</f>
        <v>0</v>
      </c>
      <c r="P278" s="29">
        <f>SUM(P276:P277)</f>
        <v>0</v>
      </c>
      <c r="Q278" s="29">
        <f>SUM(Q276:Q277)</f>
        <v>0</v>
      </c>
      <c r="R278" s="29">
        <f>SUM(R276:R277)</f>
        <v>0</v>
      </c>
    </row>
    <row r="279" spans="1:18" s="6" customFormat="1" x14ac:dyDescent="0.25">
      <c r="A279" s="3"/>
      <c r="B279" s="3"/>
      <c r="C279" s="3"/>
      <c r="D279" s="3">
        <v>330</v>
      </c>
      <c r="E279" s="3" t="s">
        <v>402</v>
      </c>
      <c r="F279" s="3" t="s">
        <v>403</v>
      </c>
      <c r="G279" s="4"/>
      <c r="H279" s="5">
        <f>SUM(H248:H251,H255:H256,H261,H267:H270,H275,H278)</f>
        <v>0</v>
      </c>
      <c r="I279" s="5">
        <f>SUM(I248:I251,I255:I256,I261,I267:I270,I275,I278)</f>
        <v>0</v>
      </c>
      <c r="J279" s="5">
        <f>SUM(J248:J251,J255:J256,J261,J267:J270,J275,J278)</f>
        <v>0</v>
      </c>
      <c r="L279" s="5">
        <f>SUM(L248:L251,L255:L256,L261,L267:L270,L275,L278)</f>
        <v>0</v>
      </c>
      <c r="M279" s="5">
        <f>SUM(M248:M251,M255:M256,M261,M267:M270,M275,M278)</f>
        <v>0</v>
      </c>
      <c r="N279" s="5">
        <f>SUM(N248:N251,N255:N256,N261,N267:N270,N275,N278)</f>
        <v>0</v>
      </c>
      <c r="P279" s="5">
        <f>SUM(P248:P251,P255:P256,P261,P267:P270,P275,P278)</f>
        <v>0</v>
      </c>
      <c r="Q279" s="5">
        <f>SUM(Q248:Q251,Q255:Q256,Q261,Q267:Q270,Q275,Q278)</f>
        <v>0</v>
      </c>
      <c r="R279" s="5">
        <f>SUM(R248:R251,R255:R256,R261,R267:R270,R275,R278)</f>
        <v>0</v>
      </c>
    </row>
    <row r="280" spans="1:18" s="6" customFormat="1" x14ac:dyDescent="0.25">
      <c r="A280" s="60"/>
      <c r="B280" s="60"/>
      <c r="C280" s="60"/>
      <c r="D280" s="60">
        <v>300</v>
      </c>
      <c r="E280" s="60" t="s">
        <v>404</v>
      </c>
      <c r="F280" s="60" t="s">
        <v>405</v>
      </c>
      <c r="G280" s="4"/>
      <c r="H280" s="61">
        <f>SUM(H246,H279)</f>
        <v>0</v>
      </c>
      <c r="I280" s="61">
        <f>SUM(I246,I279)</f>
        <v>-9810000000</v>
      </c>
      <c r="J280" s="61">
        <f>SUM(J246,J279)</f>
        <v>-9810000000</v>
      </c>
      <c r="L280" s="61">
        <f>SUM(L246,L279)</f>
        <v>-9810000000</v>
      </c>
      <c r="M280" s="61">
        <f>SUM(M246,M279)</f>
        <v>-22350000000</v>
      </c>
      <c r="N280" s="61">
        <f>SUM(N246,N279)</f>
        <v>-32160000000</v>
      </c>
      <c r="P280" s="61">
        <f>SUM(P246,P279)</f>
        <v>-32160000000</v>
      </c>
      <c r="Q280" s="61">
        <f>SUM(Q246,Q279)</f>
        <v>6039999999.9999981</v>
      </c>
      <c r="R280" s="61">
        <f>SUM(R246,R279)</f>
        <v>-26120000000</v>
      </c>
    </row>
    <row r="281" spans="1:18" s="6" customFormat="1" x14ac:dyDescent="0.25">
      <c r="A281" s="8"/>
      <c r="B281" s="8"/>
      <c r="C281" s="8"/>
      <c r="D281" s="8"/>
      <c r="E281" s="8"/>
      <c r="F281" s="8"/>
      <c r="G281" s="9"/>
      <c r="H281" s="10"/>
      <c r="I281" s="10"/>
      <c r="J281" s="10"/>
      <c r="L281" s="10"/>
      <c r="M281" s="10"/>
      <c r="N281" s="10"/>
      <c r="P281" s="10"/>
      <c r="Q281" s="10"/>
      <c r="R281" s="10"/>
    </row>
    <row r="282" spans="1:18" s="6" customFormat="1" x14ac:dyDescent="0.25">
      <c r="A282" s="8">
        <v>411001</v>
      </c>
      <c r="B282" s="8">
        <v>3100</v>
      </c>
      <c r="C282" s="24">
        <v>41111</v>
      </c>
      <c r="D282" s="62" t="s">
        <v>406</v>
      </c>
      <c r="E282" s="24" t="s">
        <v>407</v>
      </c>
      <c r="F282" s="24" t="s">
        <v>408</v>
      </c>
      <c r="G282" s="25" t="s">
        <v>18</v>
      </c>
      <c r="H282" s="26"/>
      <c r="I282" s="26">
        <f>SUMIFS(GD_M_2018!G:G,GD_M_2018!E:E,A282)</f>
        <v>-110000000000</v>
      </c>
      <c r="J282" s="26">
        <f>H282+I282</f>
        <v>-110000000000</v>
      </c>
      <c r="L282" s="26">
        <f t="shared" ref="L282:L283" si="186">J282</f>
        <v>-110000000000</v>
      </c>
      <c r="M282" s="26">
        <f>SUMIFS(GD_M_2019!G:G,GD_M_2019!E:E,A282)</f>
        <v>0</v>
      </c>
      <c r="N282" s="26">
        <f t="shared" ref="N282:N283" si="187">M282+L282</f>
        <v>-110000000000</v>
      </c>
      <c r="P282" s="26">
        <f t="shared" ref="P282:P283" si="188">N282</f>
        <v>-110000000000</v>
      </c>
      <c r="Q282" s="26">
        <f>SUMIFS(GD_M_2020!G:G,GD_M_2020!E:E,A282)</f>
        <v>0</v>
      </c>
      <c r="R282" s="26">
        <f t="shared" ref="R282:R283" si="189">Q282+P282</f>
        <v>-110000000000</v>
      </c>
    </row>
    <row r="283" spans="1:18" s="6" customFormat="1" x14ac:dyDescent="0.25">
      <c r="A283" s="8">
        <v>411002</v>
      </c>
      <c r="B283" s="8">
        <v>3100</v>
      </c>
      <c r="C283" s="24">
        <v>41112</v>
      </c>
      <c r="D283" s="62" t="s">
        <v>409</v>
      </c>
      <c r="E283" s="24" t="s">
        <v>392</v>
      </c>
      <c r="F283" s="24" t="s">
        <v>393</v>
      </c>
      <c r="G283" s="25" t="s">
        <v>18</v>
      </c>
      <c r="H283" s="26"/>
      <c r="I283" s="26">
        <f>SUMIFS(GD_M_2018!G:G,GD_M_2018!E:E,A283)</f>
        <v>0</v>
      </c>
      <c r="J283" s="26">
        <f>H283+I283</f>
        <v>0</v>
      </c>
      <c r="L283" s="26">
        <f t="shared" si="186"/>
        <v>0</v>
      </c>
      <c r="M283" s="26">
        <f>SUMIFS(GD_M_2019!G:G,GD_M_2019!E:E,A283)</f>
        <v>0</v>
      </c>
      <c r="N283" s="26">
        <f t="shared" si="187"/>
        <v>0</v>
      </c>
      <c r="P283" s="26">
        <f t="shared" si="188"/>
        <v>0</v>
      </c>
      <c r="Q283" s="26">
        <f>SUMIFS(GD_M_2020!G:G,GD_M_2020!E:E,A283)</f>
        <v>0</v>
      </c>
      <c r="R283" s="26">
        <f t="shared" si="189"/>
        <v>0</v>
      </c>
    </row>
    <row r="284" spans="1:18" s="6" customFormat="1" x14ac:dyDescent="0.25">
      <c r="A284" s="63"/>
      <c r="B284" s="63"/>
      <c r="C284" s="63"/>
      <c r="D284" s="28">
        <v>411</v>
      </c>
      <c r="E284" s="28" t="s">
        <v>410</v>
      </c>
      <c r="F284" s="28" t="s">
        <v>411</v>
      </c>
      <c r="G284" s="9"/>
      <c r="H284" s="29">
        <f>SUM(H282:H283)</f>
        <v>0</v>
      </c>
      <c r="I284" s="29">
        <f>SUM(I282:I283)</f>
        <v>-110000000000</v>
      </c>
      <c r="J284" s="29">
        <f>SUM(J282:J283)</f>
        <v>-110000000000</v>
      </c>
      <c r="L284" s="29">
        <f>SUM(L282:L283)</f>
        <v>-110000000000</v>
      </c>
      <c r="M284" s="29">
        <f>SUM(M282:M283)</f>
        <v>0</v>
      </c>
      <c r="N284" s="29">
        <f>SUM(N282:N283)</f>
        <v>-110000000000</v>
      </c>
      <c r="P284" s="29">
        <f>SUM(P282:P283)</f>
        <v>-110000000000</v>
      </c>
      <c r="Q284" s="29">
        <f>SUM(Q282:Q283)</f>
        <v>0</v>
      </c>
      <c r="R284" s="29">
        <f>SUM(R282:R283)</f>
        <v>-110000000000</v>
      </c>
    </row>
    <row r="285" spans="1:18" s="6" customFormat="1" x14ac:dyDescent="0.25">
      <c r="A285" s="28">
        <v>412001</v>
      </c>
      <c r="B285" s="28">
        <v>3200</v>
      </c>
      <c r="C285" s="28">
        <v>4112</v>
      </c>
      <c r="D285" s="28">
        <v>412</v>
      </c>
      <c r="E285" s="28" t="s">
        <v>412</v>
      </c>
      <c r="F285" s="28" t="s">
        <v>413</v>
      </c>
      <c r="G285" s="25" t="s">
        <v>18</v>
      </c>
      <c r="H285" s="29"/>
      <c r="I285" s="26">
        <f>SUMIFS(GD_M_2018!G:G,GD_M_2018!E:E,A285)</f>
        <v>0</v>
      </c>
      <c r="J285" s="29">
        <f t="shared" ref="J285:J292" si="190">H285+I285</f>
        <v>0</v>
      </c>
      <c r="L285" s="26">
        <f t="shared" ref="L285:L292" si="191">J285</f>
        <v>0</v>
      </c>
      <c r="M285" s="26">
        <f>SUMIFS(GD_M_2019!G:G,GD_M_2019!E:E,A285)</f>
        <v>0</v>
      </c>
      <c r="N285" s="26">
        <f t="shared" ref="N285:N292" si="192">M285+L285</f>
        <v>0</v>
      </c>
      <c r="P285" s="26">
        <f t="shared" ref="P285:P292" si="193">N285</f>
        <v>0</v>
      </c>
      <c r="Q285" s="26">
        <f>SUMIFS(GD_M_2020!G:G,GD_M_2020!E:E,A285)</f>
        <v>0</v>
      </c>
      <c r="R285" s="26">
        <f t="shared" ref="R285:R292" si="194">Q285+P285</f>
        <v>0</v>
      </c>
    </row>
    <row r="286" spans="1:18" s="6" customFormat="1" x14ac:dyDescent="0.25">
      <c r="A286" s="28">
        <v>413001</v>
      </c>
      <c r="B286" s="28">
        <v>3300</v>
      </c>
      <c r="C286" s="28">
        <v>4113</v>
      </c>
      <c r="D286" s="28">
        <v>413</v>
      </c>
      <c r="E286" s="28" t="s">
        <v>414</v>
      </c>
      <c r="F286" s="28" t="s">
        <v>415</v>
      </c>
      <c r="G286" s="25" t="s">
        <v>18</v>
      </c>
      <c r="H286" s="29"/>
      <c r="I286" s="26">
        <f>SUMIFS(GD_M_2018!G:G,GD_M_2018!E:E,A286)</f>
        <v>0</v>
      </c>
      <c r="J286" s="29">
        <f t="shared" si="190"/>
        <v>0</v>
      </c>
      <c r="L286" s="26">
        <f t="shared" si="191"/>
        <v>0</v>
      </c>
      <c r="M286" s="26">
        <f>SUMIFS(GD_M_2019!G:G,GD_M_2019!E:E,A286)</f>
        <v>0</v>
      </c>
      <c r="N286" s="26">
        <f t="shared" si="192"/>
        <v>0</v>
      </c>
      <c r="P286" s="26">
        <f t="shared" si="193"/>
        <v>0</v>
      </c>
      <c r="Q286" s="26">
        <f>SUMIFS(GD_M_2020!G:G,GD_M_2020!E:E,A286)</f>
        <v>0</v>
      </c>
      <c r="R286" s="26">
        <f t="shared" si="194"/>
        <v>0</v>
      </c>
    </row>
    <row r="287" spans="1:18" s="6" customFormat="1" x14ac:dyDescent="0.25">
      <c r="A287" s="28">
        <v>414001</v>
      </c>
      <c r="B287" s="28">
        <v>3300</v>
      </c>
      <c r="C287" s="28">
        <v>4118</v>
      </c>
      <c r="D287" s="28">
        <v>414</v>
      </c>
      <c r="E287" s="28" t="s">
        <v>416</v>
      </c>
      <c r="F287" s="28" t="s">
        <v>417</v>
      </c>
      <c r="G287" s="25" t="s">
        <v>18</v>
      </c>
      <c r="H287" s="29"/>
      <c r="I287" s="26">
        <f>SUMIFS(GD_M_2018!G:G,GD_M_2018!E:E,A287)</f>
        <v>0</v>
      </c>
      <c r="J287" s="29">
        <f t="shared" si="190"/>
        <v>0</v>
      </c>
      <c r="L287" s="26">
        <f t="shared" si="191"/>
        <v>0</v>
      </c>
      <c r="M287" s="26">
        <f>SUMIFS(GD_M_2019!G:G,GD_M_2019!E:E,A287)</f>
        <v>0</v>
      </c>
      <c r="N287" s="26">
        <f t="shared" si="192"/>
        <v>0</v>
      </c>
      <c r="P287" s="26">
        <f t="shared" si="193"/>
        <v>0</v>
      </c>
      <c r="Q287" s="26">
        <f>SUMIFS(GD_M_2020!G:G,GD_M_2020!E:E,A287)</f>
        <v>0</v>
      </c>
      <c r="R287" s="26">
        <f t="shared" si="194"/>
        <v>0</v>
      </c>
    </row>
    <row r="288" spans="1:18" s="6" customFormat="1" x14ac:dyDescent="0.25">
      <c r="A288" s="28">
        <v>415000</v>
      </c>
      <c r="B288" s="28">
        <v>3300</v>
      </c>
      <c r="C288" s="28">
        <v>412</v>
      </c>
      <c r="D288" s="28">
        <v>416</v>
      </c>
      <c r="E288" s="28" t="s">
        <v>418</v>
      </c>
      <c r="F288" s="28" t="s">
        <v>419</v>
      </c>
      <c r="G288" s="25" t="s">
        <v>18</v>
      </c>
      <c r="H288" s="29"/>
      <c r="I288" s="26">
        <f>SUMIFS(GD_M_2018!G:G,GD_M_2018!E:E,A288)</f>
        <v>0</v>
      </c>
      <c r="J288" s="29">
        <f t="shared" si="190"/>
        <v>0</v>
      </c>
      <c r="L288" s="26">
        <f t="shared" si="191"/>
        <v>0</v>
      </c>
      <c r="M288" s="26">
        <f>SUMIFS(GD_M_2019!G:G,GD_M_2019!E:E,A288)</f>
        <v>0</v>
      </c>
      <c r="N288" s="26">
        <f t="shared" si="192"/>
        <v>0</v>
      </c>
      <c r="P288" s="26">
        <f t="shared" si="193"/>
        <v>0</v>
      </c>
      <c r="Q288" s="26">
        <f>SUMIFS(GD_M_2020!G:G,GD_M_2020!E:E,A288)</f>
        <v>0</v>
      </c>
      <c r="R288" s="26">
        <f t="shared" si="194"/>
        <v>0</v>
      </c>
    </row>
    <row r="289" spans="1:18" s="6" customFormat="1" x14ac:dyDescent="0.25">
      <c r="A289" s="28">
        <v>415001</v>
      </c>
      <c r="B289" s="28">
        <v>3300</v>
      </c>
      <c r="C289" s="28">
        <v>419</v>
      </c>
      <c r="D289" s="28">
        <v>415</v>
      </c>
      <c r="E289" s="28" t="s">
        <v>420</v>
      </c>
      <c r="F289" s="28" t="s">
        <v>421</v>
      </c>
      <c r="G289" s="25" t="s">
        <v>18</v>
      </c>
      <c r="H289" s="29"/>
      <c r="I289" s="26">
        <f>SUMIFS(GD_M_2018!G:G,GD_M_2018!E:E,A289)</f>
        <v>0</v>
      </c>
      <c r="J289" s="29">
        <f t="shared" si="190"/>
        <v>0</v>
      </c>
      <c r="L289" s="26">
        <f t="shared" si="191"/>
        <v>0</v>
      </c>
      <c r="M289" s="26">
        <f>SUMIFS(GD_M_2019!G:G,GD_M_2019!E:E,A289)</f>
        <v>0</v>
      </c>
      <c r="N289" s="26">
        <f t="shared" si="192"/>
        <v>0</v>
      </c>
      <c r="P289" s="26">
        <f t="shared" si="193"/>
        <v>0</v>
      </c>
      <c r="Q289" s="26">
        <f>SUMIFS(GD_M_2020!G:G,GD_M_2020!E:E,A289)</f>
        <v>0</v>
      </c>
      <c r="R289" s="26">
        <f t="shared" si="194"/>
        <v>0</v>
      </c>
    </row>
    <row r="290" spans="1:18" s="6" customFormat="1" x14ac:dyDescent="0.25">
      <c r="A290" s="28">
        <v>416001</v>
      </c>
      <c r="B290" s="28">
        <v>3300</v>
      </c>
      <c r="C290" s="28">
        <v>412</v>
      </c>
      <c r="D290" s="28">
        <v>416</v>
      </c>
      <c r="E290" s="28" t="s">
        <v>422</v>
      </c>
      <c r="F290" s="28" t="s">
        <v>423</v>
      </c>
      <c r="G290" s="25" t="s">
        <v>18</v>
      </c>
      <c r="H290" s="29"/>
      <c r="I290" s="26">
        <f>SUMIFS(GD_M_2018!G:G,GD_M_2018!E:E,A290)</f>
        <v>0</v>
      </c>
      <c r="J290" s="29">
        <f t="shared" si="190"/>
        <v>0</v>
      </c>
      <c r="L290" s="26">
        <f t="shared" si="191"/>
        <v>0</v>
      </c>
      <c r="M290" s="26">
        <f>SUMIFS(GD_M_2019!G:G,GD_M_2019!E:E,A290)</f>
        <v>0</v>
      </c>
      <c r="N290" s="26">
        <f t="shared" si="192"/>
        <v>0</v>
      </c>
      <c r="P290" s="26">
        <f t="shared" si="193"/>
        <v>0</v>
      </c>
      <c r="Q290" s="26">
        <f>SUMIFS(GD_M_2020!G:G,GD_M_2020!E:E,A290)</f>
        <v>0</v>
      </c>
      <c r="R290" s="26">
        <f t="shared" si="194"/>
        <v>0</v>
      </c>
    </row>
    <row r="291" spans="1:18" s="6" customFormat="1" x14ac:dyDescent="0.25">
      <c r="A291" s="8">
        <v>417001</v>
      </c>
      <c r="B291" s="8">
        <v>3300</v>
      </c>
      <c r="C291" s="24">
        <v>4131</v>
      </c>
      <c r="D291" s="24">
        <v>417</v>
      </c>
      <c r="E291" s="24" t="s">
        <v>424</v>
      </c>
      <c r="F291" s="24" t="s">
        <v>425</v>
      </c>
      <c r="G291" s="25" t="s">
        <v>18</v>
      </c>
      <c r="H291" s="26"/>
      <c r="I291" s="26">
        <f>SUMIFS(GD_M_2018!G:G,GD_M_2018!E:E,A291)</f>
        <v>0</v>
      </c>
      <c r="J291" s="26">
        <f t="shared" si="190"/>
        <v>0</v>
      </c>
      <c r="L291" s="26">
        <f t="shared" si="191"/>
        <v>0</v>
      </c>
      <c r="M291" s="26">
        <f>SUMIFS(GD_M_2019!G:G,GD_M_2019!E:E,A291)</f>
        <v>0</v>
      </c>
      <c r="N291" s="26">
        <f t="shared" si="192"/>
        <v>0</v>
      </c>
      <c r="P291" s="26">
        <f t="shared" si="193"/>
        <v>0</v>
      </c>
      <c r="Q291" s="26">
        <f>SUMIFS(GD_M_2020!G:G,GD_M_2020!E:E,A291)</f>
        <v>0</v>
      </c>
      <c r="R291" s="26">
        <f t="shared" si="194"/>
        <v>0</v>
      </c>
    </row>
    <row r="292" spans="1:18" s="6" customFormat="1" x14ac:dyDescent="0.25">
      <c r="A292" s="8">
        <v>417002</v>
      </c>
      <c r="B292" s="8">
        <v>3300</v>
      </c>
      <c r="C292" s="24">
        <v>4132</v>
      </c>
      <c r="D292" s="24">
        <v>417</v>
      </c>
      <c r="E292" s="24" t="s">
        <v>426</v>
      </c>
      <c r="F292" s="24" t="s">
        <v>427</v>
      </c>
      <c r="G292" s="25" t="s">
        <v>18</v>
      </c>
      <c r="H292" s="26"/>
      <c r="I292" s="26">
        <f>SUMIFS(GD_M_2018!G:G,GD_M_2018!E:E,A292)</f>
        <v>0</v>
      </c>
      <c r="J292" s="26">
        <f t="shared" si="190"/>
        <v>0</v>
      </c>
      <c r="L292" s="26">
        <f t="shared" si="191"/>
        <v>0</v>
      </c>
      <c r="M292" s="26">
        <f>SUMIFS(GD_M_2019!G:G,GD_M_2019!E:E,A292)</f>
        <v>0</v>
      </c>
      <c r="N292" s="26">
        <f t="shared" si="192"/>
        <v>0</v>
      </c>
      <c r="P292" s="26">
        <f t="shared" si="193"/>
        <v>0</v>
      </c>
      <c r="Q292" s="26">
        <f>SUMIFS(GD_M_2020!G:G,GD_M_2020!E:E,A292)</f>
        <v>0</v>
      </c>
      <c r="R292" s="26">
        <f t="shared" si="194"/>
        <v>0</v>
      </c>
    </row>
    <row r="293" spans="1:18" s="6" customFormat="1" x14ac:dyDescent="0.25">
      <c r="A293" s="28"/>
      <c r="B293" s="28"/>
      <c r="C293" s="28"/>
      <c r="D293" s="28"/>
      <c r="E293" s="28" t="s">
        <v>428</v>
      </c>
      <c r="F293" s="28" t="s">
        <v>429</v>
      </c>
      <c r="G293" s="9"/>
      <c r="H293" s="29">
        <f>SUM(H291:H292)</f>
        <v>0</v>
      </c>
      <c r="I293" s="29">
        <f>SUM(I291:I292)</f>
        <v>0</v>
      </c>
      <c r="J293" s="29">
        <f>SUM(J291:J292)</f>
        <v>0</v>
      </c>
      <c r="L293" s="29">
        <f>SUM(L291:L292)</f>
        <v>0</v>
      </c>
      <c r="M293" s="29">
        <f>SUM(M291:M292)</f>
        <v>0</v>
      </c>
      <c r="N293" s="29">
        <f>SUM(N291:N292)</f>
        <v>0</v>
      </c>
      <c r="P293" s="29">
        <f>SUM(P291:P292)</f>
        <v>0</v>
      </c>
      <c r="Q293" s="29">
        <f>SUM(Q291:Q292)</f>
        <v>0</v>
      </c>
      <c r="R293" s="29">
        <f>SUM(R291:R292)</f>
        <v>0</v>
      </c>
    </row>
    <row r="294" spans="1:18" s="6" customFormat="1" x14ac:dyDescent="0.25">
      <c r="A294" s="28">
        <v>418001</v>
      </c>
      <c r="B294" s="28">
        <v>3300</v>
      </c>
      <c r="C294" s="28">
        <v>414</v>
      </c>
      <c r="D294" s="28">
        <v>418</v>
      </c>
      <c r="E294" s="28" t="s">
        <v>430</v>
      </c>
      <c r="F294" s="28" t="s">
        <v>431</v>
      </c>
      <c r="G294" s="25" t="s">
        <v>18</v>
      </c>
      <c r="H294" s="29"/>
      <c r="I294" s="26">
        <f>SUMIFS(GD_M_2018!G:G,GD_M_2018!E:E,A294)</f>
        <v>0</v>
      </c>
      <c r="J294" s="29">
        <f t="shared" ref="J294:J301" si="195">H294+I294</f>
        <v>0</v>
      </c>
      <c r="L294" s="26">
        <f>J294</f>
        <v>0</v>
      </c>
      <c r="M294" s="26">
        <f>SUMIFS(GD_M_2019!G:G,GD_M_2019!E:E,A294)</f>
        <v>0</v>
      </c>
      <c r="N294" s="26">
        <f t="shared" ref="N294:N301" si="196">M294+L294</f>
        <v>0</v>
      </c>
      <c r="P294" s="26">
        <f>N294</f>
        <v>0</v>
      </c>
      <c r="Q294" s="26">
        <f>SUMIFS(GD_M_2020!G:G,GD_M_2020!E:E,A294)</f>
        <v>0</v>
      </c>
      <c r="R294" s="26">
        <f t="shared" ref="R294:R301" si="197">Q294+P294</f>
        <v>0</v>
      </c>
    </row>
    <row r="295" spans="1:18" s="6" customFormat="1" x14ac:dyDescent="0.25">
      <c r="A295" s="28">
        <v>419001</v>
      </c>
      <c r="B295" s="28">
        <v>3300</v>
      </c>
      <c r="C295" s="28">
        <v>419</v>
      </c>
      <c r="D295" s="28">
        <v>419</v>
      </c>
      <c r="E295" s="28" t="s">
        <v>432</v>
      </c>
      <c r="F295" s="28" t="s">
        <v>433</v>
      </c>
      <c r="G295" s="25" t="s">
        <v>18</v>
      </c>
      <c r="H295" s="29"/>
      <c r="I295" s="26">
        <f>SUMIFS(GD_M_2018!G:G,GD_M_2018!E:E,A295)</f>
        <v>0</v>
      </c>
      <c r="J295" s="29">
        <f t="shared" si="195"/>
        <v>0</v>
      </c>
      <c r="L295" s="26">
        <f>J295</f>
        <v>0</v>
      </c>
      <c r="M295" s="26">
        <f>SUMIFS(GD_M_2019!G:G,GD_M_2019!E:E,A295)</f>
        <v>0</v>
      </c>
      <c r="N295" s="26">
        <f t="shared" si="196"/>
        <v>0</v>
      </c>
      <c r="P295" s="26">
        <f>N295</f>
        <v>0</v>
      </c>
      <c r="Q295" s="26">
        <f>SUMIFS(GD_M_2020!G:G,GD_M_2020!E:E,A295)</f>
        <v>0</v>
      </c>
      <c r="R295" s="26">
        <f t="shared" si="197"/>
        <v>0</v>
      </c>
    </row>
    <row r="296" spans="1:18" s="6" customFormat="1" x14ac:dyDescent="0.25">
      <c r="A296" s="28">
        <v>420001</v>
      </c>
      <c r="B296" s="28">
        <v>3310</v>
      </c>
      <c r="C296" s="28">
        <v>418</v>
      </c>
      <c r="D296" s="28">
        <v>420</v>
      </c>
      <c r="E296" s="28" t="s">
        <v>434</v>
      </c>
      <c r="F296" s="28" t="s">
        <v>435</v>
      </c>
      <c r="G296" s="25" t="s">
        <v>18</v>
      </c>
      <c r="H296" s="29"/>
      <c r="I296" s="26">
        <f>SUMIFS(GD_M_2018!G:G,GD_M_2018!E:E,A296)</f>
        <v>0</v>
      </c>
      <c r="J296" s="29">
        <f t="shared" si="195"/>
        <v>0</v>
      </c>
      <c r="L296" s="26">
        <f>J296</f>
        <v>0</v>
      </c>
      <c r="M296" s="26">
        <f>SUMIFS(GD_M_2019!G:G,GD_M_2019!E:E,A296)</f>
        <v>0</v>
      </c>
      <c r="N296" s="26">
        <f t="shared" si="196"/>
        <v>0</v>
      </c>
      <c r="P296" s="26">
        <f>N296</f>
        <v>0</v>
      </c>
      <c r="Q296" s="26">
        <f>SUMIFS(GD_M_2020!G:G,GD_M_2020!E:E,A296)</f>
        <v>0</v>
      </c>
      <c r="R296" s="26">
        <f t="shared" si="197"/>
        <v>0</v>
      </c>
    </row>
    <row r="297" spans="1:18" s="6" customFormat="1" x14ac:dyDescent="0.25">
      <c r="A297" s="6">
        <v>421001</v>
      </c>
      <c r="B297" s="6">
        <v>3400</v>
      </c>
      <c r="C297" s="35">
        <v>4211</v>
      </c>
      <c r="D297" s="64" t="s">
        <v>436</v>
      </c>
      <c r="E297" s="35" t="s">
        <v>437</v>
      </c>
      <c r="F297" s="35" t="s">
        <v>438</v>
      </c>
      <c r="G297" s="25" t="s">
        <v>18</v>
      </c>
      <c r="H297" s="65"/>
      <c r="I297" s="26">
        <f>SUMIFS(GD_M_2018!G:G,GD_M_2018!E:E,A297)</f>
        <v>0</v>
      </c>
      <c r="J297" s="65">
        <f t="shared" si="195"/>
        <v>0</v>
      </c>
      <c r="L297" s="26">
        <f>J303</f>
        <v>-240000000</v>
      </c>
      <c r="M297" s="26">
        <f>SUMIFS(GD_M_2019!G:G,GD_M_2019!E:E,A297)</f>
        <v>0</v>
      </c>
      <c r="N297" s="26">
        <f t="shared" si="196"/>
        <v>-240000000</v>
      </c>
      <c r="P297" s="26">
        <f>N303</f>
        <v>-8640000000</v>
      </c>
      <c r="Q297" s="26">
        <f>SUMIFS(GD_M_2020!G:G,GD_M_2020!E:E,A297)</f>
        <v>0</v>
      </c>
      <c r="R297" s="26">
        <f t="shared" si="197"/>
        <v>-8640000000</v>
      </c>
    </row>
    <row r="298" spans="1:18" s="6" customFormat="1" x14ac:dyDescent="0.25">
      <c r="A298" s="8">
        <v>421004</v>
      </c>
      <c r="B298" s="8">
        <v>3400</v>
      </c>
      <c r="C298" s="24">
        <v>4211</v>
      </c>
      <c r="D298" s="62" t="s">
        <v>436</v>
      </c>
      <c r="E298" s="24" t="s">
        <v>439</v>
      </c>
      <c r="F298" s="24" t="s">
        <v>440</v>
      </c>
      <c r="G298" s="25" t="s">
        <v>18</v>
      </c>
      <c r="H298" s="26"/>
      <c r="I298" s="26">
        <f>SUMIFS(GD_M_2018!G:G,GD_M_2018!E:E,A298)</f>
        <v>0</v>
      </c>
      <c r="J298" s="26">
        <f t="shared" si="195"/>
        <v>0</v>
      </c>
      <c r="L298" s="26">
        <f>J298</f>
        <v>0</v>
      </c>
      <c r="M298" s="26">
        <f>SUMIFS(GD_M_2019!G:G,GD_M_2019!E:E,A298)</f>
        <v>0</v>
      </c>
      <c r="N298" s="26">
        <f t="shared" si="196"/>
        <v>0</v>
      </c>
      <c r="P298" s="26">
        <f>N298</f>
        <v>0</v>
      </c>
      <c r="Q298" s="26">
        <f>SUMIFS(GD_M_2020!G:G,GD_M_2020!E:E,A298)</f>
        <v>10000000000</v>
      </c>
      <c r="R298" s="26">
        <f t="shared" si="197"/>
        <v>10000000000</v>
      </c>
    </row>
    <row r="299" spans="1:18" s="6" customFormat="1" x14ac:dyDescent="0.25">
      <c r="A299" s="8">
        <v>421003</v>
      </c>
      <c r="B299" s="8">
        <v>3400</v>
      </c>
      <c r="C299" s="24">
        <v>4211</v>
      </c>
      <c r="D299" s="62" t="s">
        <v>436</v>
      </c>
      <c r="E299" s="24" t="s">
        <v>441</v>
      </c>
      <c r="F299" s="24" t="s">
        <v>442</v>
      </c>
      <c r="G299" s="25" t="s">
        <v>18</v>
      </c>
      <c r="H299" s="26"/>
      <c r="I299" s="26">
        <f>SUMIFS(GD_M_2018!G:G,GD_M_2018!E:E,A299)</f>
        <v>0</v>
      </c>
      <c r="J299" s="26">
        <f t="shared" si="195"/>
        <v>0</v>
      </c>
      <c r="L299" s="26">
        <f>J299</f>
        <v>0</v>
      </c>
      <c r="M299" s="26">
        <f>SUMIFS(GD_M_2019!G:G,GD_M_2019!E:E,A299)</f>
        <v>0</v>
      </c>
      <c r="N299" s="26">
        <f t="shared" si="196"/>
        <v>0</v>
      </c>
      <c r="P299" s="26">
        <f>N299</f>
        <v>0</v>
      </c>
      <c r="Q299" s="26">
        <f>SUMIFS(GD_M_2020!G:G,GD_M_2020!E:E,A299)</f>
        <v>0</v>
      </c>
      <c r="R299" s="26">
        <f t="shared" si="197"/>
        <v>0</v>
      </c>
    </row>
    <row r="300" spans="1:18" s="6" customFormat="1" x14ac:dyDescent="0.25">
      <c r="A300" s="8">
        <v>421005</v>
      </c>
      <c r="B300" s="8">
        <v>3400</v>
      </c>
      <c r="C300" s="24">
        <v>4211</v>
      </c>
      <c r="D300" s="62" t="s">
        <v>436</v>
      </c>
      <c r="E300" s="24" t="s">
        <v>443</v>
      </c>
      <c r="F300" s="24" t="s">
        <v>444</v>
      </c>
      <c r="G300" s="25" t="s">
        <v>18</v>
      </c>
      <c r="H300" s="26"/>
      <c r="I300" s="26">
        <f>SUMIFS(GD_M_2018!G:G,GD_M_2018!E:E,A300)</f>
        <v>0</v>
      </c>
      <c r="J300" s="26">
        <f t="shared" si="195"/>
        <v>0</v>
      </c>
      <c r="L300" s="26">
        <f>J300</f>
        <v>0</v>
      </c>
      <c r="M300" s="26">
        <f>SUMIFS(GD_M_2019!G:G,GD_M_2019!E:E,A300)</f>
        <v>0</v>
      </c>
      <c r="N300" s="26">
        <f t="shared" si="196"/>
        <v>0</v>
      </c>
      <c r="P300" s="26">
        <f>N300</f>
        <v>0</v>
      </c>
      <c r="Q300" s="26">
        <f>SUMIFS(GD_M_2020!G:G,GD_M_2020!E:E,A300)</f>
        <v>0</v>
      </c>
      <c r="R300" s="26">
        <f t="shared" si="197"/>
        <v>0</v>
      </c>
    </row>
    <row r="301" spans="1:18" s="6" customFormat="1" x14ac:dyDescent="0.25">
      <c r="A301" s="6">
        <v>421006</v>
      </c>
      <c r="B301" s="6">
        <v>3400</v>
      </c>
      <c r="C301" s="35">
        <v>4211</v>
      </c>
      <c r="D301" s="64" t="s">
        <v>436</v>
      </c>
      <c r="E301" s="35" t="s">
        <v>445</v>
      </c>
      <c r="F301" s="35" t="s">
        <v>446</v>
      </c>
      <c r="G301" s="25" t="s">
        <v>18</v>
      </c>
      <c r="H301" s="41"/>
      <c r="I301" s="26">
        <f>SUMIFS(GD_M_2018!G:G,GD_M_2018!E:E,A301)</f>
        <v>0</v>
      </c>
      <c r="J301" s="41">
        <f t="shared" si="195"/>
        <v>0</v>
      </c>
      <c r="L301" s="26">
        <f>J301</f>
        <v>0</v>
      </c>
      <c r="M301" s="26">
        <f>SUMIFS(GD_M_2019!G:G,GD_M_2019!E:E,A301)</f>
        <v>0</v>
      </c>
      <c r="N301" s="26">
        <f t="shared" si="196"/>
        <v>0</v>
      </c>
      <c r="P301" s="26">
        <f>N301</f>
        <v>0</v>
      </c>
      <c r="Q301" s="26">
        <f>SUMIFS(GD_M_2020!G:G,GD_M_2020!E:E,A301)</f>
        <v>0</v>
      </c>
      <c r="R301" s="26">
        <f t="shared" si="197"/>
        <v>0</v>
      </c>
    </row>
    <row r="302" spans="1:18" s="6" customFormat="1" x14ac:dyDescent="0.25">
      <c r="A302" s="8">
        <v>421002</v>
      </c>
      <c r="B302" s="8">
        <v>3400</v>
      </c>
      <c r="C302" s="24">
        <v>4212</v>
      </c>
      <c r="D302" s="62" t="s">
        <v>447</v>
      </c>
      <c r="E302" s="24" t="s">
        <v>448</v>
      </c>
      <c r="F302" s="24" t="s">
        <v>449</v>
      </c>
      <c r="G302" s="25"/>
      <c r="H302" s="65">
        <f>H387</f>
        <v>0</v>
      </c>
      <c r="I302" s="65">
        <f t="shared" ref="I302:M302" si="198">I387</f>
        <v>-240000000</v>
      </c>
      <c r="J302" s="65">
        <f>J387</f>
        <v>-240000000</v>
      </c>
      <c r="L302" s="65">
        <f t="shared" ref="L302" si="199">L387</f>
        <v>0</v>
      </c>
      <c r="M302" s="65">
        <f t="shared" si="198"/>
        <v>-8400000000</v>
      </c>
      <c r="N302" s="65">
        <f>N387</f>
        <v>-8400000000</v>
      </c>
      <c r="P302" s="65">
        <f t="shared" ref="P302:Q302" si="200">P387</f>
        <v>0</v>
      </c>
      <c r="Q302" s="65">
        <f t="shared" si="200"/>
        <v>-5840000000.0000019</v>
      </c>
      <c r="R302" s="65">
        <f>R387</f>
        <v>-5840000000.0000019</v>
      </c>
    </row>
    <row r="303" spans="1:18" s="6" customFormat="1" x14ac:dyDescent="0.25">
      <c r="A303" s="28"/>
      <c r="B303" s="28"/>
      <c r="C303" s="28"/>
      <c r="D303" s="28">
        <v>421</v>
      </c>
      <c r="E303" s="28" t="s">
        <v>450</v>
      </c>
      <c r="F303" s="28"/>
      <c r="G303" s="9"/>
      <c r="H303" s="29">
        <f>SUM(H297:H302)</f>
        <v>0</v>
      </c>
      <c r="I303" s="29">
        <f>SUM(I297:I302)</f>
        <v>-240000000</v>
      </c>
      <c r="J303" s="29">
        <f>SUM(J297:J302)</f>
        <v>-240000000</v>
      </c>
      <c r="L303" s="29">
        <f>SUM(L297:L302)</f>
        <v>-240000000</v>
      </c>
      <c r="M303" s="29">
        <f>SUM(M297:M302)</f>
        <v>-8400000000</v>
      </c>
      <c r="N303" s="29">
        <f>SUM(N297:N302)</f>
        <v>-8640000000</v>
      </c>
      <c r="P303" s="29">
        <f>SUM(P297:P302)</f>
        <v>-8640000000</v>
      </c>
      <c r="Q303" s="29">
        <f>SUM(Q297:Q302)</f>
        <v>4159999999.9999981</v>
      </c>
      <c r="R303" s="29">
        <f>SUM(R297:R302)</f>
        <v>-4480000000.0000019</v>
      </c>
    </row>
    <row r="304" spans="1:18" s="6" customFormat="1" x14ac:dyDescent="0.25">
      <c r="A304" s="28">
        <v>422001</v>
      </c>
      <c r="B304" s="28">
        <v>3300</v>
      </c>
      <c r="C304" s="28">
        <v>441</v>
      </c>
      <c r="D304" s="28">
        <v>422</v>
      </c>
      <c r="E304" s="28" t="s">
        <v>451</v>
      </c>
      <c r="F304" s="28" t="s">
        <v>452</v>
      </c>
      <c r="G304" s="9" t="s">
        <v>18</v>
      </c>
      <c r="H304" s="29"/>
      <c r="I304" s="26">
        <f>SUMIFS(GD_M_2018!G:G,GD_M_2018!E:E,A304)</f>
        <v>0</v>
      </c>
      <c r="J304" s="29">
        <f>H304+I304</f>
        <v>0</v>
      </c>
      <c r="L304" s="26">
        <f t="shared" ref="L304:L308" si="201">J304</f>
        <v>0</v>
      </c>
      <c r="M304" s="26">
        <f>SUMIFS(GD_M_2019!G:G,GD_M_2019!E:E,A304)</f>
        <v>0</v>
      </c>
      <c r="N304" s="26">
        <f t="shared" ref="N304:N308" si="202">M304+L304</f>
        <v>0</v>
      </c>
      <c r="P304" s="26">
        <f t="shared" ref="P304:P308" si="203">N304</f>
        <v>0</v>
      </c>
      <c r="Q304" s="26">
        <f>SUMIFS(GD_M_2020!G:G,GD_M_2020!E:E,A304)</f>
        <v>0</v>
      </c>
      <c r="R304" s="26">
        <f t="shared" ref="R304:R308" si="204">Q304+P304</f>
        <v>0</v>
      </c>
    </row>
    <row r="305" spans="1:18" s="35" customFormat="1" x14ac:dyDescent="0.25">
      <c r="A305" s="35">
        <v>429000</v>
      </c>
      <c r="B305" s="35">
        <v>3500</v>
      </c>
      <c r="E305" s="35" t="s">
        <v>453</v>
      </c>
      <c r="F305" s="35" t="s">
        <v>454</v>
      </c>
      <c r="G305" s="25" t="s">
        <v>18</v>
      </c>
      <c r="H305" s="41"/>
      <c r="I305" s="26">
        <f>SUMIFS(GD_M_2018!G:G,GD_M_2018!E:E,A305)</f>
        <v>0</v>
      </c>
      <c r="J305" s="41">
        <f>H305+I305</f>
        <v>0</v>
      </c>
      <c r="L305" s="26">
        <f t="shared" si="201"/>
        <v>0</v>
      </c>
      <c r="M305" s="26">
        <f>SUMIFS(GD_M_2019!G:G,GD_M_2019!E:E,A305)</f>
        <v>0</v>
      </c>
      <c r="N305" s="26">
        <f t="shared" si="202"/>
        <v>0</v>
      </c>
      <c r="P305" s="26">
        <f t="shared" si="203"/>
        <v>0</v>
      </c>
      <c r="Q305" s="26">
        <f>SUMIFS(GD_M_2020!G:G,GD_M_2020!E:E,A305)</f>
        <v>0</v>
      </c>
      <c r="R305" s="26">
        <f t="shared" si="204"/>
        <v>0</v>
      </c>
    </row>
    <row r="306" spans="1:18" s="35" customFormat="1" x14ac:dyDescent="0.25">
      <c r="A306" s="35">
        <v>429001</v>
      </c>
      <c r="B306" s="35">
        <v>3500</v>
      </c>
      <c r="E306" s="35" t="s">
        <v>455</v>
      </c>
      <c r="F306" s="35" t="s">
        <v>456</v>
      </c>
      <c r="G306" s="25" t="s">
        <v>18</v>
      </c>
      <c r="H306" s="26"/>
      <c r="I306" s="26">
        <f>SUMIFS(GD_M_2018!G:G,GD_M_2018!E:E,A306)</f>
        <v>0</v>
      </c>
      <c r="J306" s="26">
        <f>H306+I306</f>
        <v>0</v>
      </c>
      <c r="L306" s="26">
        <f t="shared" si="201"/>
        <v>0</v>
      </c>
      <c r="M306" s="26">
        <f>SUMIFS(GD_M_2019!G:G,GD_M_2019!E:E,A306)</f>
        <v>0</v>
      </c>
      <c r="N306" s="26">
        <f t="shared" si="202"/>
        <v>0</v>
      </c>
      <c r="P306" s="26">
        <f t="shared" si="203"/>
        <v>0</v>
      </c>
      <c r="Q306" s="26">
        <f>SUMIFS(GD_M_2020!G:G,GD_M_2020!E:E,A306)</f>
        <v>0</v>
      </c>
      <c r="R306" s="26">
        <f t="shared" si="204"/>
        <v>0</v>
      </c>
    </row>
    <row r="307" spans="1:18" s="35" customFormat="1" x14ac:dyDescent="0.25">
      <c r="A307" s="35">
        <v>429003</v>
      </c>
      <c r="B307" s="35">
        <v>3500</v>
      </c>
      <c r="E307" s="35" t="s">
        <v>457</v>
      </c>
      <c r="F307" s="35" t="s">
        <v>458</v>
      </c>
      <c r="G307" s="25" t="s">
        <v>18</v>
      </c>
      <c r="H307" s="26"/>
      <c r="I307" s="26">
        <f>SUMIFS(GD_M_2018!G:G,GD_M_2018!E:E,A307)</f>
        <v>0</v>
      </c>
      <c r="J307" s="26">
        <f>H307+I307</f>
        <v>0</v>
      </c>
      <c r="L307" s="26">
        <f t="shared" si="201"/>
        <v>0</v>
      </c>
      <c r="M307" s="26">
        <f>SUMIFS(GD_M_2019!G:G,GD_M_2019!E:E,A307)</f>
        <v>0</v>
      </c>
      <c r="N307" s="26">
        <f t="shared" si="202"/>
        <v>0</v>
      </c>
      <c r="P307" s="26">
        <f t="shared" si="203"/>
        <v>0</v>
      </c>
      <c r="Q307" s="26">
        <f>SUMIFS(GD_M_2020!G:G,GD_M_2020!E:E,A307)</f>
        <v>0</v>
      </c>
      <c r="R307" s="26">
        <f t="shared" si="204"/>
        <v>0</v>
      </c>
    </row>
    <row r="308" spans="1:18" s="35" customFormat="1" x14ac:dyDescent="0.25">
      <c r="A308" s="35">
        <v>429002</v>
      </c>
      <c r="B308" s="35">
        <v>3500</v>
      </c>
      <c r="E308" s="35" t="s">
        <v>439</v>
      </c>
      <c r="F308" s="35" t="s">
        <v>442</v>
      </c>
      <c r="G308" s="25" t="s">
        <v>18</v>
      </c>
      <c r="H308" s="26"/>
      <c r="I308" s="26">
        <f>SUMIFS(GD_M_2018!G:G,GD_M_2018!E:E,A308)</f>
        <v>0</v>
      </c>
      <c r="J308" s="26">
        <f>H308+I308</f>
        <v>0</v>
      </c>
      <c r="L308" s="26">
        <f t="shared" si="201"/>
        <v>0</v>
      </c>
      <c r="M308" s="26">
        <f>SUMIFS(GD_M_2019!G:G,GD_M_2019!E:E,A308)</f>
        <v>0</v>
      </c>
      <c r="N308" s="26">
        <f t="shared" si="202"/>
        <v>0</v>
      </c>
      <c r="P308" s="26">
        <f t="shared" si="203"/>
        <v>0</v>
      </c>
      <c r="Q308" s="26">
        <f>SUMIFS(GD_M_2020!G:G,GD_M_2020!E:E,A308)</f>
        <v>0</v>
      </c>
      <c r="R308" s="26">
        <f t="shared" si="204"/>
        <v>0</v>
      </c>
    </row>
    <row r="309" spans="1:18" s="6" customFormat="1" x14ac:dyDescent="0.25">
      <c r="A309" s="28"/>
      <c r="B309" s="28"/>
      <c r="C309" s="28"/>
      <c r="D309" s="28">
        <v>429</v>
      </c>
      <c r="E309" s="28" t="s">
        <v>459</v>
      </c>
      <c r="F309" s="28" t="s">
        <v>460</v>
      </c>
      <c r="G309" s="9"/>
      <c r="H309" s="29">
        <f>SUM(H305:H308)</f>
        <v>0</v>
      </c>
      <c r="I309" s="29">
        <f>SUM(I305:I308)</f>
        <v>0</v>
      </c>
      <c r="J309" s="29">
        <f>SUM(J305:J308)</f>
        <v>0</v>
      </c>
      <c r="L309" s="29">
        <f>SUM(L305:L308)</f>
        <v>0</v>
      </c>
      <c r="M309" s="29">
        <f>SUM(M305:M308)</f>
        <v>0</v>
      </c>
      <c r="N309" s="29">
        <f>SUM(N305:N308)</f>
        <v>0</v>
      </c>
      <c r="P309" s="29">
        <f>SUM(P305:P308)</f>
        <v>0</v>
      </c>
      <c r="Q309" s="29">
        <f>SUM(Q305:Q308)</f>
        <v>0</v>
      </c>
      <c r="R309" s="29">
        <f>SUM(R305:R308)</f>
        <v>0</v>
      </c>
    </row>
    <row r="310" spans="1:18" s="6" customFormat="1" x14ac:dyDescent="0.25">
      <c r="A310" s="32"/>
      <c r="B310" s="32"/>
      <c r="C310" s="32"/>
      <c r="D310" s="32">
        <v>410</v>
      </c>
      <c r="E310" s="32" t="s">
        <v>461</v>
      </c>
      <c r="F310" s="32" t="s">
        <v>462</v>
      </c>
      <c r="G310" s="4"/>
      <c r="H310" s="33">
        <f>SUM(H284:H290,H293:H296,H303:H304,H309)</f>
        <v>0</v>
      </c>
      <c r="I310" s="33">
        <f>SUM(I284:I290,I293:I296,I303:I304,I309)</f>
        <v>-110240000000</v>
      </c>
      <c r="J310" s="33">
        <f>SUM(J284:J290,J293:J296,J303:J304,J309)</f>
        <v>-110240000000</v>
      </c>
      <c r="L310" s="33">
        <f>SUM(L284:L290,L293:L296,L303:L304,L309)</f>
        <v>-110240000000</v>
      </c>
      <c r="M310" s="33">
        <f>SUM(M284:M290,M293:M296,M303:M304,M309)</f>
        <v>-8400000000</v>
      </c>
      <c r="N310" s="33">
        <f>SUM(N284:N290,N293:N296,N303:N304,N309)</f>
        <v>-118640000000</v>
      </c>
      <c r="P310" s="33">
        <f>SUM(P284:P290,P293:P296,P303:P304,P309)</f>
        <v>-118640000000</v>
      </c>
      <c r="Q310" s="33">
        <f>SUM(Q284:Q290,Q293:Q296,Q303:Q304,Q309)</f>
        <v>4159999999.9999981</v>
      </c>
      <c r="R310" s="33">
        <f>SUM(R284:R290,R293:R296,R303:R304,R309)</f>
        <v>-114480000000</v>
      </c>
    </row>
    <row r="311" spans="1:18" s="6" customFormat="1" x14ac:dyDescent="0.25">
      <c r="A311" s="8">
        <v>431001</v>
      </c>
      <c r="B311" s="8">
        <v>3300</v>
      </c>
      <c r="C311" s="24">
        <v>161</v>
      </c>
      <c r="D311" s="24">
        <v>431</v>
      </c>
      <c r="E311" s="24" t="s">
        <v>463</v>
      </c>
      <c r="F311" s="24" t="s">
        <v>464</v>
      </c>
      <c r="G311" s="25" t="s">
        <v>18</v>
      </c>
      <c r="H311" s="26"/>
      <c r="I311" s="26">
        <f>SUMIFS(GD_M_2018!G:G,GD_M_2018!E:E,A311)</f>
        <v>0</v>
      </c>
      <c r="J311" s="26">
        <f>H311+I311</f>
        <v>0</v>
      </c>
      <c r="L311" s="26">
        <f t="shared" ref="L311:L313" si="205">J311</f>
        <v>0</v>
      </c>
      <c r="M311" s="26">
        <f>SUMIFS(GD_M_2019!G:G,GD_M_2019!E:E,A311)</f>
        <v>0</v>
      </c>
      <c r="N311" s="26">
        <f t="shared" ref="N311:N313" si="206">M311+L311</f>
        <v>0</v>
      </c>
      <c r="P311" s="26">
        <f t="shared" ref="P311:P313" si="207">N311</f>
        <v>0</v>
      </c>
      <c r="Q311" s="26">
        <f>SUMIFS(GD_M_2020!G:G,GD_M_2020!E:E,A311)</f>
        <v>0</v>
      </c>
      <c r="R311" s="26">
        <f t="shared" ref="R311:R313" si="208">Q311+P311</f>
        <v>0</v>
      </c>
    </row>
    <row r="312" spans="1:18" s="6" customFormat="1" x14ac:dyDescent="0.25">
      <c r="A312" s="8">
        <v>431002</v>
      </c>
      <c r="B312" s="8">
        <v>3300</v>
      </c>
      <c r="C312" s="24">
        <v>4611</v>
      </c>
      <c r="D312" s="24">
        <v>431</v>
      </c>
      <c r="E312" s="24" t="s">
        <v>465</v>
      </c>
      <c r="F312" s="24" t="s">
        <v>466</v>
      </c>
      <c r="G312" s="25" t="s">
        <v>18</v>
      </c>
      <c r="H312" s="26"/>
      <c r="I312" s="26">
        <f>SUMIFS(GD_M_2018!G:G,GD_M_2018!E:E,A312)</f>
        <v>0</v>
      </c>
      <c r="J312" s="26">
        <f>H312+I312</f>
        <v>0</v>
      </c>
      <c r="L312" s="26">
        <f t="shared" si="205"/>
        <v>0</v>
      </c>
      <c r="M312" s="26">
        <f>SUMIFS(GD_M_2019!G:G,GD_M_2019!E:E,A312)</f>
        <v>0</v>
      </c>
      <c r="N312" s="26">
        <f t="shared" si="206"/>
        <v>0</v>
      </c>
      <c r="P312" s="26">
        <f t="shared" si="207"/>
        <v>0</v>
      </c>
      <c r="Q312" s="26">
        <f>SUMIFS(GD_M_2020!G:G,GD_M_2020!E:E,A312)</f>
        <v>0</v>
      </c>
      <c r="R312" s="26">
        <f t="shared" si="208"/>
        <v>0</v>
      </c>
    </row>
    <row r="313" spans="1:18" s="6" customFormat="1" x14ac:dyDescent="0.25">
      <c r="A313" s="8">
        <v>431003</v>
      </c>
      <c r="B313" s="8">
        <v>3300</v>
      </c>
      <c r="C313" s="24">
        <v>4612</v>
      </c>
      <c r="D313" s="24">
        <v>431</v>
      </c>
      <c r="E313" s="24" t="s">
        <v>467</v>
      </c>
      <c r="F313" s="24" t="s">
        <v>468</v>
      </c>
      <c r="G313" s="25" t="s">
        <v>18</v>
      </c>
      <c r="H313" s="26"/>
      <c r="I313" s="26">
        <f>SUMIFS(GD_M_2018!G:G,GD_M_2018!E:E,A313)</f>
        <v>0</v>
      </c>
      <c r="J313" s="26">
        <f>H313+I313</f>
        <v>0</v>
      </c>
      <c r="L313" s="26">
        <f t="shared" si="205"/>
        <v>0</v>
      </c>
      <c r="M313" s="26">
        <f>SUMIFS(GD_M_2019!G:G,GD_M_2019!E:E,A313)</f>
        <v>0</v>
      </c>
      <c r="N313" s="26">
        <f t="shared" si="206"/>
        <v>0</v>
      </c>
      <c r="P313" s="26">
        <f t="shared" si="207"/>
        <v>0</v>
      </c>
      <c r="Q313" s="26">
        <f>SUMIFS(GD_M_2020!G:G,GD_M_2020!E:E,A313)</f>
        <v>0</v>
      </c>
      <c r="R313" s="26">
        <f t="shared" si="208"/>
        <v>0</v>
      </c>
    </row>
    <row r="314" spans="1:18" s="6" customFormat="1" x14ac:dyDescent="0.25">
      <c r="A314" s="28"/>
      <c r="B314" s="28"/>
      <c r="C314" s="28"/>
      <c r="D314" s="28"/>
      <c r="E314" s="28" t="s">
        <v>469</v>
      </c>
      <c r="F314" s="28" t="s">
        <v>470</v>
      </c>
      <c r="G314" s="9"/>
      <c r="H314" s="29">
        <f>SUM(H311:H313)</f>
        <v>0</v>
      </c>
      <c r="I314" s="29">
        <f>SUM(I311:I313)</f>
        <v>0</v>
      </c>
      <c r="J314" s="29">
        <f>SUM(J311:J313)</f>
        <v>0</v>
      </c>
      <c r="L314" s="29">
        <f>SUM(L311:L313)</f>
        <v>0</v>
      </c>
      <c r="M314" s="29">
        <f>SUM(M311:M313)</f>
        <v>0</v>
      </c>
      <c r="N314" s="29">
        <f>SUM(N311:N313)</f>
        <v>0</v>
      </c>
      <c r="P314" s="29">
        <f>SUM(P311:P313)</f>
        <v>0</v>
      </c>
      <c r="Q314" s="29">
        <f>SUM(Q311:Q313)</f>
        <v>0</v>
      </c>
      <c r="R314" s="29">
        <f>SUM(R311:R313)</f>
        <v>0</v>
      </c>
    </row>
    <row r="315" spans="1:18" s="6" customFormat="1" x14ac:dyDescent="0.25">
      <c r="A315" s="28">
        <v>432001</v>
      </c>
      <c r="B315" s="28">
        <v>3300</v>
      </c>
      <c r="C315" s="28">
        <v>466</v>
      </c>
      <c r="D315" s="28">
        <v>432</v>
      </c>
      <c r="E315" s="28" t="s">
        <v>471</v>
      </c>
      <c r="F315" s="28" t="s">
        <v>472</v>
      </c>
      <c r="G315" s="25" t="s">
        <v>18</v>
      </c>
      <c r="H315" s="29"/>
      <c r="I315" s="26">
        <f>SUMIFS(GD_M_2018!G:G,GD_M_2018!E:E,A315)</f>
        <v>0</v>
      </c>
      <c r="J315" s="29">
        <f>H315+I315</f>
        <v>0</v>
      </c>
      <c r="L315" s="26">
        <f>J315</f>
        <v>0</v>
      </c>
      <c r="M315" s="26">
        <f>SUMIFS(GD_M_2019!G:G,GD_M_2019!E:E,A315)</f>
        <v>0</v>
      </c>
      <c r="N315" s="26">
        <f>M315+L315</f>
        <v>0</v>
      </c>
      <c r="P315" s="26">
        <f>N315</f>
        <v>0</v>
      </c>
      <c r="Q315" s="26">
        <f>SUMIFS(GD_M_2020!G:G,GD_M_2020!E:E,A315)</f>
        <v>0</v>
      </c>
      <c r="R315" s="26">
        <f>Q315+P315</f>
        <v>0</v>
      </c>
    </row>
    <row r="316" spans="1:18" s="6" customFormat="1" x14ac:dyDescent="0.25">
      <c r="A316" s="32"/>
      <c r="B316" s="32"/>
      <c r="C316" s="32"/>
      <c r="D316" s="32">
        <v>430</v>
      </c>
      <c r="E316" s="32" t="s">
        <v>473</v>
      </c>
      <c r="F316" s="32" t="s">
        <v>474</v>
      </c>
      <c r="G316" s="4"/>
      <c r="H316" s="33">
        <f>SUM(H314:H315)</f>
        <v>0</v>
      </c>
      <c r="I316" s="33">
        <f>SUM(I314:I315)</f>
        <v>0</v>
      </c>
      <c r="J316" s="33">
        <f>SUM(J314:J315)</f>
        <v>0</v>
      </c>
      <c r="L316" s="33">
        <f>SUM(L314:L315)</f>
        <v>0</v>
      </c>
      <c r="M316" s="33">
        <f>SUM(M314:M315)</f>
        <v>0</v>
      </c>
      <c r="N316" s="33">
        <f>SUM(N314:N315)</f>
        <v>0</v>
      </c>
      <c r="P316" s="33">
        <f>SUM(P314:P315)</f>
        <v>0</v>
      </c>
      <c r="Q316" s="33">
        <f>SUM(Q314:Q315)</f>
        <v>0</v>
      </c>
      <c r="R316" s="33">
        <f>SUM(R314:R315)</f>
        <v>0</v>
      </c>
    </row>
    <row r="317" spans="1:18" s="6" customFormat="1" x14ac:dyDescent="0.25">
      <c r="A317" s="3"/>
      <c r="B317" s="3"/>
      <c r="C317" s="3"/>
      <c r="D317" s="3">
        <v>400</v>
      </c>
      <c r="E317" s="3" t="s">
        <v>475</v>
      </c>
      <c r="F317" s="3"/>
      <c r="G317" s="4"/>
      <c r="H317" s="5">
        <f>SUM(H310,H316)</f>
        <v>0</v>
      </c>
      <c r="I317" s="5">
        <f>SUM(I310,I316)</f>
        <v>-110240000000</v>
      </c>
      <c r="J317" s="5">
        <f>SUM(J310,J316)</f>
        <v>-110240000000</v>
      </c>
      <c r="L317" s="5">
        <f>SUM(L310,L316)</f>
        <v>-110240000000</v>
      </c>
      <c r="M317" s="5">
        <f>SUM(M310,M316)</f>
        <v>-8400000000</v>
      </c>
      <c r="N317" s="5">
        <f>SUM(N310,N316)</f>
        <v>-118640000000</v>
      </c>
      <c r="P317" s="5">
        <f>SUM(P310,P316)</f>
        <v>-118640000000</v>
      </c>
      <c r="Q317" s="5">
        <f>SUM(Q310,Q316)</f>
        <v>4159999999.9999981</v>
      </c>
      <c r="R317" s="5">
        <f>SUM(R310,R316)</f>
        <v>-114480000000</v>
      </c>
    </row>
    <row r="318" spans="1:18" s="6" customFormat="1" x14ac:dyDescent="0.25">
      <c r="A318" s="53"/>
      <c r="B318" s="53"/>
      <c r="C318" s="53"/>
      <c r="D318" s="53">
        <v>440</v>
      </c>
      <c r="E318" s="53" t="s">
        <v>476</v>
      </c>
      <c r="F318" s="53" t="s">
        <v>477</v>
      </c>
      <c r="G318" s="54"/>
      <c r="H318" s="55">
        <f>SUM(H317,H280)</f>
        <v>0</v>
      </c>
      <c r="I318" s="55">
        <f>SUM(I317,I280)</f>
        <v>-120050000000</v>
      </c>
      <c r="J318" s="55">
        <f>SUM(J317,J280)</f>
        <v>-120050000000</v>
      </c>
      <c r="L318" s="55">
        <f>SUM(L317,L280)</f>
        <v>-120050000000</v>
      </c>
      <c r="M318" s="55">
        <f>SUM(M317,M280)</f>
        <v>-30750000000</v>
      </c>
      <c r="N318" s="55">
        <f>SUM(N317,N280)</f>
        <v>-150800000000</v>
      </c>
      <c r="P318" s="55">
        <f>SUM(P317,P280)</f>
        <v>-150800000000</v>
      </c>
      <c r="Q318" s="55">
        <f>SUM(Q317,Q280)</f>
        <v>10199999999.999996</v>
      </c>
      <c r="R318" s="55">
        <f>SUM(R317,R280)</f>
        <v>-140600000000</v>
      </c>
    </row>
    <row r="319" spans="1:18" s="69" customFormat="1" x14ac:dyDescent="0.25">
      <c r="A319" s="66"/>
      <c r="B319" s="66"/>
      <c r="C319" s="66"/>
      <c r="D319" s="66"/>
      <c r="E319" s="66"/>
      <c r="F319" s="66"/>
      <c r="G319" s="67"/>
      <c r="H319" s="68" t="b">
        <f>ROUND(H318,0)=-ROUND(H202,0)</f>
        <v>1</v>
      </c>
      <c r="I319" s="68" t="b">
        <f>ROUND(I318,0)=-ROUND(I202,0)</f>
        <v>1</v>
      </c>
      <c r="J319" s="68" t="b">
        <f>ROUND(J318,0)=-ROUND(J202,0)</f>
        <v>1</v>
      </c>
      <c r="L319" s="68" t="b">
        <f t="shared" ref="L319:M319" si="209">ROUND(L318,0)=-ROUND(L202,0)</f>
        <v>1</v>
      </c>
      <c r="M319" s="68" t="b">
        <f t="shared" si="209"/>
        <v>1</v>
      </c>
      <c r="N319" s="68" t="b">
        <f>ROUND(N318,0)=-ROUND(N202,0)</f>
        <v>1</v>
      </c>
      <c r="P319" s="68" t="b">
        <f t="shared" ref="P319:Q319" si="210">ROUND(P318,0)=-ROUND(P202,0)</f>
        <v>1</v>
      </c>
      <c r="Q319" s="68" t="b">
        <f t="shared" si="210"/>
        <v>1</v>
      </c>
      <c r="R319" s="68" t="b">
        <f>ROUND(R318,0)=-ROUND(R202,0)</f>
        <v>1</v>
      </c>
    </row>
    <row r="320" spans="1:18" s="6" customFormat="1" x14ac:dyDescent="0.25">
      <c r="A320" s="8"/>
      <c r="B320" s="8"/>
      <c r="C320" s="8"/>
      <c r="D320" s="8"/>
      <c r="E320" s="7" t="s">
        <v>478</v>
      </c>
      <c r="F320" s="7" t="s">
        <v>479</v>
      </c>
      <c r="G320" s="4"/>
      <c r="H320" s="10"/>
      <c r="I320" s="10"/>
      <c r="J320" s="10"/>
      <c r="L320" s="10"/>
      <c r="M320" s="10"/>
      <c r="N320" s="10"/>
      <c r="P320" s="10"/>
      <c r="Q320" s="10"/>
      <c r="R320" s="10"/>
    </row>
    <row r="321" spans="1:18" s="6" customFormat="1" x14ac:dyDescent="0.25">
      <c r="A321" s="8">
        <v>511100</v>
      </c>
      <c r="B321" s="8">
        <v>6100</v>
      </c>
      <c r="C321" s="24">
        <v>5111</v>
      </c>
      <c r="D321" s="24">
        <v>1</v>
      </c>
      <c r="E321" s="24" t="s">
        <v>480</v>
      </c>
      <c r="F321" s="24" t="s">
        <v>481</v>
      </c>
      <c r="G321" s="25" t="s">
        <v>18</v>
      </c>
      <c r="H321" s="26"/>
      <c r="I321" s="26">
        <f>SUMIFS(GD_M_2018!G:G,GD_M_2018!E:E,A321)</f>
        <v>-24000000000</v>
      </c>
      <c r="J321" s="26">
        <f t="shared" ref="J321:J326" si="211">H321+I321</f>
        <v>-24000000000</v>
      </c>
      <c r="L321" s="26"/>
      <c r="M321" s="26">
        <f>SUMIFS(GD_M_2019!G:G,GD_M_2019!E:E,A321)</f>
        <v>-14400000000</v>
      </c>
      <c r="N321" s="26">
        <f t="shared" ref="N321:N326" si="212">M321+L321</f>
        <v>-14400000000</v>
      </c>
      <c r="P321" s="26"/>
      <c r="Q321" s="26">
        <f>SUMIFS(GD_M_2020!G:G,GD_M_2020!E:E,A321)</f>
        <v>-15000000000</v>
      </c>
      <c r="R321" s="26">
        <f t="shared" ref="R321:R326" si="213">Q321+P321</f>
        <v>-15000000000</v>
      </c>
    </row>
    <row r="322" spans="1:18" s="6" customFormat="1" x14ac:dyDescent="0.25">
      <c r="A322" s="8">
        <v>511200</v>
      </c>
      <c r="B322" s="8">
        <v>6100</v>
      </c>
      <c r="C322" s="24">
        <v>5112</v>
      </c>
      <c r="D322" s="24">
        <v>1</v>
      </c>
      <c r="E322" s="24" t="s">
        <v>482</v>
      </c>
      <c r="F322" s="24" t="s">
        <v>483</v>
      </c>
      <c r="G322" s="25" t="s">
        <v>18</v>
      </c>
      <c r="H322" s="26"/>
      <c r="I322" s="26">
        <f>SUMIFS(GD_M_2018!G:G,GD_M_2018!E:E,A322)</f>
        <v>0</v>
      </c>
      <c r="J322" s="26">
        <f t="shared" si="211"/>
        <v>0</v>
      </c>
      <c r="L322" s="26"/>
      <c r="M322" s="26">
        <f>SUMIFS(GD_M_2019!G:G,GD_M_2019!E:E,A322)</f>
        <v>0</v>
      </c>
      <c r="N322" s="26">
        <f t="shared" si="212"/>
        <v>0</v>
      </c>
      <c r="P322" s="26"/>
      <c r="Q322" s="26">
        <f>SUMIFS(GD_M_2020!G:G,GD_M_2020!E:E,A322)</f>
        <v>0</v>
      </c>
      <c r="R322" s="26">
        <f t="shared" si="213"/>
        <v>0</v>
      </c>
    </row>
    <row r="323" spans="1:18" s="6" customFormat="1" x14ac:dyDescent="0.25">
      <c r="A323" s="8">
        <v>511300</v>
      </c>
      <c r="B323" s="8">
        <v>6100</v>
      </c>
      <c r="C323" s="24">
        <v>5113</v>
      </c>
      <c r="D323" s="24">
        <v>1</v>
      </c>
      <c r="E323" s="24" t="s">
        <v>484</v>
      </c>
      <c r="F323" s="24" t="s">
        <v>485</v>
      </c>
      <c r="G323" s="25" t="s">
        <v>18</v>
      </c>
      <c r="H323" s="26"/>
      <c r="I323" s="26">
        <f>SUMIFS(GD_M_2018!G:G,GD_M_2018!E:E,A323)</f>
        <v>0</v>
      </c>
      <c r="J323" s="26">
        <f t="shared" si="211"/>
        <v>0</v>
      </c>
      <c r="L323" s="26"/>
      <c r="M323" s="26">
        <f>SUMIFS(GD_M_2019!G:G,GD_M_2019!E:E,A323)</f>
        <v>0</v>
      </c>
      <c r="N323" s="26">
        <f t="shared" si="212"/>
        <v>0</v>
      </c>
      <c r="P323" s="26"/>
      <c r="Q323" s="26">
        <f>SUMIFS(GD_M_2020!G:G,GD_M_2020!E:E,A323)</f>
        <v>0</v>
      </c>
      <c r="R323" s="26">
        <f t="shared" si="213"/>
        <v>0</v>
      </c>
    </row>
    <row r="324" spans="1:18" s="6" customFormat="1" x14ac:dyDescent="0.25">
      <c r="A324" s="8">
        <v>511400</v>
      </c>
      <c r="B324" s="8">
        <v>6100</v>
      </c>
      <c r="C324" s="24">
        <v>5114</v>
      </c>
      <c r="D324" s="24">
        <v>1</v>
      </c>
      <c r="E324" s="24" t="s">
        <v>486</v>
      </c>
      <c r="F324" s="24" t="s">
        <v>487</v>
      </c>
      <c r="G324" s="25" t="s">
        <v>18</v>
      </c>
      <c r="H324" s="26"/>
      <c r="I324" s="26">
        <f>SUMIFS(GD_M_2018!G:G,GD_M_2018!E:E,A324)</f>
        <v>0</v>
      </c>
      <c r="J324" s="26">
        <f t="shared" si="211"/>
        <v>0</v>
      </c>
      <c r="L324" s="26"/>
      <c r="M324" s="26">
        <f>SUMIFS(GD_M_2019!G:G,GD_M_2019!E:E,A324)</f>
        <v>0</v>
      </c>
      <c r="N324" s="26">
        <f t="shared" si="212"/>
        <v>0</v>
      </c>
      <c r="P324" s="26"/>
      <c r="Q324" s="26">
        <f>SUMIFS(GD_M_2020!G:G,GD_M_2020!E:E,A324)</f>
        <v>0</v>
      </c>
      <c r="R324" s="26">
        <f t="shared" si="213"/>
        <v>0</v>
      </c>
    </row>
    <row r="325" spans="1:18" s="6" customFormat="1" x14ac:dyDescent="0.25">
      <c r="A325" s="8">
        <v>511700</v>
      </c>
      <c r="B325" s="8">
        <v>6100</v>
      </c>
      <c r="C325" s="24">
        <v>5117</v>
      </c>
      <c r="D325" s="24">
        <v>1</v>
      </c>
      <c r="E325" s="24" t="s">
        <v>488</v>
      </c>
      <c r="F325" s="24" t="s">
        <v>489</v>
      </c>
      <c r="G325" s="25" t="s">
        <v>18</v>
      </c>
      <c r="H325" s="26"/>
      <c r="I325" s="26">
        <f>SUMIFS(GD_M_2018!G:G,GD_M_2018!E:E,A325)</f>
        <v>0</v>
      </c>
      <c r="J325" s="26">
        <f t="shared" si="211"/>
        <v>0</v>
      </c>
      <c r="L325" s="26"/>
      <c r="M325" s="26">
        <f>SUMIFS(GD_M_2019!G:G,GD_M_2019!E:E,A325)</f>
        <v>0</v>
      </c>
      <c r="N325" s="26">
        <f t="shared" si="212"/>
        <v>0</v>
      </c>
      <c r="P325" s="26"/>
      <c r="Q325" s="26">
        <f>SUMIFS(GD_M_2020!G:G,GD_M_2020!E:E,A325)</f>
        <v>0</v>
      </c>
      <c r="R325" s="26">
        <f t="shared" si="213"/>
        <v>0</v>
      </c>
    </row>
    <row r="326" spans="1:18" s="6" customFormat="1" x14ac:dyDescent="0.25">
      <c r="A326" s="8">
        <v>511800</v>
      </c>
      <c r="B326" s="8">
        <v>6100</v>
      </c>
      <c r="C326" s="24">
        <v>5118</v>
      </c>
      <c r="D326" s="24">
        <v>1</v>
      </c>
      <c r="E326" s="24" t="s">
        <v>490</v>
      </c>
      <c r="F326" s="24" t="s">
        <v>491</v>
      </c>
      <c r="G326" s="25" t="s">
        <v>18</v>
      </c>
      <c r="H326" s="26"/>
      <c r="I326" s="26">
        <f>SUMIFS(GD_M_2018!G:G,GD_M_2018!E:E,A326)</f>
        <v>0</v>
      </c>
      <c r="J326" s="26">
        <f t="shared" si="211"/>
        <v>0</v>
      </c>
      <c r="L326" s="26"/>
      <c r="M326" s="26">
        <f>SUMIFS(GD_M_2019!G:G,GD_M_2019!E:E,A326)</f>
        <v>0</v>
      </c>
      <c r="N326" s="26">
        <f t="shared" si="212"/>
        <v>0</v>
      </c>
      <c r="P326" s="26"/>
      <c r="Q326" s="26">
        <f>SUMIFS(GD_M_2020!G:G,GD_M_2020!E:E,A326)</f>
        <v>0</v>
      </c>
      <c r="R326" s="26">
        <f t="shared" si="213"/>
        <v>0</v>
      </c>
    </row>
    <row r="327" spans="1:18" s="6" customFormat="1" x14ac:dyDescent="0.25">
      <c r="A327" s="63"/>
      <c r="B327" s="63"/>
      <c r="C327" s="63"/>
      <c r="D327" s="63"/>
      <c r="E327" s="63" t="s">
        <v>492</v>
      </c>
      <c r="F327" s="63" t="s">
        <v>493</v>
      </c>
      <c r="G327" s="4"/>
      <c r="H327" s="70">
        <f>SUM(H321:H326)</f>
        <v>0</v>
      </c>
      <c r="I327" s="70">
        <f>SUM(I321:I326)</f>
        <v>-24000000000</v>
      </c>
      <c r="J327" s="70">
        <f>SUM(J321:J326)</f>
        <v>-24000000000</v>
      </c>
      <c r="L327" s="70">
        <f>SUM(L321:L326)</f>
        <v>0</v>
      </c>
      <c r="M327" s="70">
        <f>SUM(M321:M326)</f>
        <v>-14400000000</v>
      </c>
      <c r="N327" s="70">
        <f>SUM(N321:N326)</f>
        <v>-14400000000</v>
      </c>
      <c r="P327" s="70">
        <f>SUM(P321:P326)</f>
        <v>0</v>
      </c>
      <c r="Q327" s="70">
        <f>SUM(Q321:Q326)</f>
        <v>-15000000000</v>
      </c>
      <c r="R327" s="70">
        <f>SUM(R321:R326)</f>
        <v>-15000000000</v>
      </c>
    </row>
    <row r="328" spans="1:18" s="6" customFormat="1" x14ac:dyDescent="0.25">
      <c r="A328" s="8">
        <v>522100</v>
      </c>
      <c r="B328" s="8">
        <v>6100</v>
      </c>
      <c r="C328" s="24">
        <v>5221</v>
      </c>
      <c r="D328" s="24">
        <v>2</v>
      </c>
      <c r="E328" s="24" t="s">
        <v>494</v>
      </c>
      <c r="F328" s="24" t="s">
        <v>495</v>
      </c>
      <c r="G328" s="25" t="s">
        <v>18</v>
      </c>
      <c r="H328" s="26"/>
      <c r="I328" s="26">
        <f>SUMIFS(GD_M_2018!G:G,GD_M_2018!E:E,A328)</f>
        <v>0</v>
      </c>
      <c r="J328" s="26">
        <f>H328+I328</f>
        <v>0</v>
      </c>
      <c r="L328" s="26"/>
      <c r="M328" s="26">
        <f>SUMIFS(GD_M_2019!G:G,GD_M_2019!E:E,A328)</f>
        <v>0</v>
      </c>
      <c r="N328" s="26">
        <f t="shared" ref="N328:N330" si="214">M328+L328</f>
        <v>0</v>
      </c>
      <c r="P328" s="26"/>
      <c r="Q328" s="26">
        <f>SUMIFS(GD_M_2020!G:G,GD_M_2020!E:E,A328)</f>
        <v>0</v>
      </c>
      <c r="R328" s="26">
        <f t="shared" ref="R328:R330" si="215">Q328+P328</f>
        <v>0</v>
      </c>
    </row>
    <row r="329" spans="1:18" s="6" customFormat="1" x14ac:dyDescent="0.25">
      <c r="A329" s="8">
        <v>522200</v>
      </c>
      <c r="B329" s="8">
        <v>6100</v>
      </c>
      <c r="C329" s="24">
        <v>5222</v>
      </c>
      <c r="D329" s="24">
        <v>2</v>
      </c>
      <c r="E329" s="24" t="s">
        <v>496</v>
      </c>
      <c r="F329" s="24" t="s">
        <v>497</v>
      </c>
      <c r="G329" s="25" t="s">
        <v>18</v>
      </c>
      <c r="H329" s="26"/>
      <c r="I329" s="26">
        <f>SUMIFS(GD_M_2018!G:G,GD_M_2018!E:E,A329)</f>
        <v>0</v>
      </c>
      <c r="J329" s="26">
        <f>H329+I329</f>
        <v>0</v>
      </c>
      <c r="L329" s="26"/>
      <c r="M329" s="26">
        <f>SUMIFS(GD_M_2019!G:G,GD_M_2019!E:E,A329)</f>
        <v>0</v>
      </c>
      <c r="N329" s="26">
        <f t="shared" si="214"/>
        <v>0</v>
      </c>
      <c r="P329" s="26"/>
      <c r="Q329" s="26">
        <f>SUMIFS(GD_M_2020!G:G,GD_M_2020!E:E,A329)</f>
        <v>0</v>
      </c>
      <c r="R329" s="26">
        <f t="shared" si="215"/>
        <v>0</v>
      </c>
    </row>
    <row r="330" spans="1:18" s="6" customFormat="1" x14ac:dyDescent="0.25">
      <c r="A330" s="8">
        <v>522300</v>
      </c>
      <c r="B330" s="8">
        <v>6100</v>
      </c>
      <c r="C330" s="24">
        <v>5223</v>
      </c>
      <c r="D330" s="24">
        <v>2</v>
      </c>
      <c r="E330" s="24" t="s">
        <v>498</v>
      </c>
      <c r="F330" s="24" t="s">
        <v>499</v>
      </c>
      <c r="G330" s="25" t="s">
        <v>18</v>
      </c>
      <c r="H330" s="26"/>
      <c r="I330" s="26">
        <f>SUMIFS(GD_M_2018!G:G,GD_M_2018!E:E,A330)</f>
        <v>0</v>
      </c>
      <c r="J330" s="26">
        <f>H330+I330</f>
        <v>0</v>
      </c>
      <c r="L330" s="26"/>
      <c r="M330" s="26">
        <f>SUMIFS(GD_M_2019!G:G,GD_M_2019!E:E,A330)</f>
        <v>0</v>
      </c>
      <c r="N330" s="26">
        <f t="shared" si="214"/>
        <v>0</v>
      </c>
      <c r="P330" s="26"/>
      <c r="Q330" s="26">
        <f>SUMIFS(GD_M_2020!G:G,GD_M_2020!E:E,A330)</f>
        <v>0</v>
      </c>
      <c r="R330" s="26">
        <f t="shared" si="215"/>
        <v>0</v>
      </c>
    </row>
    <row r="331" spans="1:18" s="6" customFormat="1" x14ac:dyDescent="0.25">
      <c r="A331" s="63"/>
      <c r="B331" s="63"/>
      <c r="C331" s="63"/>
      <c r="D331" s="63"/>
      <c r="E331" s="63" t="s">
        <v>500</v>
      </c>
      <c r="F331" s="63" t="s">
        <v>501</v>
      </c>
      <c r="G331" s="4"/>
      <c r="H331" s="70">
        <f>SUM(H328:H330)</f>
        <v>0</v>
      </c>
      <c r="I331" s="70">
        <f>SUM(I328:I330)</f>
        <v>0</v>
      </c>
      <c r="J331" s="70">
        <f>SUM(J328:J330)</f>
        <v>0</v>
      </c>
      <c r="L331" s="70">
        <f>SUM(L328:L330)</f>
        <v>0</v>
      </c>
      <c r="M331" s="70">
        <f>SUM(M328:M330)</f>
        <v>0</v>
      </c>
      <c r="N331" s="70">
        <f>SUM(N328:N330)</f>
        <v>0</v>
      </c>
      <c r="P331" s="70">
        <f>SUM(P328:P330)</f>
        <v>0</v>
      </c>
      <c r="Q331" s="70">
        <f>SUM(Q328:Q330)</f>
        <v>0</v>
      </c>
      <c r="R331" s="70">
        <f>SUM(R328:R330)</f>
        <v>0</v>
      </c>
    </row>
    <row r="332" spans="1:18" s="6" customFormat="1" x14ac:dyDescent="0.25">
      <c r="A332" s="71"/>
      <c r="B332" s="71"/>
      <c r="C332" s="71"/>
      <c r="D332" s="71">
        <v>10</v>
      </c>
      <c r="E332" s="71" t="s">
        <v>502</v>
      </c>
      <c r="F332" s="71" t="s">
        <v>503</v>
      </c>
      <c r="G332" s="4"/>
      <c r="H332" s="72">
        <f>H327+H331</f>
        <v>0</v>
      </c>
      <c r="I332" s="72">
        <f>I327+I331</f>
        <v>-24000000000</v>
      </c>
      <c r="J332" s="72">
        <f>J327+J331</f>
        <v>-24000000000</v>
      </c>
      <c r="L332" s="72">
        <f>L327+L331</f>
        <v>0</v>
      </c>
      <c r="M332" s="72">
        <f>M327+M331</f>
        <v>-14400000000</v>
      </c>
      <c r="N332" s="72">
        <f>N327+N331</f>
        <v>-14400000000</v>
      </c>
      <c r="P332" s="72">
        <f>P327+P331</f>
        <v>0</v>
      </c>
      <c r="Q332" s="72">
        <f>Q327+Q331</f>
        <v>-15000000000</v>
      </c>
      <c r="R332" s="72">
        <f>R327+R331</f>
        <v>-15000000000</v>
      </c>
    </row>
    <row r="333" spans="1:18" s="6" customFormat="1" x14ac:dyDescent="0.25">
      <c r="A333" s="8">
        <v>632100</v>
      </c>
      <c r="B333" s="8">
        <v>6200</v>
      </c>
      <c r="C333" s="24">
        <v>6321</v>
      </c>
      <c r="D333" s="24">
        <v>11</v>
      </c>
      <c r="E333" s="24" t="s">
        <v>504</v>
      </c>
      <c r="F333" s="24" t="s">
        <v>505</v>
      </c>
      <c r="G333" s="25" t="s">
        <v>18</v>
      </c>
      <c r="H333" s="26"/>
      <c r="I333" s="26">
        <f>SUMIFS(GD_M_2018!G:G,GD_M_2018!E:E,A333)</f>
        <v>20000000000</v>
      </c>
      <c r="J333" s="26">
        <f>H333+I333</f>
        <v>20000000000</v>
      </c>
      <c r="L333" s="26"/>
      <c r="M333" s="26">
        <f>SUMIFS(GD_M_2019!G:G,GD_M_2019!E:E,A333)</f>
        <v>12000000000</v>
      </c>
      <c r="N333" s="26">
        <f t="shared" ref="N333:N337" si="216">M333+L333</f>
        <v>12000000000</v>
      </c>
      <c r="P333" s="26"/>
      <c r="Q333" s="26">
        <f>SUMIFS(GD_M_2020!G:G,GD_M_2020!E:E,A333)</f>
        <v>11999999999.999998</v>
      </c>
      <c r="R333" s="26">
        <f t="shared" ref="R333:R337" si="217">Q333+P333</f>
        <v>11999999999.999998</v>
      </c>
    </row>
    <row r="334" spans="1:18" s="6" customFormat="1" x14ac:dyDescent="0.25">
      <c r="A334" s="8">
        <v>632200</v>
      </c>
      <c r="B334" s="8">
        <v>6200</v>
      </c>
      <c r="C334" s="24">
        <v>6322</v>
      </c>
      <c r="D334" s="24">
        <v>11</v>
      </c>
      <c r="E334" s="24" t="s">
        <v>506</v>
      </c>
      <c r="F334" s="24" t="s">
        <v>507</v>
      </c>
      <c r="G334" s="25" t="s">
        <v>18</v>
      </c>
      <c r="H334" s="26"/>
      <c r="I334" s="26">
        <f>SUMIFS(GD_M_2018!G:G,GD_M_2018!E:E,A334)</f>
        <v>0</v>
      </c>
      <c r="J334" s="26">
        <f>H334+I334</f>
        <v>0</v>
      </c>
      <c r="L334" s="26"/>
      <c r="M334" s="26">
        <f>SUMIFS(GD_M_2019!G:G,GD_M_2019!E:E,A334)</f>
        <v>0</v>
      </c>
      <c r="N334" s="26">
        <f t="shared" si="216"/>
        <v>0</v>
      </c>
      <c r="P334" s="26"/>
      <c r="Q334" s="26">
        <f>SUMIFS(GD_M_2020!G:G,GD_M_2020!E:E,A334)</f>
        <v>0</v>
      </c>
      <c r="R334" s="26">
        <f t="shared" si="217"/>
        <v>0</v>
      </c>
    </row>
    <row r="335" spans="1:18" s="6" customFormat="1" x14ac:dyDescent="0.25">
      <c r="A335" s="8">
        <v>632300</v>
      </c>
      <c r="B335" s="8">
        <v>6200</v>
      </c>
      <c r="C335" s="24">
        <v>6323</v>
      </c>
      <c r="D335" s="24">
        <v>11</v>
      </c>
      <c r="E335" s="24" t="s">
        <v>508</v>
      </c>
      <c r="F335" s="24" t="s">
        <v>509</v>
      </c>
      <c r="G335" s="25" t="s">
        <v>18</v>
      </c>
      <c r="H335" s="26"/>
      <c r="I335" s="26">
        <f>SUMIFS(GD_M_2018!G:G,GD_M_2018!E:E,A335)</f>
        <v>0</v>
      </c>
      <c r="J335" s="26">
        <f>H335+I335</f>
        <v>0</v>
      </c>
      <c r="L335" s="26"/>
      <c r="M335" s="26">
        <f>SUMIFS(GD_M_2019!G:G,GD_M_2019!E:E,A335)</f>
        <v>0</v>
      </c>
      <c r="N335" s="26">
        <f t="shared" si="216"/>
        <v>0</v>
      </c>
      <c r="P335" s="26"/>
      <c r="Q335" s="26">
        <f>SUMIFS(GD_M_2020!G:G,GD_M_2020!E:E,A335)</f>
        <v>0</v>
      </c>
      <c r="R335" s="26">
        <f t="shared" si="217"/>
        <v>0</v>
      </c>
    </row>
    <row r="336" spans="1:18" s="6" customFormat="1" x14ac:dyDescent="0.25">
      <c r="A336" s="8">
        <v>632400</v>
      </c>
      <c r="B336" s="8">
        <v>6200</v>
      </c>
      <c r="C336" s="24">
        <v>6324</v>
      </c>
      <c r="D336" s="24">
        <v>11</v>
      </c>
      <c r="E336" s="24" t="s">
        <v>510</v>
      </c>
      <c r="F336" s="24" t="s">
        <v>511</v>
      </c>
      <c r="G336" s="25" t="s">
        <v>18</v>
      </c>
      <c r="H336" s="26"/>
      <c r="I336" s="26">
        <f>SUMIFS(GD_M_2018!G:G,GD_M_2018!E:E,A336)</f>
        <v>0</v>
      </c>
      <c r="J336" s="26">
        <f>H336+I336</f>
        <v>0</v>
      </c>
      <c r="L336" s="26"/>
      <c r="M336" s="26">
        <f>SUMIFS(GD_M_2019!G:G,GD_M_2019!E:E,A336)</f>
        <v>0</v>
      </c>
      <c r="N336" s="26">
        <f t="shared" si="216"/>
        <v>0</v>
      </c>
      <c r="P336" s="26"/>
      <c r="Q336" s="26">
        <f>SUMIFS(GD_M_2020!G:G,GD_M_2020!E:E,A336)</f>
        <v>0</v>
      </c>
      <c r="R336" s="26">
        <f t="shared" si="217"/>
        <v>0</v>
      </c>
    </row>
    <row r="337" spans="1:18" s="6" customFormat="1" x14ac:dyDescent="0.25">
      <c r="A337" s="8">
        <v>632500</v>
      </c>
      <c r="B337" s="8">
        <v>6200</v>
      </c>
      <c r="C337" s="24">
        <v>6325</v>
      </c>
      <c r="D337" s="24">
        <v>11</v>
      </c>
      <c r="E337" s="24" t="s">
        <v>512</v>
      </c>
      <c r="F337" s="24" t="s">
        <v>513</v>
      </c>
      <c r="G337" s="25" t="s">
        <v>18</v>
      </c>
      <c r="H337" s="26"/>
      <c r="I337" s="26">
        <f>SUMIFS(GD_M_2018!G:G,GD_M_2018!E:E,A337)</f>
        <v>0</v>
      </c>
      <c r="J337" s="26">
        <f>H337+I337</f>
        <v>0</v>
      </c>
      <c r="L337" s="26"/>
      <c r="M337" s="26">
        <f>SUMIFS(GD_M_2019!G:G,GD_M_2019!E:E,A337)</f>
        <v>0</v>
      </c>
      <c r="N337" s="26">
        <f t="shared" si="216"/>
        <v>0</v>
      </c>
      <c r="P337" s="26"/>
      <c r="Q337" s="26">
        <f>SUMIFS(GD_M_2020!G:G,GD_M_2020!E:E,A337)</f>
        <v>0</v>
      </c>
      <c r="R337" s="26">
        <f t="shared" si="217"/>
        <v>0</v>
      </c>
    </row>
    <row r="338" spans="1:18" s="6" customFormat="1" x14ac:dyDescent="0.25">
      <c r="A338" s="63"/>
      <c r="B338" s="63"/>
      <c r="C338" s="63"/>
      <c r="D338" s="63"/>
      <c r="E338" s="63" t="s">
        <v>514</v>
      </c>
      <c r="F338" s="63" t="s">
        <v>515</v>
      </c>
      <c r="G338" s="4"/>
      <c r="H338" s="70">
        <f>SUM(H333:H337)</f>
        <v>0</v>
      </c>
      <c r="I338" s="70">
        <f>SUM(I333:I337)</f>
        <v>20000000000</v>
      </c>
      <c r="J338" s="70">
        <f>SUM(J333:J337)</f>
        <v>20000000000</v>
      </c>
      <c r="L338" s="70">
        <f>SUM(L333:L337)</f>
        <v>0</v>
      </c>
      <c r="M338" s="70">
        <f>SUM(M333:M337)</f>
        <v>12000000000</v>
      </c>
      <c r="N338" s="70">
        <f>SUM(N333:N337)</f>
        <v>12000000000</v>
      </c>
      <c r="P338" s="70">
        <f>SUM(P333:P337)</f>
        <v>0</v>
      </c>
      <c r="Q338" s="70">
        <f>SUM(Q333:Q337)</f>
        <v>11999999999.999998</v>
      </c>
      <c r="R338" s="70">
        <f>SUM(R333:R337)</f>
        <v>11999999999.999998</v>
      </c>
    </row>
    <row r="339" spans="1:18" s="6" customFormat="1" x14ac:dyDescent="0.25">
      <c r="A339" s="71"/>
      <c r="B339" s="71"/>
      <c r="C339" s="71"/>
      <c r="D339" s="71">
        <v>20</v>
      </c>
      <c r="E339" s="71" t="s">
        <v>516</v>
      </c>
      <c r="F339" s="71" t="s">
        <v>517</v>
      </c>
      <c r="G339" s="4"/>
      <c r="H339" s="72">
        <f>SUM(H321:H326,H328:H330,H333:H337)</f>
        <v>0</v>
      </c>
      <c r="I339" s="72">
        <f>SUM(I321:I326,I328:I330,I333:I337)</f>
        <v>-4000000000</v>
      </c>
      <c r="J339" s="72">
        <f>SUM(J321:J326,J328:J330,J333:J337)</f>
        <v>-4000000000</v>
      </c>
      <c r="L339" s="72">
        <f>SUM(L321:L326,L328:L330,L333:L337)</f>
        <v>0</v>
      </c>
      <c r="M339" s="72">
        <f>SUM(M321:M326,M328:M330,M333:M337)</f>
        <v>-2400000000</v>
      </c>
      <c r="N339" s="72">
        <f>SUM(N321:N326,N328:N330,N333:N337)</f>
        <v>-2400000000</v>
      </c>
      <c r="P339" s="72">
        <f>SUM(P321:P326,P328:P330,P333:P337)</f>
        <v>0</v>
      </c>
      <c r="Q339" s="72">
        <f>SUM(Q321:Q326,Q328:Q330,Q333:Q337)</f>
        <v>-3000000000.0000019</v>
      </c>
      <c r="R339" s="72">
        <f>SUM(R321:R326,R328:R330,R333:R337)</f>
        <v>-3000000000.0000019</v>
      </c>
    </row>
    <row r="340" spans="1:18" s="6" customFormat="1" x14ac:dyDescent="0.25">
      <c r="A340" s="71"/>
      <c r="B340" s="71"/>
      <c r="C340" s="71"/>
      <c r="D340" s="71"/>
      <c r="E340" s="71"/>
      <c r="F340" s="71"/>
      <c r="G340" s="4"/>
      <c r="H340" s="73" t="e">
        <f>H339/H332</f>
        <v>#DIV/0!</v>
      </c>
      <c r="I340" s="72"/>
      <c r="J340" s="73">
        <f>J339/J332</f>
        <v>0.16666666666666666</v>
      </c>
      <c r="L340" s="72"/>
      <c r="M340" s="72"/>
      <c r="N340" s="73">
        <f>N339/N332</f>
        <v>0.16666666666666666</v>
      </c>
      <c r="P340" s="72"/>
      <c r="Q340" s="72"/>
      <c r="R340" s="73">
        <f>R339/R332</f>
        <v>0.20000000000000012</v>
      </c>
    </row>
    <row r="341" spans="1:18" s="6" customFormat="1" x14ac:dyDescent="0.25">
      <c r="A341" s="6">
        <v>515100</v>
      </c>
      <c r="B341" s="6">
        <v>6800</v>
      </c>
      <c r="C341" s="35">
        <v>5151</v>
      </c>
      <c r="D341" s="24">
        <v>21</v>
      </c>
      <c r="E341" s="35" t="s">
        <v>518</v>
      </c>
      <c r="F341" s="35" t="s">
        <v>519</v>
      </c>
      <c r="G341" s="25" t="s">
        <v>18</v>
      </c>
      <c r="H341" s="26"/>
      <c r="I341" s="26">
        <f>SUMIFS(GD_M_2018!G:G,GD_M_2018!E:E,A341)</f>
        <v>0</v>
      </c>
      <c r="J341" s="26">
        <f t="shared" ref="J341:J346" si="218">H341+I341</f>
        <v>0</v>
      </c>
      <c r="L341" s="26"/>
      <c r="M341" s="26">
        <f>SUMIFS(GD_M_2019!G:G,GD_M_2019!E:E,A341)</f>
        <v>-5100000000</v>
      </c>
      <c r="N341" s="26">
        <f t="shared" ref="N341:N346" si="219">M341+L341</f>
        <v>-5100000000</v>
      </c>
      <c r="P341" s="26"/>
      <c r="Q341" s="26">
        <f>SUMIFS(GD_M_2020!G:G,GD_M_2020!E:E,A341)</f>
        <v>-1500000000</v>
      </c>
      <c r="R341" s="26">
        <f t="shared" ref="R341:R346" si="220">Q341+P341</f>
        <v>-1500000000</v>
      </c>
    </row>
    <row r="342" spans="1:18" s="6" customFormat="1" x14ac:dyDescent="0.25">
      <c r="A342" s="6">
        <v>515200</v>
      </c>
      <c r="B342" s="6">
        <v>6800</v>
      </c>
      <c r="C342" s="35">
        <v>5152</v>
      </c>
      <c r="D342" s="24">
        <v>21</v>
      </c>
      <c r="E342" s="35" t="s">
        <v>520</v>
      </c>
      <c r="F342" s="35" t="s">
        <v>521</v>
      </c>
      <c r="G342" s="25" t="s">
        <v>18</v>
      </c>
      <c r="H342" s="26"/>
      <c r="I342" s="26">
        <f>SUMIFS(GD_M_2018!G:G,GD_M_2018!E:E,A342)</f>
        <v>0</v>
      </c>
      <c r="J342" s="26">
        <f t="shared" si="218"/>
        <v>0</v>
      </c>
      <c r="L342" s="26"/>
      <c r="M342" s="26">
        <f>SUMIFS(GD_M_2019!G:G,GD_M_2019!E:E,A342)</f>
        <v>0</v>
      </c>
      <c r="N342" s="26">
        <f t="shared" si="219"/>
        <v>0</v>
      </c>
      <c r="P342" s="26"/>
      <c r="Q342" s="26">
        <f>SUMIFS(GD_M_2020!G:G,GD_M_2020!E:E,A342)</f>
        <v>0</v>
      </c>
      <c r="R342" s="26">
        <f t="shared" si="220"/>
        <v>0</v>
      </c>
    </row>
    <row r="343" spans="1:18" s="6" customFormat="1" x14ac:dyDescent="0.25">
      <c r="A343" s="6">
        <v>515300</v>
      </c>
      <c r="B343" s="6">
        <v>6800</v>
      </c>
      <c r="C343" s="35">
        <v>5153</v>
      </c>
      <c r="D343" s="24">
        <v>21</v>
      </c>
      <c r="E343" s="35" t="s">
        <v>522</v>
      </c>
      <c r="F343" s="35" t="s">
        <v>523</v>
      </c>
      <c r="G343" s="25" t="s">
        <v>18</v>
      </c>
      <c r="H343" s="26"/>
      <c r="I343" s="26">
        <f>SUMIFS(GD_M_2018!G:G,GD_M_2018!E:E,A343)</f>
        <v>0</v>
      </c>
      <c r="J343" s="26">
        <f t="shared" si="218"/>
        <v>0</v>
      </c>
      <c r="L343" s="26"/>
      <c r="M343" s="26">
        <f>SUMIFS(GD_M_2019!G:G,GD_M_2019!E:E,A343)</f>
        <v>0</v>
      </c>
      <c r="N343" s="26">
        <f t="shared" si="219"/>
        <v>0</v>
      </c>
      <c r="P343" s="26"/>
      <c r="Q343" s="26">
        <f>SUMIFS(GD_M_2020!G:G,GD_M_2020!E:E,A343)</f>
        <v>0</v>
      </c>
      <c r="R343" s="26">
        <f t="shared" si="220"/>
        <v>0</v>
      </c>
    </row>
    <row r="344" spans="1:18" s="6" customFormat="1" x14ac:dyDescent="0.25">
      <c r="A344" s="6">
        <v>515400</v>
      </c>
      <c r="B344" s="6">
        <v>6800</v>
      </c>
      <c r="C344" s="35">
        <v>5154</v>
      </c>
      <c r="D344" s="24">
        <v>21</v>
      </c>
      <c r="E344" s="35" t="s">
        <v>524</v>
      </c>
      <c r="F344" s="35" t="s">
        <v>525</v>
      </c>
      <c r="G344" s="25" t="s">
        <v>18</v>
      </c>
      <c r="H344" s="26"/>
      <c r="I344" s="26">
        <f>SUMIFS(GD_M_2018!G:G,GD_M_2018!E:E,A344)</f>
        <v>0</v>
      </c>
      <c r="J344" s="26">
        <f t="shared" si="218"/>
        <v>0</v>
      </c>
      <c r="L344" s="26"/>
      <c r="M344" s="26">
        <f>SUMIFS(GD_M_2019!G:G,GD_M_2019!E:E,A344)</f>
        <v>0</v>
      </c>
      <c r="N344" s="26">
        <f t="shared" si="219"/>
        <v>0</v>
      </c>
      <c r="P344" s="26"/>
      <c r="Q344" s="26">
        <f>SUMIFS(GD_M_2020!G:G,GD_M_2020!E:E,A344)</f>
        <v>-7000000000</v>
      </c>
      <c r="R344" s="26">
        <f t="shared" si="220"/>
        <v>-7000000000</v>
      </c>
    </row>
    <row r="345" spans="1:18" s="6" customFormat="1" x14ac:dyDescent="0.25">
      <c r="A345" s="6">
        <v>515500</v>
      </c>
      <c r="B345" s="6">
        <v>6800</v>
      </c>
      <c r="C345" s="35">
        <v>5155</v>
      </c>
      <c r="D345" s="24">
        <v>21</v>
      </c>
      <c r="E345" s="35" t="s">
        <v>526</v>
      </c>
      <c r="F345" s="35" t="s">
        <v>527</v>
      </c>
      <c r="G345" s="25" t="s">
        <v>18</v>
      </c>
      <c r="H345" s="26"/>
      <c r="I345" s="26">
        <f>SUMIFS(GD_M_2018!G:G,GD_M_2018!E:E,A345)</f>
        <v>0</v>
      </c>
      <c r="J345" s="26">
        <f t="shared" si="218"/>
        <v>0</v>
      </c>
      <c r="L345" s="26"/>
      <c r="M345" s="26">
        <f>SUMIFS(GD_M_2019!G:G,GD_M_2019!E:E,A345)</f>
        <v>-7700000000</v>
      </c>
      <c r="N345" s="26">
        <f t="shared" si="219"/>
        <v>-7700000000</v>
      </c>
      <c r="P345" s="26"/>
      <c r="Q345" s="26">
        <f>SUMIFS(GD_M_2020!G:G,GD_M_2020!E:E,A345)</f>
        <v>0</v>
      </c>
      <c r="R345" s="26">
        <f t="shared" si="220"/>
        <v>0</v>
      </c>
    </row>
    <row r="346" spans="1:18" s="6" customFormat="1" x14ac:dyDescent="0.25">
      <c r="A346" s="6">
        <v>515600</v>
      </c>
      <c r="B346" s="6">
        <v>6800</v>
      </c>
      <c r="C346" s="35">
        <v>5156</v>
      </c>
      <c r="D346" s="24">
        <v>21</v>
      </c>
      <c r="E346" s="35" t="s">
        <v>528</v>
      </c>
      <c r="F346" s="35" t="s">
        <v>529</v>
      </c>
      <c r="G346" s="25" t="s">
        <v>18</v>
      </c>
      <c r="H346" s="26"/>
      <c r="I346" s="26">
        <f>SUMIFS(GD_M_2018!G:G,GD_M_2018!E:E,A346)</f>
        <v>0</v>
      </c>
      <c r="J346" s="26">
        <f t="shared" si="218"/>
        <v>0</v>
      </c>
      <c r="L346" s="26"/>
      <c r="M346" s="26">
        <f>SUMIFS(GD_M_2019!G:G,GD_M_2019!E:E,A346)</f>
        <v>0</v>
      </c>
      <c r="N346" s="26">
        <f t="shared" si="219"/>
        <v>0</v>
      </c>
      <c r="P346" s="26"/>
      <c r="Q346" s="26">
        <f>SUMIFS(GD_M_2020!G:G,GD_M_2020!E:E,A346)</f>
        <v>0</v>
      </c>
      <c r="R346" s="26">
        <f t="shared" si="220"/>
        <v>0</v>
      </c>
    </row>
    <row r="347" spans="1:18" s="6" customFormat="1" x14ac:dyDescent="0.25">
      <c r="A347" s="63"/>
      <c r="B347" s="63"/>
      <c r="C347" s="63"/>
      <c r="D347" s="63"/>
      <c r="E347" s="63" t="s">
        <v>530</v>
      </c>
      <c r="F347" s="63" t="s">
        <v>531</v>
      </c>
      <c r="G347" s="4"/>
      <c r="H347" s="70">
        <f>SUM(H341:H346)</f>
        <v>0</v>
      </c>
      <c r="I347" s="70">
        <f>SUM(I341:I346)</f>
        <v>0</v>
      </c>
      <c r="J347" s="70">
        <f>SUM(J341:J346)</f>
        <v>0</v>
      </c>
      <c r="L347" s="70">
        <f>SUM(L341:L346)</f>
        <v>0</v>
      </c>
      <c r="M347" s="70">
        <f>SUM(M341:M346)</f>
        <v>-12800000000</v>
      </c>
      <c r="N347" s="70">
        <f>SUM(N341:N346)</f>
        <v>-12800000000</v>
      </c>
      <c r="P347" s="70">
        <f>SUM(P341:P346)</f>
        <v>0</v>
      </c>
      <c r="Q347" s="70">
        <f>SUM(Q341:Q346)</f>
        <v>-8500000000</v>
      </c>
      <c r="R347" s="70">
        <f>SUM(R341:R346)</f>
        <v>-8500000000</v>
      </c>
    </row>
    <row r="348" spans="1:18" s="6" customFormat="1" x14ac:dyDescent="0.25">
      <c r="A348" s="6">
        <v>635100</v>
      </c>
      <c r="B348" s="6">
        <v>6900</v>
      </c>
      <c r="C348" s="35">
        <v>6351</v>
      </c>
      <c r="D348" s="24">
        <v>23</v>
      </c>
      <c r="E348" s="35" t="s">
        <v>532</v>
      </c>
      <c r="F348" s="35" t="s">
        <v>533</v>
      </c>
      <c r="G348" s="25" t="s">
        <v>18</v>
      </c>
      <c r="H348" s="26"/>
      <c r="I348" s="26">
        <f>SUMIFS(GD_M_2018!G:G,GD_M_2018!E:E,A348)</f>
        <v>0</v>
      </c>
      <c r="J348" s="26">
        <f t="shared" ref="J348:J353" si="221">H348+I348</f>
        <v>0</v>
      </c>
      <c r="L348" s="26"/>
      <c r="M348" s="26">
        <f>SUMIFS(GD_M_2019!G:G,GD_M_2019!E:E,A348)</f>
        <v>0</v>
      </c>
      <c r="N348" s="26">
        <f t="shared" ref="N348:N353" si="222">M348+L348</f>
        <v>0</v>
      </c>
      <c r="P348" s="26"/>
      <c r="Q348" s="26">
        <f>SUMIFS(GD_M_2020!G:G,GD_M_2020!E:E,A348)</f>
        <v>0</v>
      </c>
      <c r="R348" s="26">
        <f t="shared" ref="R348:R353" si="223">Q348+P348</f>
        <v>0</v>
      </c>
    </row>
    <row r="349" spans="1:18" s="6" customFormat="1" x14ac:dyDescent="0.25">
      <c r="A349" s="6">
        <v>635200</v>
      </c>
      <c r="B349" s="6">
        <v>6900</v>
      </c>
      <c r="C349" s="35">
        <v>6352</v>
      </c>
      <c r="D349" s="24"/>
      <c r="E349" s="35" t="s">
        <v>534</v>
      </c>
      <c r="F349" s="35" t="s">
        <v>535</v>
      </c>
      <c r="G349" s="25" t="s">
        <v>18</v>
      </c>
      <c r="H349" s="26"/>
      <c r="I349" s="26">
        <f>SUMIFS(GD_M_2018!G:G,GD_M_2018!E:E,A349)</f>
        <v>0</v>
      </c>
      <c r="J349" s="26">
        <f t="shared" si="221"/>
        <v>0</v>
      </c>
      <c r="L349" s="26"/>
      <c r="M349" s="26">
        <f>SUMIFS(GD_M_2019!G:G,GD_M_2019!E:E,A349)</f>
        <v>0</v>
      </c>
      <c r="N349" s="26">
        <f t="shared" si="222"/>
        <v>0</v>
      </c>
      <c r="P349" s="26"/>
      <c r="Q349" s="26">
        <f>SUMIFS(GD_M_2020!G:G,GD_M_2020!E:E,A349)</f>
        <v>0</v>
      </c>
      <c r="R349" s="26">
        <f t="shared" si="223"/>
        <v>0</v>
      </c>
    </row>
    <row r="350" spans="1:18" s="6" customFormat="1" x14ac:dyDescent="0.25">
      <c r="A350" s="6">
        <v>635300</v>
      </c>
      <c r="B350" s="6">
        <v>6900</v>
      </c>
      <c r="C350" s="35">
        <v>6353</v>
      </c>
      <c r="D350" s="24"/>
      <c r="E350" s="35" t="s">
        <v>536</v>
      </c>
      <c r="F350" s="35" t="s">
        <v>537</v>
      </c>
      <c r="G350" s="25" t="s">
        <v>18</v>
      </c>
      <c r="H350" s="26"/>
      <c r="I350" s="26">
        <f>SUMIFS(GD_M_2018!G:G,GD_M_2018!E:E,A350)</f>
        <v>0</v>
      </c>
      <c r="J350" s="26">
        <f t="shared" si="221"/>
        <v>0</v>
      </c>
      <c r="L350" s="26"/>
      <c r="M350" s="26">
        <f>SUMIFS(GD_M_2019!G:G,GD_M_2019!E:E,A350)</f>
        <v>0</v>
      </c>
      <c r="N350" s="26">
        <f t="shared" si="222"/>
        <v>0</v>
      </c>
      <c r="P350" s="26"/>
      <c r="Q350" s="26">
        <f>SUMIFS(GD_M_2020!G:G,GD_M_2020!E:E,A350)</f>
        <v>0</v>
      </c>
      <c r="R350" s="26">
        <f t="shared" si="223"/>
        <v>0</v>
      </c>
    </row>
    <row r="351" spans="1:18" s="6" customFormat="1" x14ac:dyDescent="0.25">
      <c r="A351" s="6">
        <v>635400</v>
      </c>
      <c r="B351" s="6">
        <v>6900</v>
      </c>
      <c r="C351" s="35">
        <v>6354</v>
      </c>
      <c r="D351" s="24"/>
      <c r="E351" s="35" t="s">
        <v>538</v>
      </c>
      <c r="F351" s="35" t="s">
        <v>539</v>
      </c>
      <c r="G351" s="25" t="s">
        <v>18</v>
      </c>
      <c r="H351" s="26"/>
      <c r="I351" s="26">
        <f>SUMIFS(GD_M_2018!G:G,GD_M_2018!E:E,A351)</f>
        <v>0</v>
      </c>
      <c r="J351" s="26">
        <f t="shared" si="221"/>
        <v>0</v>
      </c>
      <c r="L351" s="26"/>
      <c r="M351" s="26">
        <f>SUMIFS(GD_M_2019!G:G,GD_M_2019!E:E,A351)</f>
        <v>0</v>
      </c>
      <c r="N351" s="26">
        <f t="shared" si="222"/>
        <v>0</v>
      </c>
      <c r="P351" s="26"/>
      <c r="Q351" s="26">
        <f>SUMIFS(GD_M_2020!G:G,GD_M_2020!E:E,A351)</f>
        <v>0</v>
      </c>
      <c r="R351" s="26">
        <f t="shared" si="223"/>
        <v>0</v>
      </c>
    </row>
    <row r="352" spans="1:18" s="6" customFormat="1" x14ac:dyDescent="0.25">
      <c r="A352" s="6">
        <v>635500</v>
      </c>
      <c r="B352" s="6">
        <v>6900</v>
      </c>
      <c r="C352" s="35">
        <v>6355</v>
      </c>
      <c r="D352" s="24"/>
      <c r="E352" s="35" t="s">
        <v>540</v>
      </c>
      <c r="F352" s="35" t="s">
        <v>541</v>
      </c>
      <c r="G352" s="25" t="s">
        <v>18</v>
      </c>
      <c r="H352" s="26"/>
      <c r="I352" s="26">
        <f>SUMIFS(GD_M_2018!G:G,GD_M_2018!E:E,A352)</f>
        <v>0</v>
      </c>
      <c r="J352" s="26">
        <f t="shared" si="221"/>
        <v>0</v>
      </c>
      <c r="L352" s="26"/>
      <c r="M352" s="26">
        <f>SUMIFS(GD_M_2019!G:G,GD_M_2019!E:E,A352)</f>
        <v>0</v>
      </c>
      <c r="N352" s="26">
        <f t="shared" si="222"/>
        <v>0</v>
      </c>
      <c r="P352" s="26"/>
      <c r="Q352" s="26">
        <f>SUMIFS(GD_M_2020!G:G,GD_M_2020!E:E,A352)</f>
        <v>0</v>
      </c>
      <c r="R352" s="26">
        <f t="shared" si="223"/>
        <v>0</v>
      </c>
    </row>
    <row r="353" spans="1:18" s="6" customFormat="1" x14ac:dyDescent="0.25">
      <c r="A353" s="6">
        <v>635600</v>
      </c>
      <c r="B353" s="6">
        <v>6900</v>
      </c>
      <c r="C353" s="35">
        <v>6356</v>
      </c>
      <c r="D353" s="24"/>
      <c r="E353" s="35" t="s">
        <v>542</v>
      </c>
      <c r="F353" s="35" t="s">
        <v>543</v>
      </c>
      <c r="G353" s="25" t="s">
        <v>18</v>
      </c>
      <c r="H353" s="26"/>
      <c r="I353" s="26">
        <f>SUMIFS(GD_M_2018!G:G,GD_M_2018!E:E,A353)</f>
        <v>0</v>
      </c>
      <c r="J353" s="26">
        <f t="shared" si="221"/>
        <v>0</v>
      </c>
      <c r="L353" s="26"/>
      <c r="M353" s="26">
        <f>SUMIFS(GD_M_2019!G:G,GD_M_2019!E:E,A353)</f>
        <v>0</v>
      </c>
      <c r="N353" s="26">
        <f t="shared" si="222"/>
        <v>0</v>
      </c>
      <c r="P353" s="26"/>
      <c r="Q353" s="26">
        <f>SUMIFS(GD_M_2020!G:G,GD_M_2020!E:E,A353)</f>
        <v>0</v>
      </c>
      <c r="R353" s="26">
        <f t="shared" si="223"/>
        <v>0</v>
      </c>
    </row>
    <row r="354" spans="1:18" s="6" customFormat="1" x14ac:dyDescent="0.25">
      <c r="A354" s="63"/>
      <c r="B354" s="63"/>
      <c r="C354" s="63"/>
      <c r="D354" s="63">
        <v>22</v>
      </c>
      <c r="E354" s="63" t="s">
        <v>544</v>
      </c>
      <c r="F354" s="63" t="s">
        <v>545</v>
      </c>
      <c r="G354" s="4"/>
      <c r="H354" s="70">
        <f>SUM(H348:H353)</f>
        <v>0</v>
      </c>
      <c r="I354" s="70">
        <f>SUM(I348:I353)</f>
        <v>0</v>
      </c>
      <c r="J354" s="70">
        <f>SUM(J348:J353)</f>
        <v>0</v>
      </c>
      <c r="L354" s="70">
        <f>SUM(L348:L353)</f>
        <v>0</v>
      </c>
      <c r="M354" s="70">
        <f>SUM(M348:M353)</f>
        <v>0</v>
      </c>
      <c r="N354" s="70">
        <f>SUM(N348:N353)</f>
        <v>0</v>
      </c>
      <c r="P354" s="70">
        <f>SUM(P348:P353)</f>
        <v>0</v>
      </c>
      <c r="Q354" s="70">
        <f>SUM(Q348:Q353)</f>
        <v>0</v>
      </c>
      <c r="R354" s="70">
        <f>SUM(R348:R353)</f>
        <v>0</v>
      </c>
    </row>
    <row r="355" spans="1:18" s="6" customFormat="1" x14ac:dyDescent="0.25">
      <c r="A355" s="63">
        <v>841200</v>
      </c>
      <c r="B355" s="63">
        <v>7000</v>
      </c>
      <c r="C355" s="63"/>
      <c r="D355" s="63">
        <v>24</v>
      </c>
      <c r="E355" s="63" t="s">
        <v>546</v>
      </c>
      <c r="F355" s="63" t="s">
        <v>547</v>
      </c>
      <c r="G355" s="4" t="s">
        <v>18</v>
      </c>
      <c r="H355" s="29"/>
      <c r="I355" s="26">
        <f>SUMIFS(GD_M_2018!G:G,GD_M_2018!E:E,A355)</f>
        <v>0</v>
      </c>
      <c r="J355" s="29">
        <f t="shared" ref="J355:J362" si="224">H355+I355</f>
        <v>0</v>
      </c>
      <c r="L355" s="26"/>
      <c r="M355" s="26">
        <f>SUMIFS(GD_M_2019!G:G,GD_M_2019!E:E,A355)</f>
        <v>0</v>
      </c>
      <c r="N355" s="26">
        <f t="shared" ref="N355:N362" si="225">M355+L355</f>
        <v>0</v>
      </c>
      <c r="P355" s="26"/>
      <c r="Q355" s="26">
        <f>SUMIFS(GD_M_2020!G:G,GD_M_2020!E:E,A355)</f>
        <v>0</v>
      </c>
      <c r="R355" s="26">
        <f t="shared" ref="R355:R362" si="226">Q355+P355</f>
        <v>0</v>
      </c>
    </row>
    <row r="356" spans="1:18" s="6" customFormat="1" x14ac:dyDescent="0.25">
      <c r="A356" s="8">
        <v>641100</v>
      </c>
      <c r="B356" s="8">
        <v>6400</v>
      </c>
      <c r="C356" s="24">
        <v>6411</v>
      </c>
      <c r="D356" s="24">
        <v>25</v>
      </c>
      <c r="E356" s="24" t="s">
        <v>548</v>
      </c>
      <c r="F356" s="24" t="s">
        <v>549</v>
      </c>
      <c r="G356" s="25" t="s">
        <v>18</v>
      </c>
      <c r="H356" s="26"/>
      <c r="I356" s="26">
        <f>SUMIFS(GD_M_2018!G:G,GD_M_2018!E:E,A356)</f>
        <v>3000000000</v>
      </c>
      <c r="J356" s="26">
        <f t="shared" si="224"/>
        <v>3000000000</v>
      </c>
      <c r="L356" s="26"/>
      <c r="M356" s="26">
        <f>SUMIFS(GD_M_2019!G:G,GD_M_2019!E:E,A356)</f>
        <v>3500000000</v>
      </c>
      <c r="N356" s="26">
        <f t="shared" si="225"/>
        <v>3500000000</v>
      </c>
      <c r="P356" s="26"/>
      <c r="Q356" s="26">
        <f>SUMIFS(GD_M_2020!G:G,GD_M_2020!E:E,A356)</f>
        <v>3000000000</v>
      </c>
      <c r="R356" s="26">
        <f t="shared" si="226"/>
        <v>3000000000</v>
      </c>
    </row>
    <row r="357" spans="1:18" s="6" customFormat="1" x14ac:dyDescent="0.25">
      <c r="A357" s="8">
        <v>641200</v>
      </c>
      <c r="B357" s="8">
        <v>6400</v>
      </c>
      <c r="C357" s="24">
        <v>6412</v>
      </c>
      <c r="D357" s="24">
        <v>25</v>
      </c>
      <c r="E357" s="24" t="s">
        <v>550</v>
      </c>
      <c r="F357" s="24" t="s">
        <v>551</v>
      </c>
      <c r="G357" s="25" t="s">
        <v>18</v>
      </c>
      <c r="H357" s="26"/>
      <c r="I357" s="26">
        <f>SUMIFS(GD_M_2018!G:G,GD_M_2018!E:E,A357)</f>
        <v>0</v>
      </c>
      <c r="J357" s="26">
        <f t="shared" si="224"/>
        <v>0</v>
      </c>
      <c r="L357" s="26"/>
      <c r="M357" s="26">
        <f>SUMIFS(GD_M_2019!G:G,GD_M_2019!E:E,A357)</f>
        <v>0</v>
      </c>
      <c r="N357" s="26">
        <f t="shared" si="225"/>
        <v>0</v>
      </c>
      <c r="P357" s="26"/>
      <c r="Q357" s="26">
        <f>SUMIFS(GD_M_2020!G:G,GD_M_2020!E:E,A357)</f>
        <v>0</v>
      </c>
      <c r="R357" s="26">
        <f t="shared" si="226"/>
        <v>0</v>
      </c>
    </row>
    <row r="358" spans="1:18" s="6" customFormat="1" x14ac:dyDescent="0.25">
      <c r="A358" s="8">
        <v>641300</v>
      </c>
      <c r="B358" s="8">
        <v>6400</v>
      </c>
      <c r="C358" s="24">
        <v>6413</v>
      </c>
      <c r="D358" s="24">
        <v>25</v>
      </c>
      <c r="E358" s="24" t="s">
        <v>552</v>
      </c>
      <c r="F358" s="24" t="s">
        <v>553</v>
      </c>
      <c r="G358" s="25" t="s">
        <v>18</v>
      </c>
      <c r="H358" s="26"/>
      <c r="I358" s="26">
        <f>SUMIFS(GD_M_2018!G:G,GD_M_2018!E:E,A358)</f>
        <v>0</v>
      </c>
      <c r="J358" s="26">
        <f t="shared" si="224"/>
        <v>0</v>
      </c>
      <c r="L358" s="26"/>
      <c r="M358" s="26">
        <f>SUMIFS(GD_M_2019!G:G,GD_M_2019!E:E,A358)</f>
        <v>0</v>
      </c>
      <c r="N358" s="26">
        <f t="shared" si="225"/>
        <v>0</v>
      </c>
      <c r="P358" s="26"/>
      <c r="Q358" s="26">
        <f>SUMIFS(GD_M_2020!G:G,GD_M_2020!E:E,A358)</f>
        <v>0</v>
      </c>
      <c r="R358" s="26">
        <f t="shared" si="226"/>
        <v>0</v>
      </c>
    </row>
    <row r="359" spans="1:18" s="6" customFormat="1" x14ac:dyDescent="0.25">
      <c r="A359" s="8">
        <v>641400</v>
      </c>
      <c r="B359" s="8">
        <v>6400</v>
      </c>
      <c r="C359" s="24">
        <v>6414</v>
      </c>
      <c r="D359" s="24">
        <v>25</v>
      </c>
      <c r="E359" s="24" t="s">
        <v>554</v>
      </c>
      <c r="F359" s="24" t="s">
        <v>555</v>
      </c>
      <c r="G359" s="25" t="s">
        <v>18</v>
      </c>
      <c r="H359" s="26"/>
      <c r="I359" s="26">
        <f>SUMIFS(GD_M_2018!G:G,GD_M_2018!E:E,A359)</f>
        <v>0</v>
      </c>
      <c r="J359" s="26">
        <f t="shared" si="224"/>
        <v>0</v>
      </c>
      <c r="L359" s="26"/>
      <c r="M359" s="26">
        <f>SUMIFS(GD_M_2019!G:G,GD_M_2019!E:E,A359)</f>
        <v>0</v>
      </c>
      <c r="N359" s="26">
        <f t="shared" si="225"/>
        <v>0</v>
      </c>
      <c r="P359" s="26"/>
      <c r="Q359" s="26">
        <f>SUMIFS(GD_M_2020!G:G,GD_M_2020!E:E,A359)</f>
        <v>0</v>
      </c>
      <c r="R359" s="26">
        <f t="shared" si="226"/>
        <v>0</v>
      </c>
    </row>
    <row r="360" spans="1:18" s="6" customFormat="1" x14ac:dyDescent="0.25">
      <c r="A360" s="8">
        <v>641500</v>
      </c>
      <c r="B360" s="8">
        <v>6400</v>
      </c>
      <c r="C360" s="24">
        <v>6415</v>
      </c>
      <c r="D360" s="24">
        <v>25</v>
      </c>
      <c r="E360" s="24" t="s">
        <v>556</v>
      </c>
      <c r="F360" s="24" t="s">
        <v>557</v>
      </c>
      <c r="G360" s="25" t="s">
        <v>18</v>
      </c>
      <c r="H360" s="26"/>
      <c r="I360" s="26">
        <f>SUMIFS(GD_M_2018!G:G,GD_M_2018!E:E,A360)</f>
        <v>0</v>
      </c>
      <c r="J360" s="26">
        <f t="shared" si="224"/>
        <v>0</v>
      </c>
      <c r="L360" s="26"/>
      <c r="M360" s="26">
        <f>SUMIFS(GD_M_2019!G:G,GD_M_2019!E:E,A360)</f>
        <v>0</v>
      </c>
      <c r="N360" s="26">
        <f t="shared" si="225"/>
        <v>0</v>
      </c>
      <c r="P360" s="26"/>
      <c r="Q360" s="26">
        <f>SUMIFS(GD_M_2020!G:G,GD_M_2020!E:E,A360)</f>
        <v>0</v>
      </c>
      <c r="R360" s="26">
        <f t="shared" si="226"/>
        <v>0</v>
      </c>
    </row>
    <row r="361" spans="1:18" s="6" customFormat="1" x14ac:dyDescent="0.25">
      <c r="A361" s="8">
        <v>641700</v>
      </c>
      <c r="B361" s="8">
        <v>6400</v>
      </c>
      <c r="C361" s="24">
        <v>6417</v>
      </c>
      <c r="D361" s="24">
        <v>25</v>
      </c>
      <c r="E361" s="24" t="s">
        <v>558</v>
      </c>
      <c r="F361" s="24" t="s">
        <v>559</v>
      </c>
      <c r="G361" s="25" t="s">
        <v>18</v>
      </c>
      <c r="H361" s="26"/>
      <c r="I361" s="26">
        <f>SUMIFS(GD_M_2018!G:G,GD_M_2018!E:E,A361)</f>
        <v>0</v>
      </c>
      <c r="J361" s="26">
        <f t="shared" si="224"/>
        <v>0</v>
      </c>
      <c r="L361" s="26"/>
      <c r="M361" s="26">
        <f>SUMIFS(GD_M_2019!G:G,GD_M_2019!E:E,A361)</f>
        <v>0</v>
      </c>
      <c r="N361" s="26">
        <f t="shared" si="225"/>
        <v>0</v>
      </c>
      <c r="P361" s="26"/>
      <c r="Q361" s="26">
        <f>SUMIFS(GD_M_2020!G:G,GD_M_2020!E:E,A361)</f>
        <v>0</v>
      </c>
      <c r="R361" s="26">
        <f t="shared" si="226"/>
        <v>0</v>
      </c>
    </row>
    <row r="362" spans="1:18" s="6" customFormat="1" x14ac:dyDescent="0.25">
      <c r="A362" s="8">
        <v>641800</v>
      </c>
      <c r="B362" s="8">
        <v>6400</v>
      </c>
      <c r="C362" s="24">
        <v>6418</v>
      </c>
      <c r="D362" s="24">
        <v>25</v>
      </c>
      <c r="E362" s="24" t="s">
        <v>560</v>
      </c>
      <c r="F362" s="24" t="s">
        <v>561</v>
      </c>
      <c r="G362" s="25" t="s">
        <v>18</v>
      </c>
      <c r="H362" s="26"/>
      <c r="I362" s="26">
        <f>SUMIFS(GD_M_2018!G:G,GD_M_2018!E:E,A362)</f>
        <v>0</v>
      </c>
      <c r="J362" s="26">
        <f t="shared" si="224"/>
        <v>0</v>
      </c>
      <c r="L362" s="26"/>
      <c r="M362" s="26">
        <f>SUMIFS(GD_M_2019!G:G,GD_M_2019!E:E,A362)</f>
        <v>0</v>
      </c>
      <c r="N362" s="26">
        <f t="shared" si="225"/>
        <v>0</v>
      </c>
      <c r="P362" s="26"/>
      <c r="Q362" s="26">
        <f>SUMIFS(GD_M_2020!G:G,GD_M_2020!E:E,A362)</f>
        <v>0</v>
      </c>
      <c r="R362" s="26">
        <f t="shared" si="226"/>
        <v>0</v>
      </c>
    </row>
    <row r="363" spans="1:18" s="6" customFormat="1" x14ac:dyDescent="0.25">
      <c r="A363" s="63"/>
      <c r="B363" s="63"/>
      <c r="C363" s="63"/>
      <c r="D363" s="63"/>
      <c r="E363" s="63" t="s">
        <v>562</v>
      </c>
      <c r="F363" s="63" t="s">
        <v>563</v>
      </c>
      <c r="G363" s="4"/>
      <c r="H363" s="70">
        <f>SUM(H356:H362)</f>
        <v>0</v>
      </c>
      <c r="I363" s="70">
        <f>SUM(I356:I362)</f>
        <v>3000000000</v>
      </c>
      <c r="J363" s="70">
        <f>SUM(J356:J362)</f>
        <v>3000000000</v>
      </c>
      <c r="L363" s="70">
        <f>SUM(L356:L362)</f>
        <v>0</v>
      </c>
      <c r="M363" s="70">
        <f>SUM(M356:M362)</f>
        <v>3500000000</v>
      </c>
      <c r="N363" s="70">
        <f>SUM(N356:N362)</f>
        <v>3500000000</v>
      </c>
      <c r="P363" s="70">
        <f>SUM(P356:P362)</f>
        <v>0</v>
      </c>
      <c r="Q363" s="70">
        <f>SUM(Q356:Q362)</f>
        <v>3000000000</v>
      </c>
      <c r="R363" s="70">
        <f>SUM(R356:R362)</f>
        <v>3000000000</v>
      </c>
    </row>
    <row r="364" spans="1:18" s="6" customFormat="1" x14ac:dyDescent="0.25">
      <c r="A364" s="6">
        <v>642100</v>
      </c>
      <c r="B364" s="6">
        <v>6500</v>
      </c>
      <c r="C364" s="35">
        <v>6421</v>
      </c>
      <c r="D364" s="24">
        <v>26</v>
      </c>
      <c r="E364" s="35" t="s">
        <v>548</v>
      </c>
      <c r="F364" s="35" t="s">
        <v>564</v>
      </c>
      <c r="G364" s="25" t="s">
        <v>18</v>
      </c>
      <c r="H364" s="26"/>
      <c r="I364" s="26">
        <f>SUMIFS(GD_M_2018!G:G,GD_M_2018!E:E,A364)</f>
        <v>0</v>
      </c>
      <c r="J364" s="26">
        <f t="shared" ref="J364:J371" si="227">H364+I364</f>
        <v>0</v>
      </c>
      <c r="L364" s="26"/>
      <c r="M364" s="26">
        <f>SUMIFS(GD_M_2019!G:G,GD_M_2019!E:E,A364)</f>
        <v>0</v>
      </c>
      <c r="N364" s="26">
        <f t="shared" ref="N364:N371" si="228">M364+L364</f>
        <v>0</v>
      </c>
      <c r="P364" s="26"/>
      <c r="Q364" s="26">
        <f>SUMIFS(GD_M_2020!G:G,GD_M_2020!E:E,A364)</f>
        <v>0</v>
      </c>
      <c r="R364" s="26">
        <f t="shared" ref="R364:R371" si="229">Q364+P364</f>
        <v>0</v>
      </c>
    </row>
    <row r="365" spans="1:18" s="6" customFormat="1" x14ac:dyDescent="0.25">
      <c r="A365" s="6">
        <v>642200</v>
      </c>
      <c r="B365" s="6">
        <v>6500</v>
      </c>
      <c r="C365" s="35">
        <v>6422</v>
      </c>
      <c r="D365" s="24">
        <v>26</v>
      </c>
      <c r="E365" s="35" t="s">
        <v>565</v>
      </c>
      <c r="F365" s="35" t="s">
        <v>566</v>
      </c>
      <c r="G365" s="25" t="s">
        <v>18</v>
      </c>
      <c r="H365" s="26"/>
      <c r="I365" s="26">
        <f>SUMIFS(GD_M_2018!G:G,GD_M_2018!E:E,A365)</f>
        <v>500000000</v>
      </c>
      <c r="J365" s="26">
        <f t="shared" si="227"/>
        <v>500000000</v>
      </c>
      <c r="L365" s="26"/>
      <c r="M365" s="26">
        <f>SUMIFS(GD_M_2019!G:G,GD_M_2019!E:E,A365)</f>
        <v>1000000000</v>
      </c>
      <c r="N365" s="26">
        <f t="shared" si="228"/>
        <v>1000000000</v>
      </c>
      <c r="P365" s="26"/>
      <c r="Q365" s="26">
        <f>SUMIFS(GD_M_2020!G:G,GD_M_2020!E:E,A365)</f>
        <v>1000000000</v>
      </c>
      <c r="R365" s="26">
        <f t="shared" si="229"/>
        <v>1000000000</v>
      </c>
    </row>
    <row r="366" spans="1:18" s="6" customFormat="1" x14ac:dyDescent="0.25">
      <c r="A366" s="6">
        <v>642300</v>
      </c>
      <c r="B366" s="6">
        <v>6500</v>
      </c>
      <c r="C366" s="35">
        <v>6423</v>
      </c>
      <c r="D366" s="24">
        <v>26</v>
      </c>
      <c r="E366" s="35" t="s">
        <v>567</v>
      </c>
      <c r="F366" s="35" t="s">
        <v>568</v>
      </c>
      <c r="G366" s="25" t="s">
        <v>18</v>
      </c>
      <c r="H366" s="26"/>
      <c r="I366" s="26">
        <f>SUMIFS(GD_M_2018!G:G,GD_M_2018!E:E,A366)</f>
        <v>0</v>
      </c>
      <c r="J366" s="26">
        <f t="shared" si="227"/>
        <v>0</v>
      </c>
      <c r="L366" s="26"/>
      <c r="M366" s="26">
        <f>SUMIFS(GD_M_2019!G:G,GD_M_2019!E:E,A366)</f>
        <v>0</v>
      </c>
      <c r="N366" s="26">
        <f t="shared" si="228"/>
        <v>0</v>
      </c>
      <c r="P366" s="26"/>
      <c r="Q366" s="26">
        <f>SUMIFS(GD_M_2020!G:G,GD_M_2020!E:E,A366)</f>
        <v>0</v>
      </c>
      <c r="R366" s="26">
        <f t="shared" si="229"/>
        <v>0</v>
      </c>
    </row>
    <row r="367" spans="1:18" s="6" customFormat="1" x14ac:dyDescent="0.25">
      <c r="A367" s="6">
        <v>642400</v>
      </c>
      <c r="B367" s="6">
        <v>6500</v>
      </c>
      <c r="C367" s="35">
        <v>6424</v>
      </c>
      <c r="D367" s="24">
        <v>26</v>
      </c>
      <c r="E367" s="35" t="s">
        <v>554</v>
      </c>
      <c r="F367" s="35" t="s">
        <v>555</v>
      </c>
      <c r="G367" s="25" t="s">
        <v>18</v>
      </c>
      <c r="H367" s="26"/>
      <c r="I367" s="26">
        <f>SUMIFS(GD_M_2018!G:G,GD_M_2018!E:E,A367)</f>
        <v>200000000</v>
      </c>
      <c r="J367" s="26">
        <f t="shared" si="227"/>
        <v>200000000</v>
      </c>
      <c r="L367" s="26"/>
      <c r="M367" s="26">
        <f>SUMIFS(GD_M_2019!G:G,GD_M_2019!E:E,A367)</f>
        <v>200000000</v>
      </c>
      <c r="N367" s="26">
        <f t="shared" si="228"/>
        <v>200000000</v>
      </c>
      <c r="P367" s="26"/>
      <c r="Q367" s="26">
        <f>SUMIFS(GD_M_2020!G:G,GD_M_2020!E:E,A367)</f>
        <v>200000000</v>
      </c>
      <c r="R367" s="26">
        <f t="shared" si="229"/>
        <v>200000000</v>
      </c>
    </row>
    <row r="368" spans="1:18" s="6" customFormat="1" x14ac:dyDescent="0.25">
      <c r="A368" s="6">
        <v>642500</v>
      </c>
      <c r="B368" s="6">
        <v>6500</v>
      </c>
      <c r="C368" s="35">
        <v>6425</v>
      </c>
      <c r="D368" s="24">
        <v>26</v>
      </c>
      <c r="E368" s="35" t="s">
        <v>569</v>
      </c>
      <c r="F368" s="35" t="s">
        <v>570</v>
      </c>
      <c r="G368" s="25" t="s">
        <v>18</v>
      </c>
      <c r="H368" s="26"/>
      <c r="I368" s="26">
        <f>SUMIFS(GD_M_2018!G:G,GD_M_2018!E:E,A368)</f>
        <v>0</v>
      </c>
      <c r="J368" s="26">
        <f t="shared" si="227"/>
        <v>0</v>
      </c>
      <c r="L368" s="26"/>
      <c r="M368" s="26">
        <f>SUMIFS(GD_M_2019!G:G,GD_M_2019!E:E,A368)</f>
        <v>0</v>
      </c>
      <c r="N368" s="26">
        <f t="shared" si="228"/>
        <v>0</v>
      </c>
      <c r="P368" s="26"/>
      <c r="Q368" s="26">
        <f>SUMIFS(GD_M_2020!G:G,GD_M_2020!E:E,A368)</f>
        <v>0</v>
      </c>
      <c r="R368" s="26">
        <f t="shared" si="229"/>
        <v>0</v>
      </c>
    </row>
    <row r="369" spans="1:18" s="6" customFormat="1" x14ac:dyDescent="0.25">
      <c r="A369" s="6">
        <v>642600</v>
      </c>
      <c r="B369" s="6">
        <v>6500</v>
      </c>
      <c r="C369" s="35">
        <v>6426</v>
      </c>
      <c r="D369" s="24">
        <v>26</v>
      </c>
      <c r="E369" s="35" t="s">
        <v>571</v>
      </c>
      <c r="F369" s="35" t="s">
        <v>572</v>
      </c>
      <c r="G369" s="25" t="s">
        <v>18</v>
      </c>
      <c r="H369" s="26"/>
      <c r="I369" s="26">
        <f>SUMIFS(GD_M_2018!G:G,GD_M_2018!E:E,A369)</f>
        <v>0</v>
      </c>
      <c r="J369" s="26">
        <f t="shared" si="227"/>
        <v>0</v>
      </c>
      <c r="L369" s="26"/>
      <c r="M369" s="26">
        <f>SUMIFS(GD_M_2019!G:G,GD_M_2019!E:E,A369)</f>
        <v>0</v>
      </c>
      <c r="N369" s="26">
        <f t="shared" si="228"/>
        <v>0</v>
      </c>
      <c r="P369" s="26"/>
      <c r="Q369" s="26">
        <f>SUMIFS(GD_M_2020!G:G,GD_M_2020!E:E,A369)</f>
        <v>0</v>
      </c>
      <c r="R369" s="26">
        <f t="shared" si="229"/>
        <v>0</v>
      </c>
    </row>
    <row r="370" spans="1:18" s="6" customFormat="1" x14ac:dyDescent="0.25">
      <c r="A370" s="6">
        <v>642700</v>
      </c>
      <c r="B370" s="6">
        <v>6500</v>
      </c>
      <c r="C370" s="35">
        <v>6427</v>
      </c>
      <c r="D370" s="24">
        <v>26</v>
      </c>
      <c r="E370" s="35" t="s">
        <v>558</v>
      </c>
      <c r="F370" s="35" t="s">
        <v>559</v>
      </c>
      <c r="G370" s="25" t="s">
        <v>18</v>
      </c>
      <c r="H370" s="26"/>
      <c r="I370" s="26">
        <f>SUMIFS(GD_M_2018!G:G,GD_M_2018!E:E,A370)</f>
        <v>0</v>
      </c>
      <c r="J370" s="26">
        <f t="shared" si="227"/>
        <v>0</v>
      </c>
      <c r="L370" s="26"/>
      <c r="M370" s="26">
        <f>SUMIFS(GD_M_2019!G:G,GD_M_2019!E:E,A370)</f>
        <v>0</v>
      </c>
      <c r="N370" s="26">
        <f t="shared" si="228"/>
        <v>0</v>
      </c>
      <c r="P370" s="26"/>
      <c r="Q370" s="26">
        <f>SUMIFS(GD_M_2020!G:G,GD_M_2020!E:E,A370)</f>
        <v>0</v>
      </c>
      <c r="R370" s="26">
        <f t="shared" si="229"/>
        <v>0</v>
      </c>
    </row>
    <row r="371" spans="1:18" s="6" customFormat="1" x14ac:dyDescent="0.25">
      <c r="A371" s="6">
        <v>642800</v>
      </c>
      <c r="B371" s="6">
        <v>6500</v>
      </c>
      <c r="C371" s="35">
        <v>6428</v>
      </c>
      <c r="D371" s="24">
        <v>26</v>
      </c>
      <c r="E371" s="35" t="s">
        <v>573</v>
      </c>
      <c r="F371" s="35" t="s">
        <v>561</v>
      </c>
      <c r="G371" s="25" t="s">
        <v>18</v>
      </c>
      <c r="H371" s="26"/>
      <c r="I371" s="26">
        <f>SUMIFS(GD_M_2018!G:G,GD_M_2018!E:E,A371)</f>
        <v>0</v>
      </c>
      <c r="J371" s="26">
        <f t="shared" si="227"/>
        <v>0</v>
      </c>
      <c r="L371" s="26"/>
      <c r="M371" s="26">
        <f>SUMIFS(GD_M_2019!G:G,GD_M_2019!E:E,A371)</f>
        <v>0</v>
      </c>
      <c r="N371" s="26">
        <f t="shared" si="228"/>
        <v>0</v>
      </c>
      <c r="P371" s="26"/>
      <c r="Q371" s="26">
        <f>SUMIFS(GD_M_2020!G:G,GD_M_2020!E:E,A371)</f>
        <v>0</v>
      </c>
      <c r="R371" s="26">
        <f t="shared" si="229"/>
        <v>0</v>
      </c>
    </row>
    <row r="372" spans="1:18" s="6" customFormat="1" x14ac:dyDescent="0.25">
      <c r="A372" s="63"/>
      <c r="B372" s="63"/>
      <c r="C372" s="63"/>
      <c r="D372" s="63"/>
      <c r="E372" s="63" t="s">
        <v>574</v>
      </c>
      <c r="F372" s="63" t="s">
        <v>575</v>
      </c>
      <c r="G372" s="4"/>
      <c r="H372" s="70">
        <f>SUM(H364:H371)</f>
        <v>0</v>
      </c>
      <c r="I372" s="70">
        <f>SUM(I364:I371)</f>
        <v>700000000</v>
      </c>
      <c r="J372" s="70">
        <f>SUM(J364:J371)</f>
        <v>700000000</v>
      </c>
      <c r="L372" s="70">
        <f>SUM(L364:L371)</f>
        <v>0</v>
      </c>
      <c r="M372" s="70">
        <f>SUM(M364:M371)</f>
        <v>1200000000</v>
      </c>
      <c r="N372" s="70">
        <f>SUM(N364:N371)</f>
        <v>1200000000</v>
      </c>
      <c r="P372" s="70">
        <f>SUM(P364:P371)</f>
        <v>0</v>
      </c>
      <c r="Q372" s="70">
        <f>SUM(Q364:Q371)</f>
        <v>1200000000</v>
      </c>
      <c r="R372" s="70">
        <f>SUM(R364:R371)</f>
        <v>1200000000</v>
      </c>
    </row>
    <row r="373" spans="1:18" s="6" customFormat="1" x14ac:dyDescent="0.25">
      <c r="A373" s="71"/>
      <c r="B373" s="71"/>
      <c r="C373" s="71"/>
      <c r="D373" s="71">
        <v>30</v>
      </c>
      <c r="E373" s="71" t="s">
        <v>576</v>
      </c>
      <c r="F373" s="71" t="s">
        <v>577</v>
      </c>
      <c r="G373" s="4"/>
      <c r="H373" s="72">
        <f>SUM(H339,H347,H354:H355,H363,H372)</f>
        <v>0</v>
      </c>
      <c r="I373" s="72">
        <f>SUM(I339,I347,I354:I355,I363,I372)</f>
        <v>-300000000</v>
      </c>
      <c r="J373" s="72">
        <f>SUM(J339,J347,J354:J355,J363,J372)</f>
        <v>-300000000</v>
      </c>
      <c r="L373" s="72">
        <f>SUM(L339,L347,L354:L355,L363,L372)</f>
        <v>0</v>
      </c>
      <c r="M373" s="72">
        <f>SUM(M339,M347,M354:M355,M363,M372)</f>
        <v>-10500000000</v>
      </c>
      <c r="N373" s="72">
        <f>SUM(N339,N347,N354:N355,N363,N372)</f>
        <v>-10500000000</v>
      </c>
      <c r="P373" s="72">
        <f>SUM(P339,P347,P354:P355,P363,P372)</f>
        <v>0</v>
      </c>
      <c r="Q373" s="72">
        <f>SUM(Q339,Q347,Q354:Q355,Q363,Q372)</f>
        <v>-7300000000.0000019</v>
      </c>
      <c r="R373" s="72">
        <f>SUM(R339,R347,R354:R355,R363,R372)</f>
        <v>-7300000000.0000019</v>
      </c>
    </row>
    <row r="374" spans="1:18" s="6" customFormat="1" x14ac:dyDescent="0.25">
      <c r="A374" s="8">
        <v>711100</v>
      </c>
      <c r="B374" s="8">
        <v>6300</v>
      </c>
      <c r="C374" s="24">
        <v>7111</v>
      </c>
      <c r="D374" s="24">
        <v>31</v>
      </c>
      <c r="E374" s="35" t="s">
        <v>578</v>
      </c>
      <c r="F374" s="35" t="s">
        <v>579</v>
      </c>
      <c r="G374" s="25" t="s">
        <v>18</v>
      </c>
      <c r="H374" s="26"/>
      <c r="I374" s="26">
        <f>SUMIFS(GD_M_2018!G:G,GD_M_2018!E:E,A374)</f>
        <v>0</v>
      </c>
      <c r="J374" s="26">
        <f>H374+I374</f>
        <v>0</v>
      </c>
      <c r="L374" s="26"/>
      <c r="M374" s="26">
        <f>SUMIFS(GD_M_2019!G:G,GD_M_2019!E:E,A374)</f>
        <v>0</v>
      </c>
      <c r="N374" s="26">
        <f t="shared" ref="N374:N375" si="230">M374+L374</f>
        <v>0</v>
      </c>
      <c r="P374" s="26"/>
      <c r="Q374" s="26">
        <f>SUMIFS(GD_M_2020!G:G,GD_M_2020!E:E,A374)</f>
        <v>0</v>
      </c>
      <c r="R374" s="26">
        <f t="shared" ref="R374:R375" si="231">Q374+P374</f>
        <v>0</v>
      </c>
    </row>
    <row r="375" spans="1:18" s="6" customFormat="1" x14ac:dyDescent="0.25">
      <c r="A375" s="8">
        <v>711200</v>
      </c>
      <c r="B375" s="8">
        <v>6300</v>
      </c>
      <c r="C375" s="24">
        <v>7112</v>
      </c>
      <c r="D375" s="24">
        <v>31</v>
      </c>
      <c r="E375" s="35" t="s">
        <v>580</v>
      </c>
      <c r="F375" s="35" t="s">
        <v>581</v>
      </c>
      <c r="G375" s="25" t="s">
        <v>18</v>
      </c>
      <c r="H375" s="26"/>
      <c r="I375" s="26">
        <f>SUMIFS(GD_M_2018!G:G,GD_M_2018!E:E,A375)</f>
        <v>0</v>
      </c>
      <c r="J375" s="26">
        <f>H375+I375</f>
        <v>0</v>
      </c>
      <c r="L375" s="26"/>
      <c r="M375" s="26">
        <f>SUMIFS(GD_M_2019!G:G,GD_M_2019!E:E,A375)</f>
        <v>0</v>
      </c>
      <c r="N375" s="26">
        <f t="shared" si="230"/>
        <v>0</v>
      </c>
      <c r="P375" s="26"/>
      <c r="Q375" s="26">
        <f>SUMIFS(GD_M_2020!G:G,GD_M_2020!E:E,A375)</f>
        <v>0</v>
      </c>
      <c r="R375" s="26">
        <f t="shared" si="231"/>
        <v>0</v>
      </c>
    </row>
    <row r="376" spans="1:18" s="6" customFormat="1" x14ac:dyDescent="0.25">
      <c r="A376" s="74"/>
      <c r="B376" s="74"/>
      <c r="C376" s="74"/>
      <c r="D376" s="74"/>
      <c r="E376" s="74" t="s">
        <v>580</v>
      </c>
      <c r="F376" s="74" t="s">
        <v>582</v>
      </c>
      <c r="G376" s="4"/>
      <c r="H376" s="75">
        <f>SUM(H374:H375)</f>
        <v>0</v>
      </c>
      <c r="I376" s="75">
        <f>SUM(I374:I375)</f>
        <v>0</v>
      </c>
      <c r="J376" s="75">
        <f>SUM(J374:J375)</f>
        <v>0</v>
      </c>
      <c r="L376" s="75">
        <f>SUM(L374:L375)</f>
        <v>0</v>
      </c>
      <c r="M376" s="75">
        <f>SUM(M374:M375)</f>
        <v>0</v>
      </c>
      <c r="N376" s="75">
        <f>SUM(N374:N375)</f>
        <v>0</v>
      </c>
      <c r="P376" s="75">
        <f>SUM(P374:P375)</f>
        <v>0</v>
      </c>
      <c r="Q376" s="75">
        <f>SUM(Q374:Q375)</f>
        <v>0</v>
      </c>
      <c r="R376" s="75">
        <f>SUM(R374:R375)</f>
        <v>0</v>
      </c>
    </row>
    <row r="377" spans="1:18" s="6" customFormat="1" x14ac:dyDescent="0.25">
      <c r="A377" s="8">
        <v>811100</v>
      </c>
      <c r="B377" s="8">
        <v>6700</v>
      </c>
      <c r="C377" s="24">
        <v>8111</v>
      </c>
      <c r="D377" s="24">
        <v>32</v>
      </c>
      <c r="E377" s="35" t="s">
        <v>583</v>
      </c>
      <c r="F377" s="35" t="s">
        <v>584</v>
      </c>
      <c r="G377" s="25" t="s">
        <v>18</v>
      </c>
      <c r="H377" s="26"/>
      <c r="I377" s="26">
        <f>SUMIFS(GD_M_2018!G:G,GD_M_2018!E:E,A377)</f>
        <v>0</v>
      </c>
      <c r="J377" s="26">
        <f>H377+I377</f>
        <v>0</v>
      </c>
      <c r="L377" s="26"/>
      <c r="M377" s="26">
        <f>SUMIFS(GD_M_2019!G:G,GD_M_2019!E:E,A377)</f>
        <v>0</v>
      </c>
      <c r="N377" s="26">
        <f t="shared" ref="N377:N378" si="232">M377+L377</f>
        <v>0</v>
      </c>
      <c r="P377" s="26"/>
      <c r="Q377" s="26">
        <f>SUMIFS(GD_M_2020!G:G,GD_M_2020!E:E,A377)</f>
        <v>0</v>
      </c>
      <c r="R377" s="26">
        <f t="shared" ref="R377:R378" si="233">Q377+P377</f>
        <v>0</v>
      </c>
    </row>
    <row r="378" spans="1:18" s="6" customFormat="1" x14ac:dyDescent="0.25">
      <c r="A378" s="8">
        <v>811200</v>
      </c>
      <c r="B378" s="8">
        <v>6700</v>
      </c>
      <c r="C378" s="24">
        <v>8112</v>
      </c>
      <c r="D378" s="24">
        <v>32</v>
      </c>
      <c r="E378" s="35" t="s">
        <v>560</v>
      </c>
      <c r="F378" s="35" t="s">
        <v>581</v>
      </c>
      <c r="G378" s="25" t="s">
        <v>18</v>
      </c>
      <c r="H378" s="26"/>
      <c r="I378" s="26">
        <f>SUMIFS(GD_M_2018!G:G,GD_M_2018!E:E,A378)</f>
        <v>0</v>
      </c>
      <c r="J378" s="26">
        <f>H378+I378</f>
        <v>0</v>
      </c>
      <c r="L378" s="26"/>
      <c r="M378" s="26">
        <f>SUMIFS(GD_M_2019!G:G,GD_M_2019!E:E,A378)</f>
        <v>0</v>
      </c>
      <c r="N378" s="26">
        <f t="shared" si="232"/>
        <v>0</v>
      </c>
      <c r="P378" s="26"/>
      <c r="Q378" s="26">
        <f>SUMIFS(GD_M_2020!G:G,GD_M_2020!E:E,A378)</f>
        <v>0</v>
      </c>
      <c r="R378" s="26">
        <f t="shared" si="233"/>
        <v>0</v>
      </c>
    </row>
    <row r="379" spans="1:18" s="6" customFormat="1" x14ac:dyDescent="0.25">
      <c r="A379" s="74"/>
      <c r="B379" s="74"/>
      <c r="C379" s="74"/>
      <c r="D379" s="74"/>
      <c r="E379" s="74" t="s">
        <v>560</v>
      </c>
      <c r="F379" s="74" t="s">
        <v>513</v>
      </c>
      <c r="G379" s="4"/>
      <c r="H379" s="75">
        <f>SUM(H377:H378)</f>
        <v>0</v>
      </c>
      <c r="I379" s="75">
        <f>SUM(I377:I378)</f>
        <v>0</v>
      </c>
      <c r="J379" s="75">
        <f>SUM(J377:J378)</f>
        <v>0</v>
      </c>
      <c r="L379" s="75">
        <f>SUM(L377:L378)</f>
        <v>0</v>
      </c>
      <c r="M379" s="75">
        <f>SUM(M377:M378)</f>
        <v>0</v>
      </c>
      <c r="N379" s="75">
        <f>SUM(N377:N378)</f>
        <v>0</v>
      </c>
      <c r="P379" s="75">
        <f>SUM(P377:P378)</f>
        <v>0</v>
      </c>
      <c r="Q379" s="75">
        <f>SUM(Q377:Q378)</f>
        <v>0</v>
      </c>
      <c r="R379" s="75">
        <f>SUM(R377:R378)</f>
        <v>0</v>
      </c>
    </row>
    <row r="380" spans="1:18" s="6" customFormat="1" x14ac:dyDescent="0.25">
      <c r="A380" s="71"/>
      <c r="B380" s="71"/>
      <c r="C380" s="71"/>
      <c r="D380" s="71">
        <v>40</v>
      </c>
      <c r="E380" s="71" t="s">
        <v>585</v>
      </c>
      <c r="F380" s="71" t="s">
        <v>586</v>
      </c>
      <c r="G380" s="4"/>
      <c r="H380" s="72">
        <f>H376+H379</f>
        <v>0</v>
      </c>
      <c r="I380" s="72">
        <f>I376+I379</f>
        <v>0</v>
      </c>
      <c r="J380" s="72">
        <f>J376+J379</f>
        <v>0</v>
      </c>
      <c r="L380" s="72">
        <f>L376+L379</f>
        <v>0</v>
      </c>
      <c r="M380" s="72">
        <f>M376+M379</f>
        <v>0</v>
      </c>
      <c r="N380" s="72">
        <f>N376+N379</f>
        <v>0</v>
      </c>
      <c r="P380" s="72">
        <f>P376+P379</f>
        <v>0</v>
      </c>
      <c r="Q380" s="72">
        <f>Q376+Q379</f>
        <v>0</v>
      </c>
      <c r="R380" s="72">
        <f>R376+R379</f>
        <v>0</v>
      </c>
    </row>
    <row r="381" spans="1:18" s="6" customFormat="1" x14ac:dyDescent="0.25">
      <c r="A381" s="51"/>
      <c r="B381" s="51"/>
      <c r="C381" s="51"/>
      <c r="D381" s="51">
        <v>50</v>
      </c>
      <c r="E381" s="51" t="s">
        <v>587</v>
      </c>
      <c r="F381" s="51" t="s">
        <v>588</v>
      </c>
      <c r="G381" s="4"/>
      <c r="H381" s="52">
        <f>H373+H380</f>
        <v>0</v>
      </c>
      <c r="I381" s="52">
        <f>I373+I380</f>
        <v>-300000000</v>
      </c>
      <c r="J381" s="52">
        <f>J373+J380</f>
        <v>-300000000</v>
      </c>
      <c r="L381" s="52">
        <f>L373+L380</f>
        <v>0</v>
      </c>
      <c r="M381" s="52">
        <f>M373+M380</f>
        <v>-10500000000</v>
      </c>
      <c r="N381" s="52">
        <f>N373+N380</f>
        <v>-10500000000</v>
      </c>
      <c r="P381" s="52">
        <f>P373+P380</f>
        <v>0</v>
      </c>
      <c r="Q381" s="52">
        <f>Q373+Q380</f>
        <v>-7300000000.0000019</v>
      </c>
      <c r="R381" s="52">
        <f>R373+R380</f>
        <v>-7300000000.0000019</v>
      </c>
    </row>
    <row r="382" spans="1:18" s="6" customFormat="1" x14ac:dyDescent="0.25">
      <c r="A382" s="28">
        <v>821100</v>
      </c>
      <c r="B382" s="28">
        <v>7100</v>
      </c>
      <c r="C382" s="28">
        <v>8211</v>
      </c>
      <c r="D382" s="28">
        <v>51</v>
      </c>
      <c r="E382" s="28" t="s">
        <v>589</v>
      </c>
      <c r="F382" s="28" t="s">
        <v>590</v>
      </c>
      <c r="G382" s="25" t="s">
        <v>18</v>
      </c>
      <c r="H382" s="29"/>
      <c r="I382" s="26">
        <f>SUMIFS(GD_M_2018!G:G,GD_M_2018!E:E,A382)</f>
        <v>60000000</v>
      </c>
      <c r="J382" s="29">
        <f>H382+I382</f>
        <v>60000000</v>
      </c>
      <c r="L382" s="26"/>
      <c r="M382" s="26">
        <f>SUMIFS(GD_M_2019!G:G,GD_M_2019!E:E,A382)</f>
        <v>2100000000</v>
      </c>
      <c r="N382" s="26">
        <f t="shared" ref="N382:N383" si="234">M382+L382</f>
        <v>2100000000</v>
      </c>
      <c r="P382" s="26"/>
      <c r="Q382" s="26">
        <f>SUMIFS(GD_M_2020!G:G,GD_M_2020!E:E,A382)</f>
        <v>1460000000.0000005</v>
      </c>
      <c r="R382" s="26">
        <f t="shared" ref="R382:R383" si="235">Q382+P382</f>
        <v>1460000000.0000005</v>
      </c>
    </row>
    <row r="383" spans="1:18" s="6" customFormat="1" x14ac:dyDescent="0.25">
      <c r="A383" s="28">
        <v>821200</v>
      </c>
      <c r="B383" s="28">
        <v>7100</v>
      </c>
      <c r="C383" s="28">
        <v>8212</v>
      </c>
      <c r="D383" s="28">
        <v>52</v>
      </c>
      <c r="E383" s="28" t="s">
        <v>591</v>
      </c>
      <c r="F383" s="28" t="s">
        <v>592</v>
      </c>
      <c r="G383" s="25" t="s">
        <v>18</v>
      </c>
      <c r="H383" s="29"/>
      <c r="I383" s="26">
        <f>SUMIFS(GD_M_2018!G:G,GD_M_2018!E:E,A383)</f>
        <v>0</v>
      </c>
      <c r="J383" s="29">
        <f>H383+I383</f>
        <v>0</v>
      </c>
      <c r="L383" s="26"/>
      <c r="M383" s="26">
        <f>SUMIFS(GD_M_2019!G:G,GD_M_2019!E:E,A383)</f>
        <v>0</v>
      </c>
      <c r="N383" s="26">
        <f t="shared" si="234"/>
        <v>0</v>
      </c>
      <c r="P383" s="26"/>
      <c r="Q383" s="26">
        <f>SUMIFS(GD_M_2020!G:G,GD_M_2020!E:E,A383)</f>
        <v>0</v>
      </c>
      <c r="R383" s="26">
        <f t="shared" si="235"/>
        <v>0</v>
      </c>
    </row>
    <row r="384" spans="1:18" s="6" customFormat="1" x14ac:dyDescent="0.25">
      <c r="A384" s="51"/>
      <c r="B384" s="51"/>
      <c r="C384" s="51"/>
      <c r="D384" s="51">
        <v>60</v>
      </c>
      <c r="E384" s="51" t="s">
        <v>593</v>
      </c>
      <c r="F384" s="51" t="s">
        <v>594</v>
      </c>
      <c r="G384" s="4"/>
      <c r="H384" s="52">
        <f>SUM(H381:H383)</f>
        <v>0</v>
      </c>
      <c r="I384" s="52">
        <f>SUM(I381:I383)</f>
        <v>-240000000</v>
      </c>
      <c r="J384" s="52">
        <f>SUM(J381:J383)</f>
        <v>-240000000</v>
      </c>
      <c r="L384" s="52">
        <f>SUM(L381:L383)</f>
        <v>0</v>
      </c>
      <c r="M384" s="52">
        <f>SUM(M381:M383)</f>
        <v>-8400000000</v>
      </c>
      <c r="N384" s="52">
        <f>SUM(N381:N383)</f>
        <v>-8400000000</v>
      </c>
      <c r="P384" s="52">
        <f>SUM(P381:P383)</f>
        <v>0</v>
      </c>
      <c r="Q384" s="52">
        <f>SUM(Q381:Q383)</f>
        <v>-5840000000.0000019</v>
      </c>
      <c r="R384" s="52">
        <f>SUM(R381:R383)</f>
        <v>-5840000000.0000019</v>
      </c>
    </row>
    <row r="385" spans="1:18" s="6" customFormat="1" ht="15.75" thickBot="1" x14ac:dyDescent="0.3">
      <c r="A385" s="76"/>
      <c r="B385" s="76"/>
      <c r="C385" s="76"/>
      <c r="D385" s="76"/>
      <c r="E385" s="76"/>
      <c r="F385" s="76"/>
      <c r="G385" s="77"/>
      <c r="H385" s="10"/>
      <c r="I385" s="10"/>
      <c r="J385" s="10"/>
      <c r="L385" s="10"/>
      <c r="M385" s="10"/>
      <c r="N385" s="10"/>
      <c r="P385" s="10"/>
      <c r="Q385" s="10"/>
      <c r="R385" s="10"/>
    </row>
    <row r="386" spans="1:18" s="6" customFormat="1" x14ac:dyDescent="0.25">
      <c r="A386" s="8"/>
      <c r="B386" s="8"/>
      <c r="C386" s="8"/>
      <c r="D386" s="8"/>
      <c r="E386" s="24" t="s">
        <v>595</v>
      </c>
      <c r="F386" s="24" t="s">
        <v>596</v>
      </c>
      <c r="G386" s="25"/>
      <c r="H386" s="10"/>
      <c r="I386" s="10"/>
      <c r="J386" s="10"/>
      <c r="L386" s="10"/>
      <c r="M386" s="10"/>
      <c r="N386" s="10"/>
      <c r="P386" s="10"/>
      <c r="Q386" s="10"/>
      <c r="R386" s="10"/>
    </row>
    <row r="387" spans="1:18" s="6" customFormat="1" x14ac:dyDescent="0.25">
      <c r="A387" s="8"/>
      <c r="B387" s="8"/>
      <c r="C387" s="8"/>
      <c r="D387" s="8">
        <v>61</v>
      </c>
      <c r="E387" s="8" t="s">
        <v>597</v>
      </c>
      <c r="F387" s="8" t="s">
        <v>598</v>
      </c>
      <c r="G387" s="9"/>
      <c r="H387" s="10">
        <f>H384-H388</f>
        <v>0</v>
      </c>
      <c r="I387" s="10">
        <f>I384-I388</f>
        <v>-240000000</v>
      </c>
      <c r="J387" s="10">
        <f>J384-J388</f>
        <v>-240000000</v>
      </c>
      <c r="L387" s="10">
        <f>L384-L388</f>
        <v>0</v>
      </c>
      <c r="M387" s="10">
        <f>M384-M388</f>
        <v>-8400000000</v>
      </c>
      <c r="N387" s="10">
        <f>N384-N388</f>
        <v>-8400000000</v>
      </c>
      <c r="P387" s="10">
        <f>P384-P388</f>
        <v>0</v>
      </c>
      <c r="Q387" s="10">
        <f>Q384-Q388</f>
        <v>-5840000000.0000019</v>
      </c>
      <c r="R387" s="10">
        <f>R384-R388</f>
        <v>-5840000000.0000019</v>
      </c>
    </row>
    <row r="388" spans="1:18" s="6" customFormat="1" x14ac:dyDescent="0.25">
      <c r="A388" s="8">
        <v>841100</v>
      </c>
      <c r="B388" s="8"/>
      <c r="C388" s="8"/>
      <c r="D388" s="8">
        <v>62</v>
      </c>
      <c r="E388" s="8" t="s">
        <v>459</v>
      </c>
      <c r="F388" s="8" t="s">
        <v>599</v>
      </c>
      <c r="G388" s="25" t="s">
        <v>18</v>
      </c>
      <c r="H388" s="26"/>
      <c r="I388" s="26">
        <f>SUMIFS(GD_M_2018!G:G,GD_M_2018!E:E,A388)</f>
        <v>0</v>
      </c>
      <c r="J388" s="26">
        <f>H388+I388</f>
        <v>0</v>
      </c>
      <c r="L388" s="26"/>
      <c r="M388" s="26">
        <f>SUMIFS(GD_M_2019!G:G,GD_M_2019!E:E,A388)</f>
        <v>0</v>
      </c>
      <c r="N388" s="26">
        <f>M388+L388</f>
        <v>0</v>
      </c>
      <c r="P388" s="26"/>
      <c r="Q388" s="26">
        <f>SUMIFS(GD_M_2020!G:G,GD_M_2020!E:E,A388)</f>
        <v>0</v>
      </c>
      <c r="R388" s="26">
        <f>Q388+P388</f>
        <v>0</v>
      </c>
    </row>
    <row r="389" spans="1:18" s="6" customFormat="1" x14ac:dyDescent="0.25">
      <c r="A389" s="8"/>
      <c r="B389" s="8"/>
      <c r="C389" s="8"/>
      <c r="D389" s="8"/>
      <c r="E389" s="8"/>
      <c r="F389" s="8"/>
      <c r="G389" s="25"/>
      <c r="H389" s="56"/>
      <c r="I389" s="26"/>
      <c r="J389" s="56"/>
      <c r="L389" s="26"/>
      <c r="M389" s="26"/>
      <c r="N389" s="56"/>
      <c r="P389" s="26"/>
      <c r="Q389" s="26"/>
      <c r="R389" s="56"/>
    </row>
    <row r="390" spans="1:18" s="6" customFormat="1" ht="15.75" thickBot="1" x14ac:dyDescent="0.3">
      <c r="A390" s="76"/>
      <c r="B390" s="76"/>
      <c r="C390" s="76"/>
      <c r="D390" s="76"/>
      <c r="E390" s="76"/>
      <c r="F390" s="76"/>
      <c r="G390" s="77"/>
      <c r="H390" s="10"/>
      <c r="I390" s="10"/>
      <c r="J390" s="10"/>
      <c r="L390" s="10"/>
      <c r="M390" s="10"/>
      <c r="N390" s="10"/>
      <c r="P390" s="10"/>
      <c r="Q390" s="10"/>
      <c r="R390" s="10"/>
    </row>
    <row r="391" spans="1:18" s="6" customFormat="1" x14ac:dyDescent="0.25">
      <c r="A391" s="78" t="s">
        <v>600</v>
      </c>
      <c r="B391" s="78"/>
      <c r="C391" s="78"/>
      <c r="D391" s="78"/>
      <c r="E391" s="78"/>
      <c r="F391" s="78"/>
      <c r="G391" s="77"/>
      <c r="H391" s="11" t="str">
        <f>IF((H318+H202)=0,"Balanced",H318+H202)</f>
        <v>Balanced</v>
      </c>
      <c r="I391" s="11" t="str">
        <f>IF((I318+I202)=0,"Balanced",I318+I202)</f>
        <v>Balanced</v>
      </c>
      <c r="J391" s="11" t="str">
        <f>IF((J318+J202)=0,"Balanced",J318+J202)</f>
        <v>Balanced</v>
      </c>
      <c r="L391" s="11" t="str">
        <f>IF((L318+L202)=0,"Balanced",L318+L202)</f>
        <v>Balanced</v>
      </c>
      <c r="M391" s="11" t="str">
        <f>IF((M318+M202)=0,"Balanced",M318+M202)</f>
        <v>Balanced</v>
      </c>
      <c r="N391" s="11" t="str">
        <f>IF((N318+N202)=0,"Balanced",N318+N202)</f>
        <v>Balanced</v>
      </c>
      <c r="P391" s="11" t="str">
        <f>IF((P318+P202)=0,"Balanced",P318+P202)</f>
        <v>Balanced</v>
      </c>
      <c r="Q391" s="11">
        <f>IF((Q318+Q202)=0,"Balanced",Q318+Q202)</f>
        <v>-1.9073486328125E-6</v>
      </c>
      <c r="R391" s="11" t="str">
        <f>IF((R318+R202)=0,"Balanced",R318+R202)</f>
        <v>Balanced</v>
      </c>
    </row>
    <row r="392" spans="1:18" s="6" customFormat="1" x14ac:dyDescent="0.25">
      <c r="A392" s="78"/>
      <c r="B392" s="78"/>
      <c r="C392" s="78"/>
      <c r="D392" s="78"/>
      <c r="E392" s="78"/>
      <c r="F392" s="78"/>
      <c r="G392" s="77"/>
      <c r="H392" s="11">
        <f>H387-H302</f>
        <v>0</v>
      </c>
      <c r="I392" s="11">
        <f>I387-I302</f>
        <v>0</v>
      </c>
      <c r="J392" s="11">
        <f>J387-J302</f>
        <v>0</v>
      </c>
      <c r="L392" s="11">
        <f>L387-L302</f>
        <v>0</v>
      </c>
      <c r="M392" s="11">
        <f>M387-M302</f>
        <v>0</v>
      </c>
      <c r="N392" s="11">
        <f>N387-N302</f>
        <v>0</v>
      </c>
      <c r="P392" s="11">
        <f>P387-P302</f>
        <v>0</v>
      </c>
      <c r="Q392" s="11">
        <f>Q387-Q302</f>
        <v>0</v>
      </c>
      <c r="R392" s="11">
        <f>R387-R302</f>
        <v>0</v>
      </c>
    </row>
  </sheetData>
  <autoFilter ref="A6:J395"/>
  <pageMargins left="0.7" right="0.7" top="0.75" bottom="0.75" header="0.3" footer="0.3"/>
  <pageSetup scale="66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H92"/>
  <sheetViews>
    <sheetView zoomScale="75" zoomScaleNormal="75" workbookViewId="0">
      <pane xSplit="9" ySplit="4" topLeftCell="J5" activePane="bottomRight" state="frozen"/>
      <selection activeCell="A24" sqref="A24"/>
      <selection pane="topRight" activeCell="A24" sqref="A24"/>
      <selection pane="bottomLeft" activeCell="A24" sqref="A24"/>
      <selection pane="bottomRight" activeCell="A24" sqref="A24"/>
    </sheetView>
  </sheetViews>
  <sheetFormatPr defaultRowHeight="15" x14ac:dyDescent="0.25"/>
  <cols>
    <col min="2" max="2" width="9.140625" style="81"/>
    <col min="3" max="3" width="10.42578125" style="82" bestFit="1" customWidth="1"/>
    <col min="4" max="4" width="56.7109375" bestFit="1" customWidth="1"/>
    <col min="6" max="6" width="52" customWidth="1"/>
    <col min="7" max="7" width="20.5703125" style="84" bestFit="1" customWidth="1"/>
    <col min="8" max="8" width="16.85546875" bestFit="1" customWidth="1"/>
  </cols>
  <sheetData>
    <row r="1" spans="2:7" x14ac:dyDescent="0.25">
      <c r="G1" s="83" t="str">
        <f>BCTC_M!J3</f>
        <v>Balanced</v>
      </c>
    </row>
    <row r="2" spans="2:7" x14ac:dyDescent="0.25">
      <c r="G2" s="84">
        <f>SUBTOTAL(9,G5:G1048576)</f>
        <v>0</v>
      </c>
    </row>
    <row r="3" spans="2:7" ht="30" x14ac:dyDescent="0.25">
      <c r="B3" s="21" t="s">
        <v>601</v>
      </c>
      <c r="C3" s="85" t="s">
        <v>602</v>
      </c>
      <c r="D3" s="21" t="s">
        <v>603</v>
      </c>
      <c r="E3" s="21" t="s">
        <v>604</v>
      </c>
      <c r="F3" s="21" t="s">
        <v>605</v>
      </c>
      <c r="G3" s="86" t="s">
        <v>606</v>
      </c>
    </row>
    <row r="5" spans="2:7" hidden="1" x14ac:dyDescent="0.25">
      <c r="B5" s="81" t="s">
        <v>607</v>
      </c>
      <c r="D5" t="s">
        <v>608</v>
      </c>
      <c r="E5">
        <f>BCTC_M!A9</f>
        <v>111001</v>
      </c>
      <c r="F5" t="str">
        <f>VLOOKUP(E5,BCTC_M!$A$5:$E$391,5,0)</f>
        <v>Vietnam Dong</v>
      </c>
    </row>
    <row r="6" spans="2:7" hidden="1" x14ac:dyDescent="0.25">
      <c r="B6" s="81" t="str">
        <f>B5</f>
        <v>M</v>
      </c>
      <c r="D6" t="str">
        <f>D5</f>
        <v>Nhan tien gop von</v>
      </c>
      <c r="E6">
        <f>BCTC_M!A282</f>
        <v>411001</v>
      </c>
      <c r="F6" t="str">
        <f>VLOOKUP(E6,BCTC_M!$A$5:$E$391,5,0)</f>
        <v>Contributed capital / Ordinary shares with voting rights</v>
      </c>
      <c r="G6" s="84">
        <f>-G5</f>
        <v>0</v>
      </c>
    </row>
    <row r="7" spans="2:7" hidden="1" x14ac:dyDescent="0.25"/>
    <row r="8" spans="2:7" hidden="1" x14ac:dyDescent="0.25">
      <c r="B8" s="81" t="s">
        <v>607</v>
      </c>
      <c r="D8" t="s">
        <v>608</v>
      </c>
      <c r="E8">
        <f>BCTC_M!A13</f>
        <v>111004</v>
      </c>
      <c r="F8" t="str">
        <f>VLOOKUP(E8,BCTC_M!$A$5:$E$391,5,0)</f>
        <v>Vietnam Dong</v>
      </c>
    </row>
    <row r="9" spans="2:7" hidden="1" x14ac:dyDescent="0.25">
      <c r="B9" s="81" t="str">
        <f>B8</f>
        <v>M</v>
      </c>
      <c r="D9" t="str">
        <f>D8</f>
        <v>Nhan tien gop von</v>
      </c>
      <c r="E9">
        <f>E6</f>
        <v>411001</v>
      </c>
      <c r="F9" t="str">
        <f>VLOOKUP(E9,BCTC_M!$A$5:$E$391,5,0)</f>
        <v>Contributed capital / Ordinary shares with voting rights</v>
      </c>
      <c r="G9" s="84">
        <f>-G8</f>
        <v>0</v>
      </c>
    </row>
    <row r="10" spans="2:7" hidden="1" x14ac:dyDescent="0.25"/>
    <row r="11" spans="2:7" hidden="1" x14ac:dyDescent="0.25">
      <c r="B11" s="81" t="s">
        <v>607</v>
      </c>
      <c r="D11" t="s">
        <v>609</v>
      </c>
      <c r="E11">
        <f>BCTC_M!A115</f>
        <v>222002</v>
      </c>
      <c r="F11" t="str">
        <f>VLOOKUP(E11,BCTC_M!$A$5:$E$391,5,0)</f>
        <v>Machinery and equipment</v>
      </c>
    </row>
    <row r="12" spans="2:7" hidden="1" x14ac:dyDescent="0.25">
      <c r="B12" s="81" t="str">
        <f>B11</f>
        <v>M</v>
      </c>
      <c r="D12" t="str">
        <f>D11</f>
        <v>Mua TSCD</v>
      </c>
      <c r="E12">
        <f>BCTC_M!A205</f>
        <v>311001</v>
      </c>
      <c r="F12" t="str">
        <f>VLOOKUP(E12,BCTC_M!$A$5:$E$391,5,0)</f>
        <v>Accounts payable to suppliers</v>
      </c>
      <c r="G12" s="84">
        <f>-G11</f>
        <v>0</v>
      </c>
    </row>
    <row r="13" spans="2:7" hidden="1" x14ac:dyDescent="0.25"/>
    <row r="14" spans="2:7" x14ac:dyDescent="0.25">
      <c r="B14" s="81" t="s">
        <v>607</v>
      </c>
      <c r="D14" t="s">
        <v>610</v>
      </c>
      <c r="E14">
        <f>BCTC_M!A367</f>
        <v>642400</v>
      </c>
      <c r="F14" t="str">
        <f>VLOOKUP(E14,BCTC_M!$A$5:$E$391,5,0)</f>
        <v>Fixed asset depreciation</v>
      </c>
      <c r="G14" s="84">
        <f>GD_M_2018!G14</f>
        <v>200000000</v>
      </c>
    </row>
    <row r="15" spans="2:7" x14ac:dyDescent="0.25">
      <c r="B15" s="81" t="str">
        <f>B14</f>
        <v>M</v>
      </c>
      <c r="D15" t="str">
        <f>D14</f>
        <v>Khau hao TSCD</v>
      </c>
      <c r="E15">
        <f>BCTC_M!A122</f>
        <v>223002</v>
      </c>
      <c r="F15" t="str">
        <f>VLOOKUP(E15,BCTC_M!$A$5:$E$391,5,0)</f>
        <v>AD - Machinery and equipment</v>
      </c>
      <c r="G15" s="84">
        <f>-G14</f>
        <v>-200000000</v>
      </c>
    </row>
    <row r="17" spans="2:8" x14ac:dyDescent="0.25">
      <c r="B17" s="81" t="s">
        <v>607</v>
      </c>
      <c r="D17" t="s">
        <v>611</v>
      </c>
      <c r="E17">
        <f>BCTC_M!A69</f>
        <v>141013</v>
      </c>
      <c r="F17" t="str">
        <f>VLOOKUP(E17,BCTC_M!$A$5:$E$391,5,0)</f>
        <v>Purchase costs</v>
      </c>
      <c r="G17" s="84">
        <f>15000000000*0</f>
        <v>0</v>
      </c>
    </row>
    <row r="18" spans="2:8" x14ac:dyDescent="0.25">
      <c r="B18" s="81" t="str">
        <f>B17</f>
        <v>M</v>
      </c>
      <c r="D18" t="str">
        <f>D17</f>
        <v>Mua HTK</v>
      </c>
      <c r="E18">
        <f>E12</f>
        <v>311001</v>
      </c>
      <c r="F18" t="str">
        <f>VLOOKUP(E18,BCTC_M!$A$5:$E$391,5,0)</f>
        <v>Accounts payable to suppliers</v>
      </c>
      <c r="G18" s="84">
        <f>-G17</f>
        <v>0</v>
      </c>
    </row>
    <row r="20" spans="2:8" x14ac:dyDescent="0.25">
      <c r="B20" s="81" t="s">
        <v>607</v>
      </c>
      <c r="D20" t="s">
        <v>612</v>
      </c>
      <c r="E20">
        <f>BCTC_M!A35</f>
        <v>131001</v>
      </c>
      <c r="F20" t="str">
        <f>VLOOKUP(E20,BCTC_M!$A$5:$E$391,5,0)</f>
        <v>Accounts receivable from customers</v>
      </c>
      <c r="G20" s="84">
        <v>15000000000</v>
      </c>
      <c r="H20" s="87"/>
    </row>
    <row r="21" spans="2:8" x14ac:dyDescent="0.25">
      <c r="B21" s="81" t="str">
        <f>B20</f>
        <v>M</v>
      </c>
      <c r="D21" t="str">
        <f>D20</f>
        <v>Ban HTK mua từ A</v>
      </c>
      <c r="E21">
        <f>BCTC_M!A321</f>
        <v>511100</v>
      </c>
      <c r="F21" t="str">
        <f>VLOOKUP(E21,BCTC_M!$A$5:$E$391,5,0)</f>
        <v>Revenue from sales of merchandises</v>
      </c>
      <c r="G21" s="84">
        <f>-G20</f>
        <v>-15000000000</v>
      </c>
    </row>
    <row r="23" spans="2:8" x14ac:dyDescent="0.25">
      <c r="B23" s="81" t="s">
        <v>607</v>
      </c>
      <c r="D23" t="str">
        <f>D21</f>
        <v>Ban HTK mua từ A</v>
      </c>
      <c r="E23">
        <f>BCTC_M!A333</f>
        <v>632100</v>
      </c>
      <c r="F23" t="str">
        <f>VLOOKUP(E23,BCTC_M!$A$5:$E$391,5,0)</f>
        <v>Costs of merchandises sold</v>
      </c>
      <c r="G23" s="84">
        <f>GD_M_2019!G47</f>
        <v>11999999999.999998</v>
      </c>
      <c r="H23" s="87"/>
    </row>
    <row r="24" spans="2:8" x14ac:dyDescent="0.25">
      <c r="B24" s="81" t="str">
        <f>B23</f>
        <v>M</v>
      </c>
      <c r="D24" t="str">
        <f>D23</f>
        <v>Ban HTK mua từ A</v>
      </c>
      <c r="E24">
        <f>E17</f>
        <v>141013</v>
      </c>
      <c r="F24" t="str">
        <f>VLOOKUP(E24,BCTC_M!$A$5:$E$391,5,0)</f>
        <v>Purchase costs</v>
      </c>
      <c r="G24" s="84">
        <f>-G23</f>
        <v>-11999999999.999998</v>
      </c>
    </row>
    <row r="26" spans="2:8" x14ac:dyDescent="0.25">
      <c r="B26" s="81" t="s">
        <v>607</v>
      </c>
      <c r="D26" t="s">
        <v>613</v>
      </c>
      <c r="E26">
        <f>BCTC_M!A365</f>
        <v>642200</v>
      </c>
      <c r="F26" t="str">
        <f>VLOOKUP(E26,BCTC_M!$A$5:$E$391,5,0)</f>
        <v>Office supply expenses</v>
      </c>
      <c r="G26" s="84">
        <f>1000000000</f>
        <v>1000000000</v>
      </c>
    </row>
    <row r="27" spans="2:8" x14ac:dyDescent="0.25">
      <c r="B27" s="81" t="str">
        <f>B26</f>
        <v>M</v>
      </c>
      <c r="D27" t="str">
        <f>D26</f>
        <v>Chi phi QLDN</v>
      </c>
      <c r="E27">
        <f>E18</f>
        <v>311001</v>
      </c>
      <c r="F27" t="str">
        <f>VLOOKUP(E27,BCTC_M!$A$5:$E$391,5,0)</f>
        <v>Accounts payable to suppliers</v>
      </c>
      <c r="G27" s="84">
        <f>-G26</f>
        <v>-1000000000</v>
      </c>
    </row>
    <row r="29" spans="2:8" x14ac:dyDescent="0.25">
      <c r="B29" s="81" t="s">
        <v>607</v>
      </c>
      <c r="D29" t="s">
        <v>614</v>
      </c>
      <c r="E29">
        <f>BCTC_M!A356</f>
        <v>641100</v>
      </c>
      <c r="F29" t="str">
        <f>VLOOKUP(E29,BCTC_M!$A$5:$E$391,5,0)</f>
        <v>Staff expenses</v>
      </c>
      <c r="G29" s="84">
        <v>3000000000</v>
      </c>
    </row>
    <row r="30" spans="2:8" x14ac:dyDescent="0.25">
      <c r="B30" s="81" t="str">
        <f>B29</f>
        <v>M</v>
      </c>
      <c r="D30" t="str">
        <f>D29</f>
        <v>Chi phi nhan vien ban hang</v>
      </c>
      <c r="E30">
        <f>E36</f>
        <v>111004</v>
      </c>
      <c r="F30" t="str">
        <f>VLOOKUP(E30,BCTC_M!$A$5:$E$391,5,0)</f>
        <v>Vietnam Dong</v>
      </c>
      <c r="G30" s="84">
        <f>-G29</f>
        <v>-3000000000</v>
      </c>
    </row>
    <row r="32" spans="2:8" x14ac:dyDescent="0.25">
      <c r="B32" s="81" t="s">
        <v>607</v>
      </c>
      <c r="D32" t="s">
        <v>615</v>
      </c>
      <c r="E32">
        <f>BCTC_M!A382</f>
        <v>821100</v>
      </c>
      <c r="F32" t="str">
        <f>VLOOKUP(E32,BCTC_M!$A$5:$E$391,5,0)</f>
        <v>Income tax expense – current</v>
      </c>
      <c r="G32" s="84">
        <f>-H32*20%</f>
        <v>1460000000.0000005</v>
      </c>
      <c r="H32" s="88">
        <f>BCTC_M!R381</f>
        <v>-7300000000.0000019</v>
      </c>
    </row>
    <row r="33" spans="2:8" x14ac:dyDescent="0.25">
      <c r="B33" s="81" t="str">
        <f>B32</f>
        <v>M</v>
      </c>
      <c r="D33" t="str">
        <f>D32</f>
        <v>Chi phi thue TNDN</v>
      </c>
      <c r="E33">
        <f>BCTC_M!A211</f>
        <v>313005</v>
      </c>
      <c r="F33" t="str">
        <f>VLOOKUP(E33,BCTC_M!$A$5:$E$391,5,0)</f>
        <v>Corporate income tax pay.</v>
      </c>
      <c r="G33" s="84">
        <f>-G32</f>
        <v>-1460000000.0000005</v>
      </c>
    </row>
    <row r="35" spans="2:8" x14ac:dyDescent="0.25">
      <c r="B35" s="81" t="s">
        <v>607</v>
      </c>
      <c r="D35" t="s">
        <v>616</v>
      </c>
      <c r="E35">
        <f>E18</f>
        <v>311001</v>
      </c>
      <c r="F35" t="str">
        <f>VLOOKUP(E35,BCTC_M!$A$5:$E$391,5,0)</f>
        <v>Accounts payable to suppliers</v>
      </c>
      <c r="G35" s="84">
        <f>G23</f>
        <v>11999999999.999998</v>
      </c>
      <c r="H35" s="88"/>
    </row>
    <row r="36" spans="2:8" x14ac:dyDescent="0.25">
      <c r="B36" s="81" t="str">
        <f>B35</f>
        <v>M</v>
      </c>
      <c r="D36" t="str">
        <f>D35</f>
        <v>Tra tien mua hang cho A</v>
      </c>
      <c r="E36">
        <f>E8</f>
        <v>111004</v>
      </c>
      <c r="F36" t="str">
        <f>VLOOKUP(E36,BCTC_M!$A$5:$E$391,5,0)</f>
        <v>Vietnam Dong</v>
      </c>
      <c r="G36" s="84">
        <f>-G35</f>
        <v>-11999999999.999998</v>
      </c>
    </row>
    <row r="38" spans="2:8" hidden="1" x14ac:dyDescent="0.25">
      <c r="B38" s="81" t="s">
        <v>607</v>
      </c>
      <c r="D38" t="s">
        <v>617</v>
      </c>
      <c r="E38">
        <f>E35</f>
        <v>311001</v>
      </c>
      <c r="F38" t="str">
        <f>VLOOKUP(E38,BCTC_M!$A$5:$E$391,5,0)</f>
        <v>Accounts payable to suppliers</v>
      </c>
      <c r="G38" s="84">
        <f>G17*75%</f>
        <v>0</v>
      </c>
      <c r="H38" s="88"/>
    </row>
    <row r="39" spans="2:8" hidden="1" x14ac:dyDescent="0.25">
      <c r="B39" s="81" t="str">
        <f>B38</f>
        <v>M</v>
      </c>
      <c r="D39" t="str">
        <f>D38</f>
        <v>Tra tien mua hang</v>
      </c>
      <c r="E39">
        <f>E36</f>
        <v>111004</v>
      </c>
      <c r="F39" t="str">
        <f>VLOOKUP(E39,BCTC_M!$A$5:$E$391,5,0)</f>
        <v>Vietnam Dong</v>
      </c>
      <c r="G39" s="84">
        <f>-G38</f>
        <v>0</v>
      </c>
    </row>
    <row r="40" spans="2:8" hidden="1" x14ac:dyDescent="0.25"/>
    <row r="41" spans="2:8" hidden="1" x14ac:dyDescent="0.25">
      <c r="B41" s="81" t="s">
        <v>607</v>
      </c>
      <c r="D41" t="s">
        <v>618</v>
      </c>
      <c r="E41">
        <f>E8</f>
        <v>111004</v>
      </c>
      <c r="F41" t="str">
        <f>VLOOKUP(E41,BCTC_M!$A$5:$E$391,5,0)</f>
        <v>Vietnam Dong</v>
      </c>
      <c r="H41" s="88"/>
    </row>
    <row r="42" spans="2:8" hidden="1" x14ac:dyDescent="0.25">
      <c r="B42" s="81" t="str">
        <f>B41</f>
        <v>M</v>
      </c>
      <c r="D42" t="str">
        <f>D41</f>
        <v>Thu tien ban hang</v>
      </c>
      <c r="E42">
        <f>E20</f>
        <v>131001</v>
      </c>
      <c r="F42" t="str">
        <f>VLOOKUP(E42,BCTC_M!$A$5:$E$391,5,0)</f>
        <v>Accounts receivable from customers</v>
      </c>
      <c r="G42" s="84">
        <f>-G41</f>
        <v>0</v>
      </c>
    </row>
    <row r="43" spans="2:8" hidden="1" x14ac:dyDescent="0.25"/>
    <row r="44" spans="2:8" hidden="1" x14ac:dyDescent="0.25">
      <c r="B44" s="81" t="s">
        <v>607</v>
      </c>
      <c r="D44" t="s">
        <v>619</v>
      </c>
      <c r="E44">
        <f>BCTC_M!A186</f>
        <v>251001</v>
      </c>
      <c r="F44" t="str">
        <f>VLOOKUP(E44,BCTC_M!$A$5:$E$391,5,0)</f>
        <v>Investments in subsidiaries</v>
      </c>
      <c r="H44" s="88"/>
    </row>
    <row r="45" spans="2:8" hidden="1" x14ac:dyDescent="0.25">
      <c r="B45" s="81" t="str">
        <f>B44</f>
        <v>M</v>
      </c>
      <c r="D45" t="str">
        <f>D44</f>
        <v>Đầu tư vào công ty A</v>
      </c>
      <c r="E45">
        <f>E8</f>
        <v>111004</v>
      </c>
      <c r="F45" t="str">
        <f>VLOOKUP(E45,BCTC_M!$A$5:$E$391,5,0)</f>
        <v>Vietnam Dong</v>
      </c>
      <c r="G45" s="84">
        <f>-G44</f>
        <v>0</v>
      </c>
    </row>
    <row r="46" spans="2:8" hidden="1" x14ac:dyDescent="0.25"/>
    <row r="47" spans="2:8" hidden="1" x14ac:dyDescent="0.25">
      <c r="B47" s="81" t="s">
        <v>607</v>
      </c>
      <c r="D47" t="s">
        <v>620</v>
      </c>
      <c r="E47">
        <f>E17</f>
        <v>141013</v>
      </c>
      <c r="F47" t="str">
        <f>VLOOKUP(E47,BCTC_M!$A$5:$E$391,5,0)</f>
        <v>Purchase costs</v>
      </c>
      <c r="G47" s="84">
        <f>[1]GD_A_2019!G44*0</f>
        <v>0</v>
      </c>
    </row>
    <row r="48" spans="2:8" hidden="1" x14ac:dyDescent="0.25">
      <c r="B48" s="81" t="str">
        <f>B47</f>
        <v>M</v>
      </c>
      <c r="D48" t="str">
        <f>D47</f>
        <v>Mua HTK tu A</v>
      </c>
      <c r="E48">
        <f>E35</f>
        <v>311001</v>
      </c>
      <c r="F48" t="str">
        <f>VLOOKUP(E48,BCTC_M!$A$5:$E$391,5,0)</f>
        <v>Accounts payable to suppliers</v>
      </c>
      <c r="G48" s="84">
        <f>-G47</f>
        <v>0</v>
      </c>
    </row>
    <row r="49" spans="2:8" hidden="1" x14ac:dyDescent="0.25"/>
    <row r="50" spans="2:8" hidden="1" x14ac:dyDescent="0.25">
      <c r="B50" s="81" t="s">
        <v>607</v>
      </c>
      <c r="D50" t="s">
        <v>621</v>
      </c>
      <c r="E50">
        <f>BCTC_M!A42</f>
        <v>135001</v>
      </c>
      <c r="F50" t="str">
        <f>VLOOKUP(E50,BCTC_M!$A$5:$E$391,5,0)</f>
        <v>Loans receivable - ST</v>
      </c>
      <c r="G50" s="84">
        <f>30000000000*0</f>
        <v>0</v>
      </c>
    </row>
    <row r="51" spans="2:8" hidden="1" x14ac:dyDescent="0.25">
      <c r="B51" s="81" t="str">
        <f>B50</f>
        <v>M</v>
      </c>
      <c r="D51" t="str">
        <f>D50</f>
        <v>M cho A vay</v>
      </c>
      <c r="E51">
        <f>BCTC_M!A13</f>
        <v>111004</v>
      </c>
      <c r="F51" t="str">
        <f>VLOOKUP(E51,BCTC_M!$A$5:$E$391,5,0)</f>
        <v>Vietnam Dong</v>
      </c>
      <c r="G51" s="84">
        <f>-G50</f>
        <v>0</v>
      </c>
    </row>
    <row r="52" spans="2:8" hidden="1" x14ac:dyDescent="0.25"/>
    <row r="53" spans="2:8" hidden="1" x14ac:dyDescent="0.25">
      <c r="B53" s="81" t="s">
        <v>607</v>
      </c>
      <c r="D53" t="s">
        <v>622</v>
      </c>
      <c r="E53">
        <f>BCTC_M!A44</f>
        <v>136002</v>
      </c>
      <c r="F53" t="str">
        <f>VLOOKUP(E53,BCTC_M!$A$5:$E$391,5,0)</f>
        <v>Other short-term receivables</v>
      </c>
      <c r="G53" s="84">
        <f>G50*12%</f>
        <v>0</v>
      </c>
    </row>
    <row r="54" spans="2:8" hidden="1" x14ac:dyDescent="0.25">
      <c r="B54" s="81" t="str">
        <f>B53</f>
        <v>M</v>
      </c>
      <c r="D54" t="str">
        <f>D53</f>
        <v>Lai cho A vay</v>
      </c>
      <c r="E54">
        <f>BCTC_M!A341</f>
        <v>515100</v>
      </c>
      <c r="F54" t="str">
        <f>VLOOKUP(E54,BCTC_M!$A$5:$E$391,5,0)</f>
        <v>Interest income from deposits and loans</v>
      </c>
      <c r="G54" s="84">
        <f>-G53</f>
        <v>0</v>
      </c>
    </row>
    <row r="55" spans="2:8" hidden="1" x14ac:dyDescent="0.25"/>
    <row r="56" spans="2:8" hidden="1" x14ac:dyDescent="0.25">
      <c r="B56" s="81" t="s">
        <v>607</v>
      </c>
      <c r="D56" t="s">
        <v>623</v>
      </c>
      <c r="E56">
        <f>E50</f>
        <v>135001</v>
      </c>
      <c r="F56" t="str">
        <f>VLOOKUP(E56,BCTC_M!$A$5:$E$391,5,0)</f>
        <v>Loans receivable - ST</v>
      </c>
      <c r="G56" s="84">
        <f>10000000000*0</f>
        <v>0</v>
      </c>
    </row>
    <row r="57" spans="2:8" hidden="1" x14ac:dyDescent="0.25">
      <c r="B57" s="81" t="str">
        <f>B56</f>
        <v>M</v>
      </c>
      <c r="D57" t="str">
        <f>D56</f>
        <v>M cho công ty X vay</v>
      </c>
      <c r="E57">
        <f>E51</f>
        <v>111004</v>
      </c>
      <c r="F57" t="str">
        <f>VLOOKUP(E57,BCTC_M!$A$5:$E$391,5,0)</f>
        <v>Vietnam Dong</v>
      </c>
      <c r="G57" s="84">
        <f>-G56</f>
        <v>0</v>
      </c>
    </row>
    <row r="58" spans="2:8" hidden="1" x14ac:dyDescent="0.25"/>
    <row r="59" spans="2:8" x14ac:dyDescent="0.25">
      <c r="B59" s="81" t="s">
        <v>607</v>
      </c>
      <c r="D59" t="s">
        <v>624</v>
      </c>
      <c r="E59">
        <f t="shared" ref="E59:E60" si="0">E53</f>
        <v>136002</v>
      </c>
      <c r="F59" t="str">
        <f>VLOOKUP(E59,BCTC_M!$A$5:$E$391,5,0)</f>
        <v>Other short-term receivables</v>
      </c>
      <c r="G59" s="84">
        <f>GD_M_2019!G59</f>
        <v>1500000000</v>
      </c>
    </row>
    <row r="60" spans="2:8" x14ac:dyDescent="0.25">
      <c r="B60" s="81" t="str">
        <f>B59</f>
        <v>M</v>
      </c>
      <c r="D60" t="str">
        <f>D59</f>
        <v>Lãi cho X vay</v>
      </c>
      <c r="E60">
        <f t="shared" si="0"/>
        <v>515100</v>
      </c>
      <c r="F60" t="str">
        <f>VLOOKUP(E60,BCTC_M!$A$5:$E$391,5,0)</f>
        <v>Interest income from deposits and loans</v>
      </c>
      <c r="G60" s="84">
        <f>-G59</f>
        <v>-1500000000</v>
      </c>
    </row>
    <row r="61" spans="2:8" hidden="1" x14ac:dyDescent="0.25"/>
    <row r="62" spans="2:8" hidden="1" x14ac:dyDescent="0.25">
      <c r="B62" s="81" t="s">
        <v>607</v>
      </c>
      <c r="D62" t="s">
        <v>625</v>
      </c>
      <c r="E62">
        <f>E57</f>
        <v>111004</v>
      </c>
      <c r="F62" t="str">
        <f>VLOOKUP(E62,BCTC_M!$A$5:$E$391,5,0)</f>
        <v>Vietnam Dong</v>
      </c>
      <c r="G62" s="84">
        <f>7500000000*0</f>
        <v>0</v>
      </c>
      <c r="H62" s="87">
        <f>'[1]Mua A'!D17</f>
        <v>0.75</v>
      </c>
    </row>
    <row r="63" spans="2:8" hidden="1" x14ac:dyDescent="0.25">
      <c r="B63" s="81" t="str">
        <f>B62</f>
        <v>M</v>
      </c>
      <c r="D63" t="str">
        <f>D62</f>
        <v>M nhận cổ tức từ A</v>
      </c>
      <c r="E63">
        <f>BCTC_M!A345</f>
        <v>515500</v>
      </c>
      <c r="F63" t="str">
        <f>VLOOKUP(E63,BCTC_M!$A$5:$E$391,5,0)</f>
        <v xml:space="preserve">Dividends </v>
      </c>
      <c r="G63" s="84">
        <f>-G62</f>
        <v>0</v>
      </c>
    </row>
    <row r="64" spans="2:8" hidden="1" x14ac:dyDescent="0.25"/>
    <row r="65" spans="2:8" hidden="1" x14ac:dyDescent="0.25">
      <c r="B65" s="81" t="s">
        <v>607</v>
      </c>
      <c r="D65" t="s">
        <v>626</v>
      </c>
      <c r="E65">
        <f>BCTC_M!A187</f>
        <v>252001</v>
      </c>
      <c r="F65" t="str">
        <f>VLOOKUP(E65,BCTC_M!$A$5:$E$391,5,0)</f>
        <v>Investments in associates, joint-ventures</v>
      </c>
      <c r="G65" s="84">
        <f>10000000000*0</f>
        <v>0</v>
      </c>
      <c r="H65">
        <f>[1]BCTC_E!T202</f>
        <v>20525000000</v>
      </c>
    </row>
    <row r="66" spans="2:8" hidden="1" x14ac:dyDescent="0.25">
      <c r="B66" s="81" t="str">
        <f>B65</f>
        <v>M</v>
      </c>
      <c r="D66" t="str">
        <f>D65</f>
        <v>M mua 40% cổ phần của E tại ngày 1/1/2019</v>
      </c>
      <c r="E66">
        <f>E62</f>
        <v>111004</v>
      </c>
      <c r="F66" t="str">
        <f>VLOOKUP(E66,BCTC_M!$A$5:$E$391,5,0)</f>
        <v>Vietnam Dong</v>
      </c>
      <c r="G66" s="84">
        <f>-G65</f>
        <v>0</v>
      </c>
    </row>
    <row r="67" spans="2:8" hidden="1" x14ac:dyDescent="0.25"/>
    <row r="68" spans="2:8" hidden="1" x14ac:dyDescent="0.25">
      <c r="B68" s="81" t="s">
        <v>607</v>
      </c>
      <c r="D68" t="s">
        <v>627</v>
      </c>
      <c r="E68">
        <f>E62</f>
        <v>111004</v>
      </c>
      <c r="F68" t="str">
        <f>VLOOKUP(E68,BCTC_M!$A$5:$E$391,5,0)</f>
        <v>Vietnam Dong</v>
      </c>
      <c r="G68" s="84">
        <f>H69*H68*0</f>
        <v>0</v>
      </c>
      <c r="H68" s="87">
        <v>0.4</v>
      </c>
    </row>
    <row r="69" spans="2:8" hidden="1" x14ac:dyDescent="0.25">
      <c r="B69" s="81" t="str">
        <f>B68</f>
        <v>M</v>
      </c>
      <c r="D69" t="str">
        <f>D68</f>
        <v>M nhận cổ tức từ E</v>
      </c>
      <c r="E69">
        <f>E63</f>
        <v>515500</v>
      </c>
      <c r="F69" t="str">
        <f>VLOOKUP(E69,BCTC_M!$A$5:$E$391,5,0)</f>
        <v xml:space="preserve">Dividends </v>
      </c>
      <c r="G69" s="84">
        <f>-G68</f>
        <v>0</v>
      </c>
      <c r="H69">
        <f>[1]GD_E_2019!G44</f>
        <v>500000000</v>
      </c>
    </row>
    <row r="71" spans="2:8" x14ac:dyDescent="0.25">
      <c r="B71" s="81" t="s">
        <v>607</v>
      </c>
      <c r="D71" t="s">
        <v>628</v>
      </c>
      <c r="E71">
        <f>GD_M_2019!E50</f>
        <v>135001</v>
      </c>
      <c r="F71" t="str">
        <f>VLOOKUP(E71,BCTC_M!$A$5:$E$391,5,0)</f>
        <v>Loans receivable - ST</v>
      </c>
      <c r="G71" s="84">
        <f>-GD_M_2019!G50</f>
        <v>-30000000000</v>
      </c>
    </row>
    <row r="72" spans="2:8" x14ac:dyDescent="0.25">
      <c r="B72" s="81" t="s">
        <v>607</v>
      </c>
      <c r="D72" t="str">
        <f>D71</f>
        <v>M thu lại lãi và gốc vay từ A</v>
      </c>
      <c r="E72">
        <f>GD_M_2019!E51</f>
        <v>111004</v>
      </c>
      <c r="F72" t="str">
        <f>VLOOKUP(E72,BCTC_M!$A$5:$E$391,5,0)</f>
        <v>Vietnam Dong</v>
      </c>
      <c r="G72" s="84">
        <f>-G71</f>
        <v>30000000000</v>
      </c>
    </row>
    <row r="74" spans="2:8" x14ac:dyDescent="0.25">
      <c r="B74" s="81" t="s">
        <v>607</v>
      </c>
      <c r="D74" t="s">
        <v>628</v>
      </c>
      <c r="E74">
        <f>GD_M_2019!E53</f>
        <v>136002</v>
      </c>
      <c r="F74" t="str">
        <f>VLOOKUP(E74,BCTC_M!$A$5:$E$391,5,0)</f>
        <v>Other short-term receivables</v>
      </c>
      <c r="G74" s="84">
        <f>-GD_M_2019!G53</f>
        <v>-3600000000</v>
      </c>
    </row>
    <row r="75" spans="2:8" x14ac:dyDescent="0.25">
      <c r="B75" s="81" t="s">
        <v>607</v>
      </c>
      <c r="D75" t="str">
        <f>D74</f>
        <v>M thu lại lãi và gốc vay từ A</v>
      </c>
      <c r="E75">
        <f>E72</f>
        <v>111004</v>
      </c>
      <c r="F75" t="str">
        <f>VLOOKUP(E75,BCTC_M!$A$5:$E$391,5,0)</f>
        <v>Vietnam Dong</v>
      </c>
      <c r="G75" s="84">
        <f>-G74</f>
        <v>3600000000</v>
      </c>
    </row>
    <row r="77" spans="2:8" x14ac:dyDescent="0.25">
      <c r="B77" s="81" t="s">
        <v>607</v>
      </c>
      <c r="D77" s="8" t="s">
        <v>629</v>
      </c>
      <c r="E77">
        <f>E75</f>
        <v>111004</v>
      </c>
      <c r="F77" t="str">
        <f>VLOOKUP(E77,BCTC_M!$A$5:$E$391,5,0)</f>
        <v>Vietnam Dong</v>
      </c>
      <c r="G77" s="84">
        <v>-10000000000</v>
      </c>
    </row>
    <row r="78" spans="2:8" x14ac:dyDescent="0.25">
      <c r="B78" s="81" t="s">
        <v>607</v>
      </c>
      <c r="D78" t="str">
        <f>D77</f>
        <v>M chia cổ tức cho cổ đông, giá trị 25 tỷ</v>
      </c>
      <c r="E78">
        <f>BCTC_M!A298</f>
        <v>421004</v>
      </c>
      <c r="F78" t="str">
        <f>VLOOKUP(E78,BCTC_M!$A$5:$E$391,5,0)</f>
        <v>Dividend paid</v>
      </c>
      <c r="G78" s="84">
        <f>-G77</f>
        <v>10000000000</v>
      </c>
    </row>
    <row r="80" spans="2:8" x14ac:dyDescent="0.25">
      <c r="B80" s="81" t="s">
        <v>607</v>
      </c>
      <c r="D80" s="8" t="s">
        <v>630</v>
      </c>
      <c r="E80">
        <f>E77</f>
        <v>111004</v>
      </c>
      <c r="F80" t="str">
        <f>VLOOKUP(E80,BCTC_M!$A$5:$E$391,5,0)</f>
        <v>Vietnam Dong</v>
      </c>
      <c r="G80" s="84">
        <v>-3000000000</v>
      </c>
    </row>
    <row r="81" spans="2:8" x14ac:dyDescent="0.25">
      <c r="B81" s="81" t="s">
        <v>607</v>
      </c>
      <c r="D81" t="str">
        <f>D80</f>
        <v>Ngày 2/1/2020, M mua thêm 10% cổ phần của A, giá mua 3 tỷ</v>
      </c>
      <c r="E81">
        <f>BCTC_M!A186</f>
        <v>251001</v>
      </c>
      <c r="F81" t="str">
        <f>VLOOKUP(E81,BCTC_M!$A$5:$E$391,5,0)</f>
        <v>Investments in subsidiaries</v>
      </c>
      <c r="G81" s="84">
        <f>-G80</f>
        <v>3000000000</v>
      </c>
    </row>
    <row r="83" spans="2:8" x14ac:dyDescent="0.25">
      <c r="B83" s="81" t="s">
        <v>607</v>
      </c>
      <c r="D83" s="8" t="s">
        <v>631</v>
      </c>
      <c r="E83">
        <f>E80</f>
        <v>111004</v>
      </c>
      <c r="F83" t="str">
        <f>VLOOKUP(E83,BCTC_M!$A$5:$E$391,5,0)</f>
        <v>Vietnam Dong</v>
      </c>
      <c r="G83" s="84">
        <f>30000000000</f>
        <v>30000000000</v>
      </c>
      <c r="H83">
        <f>BCTC_M!R186</f>
        <v>15000000000</v>
      </c>
    </row>
    <row r="84" spans="2:8" x14ac:dyDescent="0.25">
      <c r="B84" s="81" t="s">
        <v>607</v>
      </c>
      <c r="D84" t="str">
        <f>D83</f>
        <v>Ngày 31/12/2020, M bán toàn bộ cổ phần tại A, giá bán 25 tỷ</v>
      </c>
      <c r="E84">
        <f>E81</f>
        <v>251001</v>
      </c>
      <c r="F84" t="str">
        <f>VLOOKUP(E84,BCTC_M!$A$5:$E$391,5,0)</f>
        <v>Investments in subsidiaries</v>
      </c>
      <c r="G84" s="84">
        <f>-GD_M_2020!G81-GD_M_2018!G44</f>
        <v>-23000000000</v>
      </c>
    </row>
    <row r="85" spans="2:8" x14ac:dyDescent="0.25">
      <c r="B85" s="81" t="s">
        <v>607</v>
      </c>
      <c r="D85" t="str">
        <f>D84</f>
        <v>Ngày 31/12/2020, M bán toàn bộ cổ phần tại A, giá bán 25 tỷ</v>
      </c>
      <c r="E85">
        <f>BCTC_M!A344</f>
        <v>515400</v>
      </c>
      <c r="F85" t="str">
        <f>VLOOKUP(E85,BCTC_M!$A$5:$E$391,5,0)</f>
        <v>Gain on disposal of financial investments</v>
      </c>
      <c r="G85" s="84">
        <f>-G83-G84</f>
        <v>-7000000000</v>
      </c>
    </row>
    <row r="87" spans="2:8" x14ac:dyDescent="0.25">
      <c r="B87" s="81" t="s">
        <v>607</v>
      </c>
      <c r="D87" s="8" t="s">
        <v>632</v>
      </c>
      <c r="E87">
        <f>BCTC_M!A227</f>
        <v>319003</v>
      </c>
      <c r="F87" t="str">
        <f>VLOOKUP(E87,BCTC_M!$A$5:$E$391,5,0)</f>
        <v>Other ST payables</v>
      </c>
      <c r="G87" s="84">
        <f>-7000000000/2</f>
        <v>-3500000000</v>
      </c>
    </row>
    <row r="88" spans="2:8" x14ac:dyDescent="0.25">
      <c r="B88" s="81" t="s">
        <v>607</v>
      </c>
      <c r="D88" t="str">
        <f>D87</f>
        <v>Ngày 30/6/20, M mua thêm 30% cổ phần của E, giá mua 7 tỷ</v>
      </c>
      <c r="E88">
        <f>E81</f>
        <v>251001</v>
      </c>
      <c r="F88" t="str">
        <f>VLOOKUP(E88,BCTC_M!$A$5:$E$391,5,0)</f>
        <v>Investments in subsidiaries</v>
      </c>
      <c r="G88" s="84">
        <f>-G87*2</f>
        <v>7000000000</v>
      </c>
    </row>
    <row r="89" spans="2:8" x14ac:dyDescent="0.25">
      <c r="B89" s="81" t="s">
        <v>607</v>
      </c>
      <c r="D89" t="str">
        <f>D88</f>
        <v>Ngày 30/6/20, M mua thêm 30% cổ phần của E, giá mua 7 tỷ</v>
      </c>
      <c r="E89">
        <f>E83</f>
        <v>111004</v>
      </c>
      <c r="F89" t="str">
        <f>VLOOKUP(E89,BCTC_M!$A$5:$E$391,5,0)</f>
        <v>Vietnam Dong</v>
      </c>
      <c r="G89" s="84">
        <f>-G87-G88</f>
        <v>-3500000000</v>
      </c>
    </row>
    <row r="91" spans="2:8" x14ac:dyDescent="0.25">
      <c r="B91" s="81" t="s">
        <v>607</v>
      </c>
      <c r="D91" s="8" t="s">
        <v>633</v>
      </c>
      <c r="E91">
        <f>GD_M_2020!E88</f>
        <v>251001</v>
      </c>
      <c r="F91" t="str">
        <f>VLOOKUP(E91,BCTC_M!$A$5:$E$391,5,0)</f>
        <v>Investments in subsidiaries</v>
      </c>
      <c r="G91" s="84">
        <v>8000000000</v>
      </c>
    </row>
    <row r="92" spans="2:8" x14ac:dyDescent="0.25">
      <c r="B92" s="81" t="s">
        <v>607</v>
      </c>
      <c r="D92" t="str">
        <f>D91</f>
        <v>Phân loại lại khoản đàu tư vào E</v>
      </c>
      <c r="E92">
        <f>BCTC_M!A187</f>
        <v>252001</v>
      </c>
      <c r="F92" t="str">
        <f>VLOOKUP(E92,BCTC_M!$A$5:$E$391,5,0)</f>
        <v>Investments in associates, joint-ventures</v>
      </c>
      <c r="G92" s="84">
        <f>-G91</f>
        <v>-8000000000</v>
      </c>
    </row>
  </sheetData>
  <autoFilter ref="B4:H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I69"/>
  <sheetViews>
    <sheetView zoomScale="75" zoomScaleNormal="75" workbookViewId="0">
      <pane xSplit="9" ySplit="4" topLeftCell="J5" activePane="bottomRight" state="frozen"/>
      <selection activeCell="A24" sqref="A24"/>
      <selection pane="topRight" activeCell="A24" sqref="A24"/>
      <selection pane="bottomLeft" activeCell="A24" sqref="A24"/>
      <selection pane="bottomRight" activeCell="A24" sqref="A24"/>
    </sheetView>
  </sheetViews>
  <sheetFormatPr defaultRowHeight="15" x14ac:dyDescent="0.25"/>
  <cols>
    <col min="2" max="2" width="9.140625" style="81"/>
    <col min="3" max="3" width="10.42578125" style="82" bestFit="1" customWidth="1"/>
    <col min="4" max="4" width="41.28515625" bestFit="1" customWidth="1"/>
    <col min="6" max="6" width="52" customWidth="1"/>
    <col min="7" max="7" width="18.5703125" style="88" bestFit="1" customWidth="1"/>
    <col min="8" max="8" width="16.85546875" bestFit="1" customWidth="1"/>
    <col min="9" max="9" width="12.7109375" bestFit="1" customWidth="1"/>
  </cols>
  <sheetData>
    <row r="1" spans="2:7" x14ac:dyDescent="0.25">
      <c r="G1" s="89" t="str">
        <f>BCTC_M!J3</f>
        <v>Balanced</v>
      </c>
    </row>
    <row r="2" spans="2:7" x14ac:dyDescent="0.25">
      <c r="G2" s="88">
        <f>SUBTOTAL(9,G5:G1048576)</f>
        <v>0</v>
      </c>
    </row>
    <row r="3" spans="2:7" ht="30" x14ac:dyDescent="0.25">
      <c r="B3" s="21" t="s">
        <v>601</v>
      </c>
      <c r="C3" s="85" t="s">
        <v>602</v>
      </c>
      <c r="D3" s="21" t="s">
        <v>603</v>
      </c>
      <c r="E3" s="21" t="s">
        <v>604</v>
      </c>
      <c r="F3" s="21" t="s">
        <v>605</v>
      </c>
      <c r="G3" s="21" t="s">
        <v>606</v>
      </c>
    </row>
    <row r="5" spans="2:7" hidden="1" x14ac:dyDescent="0.25">
      <c r="B5" s="81" t="s">
        <v>607</v>
      </c>
      <c r="D5" t="s">
        <v>608</v>
      </c>
      <c r="E5">
        <f>BCTC_M!A9</f>
        <v>111001</v>
      </c>
      <c r="F5" t="str">
        <f>VLOOKUP(E5,BCTC_M!$A$5:$E$391,5,0)</f>
        <v>Vietnam Dong</v>
      </c>
    </row>
    <row r="6" spans="2:7" hidden="1" x14ac:dyDescent="0.25">
      <c r="B6" s="81" t="str">
        <f>B5</f>
        <v>M</v>
      </c>
      <c r="D6" t="str">
        <f>D5</f>
        <v>Nhan tien gop von</v>
      </c>
      <c r="E6">
        <f>BCTC_M!A282</f>
        <v>411001</v>
      </c>
      <c r="F6" t="str">
        <f>VLOOKUP(E6,BCTC_M!$A$5:$E$391,5,0)</f>
        <v>Contributed capital / Ordinary shares with voting rights</v>
      </c>
      <c r="G6" s="88">
        <f>-G5</f>
        <v>0</v>
      </c>
    </row>
    <row r="7" spans="2:7" hidden="1" x14ac:dyDescent="0.25"/>
    <row r="8" spans="2:7" hidden="1" x14ac:dyDescent="0.25">
      <c r="B8" s="81" t="s">
        <v>607</v>
      </c>
      <c r="D8" t="s">
        <v>608</v>
      </c>
      <c r="E8">
        <f>BCTC_M!A13</f>
        <v>111004</v>
      </c>
      <c r="F8" t="str">
        <f>VLOOKUP(E8,BCTC_M!$A$5:$E$391,5,0)</f>
        <v>Vietnam Dong</v>
      </c>
    </row>
    <row r="9" spans="2:7" hidden="1" x14ac:dyDescent="0.25">
      <c r="B9" s="81" t="str">
        <f>B8</f>
        <v>M</v>
      </c>
      <c r="D9" t="str">
        <f>D8</f>
        <v>Nhan tien gop von</v>
      </c>
      <c r="E9">
        <f>E6</f>
        <v>411001</v>
      </c>
      <c r="F9" t="str">
        <f>VLOOKUP(E9,BCTC_M!$A$5:$E$391,5,0)</f>
        <v>Contributed capital / Ordinary shares with voting rights</v>
      </c>
      <c r="G9" s="88">
        <f>-G8</f>
        <v>0</v>
      </c>
    </row>
    <row r="10" spans="2:7" hidden="1" x14ac:dyDescent="0.25"/>
    <row r="11" spans="2:7" hidden="1" x14ac:dyDescent="0.25">
      <c r="B11" s="81" t="s">
        <v>607</v>
      </c>
      <c r="D11" t="s">
        <v>609</v>
      </c>
      <c r="E11">
        <f>BCTC_M!A115</f>
        <v>222002</v>
      </c>
      <c r="F11" t="str">
        <f>VLOOKUP(E11,BCTC_M!$A$5:$E$391,5,0)</f>
        <v>Machinery and equipment</v>
      </c>
    </row>
    <row r="12" spans="2:7" hidden="1" x14ac:dyDescent="0.25">
      <c r="B12" s="81" t="str">
        <f>B11</f>
        <v>M</v>
      </c>
      <c r="D12" t="str">
        <f>D11</f>
        <v>Mua TSCD</v>
      </c>
      <c r="E12">
        <f>BCTC_M!A205</f>
        <v>311001</v>
      </c>
      <c r="F12" t="str">
        <f>VLOOKUP(E12,BCTC_M!$A$5:$E$391,5,0)</f>
        <v>Accounts payable to suppliers</v>
      </c>
      <c r="G12" s="88">
        <f>-G11</f>
        <v>0</v>
      </c>
    </row>
    <row r="13" spans="2:7" hidden="1" x14ac:dyDescent="0.25"/>
    <row r="14" spans="2:7" x14ac:dyDescent="0.25">
      <c r="B14" s="81" t="s">
        <v>607</v>
      </c>
      <c r="D14" t="s">
        <v>610</v>
      </c>
      <c r="E14">
        <f>BCTC_M!A367</f>
        <v>642400</v>
      </c>
      <c r="F14" t="str">
        <f>VLOOKUP(E14,BCTC_M!$A$5:$E$391,5,0)</f>
        <v>Fixed asset depreciation</v>
      </c>
      <c r="G14" s="88">
        <f>GD_M_2018!G14</f>
        <v>200000000</v>
      </c>
    </row>
    <row r="15" spans="2:7" x14ac:dyDescent="0.25">
      <c r="B15" s="81" t="str">
        <f>B14</f>
        <v>M</v>
      </c>
      <c r="D15" t="str">
        <f>D14</f>
        <v>Khau hao TSCD</v>
      </c>
      <c r="E15">
        <f>BCTC_M!A122</f>
        <v>223002</v>
      </c>
      <c r="F15" t="str">
        <f>VLOOKUP(E15,BCTC_M!$A$5:$E$391,5,0)</f>
        <v>AD - Machinery and equipment</v>
      </c>
      <c r="G15" s="88">
        <f>-G14</f>
        <v>-200000000</v>
      </c>
    </row>
    <row r="17" spans="2:8" x14ac:dyDescent="0.25">
      <c r="B17" s="81" t="s">
        <v>607</v>
      </c>
      <c r="D17" t="s">
        <v>611</v>
      </c>
      <c r="E17">
        <f>BCTC_M!A69</f>
        <v>141013</v>
      </c>
      <c r="F17" t="str">
        <f>VLOOKUP(E17,BCTC_M!$A$5:$E$391,5,0)</f>
        <v>Purchase costs</v>
      </c>
      <c r="G17" s="88">
        <v>15000000000</v>
      </c>
    </row>
    <row r="18" spans="2:8" x14ac:dyDescent="0.25">
      <c r="B18" s="81" t="str">
        <f>B17</f>
        <v>M</v>
      </c>
      <c r="D18" t="str">
        <f>D17</f>
        <v>Mua HTK</v>
      </c>
      <c r="E18">
        <f>E12</f>
        <v>311001</v>
      </c>
      <c r="F18" t="str">
        <f>VLOOKUP(E18,BCTC_M!$A$5:$E$391,5,0)</f>
        <v>Accounts payable to suppliers</v>
      </c>
      <c r="G18" s="88">
        <f>-G17</f>
        <v>-15000000000</v>
      </c>
    </row>
    <row r="20" spans="2:8" x14ac:dyDescent="0.25">
      <c r="B20" s="81" t="s">
        <v>607</v>
      </c>
      <c r="D20" t="s">
        <v>634</v>
      </c>
      <c r="E20">
        <f>BCTC_M!A35</f>
        <v>131001</v>
      </c>
      <c r="F20" t="str">
        <f>VLOOKUP(E20,BCTC_M!$A$5:$E$391,5,0)</f>
        <v>Accounts receivable from customers</v>
      </c>
      <c r="G20" s="88">
        <f>G17*1.2*H20</f>
        <v>14400000000</v>
      </c>
      <c r="H20" s="87">
        <v>0.8</v>
      </c>
    </row>
    <row r="21" spans="2:8" x14ac:dyDescent="0.25">
      <c r="B21" s="81" t="str">
        <f>B20</f>
        <v>M</v>
      </c>
      <c r="D21" t="str">
        <f>D20</f>
        <v>Ban HTK</v>
      </c>
      <c r="E21">
        <f>BCTC_M!A321</f>
        <v>511100</v>
      </c>
      <c r="F21" t="str">
        <f>VLOOKUP(E21,BCTC_M!$A$5:$E$391,5,0)</f>
        <v>Revenue from sales of merchandises</v>
      </c>
      <c r="G21" s="88">
        <f>-G20</f>
        <v>-14400000000</v>
      </c>
    </row>
    <row r="23" spans="2:8" x14ac:dyDescent="0.25">
      <c r="B23" s="81" t="s">
        <v>607</v>
      </c>
      <c r="D23" t="s">
        <v>634</v>
      </c>
      <c r="E23">
        <f>BCTC_M!A333</f>
        <v>632100</v>
      </c>
      <c r="F23" t="str">
        <f>VLOOKUP(E23,BCTC_M!$A$5:$E$391,5,0)</f>
        <v>Costs of merchandises sold</v>
      </c>
      <c r="G23" s="88">
        <f>G17*1*H23</f>
        <v>12000000000</v>
      </c>
      <c r="H23" s="87">
        <f>H20</f>
        <v>0.8</v>
      </c>
    </row>
    <row r="24" spans="2:8" x14ac:dyDescent="0.25">
      <c r="B24" s="81" t="str">
        <f>B23</f>
        <v>M</v>
      </c>
      <c r="D24" t="str">
        <f>D23</f>
        <v>Ban HTK</v>
      </c>
      <c r="E24">
        <f>E17</f>
        <v>141013</v>
      </c>
      <c r="F24" t="str">
        <f>VLOOKUP(E24,BCTC_M!$A$5:$E$391,5,0)</f>
        <v>Purchase costs</v>
      </c>
      <c r="G24" s="88">
        <f>-G23</f>
        <v>-12000000000</v>
      </c>
    </row>
    <row r="26" spans="2:8" x14ac:dyDescent="0.25">
      <c r="B26" s="81" t="s">
        <v>607</v>
      </c>
      <c r="D26" t="s">
        <v>613</v>
      </c>
      <c r="E26">
        <f>BCTC_M!A365</f>
        <v>642200</v>
      </c>
      <c r="F26" t="str">
        <f>VLOOKUP(E26,BCTC_M!$A$5:$E$391,5,0)</f>
        <v>Office supply expenses</v>
      </c>
      <c r="G26" s="88">
        <f>1000000000</f>
        <v>1000000000</v>
      </c>
    </row>
    <row r="27" spans="2:8" x14ac:dyDescent="0.25">
      <c r="B27" s="81" t="str">
        <f>B26</f>
        <v>M</v>
      </c>
      <c r="D27" t="str">
        <f>D26</f>
        <v>Chi phi QLDN</v>
      </c>
      <c r="E27">
        <f>E18</f>
        <v>311001</v>
      </c>
      <c r="F27" t="str">
        <f>VLOOKUP(E27,BCTC_M!$A$5:$E$391,5,0)</f>
        <v>Accounts payable to suppliers</v>
      </c>
      <c r="G27" s="88">
        <f>-G26</f>
        <v>-1000000000</v>
      </c>
    </row>
    <row r="29" spans="2:8" x14ac:dyDescent="0.25">
      <c r="B29" s="81" t="s">
        <v>607</v>
      </c>
      <c r="D29" t="s">
        <v>614</v>
      </c>
      <c r="E29">
        <f>BCTC_M!A356</f>
        <v>641100</v>
      </c>
      <c r="F29" t="str">
        <f>VLOOKUP(E29,BCTC_M!$A$5:$E$391,5,0)</f>
        <v>Staff expenses</v>
      </c>
      <c r="G29" s="88">
        <v>3500000000</v>
      </c>
    </row>
    <row r="30" spans="2:8" x14ac:dyDescent="0.25">
      <c r="B30" s="81" t="str">
        <f>B29</f>
        <v>M</v>
      </c>
      <c r="D30" t="str">
        <f>D29</f>
        <v>Chi phi nhan vien ban hang</v>
      </c>
      <c r="E30">
        <f>BCTC_M!A217</f>
        <v>314001</v>
      </c>
      <c r="F30" t="str">
        <f>VLOOKUP(E30,BCTC_M!$A$5:$E$391,5,0)</f>
        <v>Payables to employees</v>
      </c>
      <c r="G30" s="88">
        <f>-G29</f>
        <v>-3500000000</v>
      </c>
    </row>
    <row r="32" spans="2:8" x14ac:dyDescent="0.25">
      <c r="B32" s="81" t="s">
        <v>607</v>
      </c>
      <c r="D32" t="s">
        <v>615</v>
      </c>
      <c r="E32">
        <f>BCTC_M!A382</f>
        <v>821100</v>
      </c>
      <c r="F32" t="str">
        <f>VLOOKUP(E32,BCTC_M!$A$5:$E$391,5,0)</f>
        <v>Income tax expense – current</v>
      </c>
      <c r="G32" s="88">
        <f>H32*20%</f>
        <v>2100000000</v>
      </c>
      <c r="H32" s="88">
        <f>-BCTC_M!M381</f>
        <v>10500000000</v>
      </c>
    </row>
    <row r="33" spans="2:8" x14ac:dyDescent="0.25">
      <c r="B33" s="81" t="str">
        <f>B32</f>
        <v>M</v>
      </c>
      <c r="D33" t="str">
        <f>D32</f>
        <v>Chi phi thue TNDN</v>
      </c>
      <c r="E33">
        <f>BCTC_M!A211</f>
        <v>313005</v>
      </c>
      <c r="F33" t="str">
        <f>VLOOKUP(E33,BCTC_M!$A$5:$E$391,5,0)</f>
        <v>Corporate income tax pay.</v>
      </c>
      <c r="G33" s="88">
        <f>-G32</f>
        <v>-2100000000</v>
      </c>
    </row>
    <row r="35" spans="2:8" hidden="1" x14ac:dyDescent="0.25">
      <c r="B35" s="81" t="s">
        <v>607</v>
      </c>
      <c r="D35" t="s">
        <v>617</v>
      </c>
      <c r="E35">
        <f>E18</f>
        <v>311001</v>
      </c>
      <c r="F35" t="str">
        <f>VLOOKUP(E35,BCTC_M!$A$5:$E$391,5,0)</f>
        <v>Accounts payable to suppliers</v>
      </c>
      <c r="G35" s="88">
        <f>G11</f>
        <v>0</v>
      </c>
      <c r="H35" s="88"/>
    </row>
    <row r="36" spans="2:8" hidden="1" x14ac:dyDescent="0.25">
      <c r="B36" s="81" t="str">
        <f>B35</f>
        <v>M</v>
      </c>
      <c r="D36" t="str">
        <f>D35</f>
        <v>Tra tien mua hang</v>
      </c>
      <c r="E36">
        <f>E8</f>
        <v>111004</v>
      </c>
      <c r="F36" t="str">
        <f>VLOOKUP(E36,BCTC_M!$A$5:$E$391,5,0)</f>
        <v>Vietnam Dong</v>
      </c>
      <c r="G36" s="88">
        <f>-G35</f>
        <v>0</v>
      </c>
    </row>
    <row r="37" spans="2:8" hidden="1" x14ac:dyDescent="0.25"/>
    <row r="38" spans="2:8" x14ac:dyDescent="0.25">
      <c r="B38" s="81" t="s">
        <v>607</v>
      </c>
      <c r="D38" t="s">
        <v>617</v>
      </c>
      <c r="E38">
        <f>E35</f>
        <v>311001</v>
      </c>
      <c r="F38" t="str">
        <f>VLOOKUP(E38,BCTC_M!$A$5:$E$391,5,0)</f>
        <v>Accounts payable to suppliers</v>
      </c>
      <c r="G38" s="88">
        <f>G17*75%</f>
        <v>11250000000</v>
      </c>
      <c r="H38" s="88"/>
    </row>
    <row r="39" spans="2:8" x14ac:dyDescent="0.25">
      <c r="B39" s="81" t="str">
        <f>B38</f>
        <v>M</v>
      </c>
      <c r="D39" t="str">
        <f>D38</f>
        <v>Tra tien mua hang</v>
      </c>
      <c r="E39">
        <f>E36</f>
        <v>111004</v>
      </c>
      <c r="F39" t="str">
        <f>VLOOKUP(E39,BCTC_M!$A$5:$E$391,5,0)</f>
        <v>Vietnam Dong</v>
      </c>
      <c r="G39" s="88">
        <f>-G38</f>
        <v>-11250000000</v>
      </c>
    </row>
    <row r="41" spans="2:8" x14ac:dyDescent="0.25">
      <c r="B41" s="81" t="s">
        <v>607</v>
      </c>
      <c r="D41" t="s">
        <v>618</v>
      </c>
      <c r="E41">
        <f>E8</f>
        <v>111004</v>
      </c>
      <c r="F41" t="str">
        <f>VLOOKUP(E41,BCTC_M!$A$5:$E$391,5,0)</f>
        <v>Vietnam Dong</v>
      </c>
      <c r="G41" s="88">
        <f>G20*90%</f>
        <v>12960000000</v>
      </c>
      <c r="H41" s="88"/>
    </row>
    <row r="42" spans="2:8" x14ac:dyDescent="0.25">
      <c r="B42" s="81" t="str">
        <f>B41</f>
        <v>M</v>
      </c>
      <c r="D42" t="str">
        <f>D41</f>
        <v>Thu tien ban hang</v>
      </c>
      <c r="E42">
        <f>E20</f>
        <v>131001</v>
      </c>
      <c r="F42" t="str">
        <f>VLOOKUP(E42,BCTC_M!$A$5:$E$391,5,0)</f>
        <v>Accounts receivable from customers</v>
      </c>
      <c r="G42" s="88">
        <f>-G41</f>
        <v>-12960000000</v>
      </c>
    </row>
    <row r="44" spans="2:8" x14ac:dyDescent="0.25">
      <c r="B44" s="81" t="s">
        <v>607</v>
      </c>
      <c r="D44" t="s">
        <v>619</v>
      </c>
      <c r="E44">
        <f>BCTC_M!A186</f>
        <v>251001</v>
      </c>
      <c r="F44" t="str">
        <f>VLOOKUP(E44,BCTC_M!$A$5:$E$391,5,0)</f>
        <v>Investments in subsidiaries</v>
      </c>
      <c r="H44" s="88"/>
    </row>
    <row r="45" spans="2:8" x14ac:dyDescent="0.25">
      <c r="B45" s="81" t="str">
        <f>B44</f>
        <v>M</v>
      </c>
      <c r="D45" t="str">
        <f>D44</f>
        <v>Đầu tư vào công ty A</v>
      </c>
      <c r="E45">
        <f>E8</f>
        <v>111004</v>
      </c>
      <c r="F45" t="str">
        <f>VLOOKUP(E45,BCTC_M!$A$5:$E$391,5,0)</f>
        <v>Vietnam Dong</v>
      </c>
      <c r="G45" s="88">
        <f>-G44</f>
        <v>0</v>
      </c>
    </row>
    <row r="47" spans="2:8" x14ac:dyDescent="0.25">
      <c r="B47" s="81" t="s">
        <v>607</v>
      </c>
      <c r="D47" t="s">
        <v>620</v>
      </c>
      <c r="E47">
        <f>E17</f>
        <v>141013</v>
      </c>
      <c r="F47" t="str">
        <f>VLOOKUP(E47,BCTC_M!$A$5:$E$391,5,0)</f>
        <v>Purchase costs</v>
      </c>
      <c r="G47" s="88">
        <f>[1]GD_A_2019!G44</f>
        <v>11999999999.999998</v>
      </c>
    </row>
    <row r="48" spans="2:8" x14ac:dyDescent="0.25">
      <c r="B48" s="81" t="str">
        <f>B47</f>
        <v>M</v>
      </c>
      <c r="D48" t="str">
        <f>D47</f>
        <v>Mua HTK tu A</v>
      </c>
      <c r="E48">
        <f>E35</f>
        <v>311001</v>
      </c>
      <c r="F48" t="str">
        <f>VLOOKUP(E48,BCTC_M!$A$5:$E$391,5,0)</f>
        <v>Accounts payable to suppliers</v>
      </c>
      <c r="G48" s="88">
        <f>-G47</f>
        <v>-11999999999.999998</v>
      </c>
    </row>
    <row r="50" spans="2:8" x14ac:dyDescent="0.25">
      <c r="B50" s="81" t="s">
        <v>607</v>
      </c>
      <c r="D50" t="s">
        <v>621</v>
      </c>
      <c r="E50">
        <f>BCTC_M!A42</f>
        <v>135001</v>
      </c>
      <c r="F50" t="str">
        <f>VLOOKUP(E50,BCTC_M!$A$5:$E$391,5,0)</f>
        <v>Loans receivable - ST</v>
      </c>
      <c r="G50" s="88">
        <v>30000000000</v>
      </c>
    </row>
    <row r="51" spans="2:8" x14ac:dyDescent="0.25">
      <c r="B51" s="81" t="str">
        <f>B50</f>
        <v>M</v>
      </c>
      <c r="D51" t="str">
        <f>D50</f>
        <v>M cho A vay</v>
      </c>
      <c r="E51">
        <f>BCTC_M!A13</f>
        <v>111004</v>
      </c>
      <c r="F51" t="str">
        <f>VLOOKUP(E51,BCTC_M!$A$5:$E$391,5,0)</f>
        <v>Vietnam Dong</v>
      </c>
      <c r="G51" s="88">
        <f>-G50</f>
        <v>-30000000000</v>
      </c>
    </row>
    <row r="53" spans="2:8" x14ac:dyDescent="0.25">
      <c r="B53" s="81" t="s">
        <v>607</v>
      </c>
      <c r="D53" t="s">
        <v>622</v>
      </c>
      <c r="E53">
        <f>BCTC_M!A44</f>
        <v>136002</v>
      </c>
      <c r="F53" t="str">
        <f>VLOOKUP(E53,BCTC_M!$A$5:$E$391,5,0)</f>
        <v>Other short-term receivables</v>
      </c>
      <c r="G53" s="88">
        <f>G50*12%</f>
        <v>3600000000</v>
      </c>
    </row>
    <row r="54" spans="2:8" x14ac:dyDescent="0.25">
      <c r="B54" s="81" t="str">
        <f>B53</f>
        <v>M</v>
      </c>
      <c r="D54" t="str">
        <f>D53</f>
        <v>Lai cho A vay</v>
      </c>
      <c r="E54">
        <f>BCTC_M!A341</f>
        <v>515100</v>
      </c>
      <c r="F54" t="str">
        <f>VLOOKUP(E54,BCTC_M!$A$5:$E$391,5,0)</f>
        <v>Interest income from deposits and loans</v>
      </c>
      <c r="G54" s="88">
        <f>-G53</f>
        <v>-3600000000</v>
      </c>
    </row>
    <row r="56" spans="2:8" x14ac:dyDescent="0.25">
      <c r="B56" s="81" t="s">
        <v>607</v>
      </c>
      <c r="D56" t="s">
        <v>623</v>
      </c>
      <c r="E56">
        <f>E50</f>
        <v>135001</v>
      </c>
      <c r="F56" t="str">
        <f>VLOOKUP(E56,BCTC_M!$A$5:$E$391,5,0)</f>
        <v>Loans receivable - ST</v>
      </c>
      <c r="G56" s="88">
        <v>10000000000</v>
      </c>
    </row>
    <row r="57" spans="2:8" x14ac:dyDescent="0.25">
      <c r="B57" s="81" t="str">
        <f>B56</f>
        <v>M</v>
      </c>
      <c r="D57" t="str">
        <f>D56</f>
        <v>M cho công ty X vay</v>
      </c>
      <c r="E57">
        <f>E51</f>
        <v>111004</v>
      </c>
      <c r="F57" t="str">
        <f>VLOOKUP(E57,BCTC_M!$A$5:$E$391,5,0)</f>
        <v>Vietnam Dong</v>
      </c>
      <c r="G57" s="88">
        <f>-G56</f>
        <v>-10000000000</v>
      </c>
    </row>
    <row r="59" spans="2:8" x14ac:dyDescent="0.25">
      <c r="B59" s="81" t="s">
        <v>607</v>
      </c>
      <c r="D59" t="s">
        <v>624</v>
      </c>
      <c r="E59">
        <f t="shared" ref="E59:E60" si="0">E53</f>
        <v>136002</v>
      </c>
      <c r="F59" t="str">
        <f>VLOOKUP(E59,BCTC_M!$A$5:$E$391,5,0)</f>
        <v>Other short-term receivables</v>
      </c>
      <c r="G59" s="88">
        <f>G56*15%</f>
        <v>1500000000</v>
      </c>
    </row>
    <row r="60" spans="2:8" x14ac:dyDescent="0.25">
      <c r="B60" s="81" t="str">
        <f>B59</f>
        <v>M</v>
      </c>
      <c r="D60" t="str">
        <f>D59</f>
        <v>Lãi cho X vay</v>
      </c>
      <c r="E60">
        <f t="shared" si="0"/>
        <v>515100</v>
      </c>
      <c r="F60" t="str">
        <f>VLOOKUP(E60,BCTC_M!$A$5:$E$391,5,0)</f>
        <v>Interest income from deposits and loans</v>
      </c>
      <c r="G60" s="88">
        <f>-G59</f>
        <v>-1500000000</v>
      </c>
    </row>
    <row r="62" spans="2:8" x14ac:dyDescent="0.25">
      <c r="B62" s="81" t="s">
        <v>607</v>
      </c>
      <c r="D62" t="s">
        <v>625</v>
      </c>
      <c r="E62">
        <f>E57</f>
        <v>111004</v>
      </c>
      <c r="F62" t="str">
        <f>VLOOKUP(E62,BCTC_M!$A$5:$E$391,5,0)</f>
        <v>Vietnam Dong</v>
      </c>
      <c r="G62" s="88">
        <v>7500000000</v>
      </c>
      <c r="H62" s="87">
        <f>'[1]Mua A'!D17</f>
        <v>0.75</v>
      </c>
    </row>
    <row r="63" spans="2:8" x14ac:dyDescent="0.25">
      <c r="B63" s="81" t="str">
        <f>B62</f>
        <v>M</v>
      </c>
      <c r="D63" t="str">
        <f>D62</f>
        <v>M nhận cổ tức từ A</v>
      </c>
      <c r="E63">
        <f>BCTC_M!A345</f>
        <v>515500</v>
      </c>
      <c r="F63" t="str">
        <f>VLOOKUP(E63,BCTC_M!$A$5:$E$391,5,0)</f>
        <v xml:space="preserve">Dividends </v>
      </c>
      <c r="G63" s="88">
        <f>-G62</f>
        <v>-7500000000</v>
      </c>
    </row>
    <row r="65" spans="2:9" x14ac:dyDescent="0.25">
      <c r="B65" s="81" t="s">
        <v>607</v>
      </c>
      <c r="D65" t="s">
        <v>626</v>
      </c>
      <c r="E65">
        <f>BCTC_M!A187</f>
        <v>252001</v>
      </c>
      <c r="F65" t="str">
        <f>VLOOKUP(E65,BCTC_M!$A$5:$E$391,5,0)</f>
        <v>Investments in associates, joint-ventures</v>
      </c>
      <c r="G65" s="88">
        <v>8000000000</v>
      </c>
      <c r="H65">
        <f>[1]BCTC_E!T317</f>
        <v>-15120000000</v>
      </c>
      <c r="I65">
        <f>H65*40%</f>
        <v>-6048000000</v>
      </c>
    </row>
    <row r="66" spans="2:9" x14ac:dyDescent="0.25">
      <c r="B66" s="81" t="str">
        <f>B65</f>
        <v>M</v>
      </c>
      <c r="D66" t="str">
        <f>D65</f>
        <v>M mua 40% cổ phần của E tại ngày 1/1/2019</v>
      </c>
      <c r="E66">
        <f>E62</f>
        <v>111004</v>
      </c>
      <c r="F66" t="str">
        <f>VLOOKUP(E66,BCTC_M!$A$5:$E$391,5,0)</f>
        <v>Vietnam Dong</v>
      </c>
      <c r="G66" s="88">
        <f>-G65</f>
        <v>-8000000000</v>
      </c>
    </row>
    <row r="68" spans="2:9" x14ac:dyDescent="0.25">
      <c r="B68" s="81" t="s">
        <v>607</v>
      </c>
      <c r="D68" t="s">
        <v>627</v>
      </c>
      <c r="E68">
        <f>E62</f>
        <v>111004</v>
      </c>
      <c r="F68" t="str">
        <f>VLOOKUP(E68,BCTC_M!$A$5:$E$391,5,0)</f>
        <v>Vietnam Dong</v>
      </c>
      <c r="G68" s="88">
        <f>H69*H68</f>
        <v>200000000</v>
      </c>
      <c r="H68" s="87">
        <v>0.4</v>
      </c>
    </row>
    <row r="69" spans="2:9" x14ac:dyDescent="0.25">
      <c r="B69" s="81" t="str">
        <f>B68</f>
        <v>M</v>
      </c>
      <c r="D69" t="str">
        <f>D68</f>
        <v>M nhận cổ tức từ E</v>
      </c>
      <c r="E69">
        <f>E63</f>
        <v>515500</v>
      </c>
      <c r="F69" t="str">
        <f>VLOOKUP(E69,BCTC_M!$A$5:$E$391,5,0)</f>
        <v xml:space="preserve">Dividends </v>
      </c>
      <c r="G69" s="88">
        <f>-G68</f>
        <v>-200000000</v>
      </c>
      <c r="H69">
        <f>[1]GD_E_2019!G44</f>
        <v>500000000</v>
      </c>
    </row>
  </sheetData>
  <autoFilter ref="B4:H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H45"/>
  <sheetViews>
    <sheetView zoomScale="75" zoomScaleNormal="75" workbookViewId="0">
      <pane xSplit="9" ySplit="4" topLeftCell="J75" activePane="bottomRight" state="frozen"/>
      <selection activeCell="A24" sqref="A24"/>
      <selection pane="topRight" activeCell="A24" sqref="A24"/>
      <selection pane="bottomLeft" activeCell="A24" sqref="A24"/>
      <selection pane="bottomRight" activeCell="A24" sqref="A24"/>
    </sheetView>
  </sheetViews>
  <sheetFormatPr defaultRowHeight="15" x14ac:dyDescent="0.25"/>
  <cols>
    <col min="2" max="2" width="9.140625" style="81"/>
    <col min="3" max="3" width="10.42578125" style="82" bestFit="1" customWidth="1"/>
    <col min="4" max="4" width="25.7109375" bestFit="1" customWidth="1"/>
    <col min="6" max="6" width="52" customWidth="1"/>
    <col min="7" max="7" width="18.5703125" style="88" bestFit="1" customWidth="1"/>
    <col min="8" max="8" width="16.85546875" bestFit="1" customWidth="1"/>
  </cols>
  <sheetData>
    <row r="1" spans="2:7" x14ac:dyDescent="0.25">
      <c r="G1" s="89" t="str">
        <f>BCTC_M!J3</f>
        <v>Balanced</v>
      </c>
    </row>
    <row r="2" spans="2:7" x14ac:dyDescent="0.25">
      <c r="G2" s="88">
        <f>SUBTOTAL(9,G5:G1048576)</f>
        <v>0</v>
      </c>
    </row>
    <row r="3" spans="2:7" ht="30" x14ac:dyDescent="0.25">
      <c r="B3" s="21" t="s">
        <v>601</v>
      </c>
      <c r="C3" s="85" t="s">
        <v>602</v>
      </c>
      <c r="D3" s="21" t="s">
        <v>603</v>
      </c>
      <c r="E3" s="21" t="s">
        <v>604</v>
      </c>
      <c r="F3" s="21" t="s">
        <v>605</v>
      </c>
      <c r="G3" s="21" t="s">
        <v>606</v>
      </c>
    </row>
    <row r="5" spans="2:7" x14ac:dyDescent="0.25">
      <c r="B5" s="81" t="s">
        <v>607</v>
      </c>
      <c r="C5" s="82">
        <v>43101</v>
      </c>
      <c r="D5" t="s">
        <v>608</v>
      </c>
      <c r="E5">
        <f>BCTC_M!A9</f>
        <v>111001</v>
      </c>
      <c r="F5" t="str">
        <f>VLOOKUP(E5,BCTC_M!$A$5:$E$391,5,0)</f>
        <v>Vietnam Dong</v>
      </c>
      <c r="G5" s="88">
        <v>10000000000</v>
      </c>
    </row>
    <row r="6" spans="2:7" x14ac:dyDescent="0.25">
      <c r="B6" s="81" t="str">
        <f>B5</f>
        <v>M</v>
      </c>
      <c r="C6" s="82">
        <f>C5</f>
        <v>43101</v>
      </c>
      <c r="D6" t="str">
        <f>D5</f>
        <v>Nhan tien gop von</v>
      </c>
      <c r="E6">
        <f>BCTC_M!A282</f>
        <v>411001</v>
      </c>
      <c r="F6" t="str">
        <f>VLOOKUP(E6,BCTC_M!$A$5:$E$391,5,0)</f>
        <v>Contributed capital / Ordinary shares with voting rights</v>
      </c>
      <c r="G6" s="88">
        <f>-G5</f>
        <v>-10000000000</v>
      </c>
    </row>
    <row r="8" spans="2:7" x14ac:dyDescent="0.25">
      <c r="B8" s="81" t="s">
        <v>607</v>
      </c>
      <c r="C8" s="82">
        <v>43101</v>
      </c>
      <c r="D8" t="s">
        <v>608</v>
      </c>
      <c r="E8">
        <f>BCTC_M!A13</f>
        <v>111004</v>
      </c>
      <c r="F8" t="str">
        <f>VLOOKUP(E8,BCTC_M!$A$5:$E$391,5,0)</f>
        <v>Vietnam Dong</v>
      </c>
      <c r="G8" s="88">
        <v>100000000000</v>
      </c>
    </row>
    <row r="9" spans="2:7" x14ac:dyDescent="0.25">
      <c r="B9" s="81" t="str">
        <f>B8</f>
        <v>M</v>
      </c>
      <c r="C9" s="82">
        <f>C8</f>
        <v>43101</v>
      </c>
      <c r="D9" t="str">
        <f>D8</f>
        <v>Nhan tien gop von</v>
      </c>
      <c r="E9">
        <f>E6</f>
        <v>411001</v>
      </c>
      <c r="F9" t="str">
        <f>VLOOKUP(E9,BCTC_M!$A$5:$E$391,5,0)</f>
        <v>Contributed capital / Ordinary shares with voting rights</v>
      </c>
      <c r="G9" s="88">
        <f>-G8</f>
        <v>-100000000000</v>
      </c>
    </row>
    <row r="11" spans="2:7" x14ac:dyDescent="0.25">
      <c r="B11" s="81" t="s">
        <v>607</v>
      </c>
      <c r="C11" s="82">
        <v>43101</v>
      </c>
      <c r="D11" t="s">
        <v>609</v>
      </c>
      <c r="E11">
        <f>BCTC_M!A115</f>
        <v>222002</v>
      </c>
      <c r="F11" t="str">
        <f>VLOOKUP(E11,BCTC_M!$A$5:$E$391,5,0)</f>
        <v>Machinery and equipment</v>
      </c>
      <c r="G11" s="88">
        <v>2000000000</v>
      </c>
    </row>
    <row r="12" spans="2:7" x14ac:dyDescent="0.25">
      <c r="B12" s="81" t="str">
        <f>B11</f>
        <v>M</v>
      </c>
      <c r="C12" s="82">
        <f>C11</f>
        <v>43101</v>
      </c>
      <c r="D12" t="str">
        <f>D11</f>
        <v>Mua TSCD</v>
      </c>
      <c r="E12">
        <f>BCTC_M!A205</f>
        <v>311001</v>
      </c>
      <c r="F12" t="str">
        <f>VLOOKUP(E12,BCTC_M!$A$5:$E$391,5,0)</f>
        <v>Accounts payable to suppliers</v>
      </c>
      <c r="G12" s="88">
        <f>-G11</f>
        <v>-2000000000</v>
      </c>
    </row>
    <row r="14" spans="2:7" x14ac:dyDescent="0.25">
      <c r="B14" s="81" t="s">
        <v>607</v>
      </c>
      <c r="C14" s="82">
        <v>43101</v>
      </c>
      <c r="D14" t="s">
        <v>610</v>
      </c>
      <c r="E14">
        <f>BCTC_M!A367</f>
        <v>642400</v>
      </c>
      <c r="F14" t="str">
        <f>VLOOKUP(E14,BCTC_M!$A$5:$E$391,5,0)</f>
        <v>Fixed asset depreciation</v>
      </c>
      <c r="G14" s="88">
        <f>G11/10</f>
        <v>200000000</v>
      </c>
    </row>
    <row r="15" spans="2:7" x14ac:dyDescent="0.25">
      <c r="B15" s="81" t="str">
        <f>B14</f>
        <v>M</v>
      </c>
      <c r="C15" s="82">
        <f>C14</f>
        <v>43101</v>
      </c>
      <c r="D15" t="str">
        <f>D14</f>
        <v>Khau hao TSCD</v>
      </c>
      <c r="E15">
        <f>BCTC_M!A122</f>
        <v>223002</v>
      </c>
      <c r="F15" t="str">
        <f>VLOOKUP(E15,BCTC_M!$A$5:$E$391,5,0)</f>
        <v>AD - Machinery and equipment</v>
      </c>
      <c r="G15" s="88">
        <f>-G14</f>
        <v>-200000000</v>
      </c>
    </row>
    <row r="17" spans="2:8" x14ac:dyDescent="0.25">
      <c r="B17" s="81" t="s">
        <v>607</v>
      </c>
      <c r="C17" s="82">
        <v>43101</v>
      </c>
      <c r="D17" t="s">
        <v>611</v>
      </c>
      <c r="E17">
        <f>BCTC_M!A69</f>
        <v>141013</v>
      </c>
      <c r="F17" t="str">
        <f>VLOOKUP(E17,BCTC_M!$A$5:$E$391,5,0)</f>
        <v>Purchase costs</v>
      </c>
      <c r="G17" s="88">
        <v>25000000000</v>
      </c>
    </row>
    <row r="18" spans="2:8" x14ac:dyDescent="0.25">
      <c r="B18" s="81" t="str">
        <f>B17</f>
        <v>M</v>
      </c>
      <c r="C18" s="82">
        <f>C17</f>
        <v>43101</v>
      </c>
      <c r="D18" t="str">
        <f>D17</f>
        <v>Mua HTK</v>
      </c>
      <c r="E18">
        <f>E12</f>
        <v>311001</v>
      </c>
      <c r="F18" t="str">
        <f>VLOOKUP(E18,BCTC_M!$A$5:$E$391,5,0)</f>
        <v>Accounts payable to suppliers</v>
      </c>
      <c r="G18" s="88">
        <f>-G17</f>
        <v>-25000000000</v>
      </c>
    </row>
    <row r="20" spans="2:8" x14ac:dyDescent="0.25">
      <c r="B20" s="81" t="s">
        <v>607</v>
      </c>
      <c r="C20" s="82">
        <v>43465</v>
      </c>
      <c r="D20" t="s">
        <v>634</v>
      </c>
      <c r="E20">
        <f>BCTC_M!A35</f>
        <v>131001</v>
      </c>
      <c r="F20" t="str">
        <f>VLOOKUP(E20,BCTC_M!$A$5:$E$391,5,0)</f>
        <v>Accounts receivable from customers</v>
      </c>
      <c r="G20" s="88">
        <f>G17*1.2*H20</f>
        <v>24000000000</v>
      </c>
      <c r="H20" s="87">
        <v>0.8</v>
      </c>
    </row>
    <row r="21" spans="2:8" x14ac:dyDescent="0.25">
      <c r="B21" s="81" t="str">
        <f>B20</f>
        <v>M</v>
      </c>
      <c r="C21" s="82">
        <f>C20</f>
        <v>43465</v>
      </c>
      <c r="D21" t="str">
        <f>D20</f>
        <v>Ban HTK</v>
      </c>
      <c r="E21">
        <f>BCTC_M!A321</f>
        <v>511100</v>
      </c>
      <c r="F21" t="str">
        <f>VLOOKUP(E21,BCTC_M!$A$5:$E$391,5,0)</f>
        <v>Revenue from sales of merchandises</v>
      </c>
      <c r="G21" s="88">
        <f>-G20</f>
        <v>-24000000000</v>
      </c>
    </row>
    <row r="23" spans="2:8" x14ac:dyDescent="0.25">
      <c r="B23" s="81" t="s">
        <v>607</v>
      </c>
      <c r="C23" s="82">
        <v>43465</v>
      </c>
      <c r="D23" t="s">
        <v>634</v>
      </c>
      <c r="E23">
        <f>BCTC_M!A333</f>
        <v>632100</v>
      </c>
      <c r="F23" t="str">
        <f>VLOOKUP(E23,BCTC_M!$A$5:$E$391,5,0)</f>
        <v>Costs of merchandises sold</v>
      </c>
      <c r="G23" s="88">
        <f>G17*1*H23</f>
        <v>20000000000</v>
      </c>
      <c r="H23" s="87">
        <f>H20</f>
        <v>0.8</v>
      </c>
    </row>
    <row r="24" spans="2:8" x14ac:dyDescent="0.25">
      <c r="B24" s="81" t="str">
        <f>B23</f>
        <v>M</v>
      </c>
      <c r="C24" s="82">
        <f>C23</f>
        <v>43465</v>
      </c>
      <c r="D24" t="str">
        <f>D23</f>
        <v>Ban HTK</v>
      </c>
      <c r="E24">
        <f>E17</f>
        <v>141013</v>
      </c>
      <c r="F24" t="str">
        <f>VLOOKUP(E24,BCTC_M!$A$5:$E$391,5,0)</f>
        <v>Purchase costs</v>
      </c>
      <c r="G24" s="88">
        <f>-G23</f>
        <v>-20000000000</v>
      </c>
    </row>
    <row r="26" spans="2:8" x14ac:dyDescent="0.25">
      <c r="B26" s="81" t="s">
        <v>607</v>
      </c>
      <c r="C26" s="82">
        <v>43465</v>
      </c>
      <c r="D26" t="s">
        <v>613</v>
      </c>
      <c r="E26">
        <f>BCTC_M!A365</f>
        <v>642200</v>
      </c>
      <c r="F26" t="str">
        <f>VLOOKUP(E26,BCTC_M!$A$5:$E$391,5,0)</f>
        <v>Office supply expenses</v>
      </c>
      <c r="G26" s="88">
        <f>1000000000/2</f>
        <v>500000000</v>
      </c>
    </row>
    <row r="27" spans="2:8" x14ac:dyDescent="0.25">
      <c r="B27" s="81" t="str">
        <f>B26</f>
        <v>M</v>
      </c>
      <c r="C27" s="82">
        <f>C26</f>
        <v>43465</v>
      </c>
      <c r="D27" t="str">
        <f>D26</f>
        <v>Chi phi QLDN</v>
      </c>
      <c r="E27">
        <f>E18</f>
        <v>311001</v>
      </c>
      <c r="F27" t="str">
        <f>VLOOKUP(E27,BCTC_M!$A$5:$E$391,5,0)</f>
        <v>Accounts payable to suppliers</v>
      </c>
      <c r="G27" s="88">
        <f>-G26</f>
        <v>-500000000</v>
      </c>
    </row>
    <row r="29" spans="2:8" x14ac:dyDescent="0.25">
      <c r="B29" s="81" t="s">
        <v>607</v>
      </c>
      <c r="C29" s="82">
        <v>43465</v>
      </c>
      <c r="D29" t="s">
        <v>614</v>
      </c>
      <c r="E29">
        <f>BCTC_M!A356</f>
        <v>641100</v>
      </c>
      <c r="F29" t="str">
        <f>VLOOKUP(E29,BCTC_M!$A$5:$E$391,5,0)</f>
        <v>Staff expenses</v>
      </c>
      <c r="G29" s="88">
        <v>3000000000</v>
      </c>
    </row>
    <row r="30" spans="2:8" x14ac:dyDescent="0.25">
      <c r="B30" s="81" t="str">
        <f>B29</f>
        <v>M</v>
      </c>
      <c r="C30" s="82">
        <f>C29</f>
        <v>43465</v>
      </c>
      <c r="D30" t="str">
        <f>D29</f>
        <v>Chi phi nhan vien ban hang</v>
      </c>
      <c r="E30">
        <f>BCTC_M!A217</f>
        <v>314001</v>
      </c>
      <c r="F30" t="str">
        <f>VLOOKUP(E30,BCTC_M!$A$5:$E$391,5,0)</f>
        <v>Payables to employees</v>
      </c>
      <c r="G30" s="88">
        <f>-G29</f>
        <v>-3000000000</v>
      </c>
    </row>
    <row r="32" spans="2:8" x14ac:dyDescent="0.25">
      <c r="B32" s="81" t="s">
        <v>607</v>
      </c>
      <c r="C32" s="82">
        <v>43465</v>
      </c>
      <c r="D32" t="s">
        <v>615</v>
      </c>
      <c r="E32">
        <f>BCTC_M!A382</f>
        <v>821100</v>
      </c>
      <c r="F32" t="str">
        <f>VLOOKUP(E32,BCTC_M!$A$5:$E$391,5,0)</f>
        <v>Income tax expense – current</v>
      </c>
      <c r="G32" s="88">
        <f>-H32*20%</f>
        <v>60000000</v>
      </c>
      <c r="H32" s="88">
        <f>BCTC_M!J381</f>
        <v>-300000000</v>
      </c>
    </row>
    <row r="33" spans="2:8" x14ac:dyDescent="0.25">
      <c r="B33" s="81" t="str">
        <f>B32</f>
        <v>M</v>
      </c>
      <c r="C33" s="82">
        <f>C32</f>
        <v>43465</v>
      </c>
      <c r="D33" t="str">
        <f>D32</f>
        <v>Chi phi thue TNDN</v>
      </c>
      <c r="E33">
        <f>BCTC_M!A211</f>
        <v>313005</v>
      </c>
      <c r="F33" t="str">
        <f>VLOOKUP(E33,BCTC_M!$A$5:$E$391,5,0)</f>
        <v>Corporate income tax pay.</v>
      </c>
      <c r="G33" s="88">
        <f>-G32</f>
        <v>-60000000</v>
      </c>
    </row>
    <row r="35" spans="2:8" x14ac:dyDescent="0.25">
      <c r="B35" s="81" t="s">
        <v>607</v>
      </c>
      <c r="C35" s="82">
        <v>43465</v>
      </c>
      <c r="D35" t="s">
        <v>617</v>
      </c>
      <c r="E35">
        <f>E18</f>
        <v>311001</v>
      </c>
      <c r="F35" t="str">
        <f>VLOOKUP(E35,BCTC_M!$A$5:$E$391,5,0)</f>
        <v>Accounts payable to suppliers</v>
      </c>
      <c r="G35" s="88">
        <f>G11</f>
        <v>2000000000</v>
      </c>
      <c r="H35" s="88"/>
    </row>
    <row r="36" spans="2:8" x14ac:dyDescent="0.25">
      <c r="B36" s="81" t="str">
        <f>B35</f>
        <v>M</v>
      </c>
      <c r="C36" s="82">
        <f>C35</f>
        <v>43465</v>
      </c>
      <c r="D36" t="str">
        <f>D35</f>
        <v>Tra tien mua hang</v>
      </c>
      <c r="E36">
        <f>E8</f>
        <v>111004</v>
      </c>
      <c r="F36" t="str">
        <f>VLOOKUP(E36,BCTC_M!$A$5:$E$391,5,0)</f>
        <v>Vietnam Dong</v>
      </c>
      <c r="G36" s="88">
        <f>-G35</f>
        <v>-2000000000</v>
      </c>
    </row>
    <row r="38" spans="2:8" x14ac:dyDescent="0.25">
      <c r="B38" s="81" t="s">
        <v>607</v>
      </c>
      <c r="C38" s="82">
        <v>43465</v>
      </c>
      <c r="D38" t="s">
        <v>617</v>
      </c>
      <c r="E38">
        <f>E35</f>
        <v>311001</v>
      </c>
      <c r="F38" t="str">
        <f>VLOOKUP(E38,BCTC_M!$A$5:$E$391,5,0)</f>
        <v>Accounts payable to suppliers</v>
      </c>
      <c r="G38" s="88">
        <f>G17*75%</f>
        <v>18750000000</v>
      </c>
      <c r="H38" s="88"/>
    </row>
    <row r="39" spans="2:8" x14ac:dyDescent="0.25">
      <c r="B39" s="81" t="str">
        <f>B38</f>
        <v>M</v>
      </c>
      <c r="C39" s="82">
        <f>C38</f>
        <v>43465</v>
      </c>
      <c r="D39" t="str">
        <f>D38</f>
        <v>Tra tien mua hang</v>
      </c>
      <c r="E39">
        <f>E36</f>
        <v>111004</v>
      </c>
      <c r="F39" t="str">
        <f>VLOOKUP(E39,BCTC_M!$A$5:$E$391,5,0)</f>
        <v>Vietnam Dong</v>
      </c>
      <c r="G39" s="88">
        <f>-G38</f>
        <v>-18750000000</v>
      </c>
    </row>
    <row r="41" spans="2:8" x14ac:dyDescent="0.25">
      <c r="B41" s="81" t="s">
        <v>607</v>
      </c>
      <c r="C41" s="82">
        <v>43465</v>
      </c>
      <c r="D41" t="s">
        <v>618</v>
      </c>
      <c r="E41">
        <f>E8</f>
        <v>111004</v>
      </c>
      <c r="F41" t="str">
        <f>VLOOKUP(E41,BCTC_M!$A$5:$E$391,5,0)</f>
        <v>Vietnam Dong</v>
      </c>
      <c r="G41" s="88">
        <f>G20*90%</f>
        <v>21600000000</v>
      </c>
      <c r="H41" s="88"/>
    </row>
    <row r="42" spans="2:8" x14ac:dyDescent="0.25">
      <c r="B42" s="81" t="str">
        <f>B41</f>
        <v>M</v>
      </c>
      <c r="C42" s="82">
        <f>C41</f>
        <v>43465</v>
      </c>
      <c r="D42" t="str">
        <f>D41</f>
        <v>Thu tien ban hang</v>
      </c>
      <c r="E42">
        <f>E20</f>
        <v>131001</v>
      </c>
      <c r="F42" t="str">
        <f>VLOOKUP(E42,BCTC_M!$A$5:$E$391,5,0)</f>
        <v>Accounts receivable from customers</v>
      </c>
      <c r="G42" s="88">
        <f>-G41</f>
        <v>-21600000000</v>
      </c>
    </row>
    <row r="44" spans="2:8" x14ac:dyDescent="0.25">
      <c r="B44" s="81" t="s">
        <v>607</v>
      </c>
      <c r="C44" s="82">
        <v>43373</v>
      </c>
      <c r="D44" t="s">
        <v>619</v>
      </c>
      <c r="E44">
        <f>BCTC_M!A186</f>
        <v>251001</v>
      </c>
      <c r="F44" t="str">
        <f>VLOOKUP(E44,BCTC_M!$A$5:$E$391,5,0)</f>
        <v>Investments in subsidiaries</v>
      </c>
      <c r="G44" s="88">
        <v>20000000000</v>
      </c>
      <c r="H44" s="88">
        <f>[1]BCTC_A!N317</f>
        <v>-15090000000</v>
      </c>
    </row>
    <row r="45" spans="2:8" x14ac:dyDescent="0.25">
      <c r="B45" s="81" t="str">
        <f>B44</f>
        <v>M</v>
      </c>
      <c r="C45" s="82">
        <f>C44</f>
        <v>43373</v>
      </c>
      <c r="D45" t="str">
        <f>D44</f>
        <v>Đầu tư vào công ty A</v>
      </c>
      <c r="E45">
        <f>E8</f>
        <v>111004</v>
      </c>
      <c r="F45" t="str">
        <f>VLOOKUP(E45,BCTC_M!$A$5:$E$391,5,0)</f>
        <v>Vietnam Dong</v>
      </c>
      <c r="G45" s="88">
        <f>-G44</f>
        <v>-20000000000</v>
      </c>
    </row>
  </sheetData>
  <autoFilter ref="B4:H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BCTC_M</vt:lpstr>
      <vt:lpstr>GD_M_2020</vt:lpstr>
      <vt:lpstr>GD_M_2019</vt:lpstr>
      <vt:lpstr>GD_M_2018</vt:lpstr>
      <vt:lpstr>BCTC_M!Print_Area</vt:lpstr>
      <vt:lpstr>BCTC_M!Print_Titles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Sy Thuyen</dc:creator>
  <cp:lastModifiedBy>Ngo Sy Thuyen</cp:lastModifiedBy>
  <dcterms:created xsi:type="dcterms:W3CDTF">2020-06-20T08:26:06Z</dcterms:created>
  <dcterms:modified xsi:type="dcterms:W3CDTF">2020-06-20T08:26:43Z</dcterms:modified>
</cp:coreProperties>
</file>